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1.xml" ContentType="application/vnd.openxmlformats-officedocument.drawing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2.xml" ContentType="application/vnd.openxmlformats-officedocument.drawing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4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5.xml" ContentType="application/vnd.openxmlformats-officedocument.drawing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6.xml" ContentType="application/vnd.openxmlformats-officedocument.drawing+xml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7.xml" ContentType="application/vnd.openxmlformats-officedocument.drawing+xml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drawings/drawing8.xml" ContentType="application/vnd.openxmlformats-officedocument.drawing+xml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drawings/drawing9.xml" ContentType="application/vnd.openxmlformats-officedocument.drawing+xml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0abe0a2fb2574dbd" Type="http://schemas.microsoft.com/office/2007/relationships/ui/extensibility" Target="customUI/customUI2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mcoleb\Documents\BTAF3-26\temp\"/>
    </mc:Choice>
  </mc:AlternateContent>
  <xr:revisionPtr revIDLastSave="0" documentId="8_{CB806843-EA55-43EF-9166-96DBFCAB26B0}" xr6:coauthVersionLast="46" xr6:coauthVersionMax="46" xr10:uidLastSave="{00000000-0000-0000-0000-000000000000}"/>
  <bookViews>
    <workbookView xWindow="-110" yWindow="-110" windowWidth="19420" windowHeight="10420" tabRatio="744" firstSheet="1" activeTab="1" xr2:uid="{00000000-000D-0000-FFFF-FFFF00000000}"/>
  </bookViews>
  <sheets>
    <sheet name="_com.sap.ip.bi.xl.hiddensheet" sheetId="2" state="veryHidden" r:id="rId1"/>
    <sheet name="Instructions and Report" sheetId="6" r:id="rId2"/>
    <sheet name="ACR_MOM" sheetId="4" r:id="rId3"/>
    <sheet name="ADS_MOM" sheetId="1" r:id="rId4"/>
    <sheet name="ACR_Pipeline" sheetId="9" r:id="rId5"/>
    <sheet name="ADS_Pipeline" sheetId="10" r:id="rId6"/>
    <sheet name="MACC Pipeline" sheetId="11" r:id="rId7"/>
    <sheet name="Final_Adjustment" sheetId="8" r:id="rId8"/>
    <sheet name="Save&amp;Submit" sheetId="7" r:id="rId9"/>
    <sheet name="ACR_ACT_Simulation" sheetId="12" r:id="rId10"/>
    <sheet name="ADS_ACT_Simulation" sheetId="14" r:id="rId11"/>
  </sheets>
  <definedNames>
    <definedName name="SAPCrosstab1">ACR_MOM!$B$24:$AC$44</definedName>
    <definedName name="SAPCrosstab10">ACR_Pipeline!$B$18:$K$28</definedName>
    <definedName name="SAPCrosstab11">ACR_Pipeline!$B$37:$K$62</definedName>
    <definedName name="SAPCrosstab12">ACR_Pipeline!$C$70:$K$72</definedName>
    <definedName name="SAPCrosstab13">ADS_Pipeline!$B$18:$K$28</definedName>
    <definedName name="SAPCrosstab14">ADS_Pipeline!$B$37:$K$62</definedName>
    <definedName name="SAPCrosstab15">ADS_Pipeline!$C$70:$K$72</definedName>
    <definedName name="SAPCrosstab16">Final_Adjustment!$B$11:$AQ$14</definedName>
    <definedName name="SAPCrosstab17">ACR_Pipeline!$C$8:$K$13</definedName>
    <definedName name="SAPCrosstab18">'MACC Pipeline'!$B$16:$J$20</definedName>
    <definedName name="SAPCrosstab19">'MACC Pipeline'!$B$25:$J$30</definedName>
    <definedName name="SAPCrosstab2">ACR_MOM!$B$84:$AC$100</definedName>
    <definedName name="SAPCrosstab20">ADS_Pipeline!$C$8:$K$13</definedName>
    <definedName name="SAPCrosstab21">'MACC Pipeline'!$B$8:$T$11</definedName>
    <definedName name="SAPCrosstab22">'MACC Pipeline'!$B$35:$F$45</definedName>
    <definedName name="SAPCrosstab3">ACR_ACT_Simulation!$BM$10:$CM$10</definedName>
    <definedName name="SAPCrosstab4">ACR_MOM!$B$7:$AC$17</definedName>
    <definedName name="SAPCrosstab5">ADS_MOM!$B$7:$AC$17</definedName>
    <definedName name="SAPCrosstab6">ADS_MOM!$B$24:$AC$44</definedName>
    <definedName name="SAPCrosstab7">ADS_MOM!$B$84:$AC$100</definedName>
    <definedName name="SAPCrosstab9">Final_Adjustment!$B$21:$AQ$134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4" l="1"/>
  <c r="C7" i="14"/>
  <c r="Q7" i="14"/>
  <c r="R7" i="14"/>
  <c r="S7" i="14"/>
  <c r="T7" i="14"/>
  <c r="U7" i="14"/>
  <c r="V7" i="14"/>
  <c r="W7" i="14"/>
  <c r="X7" i="14"/>
  <c r="Y7" i="14"/>
  <c r="Z7" i="14"/>
  <c r="AA7" i="14"/>
  <c r="AB7" i="14"/>
  <c r="D7" i="14"/>
  <c r="E7" i="14"/>
  <c r="F7" i="14"/>
  <c r="G7" i="14"/>
  <c r="H7" i="14"/>
  <c r="I7" i="14"/>
  <c r="J7" i="14"/>
  <c r="K7" i="14"/>
  <c r="L7" i="14"/>
  <c r="M7" i="14"/>
  <c r="N7" i="14"/>
  <c r="O7" i="14"/>
  <c r="B4" i="14"/>
  <c r="BE3" i="14"/>
  <c r="C9" i="12"/>
  <c r="C7" i="12"/>
  <c r="Q7" i="12"/>
  <c r="R7" i="12"/>
  <c r="S7" i="12"/>
  <c r="T7" i="12"/>
  <c r="U7" i="12"/>
  <c r="V7" i="12"/>
  <c r="W7" i="12"/>
  <c r="X7" i="12"/>
  <c r="Y7" i="12"/>
  <c r="Z7" i="12"/>
  <c r="AA7" i="12"/>
  <c r="AB7" i="12"/>
  <c r="D7" i="12"/>
  <c r="E7" i="12"/>
  <c r="F7" i="12"/>
  <c r="G7" i="12"/>
  <c r="H7" i="12"/>
  <c r="I7" i="12"/>
  <c r="J7" i="12"/>
  <c r="K7" i="12"/>
  <c r="L7" i="12"/>
  <c r="M7" i="12"/>
  <c r="N7" i="12"/>
  <c r="O7" i="12"/>
  <c r="B4" i="12"/>
  <c r="BE3" i="12"/>
  <c r="B4" i="8"/>
  <c r="BE3" i="8"/>
  <c r="B4" i="11"/>
  <c r="BE3" i="11"/>
  <c r="B4" i="10"/>
  <c r="BE3" i="10"/>
  <c r="B4" i="9"/>
  <c r="BE3" i="9"/>
  <c r="B83" i="1"/>
  <c r="B4" i="1"/>
  <c r="BE3" i="1"/>
  <c r="B83" i="4"/>
  <c r="B4" i="4"/>
  <c r="BE3" i="4"/>
  <c r="AG2" i="6"/>
  <c r="D13" i="14"/>
  <c r="D12" i="14"/>
  <c r="C8" i="14"/>
  <c r="Q13" i="14"/>
  <c r="Q12" i="14"/>
  <c r="Q8" i="14"/>
  <c r="R13" i="14"/>
  <c r="R12" i="14"/>
  <c r="R8" i="14"/>
  <c r="S13" i="14"/>
  <c r="S12" i="14"/>
  <c r="S8" i="14"/>
  <c r="T13" i="14"/>
  <c r="T12" i="14"/>
  <c r="T8" i="14"/>
  <c r="U13" i="14"/>
  <c r="U12" i="14"/>
  <c r="U8" i="14"/>
  <c r="V13" i="14"/>
  <c r="V12" i="14"/>
  <c r="V8" i="14"/>
  <c r="W13" i="14"/>
  <c r="W12" i="14"/>
  <c r="W8" i="14"/>
  <c r="X13" i="14"/>
  <c r="X12" i="14"/>
  <c r="X8" i="14"/>
  <c r="Y13" i="14"/>
  <c r="Y12" i="14"/>
  <c r="Y8" i="14"/>
  <c r="Z13" i="14"/>
  <c r="Z12" i="14"/>
  <c r="Z8" i="14"/>
  <c r="AA13" i="14"/>
  <c r="AA12" i="14"/>
  <c r="AA8" i="14"/>
  <c r="AB13" i="14"/>
  <c r="AB12" i="14"/>
  <c r="AB8" i="14"/>
  <c r="D8" i="14"/>
  <c r="E13" i="14"/>
  <c r="E12" i="14"/>
  <c r="E8" i="14"/>
  <c r="F13" i="14"/>
  <c r="F12" i="14"/>
  <c r="F8" i="14"/>
  <c r="G13" i="14"/>
  <c r="G12" i="14"/>
  <c r="G8" i="14"/>
  <c r="H13" i="14"/>
  <c r="H12" i="14"/>
  <c r="H8" i="14"/>
  <c r="I13" i="14"/>
  <c r="I12" i="14"/>
  <c r="I8" i="14"/>
  <c r="J13" i="14"/>
  <c r="J12" i="14"/>
  <c r="J8" i="14"/>
  <c r="K13" i="14"/>
  <c r="K12" i="14"/>
  <c r="K8" i="14"/>
  <c r="L13" i="14"/>
  <c r="L12" i="14"/>
  <c r="L8" i="14"/>
  <c r="M13" i="14"/>
  <c r="M12" i="14"/>
  <c r="M8" i="14"/>
  <c r="N13" i="14"/>
  <c r="N12" i="14"/>
  <c r="N8" i="14"/>
  <c r="O13" i="14"/>
  <c r="O12" i="14"/>
  <c r="O8" i="14"/>
  <c r="D13" i="12"/>
  <c r="D12" i="12"/>
  <c r="C8" i="12"/>
  <c r="Q13" i="12"/>
  <c r="Q12" i="12"/>
  <c r="Q8" i="12"/>
  <c r="R13" i="12"/>
  <c r="R12" i="12"/>
  <c r="R8" i="12"/>
  <c r="S13" i="12"/>
  <c r="S12" i="12"/>
  <c r="S8" i="12"/>
  <c r="T13" i="12"/>
  <c r="T12" i="12"/>
  <c r="T8" i="12"/>
  <c r="U13" i="12"/>
  <c r="U12" i="12"/>
  <c r="U8" i="12"/>
  <c r="V13" i="12"/>
  <c r="V12" i="12"/>
  <c r="V8" i="12"/>
  <c r="W13" i="12"/>
  <c r="W12" i="12"/>
  <c r="W8" i="12"/>
  <c r="X13" i="12"/>
  <c r="X12" i="12"/>
  <c r="X8" i="12"/>
  <c r="Y13" i="12"/>
  <c r="Y12" i="12"/>
  <c r="Y8" i="12"/>
  <c r="Z13" i="12"/>
  <c r="Z12" i="12"/>
  <c r="Z8" i="12"/>
  <c r="AA13" i="12"/>
  <c r="AA12" i="12"/>
  <c r="AA8" i="12"/>
  <c r="AB13" i="12"/>
  <c r="AB12" i="12"/>
  <c r="AB8" i="12"/>
  <c r="D8" i="12"/>
  <c r="E13" i="12"/>
  <c r="E12" i="12"/>
  <c r="E8" i="12"/>
  <c r="F13" i="12"/>
  <c r="F12" i="12"/>
  <c r="F8" i="12"/>
  <c r="G13" i="12"/>
  <c r="G12" i="12"/>
  <c r="G8" i="12"/>
  <c r="H13" i="12"/>
  <c r="H12" i="12"/>
  <c r="H8" i="12"/>
  <c r="I13" i="12"/>
  <c r="I12" i="12"/>
  <c r="I8" i="12"/>
  <c r="J13" i="12"/>
  <c r="J12" i="12"/>
  <c r="J8" i="12"/>
  <c r="K13" i="12"/>
  <c r="K12" i="12"/>
  <c r="K8" i="12"/>
  <c r="L13" i="12"/>
  <c r="L12" i="12"/>
  <c r="L8" i="12"/>
  <c r="M13" i="12"/>
  <c r="M12" i="12"/>
  <c r="M8" i="12"/>
  <c r="N13" i="12"/>
  <c r="N12" i="12"/>
  <c r="N8" i="12"/>
  <c r="O13" i="12"/>
  <c r="O12" i="12"/>
  <c r="O8" i="12"/>
  <c r="E87" i="14"/>
  <c r="D87" i="14"/>
  <c r="E98" i="14"/>
  <c r="F87" i="14"/>
  <c r="F98" i="14"/>
  <c r="G87" i="14"/>
  <c r="G98" i="14"/>
  <c r="H87" i="14"/>
  <c r="H98" i="14"/>
  <c r="I87" i="14"/>
  <c r="I98" i="14"/>
  <c r="J87" i="14"/>
  <c r="J98" i="14"/>
  <c r="K87" i="14"/>
  <c r="K98" i="14"/>
  <c r="L87" i="14"/>
  <c r="L98" i="14"/>
  <c r="M87" i="14"/>
  <c r="M98" i="14"/>
  <c r="N87" i="14"/>
  <c r="N98" i="14"/>
  <c r="O87" i="14"/>
  <c r="O98" i="14"/>
  <c r="B87" i="14"/>
  <c r="C98" i="14"/>
  <c r="D98" i="14"/>
  <c r="Q129" i="14"/>
  <c r="Q9" i="14"/>
  <c r="Q88" i="14"/>
  <c r="Q87" i="14"/>
  <c r="Q98" i="14"/>
  <c r="R129" i="14"/>
  <c r="R9" i="14"/>
  <c r="R88" i="14"/>
  <c r="R87" i="14"/>
  <c r="R98" i="14"/>
  <c r="S129" i="14"/>
  <c r="S9" i="14"/>
  <c r="S88" i="14"/>
  <c r="S87" i="14"/>
  <c r="S98" i="14"/>
  <c r="T129" i="14"/>
  <c r="T9" i="14"/>
  <c r="T88" i="14"/>
  <c r="T87" i="14"/>
  <c r="T98" i="14"/>
  <c r="U129" i="14"/>
  <c r="U9" i="14"/>
  <c r="U88" i="14"/>
  <c r="U87" i="14"/>
  <c r="U98" i="14"/>
  <c r="V129" i="14"/>
  <c r="V9" i="14"/>
  <c r="V88" i="14"/>
  <c r="V87" i="14"/>
  <c r="V98" i="14"/>
  <c r="W129" i="14"/>
  <c r="W9" i="14"/>
  <c r="W88" i="14"/>
  <c r="W87" i="14"/>
  <c r="W98" i="14"/>
  <c r="X129" i="14"/>
  <c r="X9" i="14"/>
  <c r="X88" i="14"/>
  <c r="X87" i="14"/>
  <c r="X98" i="14"/>
  <c r="Y129" i="14"/>
  <c r="Y9" i="14"/>
  <c r="Y88" i="14"/>
  <c r="Y87" i="14"/>
  <c r="Y98" i="14"/>
  <c r="Z129" i="14"/>
  <c r="Z9" i="14"/>
  <c r="Z88" i="14"/>
  <c r="Z87" i="14"/>
  <c r="Z98" i="14"/>
  <c r="AA129" i="14"/>
  <c r="AA9" i="14"/>
  <c r="AA88" i="14"/>
  <c r="AA87" i="14"/>
  <c r="AA98" i="14"/>
  <c r="AB129" i="14"/>
  <c r="E89" i="14"/>
  <c r="D89" i="14"/>
  <c r="E99" i="14"/>
  <c r="F89" i="14"/>
  <c r="F99" i="14"/>
  <c r="G89" i="14"/>
  <c r="G99" i="14"/>
  <c r="H89" i="14"/>
  <c r="H99" i="14"/>
  <c r="I89" i="14"/>
  <c r="I99" i="14"/>
  <c r="J89" i="14"/>
  <c r="J99" i="14"/>
  <c r="K89" i="14"/>
  <c r="K99" i="14"/>
  <c r="L89" i="14"/>
  <c r="L99" i="14"/>
  <c r="M89" i="14"/>
  <c r="M99" i="14"/>
  <c r="N89" i="14"/>
  <c r="N99" i="14"/>
  <c r="O89" i="14"/>
  <c r="O99" i="14"/>
  <c r="B89" i="14"/>
  <c r="C99" i="14"/>
  <c r="D99" i="14"/>
  <c r="Q130" i="14"/>
  <c r="Q90" i="14"/>
  <c r="Q89" i="14"/>
  <c r="Q99" i="14"/>
  <c r="R130" i="14"/>
  <c r="R90" i="14"/>
  <c r="R89" i="14"/>
  <c r="R99" i="14"/>
  <c r="S130" i="14"/>
  <c r="S90" i="14"/>
  <c r="S89" i="14"/>
  <c r="S99" i="14"/>
  <c r="T130" i="14"/>
  <c r="T90" i="14"/>
  <c r="T89" i="14"/>
  <c r="T99" i="14"/>
  <c r="U130" i="14"/>
  <c r="U90" i="14"/>
  <c r="U89" i="14"/>
  <c r="U99" i="14"/>
  <c r="V130" i="14"/>
  <c r="V90" i="14"/>
  <c r="V89" i="14"/>
  <c r="V99" i="14"/>
  <c r="W130" i="14"/>
  <c r="W90" i="14"/>
  <c r="W89" i="14"/>
  <c r="W99" i="14"/>
  <c r="X130" i="14"/>
  <c r="X90" i="14"/>
  <c r="X89" i="14"/>
  <c r="X99" i="14"/>
  <c r="Y130" i="14"/>
  <c r="Y90" i="14"/>
  <c r="Y89" i="14"/>
  <c r="Y99" i="14"/>
  <c r="Z130" i="14"/>
  <c r="Z90" i="14"/>
  <c r="Z89" i="14"/>
  <c r="Z99" i="14"/>
  <c r="AA130" i="14"/>
  <c r="AA90" i="14"/>
  <c r="AA89" i="14"/>
  <c r="AA99" i="14"/>
  <c r="AB130" i="14"/>
  <c r="E85" i="14"/>
  <c r="D85" i="14"/>
  <c r="E97" i="14"/>
  <c r="F85" i="14"/>
  <c r="F97" i="14"/>
  <c r="G85" i="14"/>
  <c r="G97" i="14"/>
  <c r="H85" i="14"/>
  <c r="H97" i="14"/>
  <c r="I85" i="14"/>
  <c r="I97" i="14"/>
  <c r="J85" i="14"/>
  <c r="J97" i="14"/>
  <c r="K85" i="14"/>
  <c r="K97" i="14"/>
  <c r="L85" i="14"/>
  <c r="L97" i="14"/>
  <c r="M85" i="14"/>
  <c r="M97" i="14"/>
  <c r="N85" i="14"/>
  <c r="N97" i="14"/>
  <c r="O85" i="14"/>
  <c r="O97" i="14"/>
  <c r="Q86" i="14"/>
  <c r="Q85" i="14"/>
  <c r="Q97" i="14"/>
  <c r="R128" i="14"/>
  <c r="R86" i="14"/>
  <c r="R85" i="14"/>
  <c r="R97" i="14"/>
  <c r="S128" i="14"/>
  <c r="S86" i="14"/>
  <c r="S85" i="14"/>
  <c r="S97" i="14"/>
  <c r="T128" i="14"/>
  <c r="T86" i="14"/>
  <c r="T85" i="14"/>
  <c r="T97" i="14"/>
  <c r="U128" i="14"/>
  <c r="U86" i="14"/>
  <c r="U85" i="14"/>
  <c r="U97" i="14"/>
  <c r="V128" i="14"/>
  <c r="V86" i="14"/>
  <c r="V85" i="14"/>
  <c r="V97" i="14"/>
  <c r="W128" i="14"/>
  <c r="W86" i="14"/>
  <c r="W85" i="14"/>
  <c r="W97" i="14"/>
  <c r="X128" i="14"/>
  <c r="X86" i="14"/>
  <c r="X85" i="14"/>
  <c r="X97" i="14"/>
  <c r="Y128" i="14"/>
  <c r="Y86" i="14"/>
  <c r="Y85" i="14"/>
  <c r="Y97" i="14"/>
  <c r="Z128" i="14"/>
  <c r="Z86" i="14"/>
  <c r="Z85" i="14"/>
  <c r="Z97" i="14"/>
  <c r="AA128" i="14"/>
  <c r="AA86" i="14"/>
  <c r="AA85" i="14"/>
  <c r="AA97" i="14"/>
  <c r="AB128" i="14"/>
  <c r="B85" i="14"/>
  <c r="C97" i="14"/>
  <c r="D97" i="14"/>
  <c r="Q128" i="14"/>
  <c r="J121" i="14"/>
  <c r="K121" i="14"/>
  <c r="L121" i="14"/>
  <c r="M121" i="14"/>
  <c r="N121" i="14"/>
  <c r="O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J122" i="14"/>
  <c r="K122" i="14"/>
  <c r="L122" i="14"/>
  <c r="M122" i="14"/>
  <c r="N122" i="14"/>
  <c r="O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K120" i="14"/>
  <c r="L120" i="14"/>
  <c r="M120" i="14"/>
  <c r="N120" i="14"/>
  <c r="O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J120" i="14"/>
  <c r="G114" i="14"/>
  <c r="H114" i="14"/>
  <c r="I114" i="14"/>
  <c r="J114" i="14"/>
  <c r="K114" i="14"/>
  <c r="L114" i="14"/>
  <c r="M114" i="14"/>
  <c r="N114" i="14"/>
  <c r="O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G115" i="14"/>
  <c r="H115" i="14"/>
  <c r="I115" i="14"/>
  <c r="J115" i="14"/>
  <c r="K115" i="14"/>
  <c r="L115" i="14"/>
  <c r="M115" i="14"/>
  <c r="N115" i="14"/>
  <c r="O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H113" i="14"/>
  <c r="I113" i="14"/>
  <c r="J113" i="14"/>
  <c r="K113" i="14"/>
  <c r="L113" i="14"/>
  <c r="M113" i="14"/>
  <c r="N113" i="14"/>
  <c r="O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G113" i="14"/>
  <c r="K106" i="14"/>
  <c r="L106" i="14"/>
  <c r="M106" i="14"/>
  <c r="N106" i="14"/>
  <c r="O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K107" i="14"/>
  <c r="L107" i="14"/>
  <c r="M107" i="14"/>
  <c r="N107" i="14"/>
  <c r="O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L105" i="14"/>
  <c r="M105" i="14"/>
  <c r="N105" i="14"/>
  <c r="O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K105" i="14"/>
  <c r="AB9" i="14"/>
  <c r="AB90" i="14"/>
  <c r="AB89" i="14"/>
  <c r="AB99" i="14"/>
  <c r="AB88" i="14"/>
  <c r="AB87" i="14"/>
  <c r="AB98" i="14"/>
  <c r="AB86" i="14"/>
  <c r="AB85" i="14"/>
  <c r="AB97" i="14"/>
  <c r="E16" i="14"/>
  <c r="D16" i="14"/>
  <c r="E34" i="14"/>
  <c r="F16" i="14"/>
  <c r="F34" i="14"/>
  <c r="G16" i="14"/>
  <c r="G34" i="14"/>
  <c r="H16" i="14"/>
  <c r="H34" i="14"/>
  <c r="I16" i="14"/>
  <c r="I34" i="14"/>
  <c r="J16" i="14"/>
  <c r="J34" i="14"/>
  <c r="K16" i="14"/>
  <c r="K34" i="14"/>
  <c r="L16" i="14"/>
  <c r="L34" i="14"/>
  <c r="M16" i="14"/>
  <c r="M34" i="14"/>
  <c r="N16" i="14"/>
  <c r="N34" i="14"/>
  <c r="O16" i="14"/>
  <c r="O34" i="14"/>
  <c r="B16" i="14"/>
  <c r="C34" i="14"/>
  <c r="D34" i="14"/>
  <c r="Q74" i="14"/>
  <c r="Q17" i="14"/>
  <c r="Q16" i="14"/>
  <c r="Q34" i="14"/>
  <c r="R74" i="14"/>
  <c r="R17" i="14"/>
  <c r="R16" i="14"/>
  <c r="R34" i="14"/>
  <c r="S74" i="14"/>
  <c r="S17" i="14"/>
  <c r="S16" i="14"/>
  <c r="S34" i="14"/>
  <c r="T74" i="14"/>
  <c r="T17" i="14"/>
  <c r="T16" i="14"/>
  <c r="T34" i="14"/>
  <c r="U74" i="14"/>
  <c r="U17" i="14"/>
  <c r="U16" i="14"/>
  <c r="U34" i="14"/>
  <c r="V74" i="14"/>
  <c r="V17" i="14"/>
  <c r="V16" i="14"/>
  <c r="V34" i="14"/>
  <c r="W74" i="14"/>
  <c r="W17" i="14"/>
  <c r="W16" i="14"/>
  <c r="W34" i="14"/>
  <c r="X74" i="14"/>
  <c r="X17" i="14"/>
  <c r="X16" i="14"/>
  <c r="X34" i="14"/>
  <c r="Y74" i="14"/>
  <c r="Y17" i="14"/>
  <c r="Y16" i="14"/>
  <c r="Y34" i="14"/>
  <c r="Z74" i="14"/>
  <c r="Z17" i="14"/>
  <c r="Z16" i="14"/>
  <c r="Z34" i="14"/>
  <c r="AA74" i="14"/>
  <c r="AA17" i="14"/>
  <c r="AA16" i="14"/>
  <c r="AA34" i="14"/>
  <c r="AB74" i="14"/>
  <c r="E18" i="14"/>
  <c r="D18" i="14"/>
  <c r="E35" i="14"/>
  <c r="F18" i="14"/>
  <c r="F35" i="14"/>
  <c r="G18" i="14"/>
  <c r="G35" i="14"/>
  <c r="H18" i="14"/>
  <c r="H35" i="14"/>
  <c r="I18" i="14"/>
  <c r="I35" i="14"/>
  <c r="J18" i="14"/>
  <c r="J35" i="14"/>
  <c r="K18" i="14"/>
  <c r="K35" i="14"/>
  <c r="L18" i="14"/>
  <c r="L35" i="14"/>
  <c r="M18" i="14"/>
  <c r="M35" i="14"/>
  <c r="N18" i="14"/>
  <c r="N35" i="14"/>
  <c r="O18" i="14"/>
  <c r="O35" i="14"/>
  <c r="B18" i="14"/>
  <c r="C35" i="14"/>
  <c r="D35" i="14"/>
  <c r="Q75" i="14"/>
  <c r="Q19" i="14"/>
  <c r="Q18" i="14"/>
  <c r="Q35" i="14"/>
  <c r="R75" i="14"/>
  <c r="R19" i="14"/>
  <c r="R18" i="14"/>
  <c r="R35" i="14"/>
  <c r="S75" i="14"/>
  <c r="S19" i="14"/>
  <c r="S18" i="14"/>
  <c r="S35" i="14"/>
  <c r="T75" i="14"/>
  <c r="T19" i="14"/>
  <c r="T18" i="14"/>
  <c r="T35" i="14"/>
  <c r="U75" i="14"/>
  <c r="U19" i="14"/>
  <c r="U18" i="14"/>
  <c r="U35" i="14"/>
  <c r="V75" i="14"/>
  <c r="V19" i="14"/>
  <c r="V18" i="14"/>
  <c r="V35" i="14"/>
  <c r="W75" i="14"/>
  <c r="W19" i="14"/>
  <c r="W18" i="14"/>
  <c r="W35" i="14"/>
  <c r="X75" i="14"/>
  <c r="X19" i="14"/>
  <c r="X18" i="14"/>
  <c r="X35" i="14"/>
  <c r="Y75" i="14"/>
  <c r="Y19" i="14"/>
  <c r="Y18" i="14"/>
  <c r="Y35" i="14"/>
  <c r="Z75" i="14"/>
  <c r="Z19" i="14"/>
  <c r="Z18" i="14"/>
  <c r="Z35" i="14"/>
  <c r="AA75" i="14"/>
  <c r="AA19" i="14"/>
  <c r="AA18" i="14"/>
  <c r="AA35" i="14"/>
  <c r="AB75" i="14"/>
  <c r="E20" i="14"/>
  <c r="D20" i="14"/>
  <c r="E36" i="14"/>
  <c r="F20" i="14"/>
  <c r="F36" i="14"/>
  <c r="G20" i="14"/>
  <c r="G36" i="14"/>
  <c r="H20" i="14"/>
  <c r="H36" i="14"/>
  <c r="I20" i="14"/>
  <c r="I36" i="14"/>
  <c r="J20" i="14"/>
  <c r="J36" i="14"/>
  <c r="K20" i="14"/>
  <c r="K36" i="14"/>
  <c r="L20" i="14"/>
  <c r="L36" i="14"/>
  <c r="M20" i="14"/>
  <c r="M36" i="14"/>
  <c r="N20" i="14"/>
  <c r="N36" i="14"/>
  <c r="O20" i="14"/>
  <c r="O36" i="14"/>
  <c r="B20" i="14"/>
  <c r="C36" i="14"/>
  <c r="D36" i="14"/>
  <c r="Q76" i="14"/>
  <c r="Q21" i="14"/>
  <c r="Q20" i="14"/>
  <c r="Q36" i="14"/>
  <c r="R76" i="14"/>
  <c r="R21" i="14"/>
  <c r="R20" i="14"/>
  <c r="R36" i="14"/>
  <c r="S76" i="14"/>
  <c r="S21" i="14"/>
  <c r="S20" i="14"/>
  <c r="S36" i="14"/>
  <c r="T76" i="14"/>
  <c r="T21" i="14"/>
  <c r="T20" i="14"/>
  <c r="T36" i="14"/>
  <c r="U76" i="14"/>
  <c r="U21" i="14"/>
  <c r="U20" i="14"/>
  <c r="U36" i="14"/>
  <c r="V76" i="14"/>
  <c r="V21" i="14"/>
  <c r="V20" i="14"/>
  <c r="V36" i="14"/>
  <c r="W76" i="14"/>
  <c r="W21" i="14"/>
  <c r="W20" i="14"/>
  <c r="W36" i="14"/>
  <c r="X76" i="14"/>
  <c r="X21" i="14"/>
  <c r="X20" i="14"/>
  <c r="X36" i="14"/>
  <c r="Y76" i="14"/>
  <c r="Y21" i="14"/>
  <c r="Y20" i="14"/>
  <c r="Y36" i="14"/>
  <c r="Z76" i="14"/>
  <c r="Z21" i="14"/>
  <c r="Z20" i="14"/>
  <c r="Z36" i="14"/>
  <c r="AA76" i="14"/>
  <c r="AA21" i="14"/>
  <c r="AA20" i="14"/>
  <c r="AA36" i="14"/>
  <c r="AB76" i="14"/>
  <c r="E22" i="14"/>
  <c r="D22" i="14"/>
  <c r="E37" i="14"/>
  <c r="F22" i="14"/>
  <c r="F37" i="14"/>
  <c r="G22" i="14"/>
  <c r="G37" i="14"/>
  <c r="H22" i="14"/>
  <c r="H37" i="14"/>
  <c r="I22" i="14"/>
  <c r="I37" i="14"/>
  <c r="J22" i="14"/>
  <c r="J37" i="14"/>
  <c r="K22" i="14"/>
  <c r="K37" i="14"/>
  <c r="L22" i="14"/>
  <c r="L37" i="14"/>
  <c r="M22" i="14"/>
  <c r="M37" i="14"/>
  <c r="N22" i="14"/>
  <c r="N37" i="14"/>
  <c r="O22" i="14"/>
  <c r="O37" i="14"/>
  <c r="B22" i="14"/>
  <c r="C37" i="14"/>
  <c r="D37" i="14"/>
  <c r="Q77" i="14"/>
  <c r="Q23" i="14"/>
  <c r="Q22" i="14"/>
  <c r="Q37" i="14"/>
  <c r="R77" i="14"/>
  <c r="R23" i="14"/>
  <c r="R22" i="14"/>
  <c r="R37" i="14"/>
  <c r="S77" i="14"/>
  <c r="S23" i="14"/>
  <c r="S22" i="14"/>
  <c r="S37" i="14"/>
  <c r="T77" i="14"/>
  <c r="T23" i="14"/>
  <c r="T22" i="14"/>
  <c r="T37" i="14"/>
  <c r="U77" i="14"/>
  <c r="U23" i="14"/>
  <c r="U22" i="14"/>
  <c r="U37" i="14"/>
  <c r="V77" i="14"/>
  <c r="V23" i="14"/>
  <c r="V22" i="14"/>
  <c r="V37" i="14"/>
  <c r="W77" i="14"/>
  <c r="W23" i="14"/>
  <c r="W22" i="14"/>
  <c r="W37" i="14"/>
  <c r="X77" i="14"/>
  <c r="X23" i="14"/>
  <c r="X22" i="14"/>
  <c r="X37" i="14"/>
  <c r="Y77" i="14"/>
  <c r="Y23" i="14"/>
  <c r="Y22" i="14"/>
  <c r="Y37" i="14"/>
  <c r="Z77" i="14"/>
  <c r="Z23" i="14"/>
  <c r="Z22" i="14"/>
  <c r="Z37" i="14"/>
  <c r="AA77" i="14"/>
  <c r="AA23" i="14"/>
  <c r="AA22" i="14"/>
  <c r="AA37" i="14"/>
  <c r="AB77" i="14"/>
  <c r="E38" i="14"/>
  <c r="F38" i="14"/>
  <c r="G38" i="14"/>
  <c r="H38" i="14"/>
  <c r="I38" i="14"/>
  <c r="J38" i="14"/>
  <c r="K38" i="14"/>
  <c r="L38" i="14"/>
  <c r="M38" i="14"/>
  <c r="N38" i="14"/>
  <c r="O38" i="14"/>
  <c r="Q78" i="14"/>
  <c r="Q25" i="14"/>
  <c r="Q38" i="14"/>
  <c r="R78" i="14"/>
  <c r="R25" i="14"/>
  <c r="R38" i="14"/>
  <c r="S78" i="14"/>
  <c r="S25" i="14"/>
  <c r="S38" i="14"/>
  <c r="T78" i="14"/>
  <c r="T25" i="14"/>
  <c r="T38" i="14"/>
  <c r="U78" i="14"/>
  <c r="U25" i="14"/>
  <c r="U38" i="14"/>
  <c r="V78" i="14"/>
  <c r="V25" i="14"/>
  <c r="V38" i="14"/>
  <c r="W78" i="14"/>
  <c r="W25" i="14"/>
  <c r="W38" i="14"/>
  <c r="X78" i="14"/>
  <c r="X25" i="14"/>
  <c r="X38" i="14"/>
  <c r="Y78" i="14"/>
  <c r="Y25" i="14"/>
  <c r="Y38" i="14"/>
  <c r="Z78" i="14"/>
  <c r="Z25" i="14"/>
  <c r="Z38" i="14"/>
  <c r="AA78" i="14"/>
  <c r="AA25" i="14"/>
  <c r="AA38" i="14"/>
  <c r="AB78" i="14"/>
  <c r="E14" i="14"/>
  <c r="D14" i="14"/>
  <c r="E33" i="14"/>
  <c r="F14" i="14"/>
  <c r="F33" i="14"/>
  <c r="G14" i="14"/>
  <c r="G33" i="14"/>
  <c r="H14" i="14"/>
  <c r="H33" i="14"/>
  <c r="I14" i="14"/>
  <c r="I33" i="14"/>
  <c r="J14" i="14"/>
  <c r="J33" i="14"/>
  <c r="K14" i="14"/>
  <c r="K33" i="14"/>
  <c r="L14" i="14"/>
  <c r="L33" i="14"/>
  <c r="M14" i="14"/>
  <c r="M33" i="14"/>
  <c r="N14" i="14"/>
  <c r="N33" i="14"/>
  <c r="O14" i="14"/>
  <c r="O33" i="14"/>
  <c r="Q15" i="14"/>
  <c r="Q14" i="14"/>
  <c r="Q33" i="14"/>
  <c r="R73" i="14"/>
  <c r="R15" i="14"/>
  <c r="R14" i="14"/>
  <c r="R33" i="14"/>
  <c r="S73" i="14"/>
  <c r="S15" i="14"/>
  <c r="S14" i="14"/>
  <c r="S33" i="14"/>
  <c r="T73" i="14"/>
  <c r="T15" i="14"/>
  <c r="T14" i="14"/>
  <c r="T33" i="14"/>
  <c r="U73" i="14"/>
  <c r="U15" i="14"/>
  <c r="U14" i="14"/>
  <c r="U33" i="14"/>
  <c r="V73" i="14"/>
  <c r="V15" i="14"/>
  <c r="V14" i="14"/>
  <c r="V33" i="14"/>
  <c r="W73" i="14"/>
  <c r="W15" i="14"/>
  <c r="W14" i="14"/>
  <c r="W33" i="14"/>
  <c r="X73" i="14"/>
  <c r="X15" i="14"/>
  <c r="X14" i="14"/>
  <c r="X33" i="14"/>
  <c r="Y73" i="14"/>
  <c r="Y15" i="14"/>
  <c r="Y14" i="14"/>
  <c r="Y33" i="14"/>
  <c r="Z73" i="14"/>
  <c r="Z15" i="14"/>
  <c r="Z14" i="14"/>
  <c r="Z33" i="14"/>
  <c r="AA73" i="14"/>
  <c r="AA15" i="14"/>
  <c r="AA14" i="14"/>
  <c r="AA33" i="14"/>
  <c r="AB73" i="14"/>
  <c r="B14" i="14"/>
  <c r="C33" i="14"/>
  <c r="D33" i="14"/>
  <c r="Q73" i="14"/>
  <c r="O39" i="14"/>
  <c r="Q27" i="14"/>
  <c r="Q39" i="14"/>
  <c r="R27" i="14"/>
  <c r="R39" i="14"/>
  <c r="S27" i="14"/>
  <c r="S39" i="14"/>
  <c r="T27" i="14"/>
  <c r="T39" i="14"/>
  <c r="U27" i="14"/>
  <c r="U39" i="14"/>
  <c r="V27" i="14"/>
  <c r="V39" i="14"/>
  <c r="W27" i="14"/>
  <c r="W39" i="14"/>
  <c r="X27" i="14"/>
  <c r="X39" i="14"/>
  <c r="Y27" i="14"/>
  <c r="Y39" i="14"/>
  <c r="Z27" i="14"/>
  <c r="Z39" i="14"/>
  <c r="AA27" i="14"/>
  <c r="AA39" i="14"/>
  <c r="AB79" i="14"/>
  <c r="N39" i="14"/>
  <c r="AA79" i="14"/>
  <c r="M39" i="14"/>
  <c r="Z79" i="14"/>
  <c r="L39" i="14"/>
  <c r="Y79" i="14"/>
  <c r="K39" i="14"/>
  <c r="X79" i="14"/>
  <c r="J39" i="14"/>
  <c r="W79" i="14"/>
  <c r="I39" i="14"/>
  <c r="V79" i="14"/>
  <c r="H39" i="14"/>
  <c r="U79" i="14"/>
  <c r="G39" i="14"/>
  <c r="T79" i="14"/>
  <c r="F39" i="14"/>
  <c r="S79" i="14"/>
  <c r="E39" i="14"/>
  <c r="R79" i="14"/>
  <c r="Q79" i="14"/>
  <c r="J64" i="14"/>
  <c r="K64" i="14"/>
  <c r="L64" i="14"/>
  <c r="M64" i="14"/>
  <c r="N64" i="14"/>
  <c r="O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J65" i="14"/>
  <c r="K65" i="14"/>
  <c r="L65" i="14"/>
  <c r="M65" i="14"/>
  <c r="N65" i="14"/>
  <c r="O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J66" i="14"/>
  <c r="K66" i="14"/>
  <c r="L66" i="14"/>
  <c r="M66" i="14"/>
  <c r="N66" i="14"/>
  <c r="O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J67" i="14"/>
  <c r="K67" i="14"/>
  <c r="L67" i="14"/>
  <c r="M67" i="14"/>
  <c r="N67" i="14"/>
  <c r="O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J68" i="14"/>
  <c r="K68" i="14"/>
  <c r="L68" i="14"/>
  <c r="M68" i="14"/>
  <c r="N68" i="14"/>
  <c r="O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K63" i="14"/>
  <c r="L63" i="14"/>
  <c r="M63" i="14"/>
  <c r="N63" i="14"/>
  <c r="O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J63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O69" i="14"/>
  <c r="N69" i="14"/>
  <c r="M69" i="14"/>
  <c r="L69" i="14"/>
  <c r="K69" i="14"/>
  <c r="J69" i="14"/>
  <c r="G54" i="14"/>
  <c r="H54" i="14"/>
  <c r="I54" i="14"/>
  <c r="J54" i="14"/>
  <c r="K54" i="14"/>
  <c r="L54" i="14"/>
  <c r="M54" i="14"/>
  <c r="N54" i="14"/>
  <c r="O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G55" i="14"/>
  <c r="H55" i="14"/>
  <c r="I55" i="14"/>
  <c r="J55" i="14"/>
  <c r="K55" i="14"/>
  <c r="L55" i="14"/>
  <c r="M55" i="14"/>
  <c r="N55" i="14"/>
  <c r="O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G56" i="14"/>
  <c r="H56" i="14"/>
  <c r="I56" i="14"/>
  <c r="J56" i="14"/>
  <c r="K56" i="14"/>
  <c r="L56" i="14"/>
  <c r="M56" i="14"/>
  <c r="N56" i="14"/>
  <c r="O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G57" i="14"/>
  <c r="H57" i="14"/>
  <c r="I57" i="14"/>
  <c r="J57" i="14"/>
  <c r="K57" i="14"/>
  <c r="L57" i="14"/>
  <c r="M57" i="14"/>
  <c r="N57" i="14"/>
  <c r="O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G58" i="14"/>
  <c r="H58" i="14"/>
  <c r="I58" i="14"/>
  <c r="J58" i="14"/>
  <c r="K58" i="14"/>
  <c r="L58" i="14"/>
  <c r="M58" i="14"/>
  <c r="N58" i="14"/>
  <c r="O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H53" i="14"/>
  <c r="I53" i="14"/>
  <c r="J53" i="14"/>
  <c r="K53" i="14"/>
  <c r="L53" i="14"/>
  <c r="M53" i="14"/>
  <c r="N53" i="14"/>
  <c r="O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G53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O59" i="14"/>
  <c r="N59" i="14"/>
  <c r="M59" i="14"/>
  <c r="L59" i="14"/>
  <c r="K59" i="14"/>
  <c r="J59" i="14"/>
  <c r="I59" i="14"/>
  <c r="H59" i="14"/>
  <c r="G59" i="14"/>
  <c r="K44" i="14"/>
  <c r="L44" i="14"/>
  <c r="M44" i="14"/>
  <c r="N44" i="14"/>
  <c r="O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K45" i="14"/>
  <c r="L45" i="14"/>
  <c r="M45" i="14"/>
  <c r="N45" i="14"/>
  <c r="O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K46" i="14"/>
  <c r="L46" i="14"/>
  <c r="M46" i="14"/>
  <c r="N46" i="14"/>
  <c r="O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K47" i="14"/>
  <c r="L47" i="14"/>
  <c r="M47" i="14"/>
  <c r="N47" i="14"/>
  <c r="O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K48" i="14"/>
  <c r="L48" i="14"/>
  <c r="M48" i="14"/>
  <c r="N48" i="14"/>
  <c r="O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L43" i="14"/>
  <c r="M43" i="14"/>
  <c r="N43" i="14"/>
  <c r="O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K43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O49" i="14"/>
  <c r="N49" i="14"/>
  <c r="M49" i="14"/>
  <c r="L49" i="14"/>
  <c r="K49" i="14"/>
  <c r="AB27" i="14"/>
  <c r="AB39" i="14"/>
  <c r="AB25" i="14"/>
  <c r="AB38" i="14"/>
  <c r="AB23" i="14"/>
  <c r="AB22" i="14"/>
  <c r="AB37" i="14"/>
  <c r="AB21" i="14"/>
  <c r="AB20" i="14"/>
  <c r="AB36" i="14"/>
  <c r="AB19" i="14"/>
  <c r="AB18" i="14"/>
  <c r="AB35" i="14"/>
  <c r="AB17" i="14"/>
  <c r="AB16" i="14"/>
  <c r="AB34" i="14"/>
  <c r="AB15" i="14"/>
  <c r="AB14" i="14"/>
  <c r="AB33" i="14"/>
  <c r="O89" i="12"/>
  <c r="N89" i="12"/>
  <c r="O99" i="12"/>
  <c r="Q9" i="12"/>
  <c r="Q90" i="12"/>
  <c r="Q89" i="12"/>
  <c r="Q99" i="12"/>
  <c r="R9" i="12"/>
  <c r="R90" i="12"/>
  <c r="R89" i="12"/>
  <c r="R99" i="12"/>
  <c r="S9" i="12"/>
  <c r="S90" i="12"/>
  <c r="S89" i="12"/>
  <c r="S99" i="12"/>
  <c r="T9" i="12"/>
  <c r="T90" i="12"/>
  <c r="T89" i="12"/>
  <c r="T99" i="12"/>
  <c r="U9" i="12"/>
  <c r="U90" i="12"/>
  <c r="U89" i="12"/>
  <c r="U99" i="12"/>
  <c r="V9" i="12"/>
  <c r="V90" i="12"/>
  <c r="V89" i="12"/>
  <c r="V99" i="12"/>
  <c r="W9" i="12"/>
  <c r="W90" i="12"/>
  <c r="W89" i="12"/>
  <c r="W99" i="12"/>
  <c r="X9" i="12"/>
  <c r="X90" i="12"/>
  <c r="X89" i="12"/>
  <c r="X99" i="12"/>
  <c r="Y9" i="12"/>
  <c r="Y90" i="12"/>
  <c r="Y89" i="12"/>
  <c r="Y99" i="12"/>
  <c r="Z9" i="12"/>
  <c r="Z90" i="12"/>
  <c r="Z89" i="12"/>
  <c r="Z99" i="12"/>
  <c r="AA9" i="12"/>
  <c r="AA90" i="12"/>
  <c r="AA89" i="12"/>
  <c r="AA99" i="12"/>
  <c r="AB130" i="12"/>
  <c r="V115" i="12"/>
  <c r="W115" i="12"/>
  <c r="Y115" i="12"/>
  <c r="AA115" i="12"/>
  <c r="O87" i="12"/>
  <c r="N87" i="12"/>
  <c r="O98" i="12"/>
  <c r="Q88" i="12"/>
  <c r="Q87" i="12"/>
  <c r="Q98" i="12"/>
  <c r="R88" i="12"/>
  <c r="R87" i="12"/>
  <c r="R98" i="12"/>
  <c r="S88" i="12"/>
  <c r="S87" i="12"/>
  <c r="S98" i="12"/>
  <c r="T88" i="12"/>
  <c r="T87" i="12"/>
  <c r="T98" i="12"/>
  <c r="U88" i="12"/>
  <c r="U87" i="12"/>
  <c r="U98" i="12"/>
  <c r="V88" i="12"/>
  <c r="V87" i="12"/>
  <c r="V98" i="12"/>
  <c r="W88" i="12"/>
  <c r="W87" i="12"/>
  <c r="W98" i="12"/>
  <c r="X88" i="12"/>
  <c r="X87" i="12"/>
  <c r="X98" i="12"/>
  <c r="Y88" i="12"/>
  <c r="Y87" i="12"/>
  <c r="Y98" i="12"/>
  <c r="Z88" i="12"/>
  <c r="Z87" i="12"/>
  <c r="Z98" i="12"/>
  <c r="AA88" i="12"/>
  <c r="AA87" i="12"/>
  <c r="AA98" i="12"/>
  <c r="AB129" i="12"/>
  <c r="K87" i="12"/>
  <c r="J87" i="12"/>
  <c r="K98" i="12"/>
  <c r="L87" i="12"/>
  <c r="L98" i="12"/>
  <c r="M87" i="12"/>
  <c r="M98" i="12"/>
  <c r="N98" i="12"/>
  <c r="R121" i="12"/>
  <c r="Z121" i="12"/>
  <c r="AA121" i="12"/>
  <c r="O85" i="12"/>
  <c r="N85" i="12"/>
  <c r="O97" i="12"/>
  <c r="Q86" i="12"/>
  <c r="Q85" i="12"/>
  <c r="Q97" i="12"/>
  <c r="R86" i="12"/>
  <c r="R85" i="12"/>
  <c r="R97" i="12"/>
  <c r="S86" i="12"/>
  <c r="S85" i="12"/>
  <c r="S97" i="12"/>
  <c r="T86" i="12"/>
  <c r="T85" i="12"/>
  <c r="T97" i="12"/>
  <c r="U86" i="12"/>
  <c r="U85" i="12"/>
  <c r="U97" i="12"/>
  <c r="V86" i="12"/>
  <c r="V85" i="12"/>
  <c r="V97" i="12"/>
  <c r="W86" i="12"/>
  <c r="W85" i="12"/>
  <c r="W97" i="12"/>
  <c r="X86" i="12"/>
  <c r="X85" i="12"/>
  <c r="X97" i="12"/>
  <c r="Y86" i="12"/>
  <c r="Y85" i="12"/>
  <c r="Y97" i="12"/>
  <c r="Z86" i="12"/>
  <c r="Z85" i="12"/>
  <c r="Z97" i="12"/>
  <c r="AA86" i="12"/>
  <c r="AA85" i="12"/>
  <c r="AA97" i="12"/>
  <c r="AB128" i="12"/>
  <c r="M85" i="12"/>
  <c r="N97" i="12"/>
  <c r="U120" i="12"/>
  <c r="V113" i="12"/>
  <c r="AB120" i="12"/>
  <c r="M89" i="12"/>
  <c r="N99" i="12"/>
  <c r="AA130" i="12"/>
  <c r="AA129" i="12"/>
  <c r="L89" i="12"/>
  <c r="M99" i="12"/>
  <c r="Z129" i="12"/>
  <c r="L85" i="12"/>
  <c r="M97" i="12"/>
  <c r="Z128" i="12"/>
  <c r="K89" i="12"/>
  <c r="L99" i="12"/>
  <c r="O115" i="12"/>
  <c r="Y130" i="12"/>
  <c r="Y129" i="12"/>
  <c r="K85" i="12"/>
  <c r="L97" i="12"/>
  <c r="Y128" i="12"/>
  <c r="J89" i="12"/>
  <c r="K99" i="12"/>
  <c r="X130" i="12"/>
  <c r="J85" i="12"/>
  <c r="K97" i="12"/>
  <c r="I89" i="12"/>
  <c r="J99" i="12"/>
  <c r="W130" i="12"/>
  <c r="I87" i="12"/>
  <c r="J98" i="12"/>
  <c r="W129" i="12"/>
  <c r="I85" i="12"/>
  <c r="J97" i="12"/>
  <c r="M113" i="12"/>
  <c r="H89" i="12"/>
  <c r="I99" i="12"/>
  <c r="V130" i="12"/>
  <c r="H87" i="12"/>
  <c r="I98" i="12"/>
  <c r="V129" i="12"/>
  <c r="H85" i="12"/>
  <c r="I97" i="12"/>
  <c r="V128" i="12"/>
  <c r="G89" i="12"/>
  <c r="H99" i="12"/>
  <c r="G87" i="12"/>
  <c r="H98" i="12"/>
  <c r="G85" i="12"/>
  <c r="H97" i="12"/>
  <c r="U128" i="12"/>
  <c r="F89" i="12"/>
  <c r="G99" i="12"/>
  <c r="E89" i="12"/>
  <c r="F99" i="12"/>
  <c r="L122" i="12"/>
  <c r="F87" i="12"/>
  <c r="G98" i="12"/>
  <c r="M121" i="12"/>
  <c r="T129" i="12"/>
  <c r="F85" i="12"/>
  <c r="G97" i="12"/>
  <c r="T128" i="12"/>
  <c r="S130" i="12"/>
  <c r="E87" i="12"/>
  <c r="F98" i="12"/>
  <c r="S129" i="12"/>
  <c r="E85" i="12"/>
  <c r="F97" i="12"/>
  <c r="D89" i="12"/>
  <c r="E99" i="12"/>
  <c r="D87" i="12"/>
  <c r="E98" i="12"/>
  <c r="R129" i="12"/>
  <c r="D85" i="12"/>
  <c r="E97" i="12"/>
  <c r="R128" i="12"/>
  <c r="B89" i="12"/>
  <c r="C99" i="12"/>
  <c r="D99" i="12"/>
  <c r="Q130" i="12"/>
  <c r="B87" i="12"/>
  <c r="C98" i="12"/>
  <c r="D98" i="12"/>
  <c r="Q129" i="12"/>
  <c r="B85" i="12"/>
  <c r="C97" i="12"/>
  <c r="D97" i="12"/>
  <c r="Q128" i="12"/>
  <c r="Y121" i="12"/>
  <c r="AB122" i="12"/>
  <c r="U121" i="12"/>
  <c r="S120" i="12"/>
  <c r="R122" i="12"/>
  <c r="R120" i="12"/>
  <c r="M120" i="12"/>
  <c r="K122" i="12"/>
  <c r="U113" i="12"/>
  <c r="Y113" i="12"/>
  <c r="Z113" i="12"/>
  <c r="AB113" i="12"/>
  <c r="U114" i="12"/>
  <c r="X114" i="12"/>
  <c r="Y114" i="12"/>
  <c r="AB114" i="12"/>
  <c r="U115" i="12"/>
  <c r="T115" i="12"/>
  <c r="R113" i="12"/>
  <c r="Q115" i="12"/>
  <c r="Q113" i="12"/>
  <c r="H113" i="12"/>
  <c r="I113" i="12"/>
  <c r="L113" i="12"/>
  <c r="N113" i="12"/>
  <c r="O113" i="12"/>
  <c r="K114" i="12"/>
  <c r="L114" i="12"/>
  <c r="M114" i="12"/>
  <c r="N114" i="12"/>
  <c r="H115" i="12"/>
  <c r="I115" i="12"/>
  <c r="J115" i="12"/>
  <c r="K115" i="12"/>
  <c r="L115" i="12"/>
  <c r="AB107" i="12"/>
  <c r="AB106" i="12"/>
  <c r="AB105" i="12"/>
  <c r="AA107" i="12"/>
  <c r="AA106" i="12"/>
  <c r="AA105" i="12"/>
  <c r="Z107" i="12"/>
  <c r="Z106" i="12"/>
  <c r="Z105" i="12"/>
  <c r="Y107" i="12"/>
  <c r="Y106" i="12"/>
  <c r="Y105" i="12"/>
  <c r="X107" i="12"/>
  <c r="X106" i="12"/>
  <c r="X105" i="12"/>
  <c r="W107" i="12"/>
  <c r="W106" i="12"/>
  <c r="W105" i="12"/>
  <c r="V107" i="12"/>
  <c r="V106" i="12"/>
  <c r="V105" i="12"/>
  <c r="U107" i="12"/>
  <c r="U106" i="12"/>
  <c r="U105" i="12"/>
  <c r="T107" i="12"/>
  <c r="T106" i="12"/>
  <c r="T105" i="12"/>
  <c r="S107" i="12"/>
  <c r="S106" i="12"/>
  <c r="S105" i="12"/>
  <c r="R107" i="12"/>
  <c r="R106" i="12"/>
  <c r="R105" i="12"/>
  <c r="Q107" i="12"/>
  <c r="Q106" i="12"/>
  <c r="Q105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K107" i="12"/>
  <c r="K106" i="12"/>
  <c r="K105" i="12"/>
  <c r="AB9" i="12"/>
  <c r="AB88" i="12"/>
  <c r="AB87" i="12"/>
  <c r="AB98" i="12"/>
  <c r="AB90" i="12"/>
  <c r="AB89" i="12"/>
  <c r="AB99" i="12"/>
  <c r="AB86" i="12"/>
  <c r="AB85" i="12"/>
  <c r="AB97" i="12"/>
  <c r="O39" i="12"/>
  <c r="Q27" i="12"/>
  <c r="Q39" i="12"/>
  <c r="R27" i="12"/>
  <c r="R39" i="12"/>
  <c r="S27" i="12"/>
  <c r="S39" i="12"/>
  <c r="T27" i="12"/>
  <c r="T39" i="12"/>
  <c r="U59" i="12"/>
  <c r="U27" i="12"/>
  <c r="U39" i="12"/>
  <c r="V27" i="12"/>
  <c r="V39" i="12"/>
  <c r="W27" i="12"/>
  <c r="W39" i="12"/>
  <c r="X27" i="12"/>
  <c r="X39" i="12"/>
  <c r="Y27" i="12"/>
  <c r="Y39" i="12"/>
  <c r="Z27" i="12"/>
  <c r="Z39" i="12"/>
  <c r="AA27" i="12"/>
  <c r="AA39" i="12"/>
  <c r="O38" i="12"/>
  <c r="Q25" i="12"/>
  <c r="Q38" i="12"/>
  <c r="R25" i="12"/>
  <c r="R38" i="12"/>
  <c r="S25" i="12"/>
  <c r="S38" i="12"/>
  <c r="T25" i="12"/>
  <c r="T38" i="12"/>
  <c r="U25" i="12"/>
  <c r="U38" i="12"/>
  <c r="V25" i="12"/>
  <c r="V38" i="12"/>
  <c r="W25" i="12"/>
  <c r="W38" i="12"/>
  <c r="X25" i="12"/>
  <c r="X38" i="12"/>
  <c r="Y25" i="12"/>
  <c r="Y38" i="12"/>
  <c r="Z25" i="12"/>
  <c r="Z38" i="12"/>
  <c r="AA25" i="12"/>
  <c r="AA38" i="12"/>
  <c r="O22" i="12"/>
  <c r="N22" i="12"/>
  <c r="O37" i="12"/>
  <c r="Q23" i="12"/>
  <c r="Q22" i="12"/>
  <c r="Q37" i="12"/>
  <c r="R23" i="12"/>
  <c r="R22" i="12"/>
  <c r="R37" i="12"/>
  <c r="S23" i="12"/>
  <c r="S22" i="12"/>
  <c r="S37" i="12"/>
  <c r="T23" i="12"/>
  <c r="T22" i="12"/>
  <c r="T37" i="12"/>
  <c r="U23" i="12"/>
  <c r="U22" i="12"/>
  <c r="U37" i="12"/>
  <c r="V23" i="12"/>
  <c r="V22" i="12"/>
  <c r="V37" i="12"/>
  <c r="W23" i="12"/>
  <c r="W22" i="12"/>
  <c r="W37" i="12"/>
  <c r="X23" i="12"/>
  <c r="X22" i="12"/>
  <c r="X37" i="12"/>
  <c r="Y23" i="12"/>
  <c r="Y22" i="12"/>
  <c r="Y37" i="12"/>
  <c r="Z23" i="12"/>
  <c r="Z22" i="12"/>
  <c r="Z37" i="12"/>
  <c r="AA23" i="12"/>
  <c r="AA22" i="12"/>
  <c r="AA37" i="12"/>
  <c r="AB77" i="12"/>
  <c r="M22" i="12"/>
  <c r="L22" i="12"/>
  <c r="M37" i="12"/>
  <c r="N37" i="12"/>
  <c r="T67" i="12"/>
  <c r="Y67" i="12"/>
  <c r="Z57" i="12"/>
  <c r="O20" i="12"/>
  <c r="N20" i="12"/>
  <c r="O36" i="12"/>
  <c r="Q21" i="12"/>
  <c r="Q20" i="12"/>
  <c r="Q36" i="12"/>
  <c r="R21" i="12"/>
  <c r="R20" i="12"/>
  <c r="R36" i="12"/>
  <c r="S21" i="12"/>
  <c r="S20" i="12"/>
  <c r="S36" i="12"/>
  <c r="T21" i="12"/>
  <c r="T20" i="12"/>
  <c r="T36" i="12"/>
  <c r="U21" i="12"/>
  <c r="U20" i="12"/>
  <c r="U36" i="12"/>
  <c r="V21" i="12"/>
  <c r="V20" i="12"/>
  <c r="V36" i="12"/>
  <c r="W21" i="12"/>
  <c r="W20" i="12"/>
  <c r="W36" i="12"/>
  <c r="X21" i="12"/>
  <c r="X20" i="12"/>
  <c r="X36" i="12"/>
  <c r="Y21" i="12"/>
  <c r="Y20" i="12"/>
  <c r="Y36" i="12"/>
  <c r="Z21" i="12"/>
  <c r="Z20" i="12"/>
  <c r="Z36" i="12"/>
  <c r="AA21" i="12"/>
  <c r="AA20" i="12"/>
  <c r="AA36" i="12"/>
  <c r="AB76" i="12"/>
  <c r="O18" i="12"/>
  <c r="N18" i="12"/>
  <c r="O35" i="12"/>
  <c r="Q19" i="12"/>
  <c r="Q18" i="12"/>
  <c r="Q35" i="12"/>
  <c r="R19" i="12"/>
  <c r="R18" i="12"/>
  <c r="R35" i="12"/>
  <c r="S19" i="12"/>
  <c r="S18" i="12"/>
  <c r="S35" i="12"/>
  <c r="T19" i="12"/>
  <c r="T18" i="12"/>
  <c r="T35" i="12"/>
  <c r="U19" i="12"/>
  <c r="U18" i="12"/>
  <c r="U35" i="12"/>
  <c r="V19" i="12"/>
  <c r="V18" i="12"/>
  <c r="V35" i="12"/>
  <c r="W19" i="12"/>
  <c r="W18" i="12"/>
  <c r="W35" i="12"/>
  <c r="X19" i="12"/>
  <c r="X18" i="12"/>
  <c r="X35" i="12"/>
  <c r="Y19" i="12"/>
  <c r="Y18" i="12"/>
  <c r="Y35" i="12"/>
  <c r="Z19" i="12"/>
  <c r="Z18" i="12"/>
  <c r="Z35" i="12"/>
  <c r="AA19" i="12"/>
  <c r="AA18" i="12"/>
  <c r="AA35" i="12"/>
  <c r="AB75" i="12"/>
  <c r="O16" i="12"/>
  <c r="N16" i="12"/>
  <c r="O34" i="12"/>
  <c r="Q17" i="12"/>
  <c r="Q16" i="12"/>
  <c r="Q34" i="12"/>
  <c r="R17" i="12"/>
  <c r="R16" i="12"/>
  <c r="R34" i="12"/>
  <c r="S17" i="12"/>
  <c r="S16" i="12"/>
  <c r="S34" i="12"/>
  <c r="T17" i="12"/>
  <c r="T16" i="12"/>
  <c r="T34" i="12"/>
  <c r="U17" i="12"/>
  <c r="U16" i="12"/>
  <c r="U34" i="12"/>
  <c r="V17" i="12"/>
  <c r="V16" i="12"/>
  <c r="V34" i="12"/>
  <c r="W17" i="12"/>
  <c r="W16" i="12"/>
  <c r="W34" i="12"/>
  <c r="X17" i="12"/>
  <c r="X16" i="12"/>
  <c r="X34" i="12"/>
  <c r="Y17" i="12"/>
  <c r="Y16" i="12"/>
  <c r="Y34" i="12"/>
  <c r="Z17" i="12"/>
  <c r="Z16" i="12"/>
  <c r="Z34" i="12"/>
  <c r="AA17" i="12"/>
  <c r="AA16" i="12"/>
  <c r="AA34" i="12"/>
  <c r="AB74" i="12"/>
  <c r="O14" i="12"/>
  <c r="N14" i="12"/>
  <c r="O33" i="12"/>
  <c r="Q15" i="12"/>
  <c r="Q14" i="12"/>
  <c r="Q33" i="12"/>
  <c r="R15" i="12"/>
  <c r="R14" i="12"/>
  <c r="R33" i="12"/>
  <c r="S15" i="12"/>
  <c r="S14" i="12"/>
  <c r="S33" i="12"/>
  <c r="T15" i="12"/>
  <c r="T14" i="12"/>
  <c r="T33" i="12"/>
  <c r="U15" i="12"/>
  <c r="U14" i="12"/>
  <c r="U33" i="12"/>
  <c r="V15" i="12"/>
  <c r="V14" i="12"/>
  <c r="V33" i="12"/>
  <c r="W15" i="12"/>
  <c r="W14" i="12"/>
  <c r="W33" i="12"/>
  <c r="X15" i="12"/>
  <c r="X14" i="12"/>
  <c r="X33" i="12"/>
  <c r="Y15" i="12"/>
  <c r="Y14" i="12"/>
  <c r="Y33" i="12"/>
  <c r="Z15" i="12"/>
  <c r="Z14" i="12"/>
  <c r="Z33" i="12"/>
  <c r="AA15" i="12"/>
  <c r="AA14" i="12"/>
  <c r="AA33" i="12"/>
  <c r="AB73" i="12"/>
  <c r="N39" i="12"/>
  <c r="N38" i="12"/>
  <c r="M20" i="12"/>
  <c r="N36" i="12"/>
  <c r="AA76" i="12"/>
  <c r="M18" i="12"/>
  <c r="N35" i="12"/>
  <c r="AA75" i="12"/>
  <c r="M16" i="12"/>
  <c r="N34" i="12"/>
  <c r="AA74" i="12"/>
  <c r="M14" i="12"/>
  <c r="N33" i="12"/>
  <c r="AA73" i="12"/>
  <c r="M39" i="12"/>
  <c r="M38" i="12"/>
  <c r="Z77" i="12"/>
  <c r="L20" i="12"/>
  <c r="M36" i="12"/>
  <c r="Z76" i="12"/>
  <c r="L18" i="12"/>
  <c r="M35" i="12"/>
  <c r="Z75" i="12"/>
  <c r="L16" i="12"/>
  <c r="M34" i="12"/>
  <c r="Z74" i="12"/>
  <c r="L14" i="12"/>
  <c r="M33" i="12"/>
  <c r="Z73" i="12"/>
  <c r="L39" i="12"/>
  <c r="L38" i="12"/>
  <c r="K22" i="12"/>
  <c r="L37" i="12"/>
  <c r="Y77" i="12"/>
  <c r="K20" i="12"/>
  <c r="L36" i="12"/>
  <c r="Y76" i="12"/>
  <c r="K18" i="12"/>
  <c r="L35" i="12"/>
  <c r="Y75" i="12"/>
  <c r="K16" i="12"/>
  <c r="L34" i="12"/>
  <c r="Y74" i="12"/>
  <c r="K14" i="12"/>
  <c r="L33" i="12"/>
  <c r="Y73" i="12"/>
  <c r="K39" i="12"/>
  <c r="K38" i="12"/>
  <c r="J22" i="12"/>
  <c r="K37" i="12"/>
  <c r="J20" i="12"/>
  <c r="K36" i="12"/>
  <c r="X76" i="12"/>
  <c r="J18" i="12"/>
  <c r="K35" i="12"/>
  <c r="X75" i="12"/>
  <c r="J16" i="12"/>
  <c r="K34" i="12"/>
  <c r="X74" i="12"/>
  <c r="J14" i="12"/>
  <c r="K33" i="12"/>
  <c r="X73" i="12"/>
  <c r="J39" i="12"/>
  <c r="J38" i="12"/>
  <c r="E38" i="12"/>
  <c r="F38" i="12"/>
  <c r="G38" i="12"/>
  <c r="H38" i="12"/>
  <c r="I38" i="12"/>
  <c r="K68" i="12"/>
  <c r="I22" i="12"/>
  <c r="J37" i="12"/>
  <c r="W77" i="12"/>
  <c r="I20" i="12"/>
  <c r="J36" i="12"/>
  <c r="W76" i="12"/>
  <c r="I18" i="12"/>
  <c r="J35" i="12"/>
  <c r="W75" i="12"/>
  <c r="I16" i="12"/>
  <c r="J34" i="12"/>
  <c r="W74" i="12"/>
  <c r="I14" i="12"/>
  <c r="J33" i="12"/>
  <c r="W73" i="12"/>
  <c r="I39" i="12"/>
  <c r="L59" i="12"/>
  <c r="H22" i="12"/>
  <c r="I37" i="12"/>
  <c r="H20" i="12"/>
  <c r="I36" i="12"/>
  <c r="V76" i="12"/>
  <c r="H18" i="12"/>
  <c r="I35" i="12"/>
  <c r="V75" i="12"/>
  <c r="H16" i="12"/>
  <c r="I34" i="12"/>
  <c r="V74" i="12"/>
  <c r="H14" i="12"/>
  <c r="I33" i="12"/>
  <c r="V73" i="12"/>
  <c r="H39" i="12"/>
  <c r="G22" i="12"/>
  <c r="H37" i="12"/>
  <c r="U77" i="12"/>
  <c r="G20" i="12"/>
  <c r="H36" i="12"/>
  <c r="U76" i="12"/>
  <c r="G18" i="12"/>
  <c r="H35" i="12"/>
  <c r="U75" i="12"/>
  <c r="G16" i="12"/>
  <c r="H34" i="12"/>
  <c r="U74" i="12"/>
  <c r="G14" i="12"/>
  <c r="H33" i="12"/>
  <c r="U73" i="12"/>
  <c r="G39" i="12"/>
  <c r="F22" i="12"/>
  <c r="G37" i="12"/>
  <c r="T77" i="12"/>
  <c r="F20" i="12"/>
  <c r="G36" i="12"/>
  <c r="T76" i="12"/>
  <c r="F18" i="12"/>
  <c r="G35" i="12"/>
  <c r="T75" i="12"/>
  <c r="F16" i="12"/>
  <c r="G34" i="12"/>
  <c r="T74" i="12"/>
  <c r="F14" i="12"/>
  <c r="G33" i="12"/>
  <c r="T73" i="12"/>
  <c r="F39" i="12"/>
  <c r="E22" i="12"/>
  <c r="F37" i="12"/>
  <c r="E20" i="12"/>
  <c r="F36" i="12"/>
  <c r="S76" i="12"/>
  <c r="E18" i="12"/>
  <c r="F35" i="12"/>
  <c r="S75" i="12"/>
  <c r="E16" i="12"/>
  <c r="F34" i="12"/>
  <c r="S74" i="12"/>
  <c r="E14" i="12"/>
  <c r="F33" i="12"/>
  <c r="S73" i="12"/>
  <c r="E39" i="12"/>
  <c r="D22" i="12"/>
  <c r="E37" i="12"/>
  <c r="H57" i="12"/>
  <c r="R77" i="12"/>
  <c r="D20" i="12"/>
  <c r="E36" i="12"/>
  <c r="R76" i="12"/>
  <c r="D18" i="12"/>
  <c r="E35" i="12"/>
  <c r="R75" i="12"/>
  <c r="D16" i="12"/>
  <c r="E34" i="12"/>
  <c r="R74" i="12"/>
  <c r="D14" i="12"/>
  <c r="E33" i="12"/>
  <c r="R73" i="12"/>
  <c r="B22" i="12"/>
  <c r="C37" i="12"/>
  <c r="D37" i="12"/>
  <c r="G57" i="12"/>
  <c r="Q77" i="12"/>
  <c r="B20" i="12"/>
  <c r="C36" i="12"/>
  <c r="D36" i="12"/>
  <c r="Q76" i="12"/>
  <c r="B18" i="12"/>
  <c r="C35" i="12"/>
  <c r="D35" i="12"/>
  <c r="Q75" i="12"/>
  <c r="B16" i="12"/>
  <c r="C34" i="12"/>
  <c r="D34" i="12"/>
  <c r="Q74" i="12"/>
  <c r="B14" i="12"/>
  <c r="C33" i="12"/>
  <c r="D33" i="12"/>
  <c r="G53" i="12"/>
  <c r="Q73" i="12"/>
  <c r="Y63" i="12"/>
  <c r="Z63" i="12"/>
  <c r="AA63" i="12"/>
  <c r="AB63" i="12"/>
  <c r="Y64" i="12"/>
  <c r="Z64" i="12"/>
  <c r="AA64" i="12"/>
  <c r="AB64" i="12"/>
  <c r="Y65" i="12"/>
  <c r="Z65" i="12"/>
  <c r="AA65" i="12"/>
  <c r="AB65" i="12"/>
  <c r="Y66" i="12"/>
  <c r="Z66" i="12"/>
  <c r="AA66" i="12"/>
  <c r="AB66" i="12"/>
  <c r="X63" i="12"/>
  <c r="X64" i="12"/>
  <c r="X65" i="12"/>
  <c r="X66" i="12"/>
  <c r="W66" i="12"/>
  <c r="W65" i="12"/>
  <c r="W64" i="12"/>
  <c r="W63" i="12"/>
  <c r="V66" i="12"/>
  <c r="V65" i="12"/>
  <c r="V64" i="12"/>
  <c r="V63" i="12"/>
  <c r="U66" i="12"/>
  <c r="U65" i="12"/>
  <c r="U64" i="12"/>
  <c r="U63" i="12"/>
  <c r="T66" i="12"/>
  <c r="T65" i="12"/>
  <c r="T64" i="12"/>
  <c r="T63" i="12"/>
  <c r="S66" i="12"/>
  <c r="S65" i="12"/>
  <c r="S64" i="12"/>
  <c r="S63" i="12"/>
  <c r="Q58" i="12"/>
  <c r="R66" i="12"/>
  <c r="R65" i="12"/>
  <c r="R64" i="12"/>
  <c r="R63" i="12"/>
  <c r="Q66" i="12"/>
  <c r="Q65" i="12"/>
  <c r="Q64" i="12"/>
  <c r="Q63" i="12"/>
  <c r="K63" i="12"/>
  <c r="L63" i="12"/>
  <c r="M63" i="12"/>
  <c r="N63" i="12"/>
  <c r="O63" i="12"/>
  <c r="K64" i="12"/>
  <c r="L64" i="12"/>
  <c r="M64" i="12"/>
  <c r="N64" i="12"/>
  <c r="O64" i="12"/>
  <c r="K65" i="12"/>
  <c r="L65" i="12"/>
  <c r="M65" i="12"/>
  <c r="N65" i="12"/>
  <c r="O65" i="12"/>
  <c r="K66" i="12"/>
  <c r="L66" i="12"/>
  <c r="M66" i="12"/>
  <c r="N66" i="12"/>
  <c r="O66" i="12"/>
  <c r="J66" i="12"/>
  <c r="J65" i="12"/>
  <c r="J64" i="12"/>
  <c r="V53" i="12"/>
  <c r="W53" i="12"/>
  <c r="X53" i="12"/>
  <c r="Y53" i="12"/>
  <c r="Z53" i="12"/>
  <c r="AA53" i="12"/>
  <c r="AB53" i="12"/>
  <c r="V54" i="12"/>
  <c r="W54" i="12"/>
  <c r="X54" i="12"/>
  <c r="Y54" i="12"/>
  <c r="Z54" i="12"/>
  <c r="AA54" i="12"/>
  <c r="AB54" i="12"/>
  <c r="V55" i="12"/>
  <c r="W55" i="12"/>
  <c r="X55" i="12"/>
  <c r="Y55" i="12"/>
  <c r="Z55" i="12"/>
  <c r="AA55" i="12"/>
  <c r="AB55" i="12"/>
  <c r="V56" i="12"/>
  <c r="W56" i="12"/>
  <c r="X56" i="12"/>
  <c r="Y56" i="12"/>
  <c r="Z56" i="12"/>
  <c r="AA56" i="12"/>
  <c r="AB56" i="12"/>
  <c r="X57" i="12"/>
  <c r="Y57" i="12"/>
  <c r="U53" i="12"/>
  <c r="U54" i="12"/>
  <c r="U55" i="12"/>
  <c r="U56" i="12"/>
  <c r="U57" i="12"/>
  <c r="T56" i="12"/>
  <c r="T55" i="12"/>
  <c r="T54" i="12"/>
  <c r="T53" i="12"/>
  <c r="S56" i="12"/>
  <c r="S55" i="12"/>
  <c r="S54" i="12"/>
  <c r="S53" i="12"/>
  <c r="R56" i="12"/>
  <c r="R55" i="12"/>
  <c r="R54" i="12"/>
  <c r="R53" i="12"/>
  <c r="Q57" i="12"/>
  <c r="Q56" i="12"/>
  <c r="Q55" i="12"/>
  <c r="Q54" i="12"/>
  <c r="Q53" i="12"/>
  <c r="H53" i="12"/>
  <c r="I53" i="12"/>
  <c r="J53" i="12"/>
  <c r="K53" i="12"/>
  <c r="L53" i="12"/>
  <c r="M53" i="12"/>
  <c r="N53" i="12"/>
  <c r="O53" i="12"/>
  <c r="H54" i="12"/>
  <c r="I54" i="12"/>
  <c r="J54" i="12"/>
  <c r="K54" i="12"/>
  <c r="L54" i="12"/>
  <c r="M54" i="12"/>
  <c r="N54" i="12"/>
  <c r="O54" i="12"/>
  <c r="H55" i="12"/>
  <c r="I55" i="12"/>
  <c r="J55" i="12"/>
  <c r="K55" i="12"/>
  <c r="L55" i="12"/>
  <c r="M55" i="12"/>
  <c r="N55" i="12"/>
  <c r="O55" i="12"/>
  <c r="H56" i="12"/>
  <c r="I56" i="12"/>
  <c r="J56" i="12"/>
  <c r="K56" i="12"/>
  <c r="L56" i="12"/>
  <c r="M56" i="12"/>
  <c r="N56" i="12"/>
  <c r="O56" i="12"/>
  <c r="K57" i="12"/>
  <c r="G56" i="12"/>
  <c r="G55" i="12"/>
  <c r="G54" i="12"/>
  <c r="AA43" i="12"/>
  <c r="AB43" i="12"/>
  <c r="AA44" i="12"/>
  <c r="AB44" i="12"/>
  <c r="AA45" i="12"/>
  <c r="AB45" i="12"/>
  <c r="AA46" i="12"/>
  <c r="AB46" i="12"/>
  <c r="AA47" i="12"/>
  <c r="AB47" i="12"/>
  <c r="AA48" i="12"/>
  <c r="AB48" i="12"/>
  <c r="AA49" i="12"/>
  <c r="AB49" i="12"/>
  <c r="Z43" i="12"/>
  <c r="Z44" i="12"/>
  <c r="Z45" i="12"/>
  <c r="Z46" i="12"/>
  <c r="Z47" i="12"/>
  <c r="Z48" i="12"/>
  <c r="Z49" i="12"/>
  <c r="Y43" i="12"/>
  <c r="Y44" i="12"/>
  <c r="Y45" i="12"/>
  <c r="Y46" i="12"/>
  <c r="Y47" i="12"/>
  <c r="Y48" i="12"/>
  <c r="Y49" i="12"/>
  <c r="X49" i="12"/>
  <c r="X48" i="12"/>
  <c r="X47" i="12"/>
  <c r="X46" i="12"/>
  <c r="X45" i="12"/>
  <c r="X44" i="12"/>
  <c r="X43" i="12"/>
  <c r="W43" i="12"/>
  <c r="W44" i="12"/>
  <c r="W45" i="12"/>
  <c r="W46" i="12"/>
  <c r="W47" i="12"/>
  <c r="W48" i="12"/>
  <c r="W49" i="12"/>
  <c r="U43" i="12"/>
  <c r="V43" i="12"/>
  <c r="U44" i="12"/>
  <c r="V44" i="12"/>
  <c r="U45" i="12"/>
  <c r="V45" i="12"/>
  <c r="U46" i="12"/>
  <c r="V46" i="12"/>
  <c r="U47" i="12"/>
  <c r="V47" i="12"/>
  <c r="U48" i="12"/>
  <c r="V48" i="12"/>
  <c r="U49" i="12"/>
  <c r="V49" i="12"/>
  <c r="T43" i="12"/>
  <c r="T44" i="12"/>
  <c r="T45" i="12"/>
  <c r="T46" i="12"/>
  <c r="T47" i="12"/>
  <c r="T48" i="12"/>
  <c r="T49" i="12"/>
  <c r="S43" i="12"/>
  <c r="S44" i="12"/>
  <c r="S45" i="12"/>
  <c r="S46" i="12"/>
  <c r="S47" i="12"/>
  <c r="S48" i="12"/>
  <c r="S49" i="12"/>
  <c r="R49" i="12"/>
  <c r="R48" i="12"/>
  <c r="R47" i="12"/>
  <c r="R46" i="12"/>
  <c r="R45" i="12"/>
  <c r="R44" i="12"/>
  <c r="R43" i="12"/>
  <c r="Q49" i="12"/>
  <c r="Q48" i="12"/>
  <c r="Q47" i="12"/>
  <c r="Q46" i="12"/>
  <c r="Q45" i="12"/>
  <c r="Q44" i="12"/>
  <c r="Q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M43" i="12"/>
  <c r="N43" i="12"/>
  <c r="O43" i="12"/>
  <c r="L43" i="12"/>
  <c r="L48" i="12"/>
  <c r="M48" i="12"/>
  <c r="N48" i="12"/>
  <c r="O48" i="12"/>
  <c r="L49" i="12"/>
  <c r="M49" i="12"/>
  <c r="N49" i="12"/>
  <c r="O49" i="12"/>
  <c r="K49" i="12"/>
  <c r="K48" i="12"/>
  <c r="K47" i="12"/>
  <c r="K46" i="12"/>
  <c r="K45" i="12"/>
  <c r="K44" i="12"/>
  <c r="K43" i="12"/>
  <c r="AB17" i="12"/>
  <c r="AB16" i="12"/>
  <c r="AB34" i="12"/>
  <c r="AB19" i="12"/>
  <c r="AB18" i="12"/>
  <c r="AB35" i="12"/>
  <c r="AB21" i="12"/>
  <c r="AB20" i="12"/>
  <c r="AB36" i="12"/>
  <c r="AB23" i="12"/>
  <c r="AB22" i="12"/>
  <c r="AB37" i="12"/>
  <c r="AB25" i="12"/>
  <c r="AB38" i="12"/>
  <c r="AB27" i="12"/>
  <c r="AB39" i="12"/>
  <c r="AB15" i="12"/>
  <c r="AB14" i="12"/>
  <c r="AB33" i="12"/>
  <c r="C77" i="14"/>
  <c r="A77" i="14"/>
  <c r="C76" i="14"/>
  <c r="A76" i="14"/>
  <c r="C75" i="14"/>
  <c r="A75" i="14"/>
  <c r="C74" i="14"/>
  <c r="A74" i="14"/>
  <c r="C73" i="14"/>
  <c r="A73" i="14"/>
  <c r="C67" i="14"/>
  <c r="A67" i="14"/>
  <c r="C66" i="14"/>
  <c r="A66" i="14"/>
  <c r="C65" i="14"/>
  <c r="A65" i="14"/>
  <c r="C64" i="14"/>
  <c r="A64" i="14"/>
  <c r="C63" i="14"/>
  <c r="A63" i="14"/>
  <c r="C57" i="14"/>
  <c r="A57" i="14"/>
  <c r="C56" i="14"/>
  <c r="A56" i="14"/>
  <c r="C55" i="14"/>
  <c r="A55" i="14"/>
  <c r="C54" i="14"/>
  <c r="A54" i="14"/>
  <c r="C53" i="14"/>
  <c r="A53" i="14"/>
  <c r="C47" i="14"/>
  <c r="A47" i="14"/>
  <c r="C46" i="14"/>
  <c r="A46" i="14"/>
  <c r="C45" i="14"/>
  <c r="A45" i="14"/>
  <c r="C44" i="14"/>
  <c r="A44" i="14"/>
  <c r="C43" i="14"/>
  <c r="A43" i="14"/>
  <c r="A37" i="14"/>
  <c r="A36" i="14"/>
  <c r="A35" i="14"/>
  <c r="A34" i="14"/>
  <c r="A33" i="14"/>
  <c r="A27" i="14"/>
  <c r="A26" i="14"/>
  <c r="A25" i="14"/>
  <c r="A24" i="14"/>
  <c r="C23" i="14"/>
  <c r="A23" i="14"/>
  <c r="C22" i="14"/>
  <c r="A22" i="14"/>
  <c r="C21" i="14"/>
  <c r="A21" i="14"/>
  <c r="C20" i="14"/>
  <c r="A20" i="14"/>
  <c r="C19" i="14"/>
  <c r="A19" i="14"/>
  <c r="C18" i="14"/>
  <c r="A18" i="14"/>
  <c r="C17" i="14"/>
  <c r="A17" i="14"/>
  <c r="C16" i="14"/>
  <c r="A16" i="14"/>
  <c r="C15" i="14"/>
  <c r="A15" i="14"/>
  <c r="C14" i="14"/>
  <c r="A14" i="14"/>
  <c r="C77" i="12"/>
  <c r="A77" i="12"/>
  <c r="C76" i="12"/>
  <c r="A76" i="12"/>
  <c r="C75" i="12"/>
  <c r="A75" i="12"/>
  <c r="C74" i="12"/>
  <c r="A74" i="12"/>
  <c r="C73" i="12"/>
  <c r="A73" i="12"/>
  <c r="C67" i="12"/>
  <c r="A67" i="12"/>
  <c r="C66" i="12"/>
  <c r="A66" i="12"/>
  <c r="C65" i="12"/>
  <c r="A65" i="12"/>
  <c r="C64" i="12"/>
  <c r="A64" i="12"/>
  <c r="C63" i="12"/>
  <c r="A63" i="12"/>
  <c r="C57" i="12"/>
  <c r="A57" i="12"/>
  <c r="C56" i="12"/>
  <c r="A56" i="12"/>
  <c r="C55" i="12"/>
  <c r="A55" i="12"/>
  <c r="C54" i="12"/>
  <c r="A54" i="12"/>
  <c r="C53" i="12"/>
  <c r="A53" i="12"/>
  <c r="C47" i="12"/>
  <c r="A47" i="12"/>
  <c r="C46" i="12"/>
  <c r="A46" i="12"/>
  <c r="C45" i="12"/>
  <c r="A45" i="12"/>
  <c r="C44" i="12"/>
  <c r="A44" i="12"/>
  <c r="C43" i="12"/>
  <c r="A43" i="12"/>
  <c r="A34" i="12"/>
  <c r="A35" i="12"/>
  <c r="A36" i="12"/>
  <c r="A37" i="12"/>
  <c r="A33" i="12"/>
  <c r="AC89" i="14"/>
  <c r="AC87" i="14"/>
  <c r="P87" i="14"/>
  <c r="B83" i="14"/>
  <c r="C27" i="14"/>
  <c r="AB26" i="14"/>
  <c r="AA26" i="14"/>
  <c r="Z26" i="14"/>
  <c r="Y26" i="14"/>
  <c r="X26" i="14"/>
  <c r="W26" i="14"/>
  <c r="V26" i="14"/>
  <c r="U26" i="14"/>
  <c r="AC26" i="14"/>
  <c r="T26" i="14"/>
  <c r="S26" i="14"/>
  <c r="R26" i="14"/>
  <c r="Q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C25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2" i="14"/>
  <c r="P16" i="14"/>
  <c r="AC14" i="14"/>
  <c r="AC13" i="14"/>
  <c r="AA84" i="14"/>
  <c r="Z84" i="14"/>
  <c r="S84" i="14"/>
  <c r="R84" i="14"/>
  <c r="P13" i="14"/>
  <c r="P84" i="14"/>
  <c r="N84" i="14"/>
  <c r="J84" i="14"/>
  <c r="C129" i="14"/>
  <c r="C105" i="14"/>
  <c r="P90" i="14"/>
  <c r="P88" i="14"/>
  <c r="C114" i="14"/>
  <c r="P86" i="14"/>
  <c r="C86" i="14"/>
  <c r="C49" i="14"/>
  <c r="A49" i="14"/>
  <c r="C39" i="14"/>
  <c r="A39" i="14"/>
  <c r="D39" i="14"/>
  <c r="P27" i="14"/>
  <c r="P25" i="14"/>
  <c r="P23" i="14"/>
  <c r="P21" i="14"/>
  <c r="P19" i="14"/>
  <c r="P17" i="14"/>
  <c r="P15" i="14"/>
  <c r="C85" i="14"/>
  <c r="C89" i="14"/>
  <c r="AC84" i="14"/>
  <c r="W84" i="14"/>
  <c r="U84" i="14"/>
  <c r="O84" i="14"/>
  <c r="M84" i="14"/>
  <c r="K84" i="14"/>
  <c r="H84" i="14"/>
  <c r="G84" i="14"/>
  <c r="F84" i="14"/>
  <c r="E84" i="14"/>
  <c r="A26" i="12"/>
  <c r="A24" i="12"/>
  <c r="C23" i="12"/>
  <c r="A23" i="12"/>
  <c r="C22" i="12"/>
  <c r="A22" i="12"/>
  <c r="C21" i="12"/>
  <c r="C20" i="12"/>
  <c r="A20" i="12"/>
  <c r="C19" i="12"/>
  <c r="C18" i="12"/>
  <c r="A18" i="12"/>
  <c r="C17" i="12"/>
  <c r="A17" i="12"/>
  <c r="C16" i="12"/>
  <c r="A16" i="12"/>
  <c r="A19" i="12"/>
  <c r="A21" i="12"/>
  <c r="A25" i="12"/>
  <c r="A27" i="12"/>
  <c r="C15" i="12"/>
  <c r="A15" i="12"/>
  <c r="C14" i="12"/>
  <c r="A14" i="12"/>
  <c r="C79" i="12"/>
  <c r="A79" i="12"/>
  <c r="C78" i="12"/>
  <c r="A78" i="12"/>
  <c r="C69" i="12"/>
  <c r="A69" i="12"/>
  <c r="C68" i="12"/>
  <c r="A68" i="12"/>
  <c r="C59" i="12"/>
  <c r="A59" i="12"/>
  <c r="C58" i="12"/>
  <c r="A58" i="12"/>
  <c r="C49" i="12"/>
  <c r="A49" i="12"/>
  <c r="C48" i="12"/>
  <c r="A48" i="12"/>
  <c r="C39" i="12"/>
  <c r="D39" i="12"/>
  <c r="C38" i="12"/>
  <c r="D38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AC16" i="12"/>
  <c r="AC18" i="12"/>
  <c r="AC20" i="12"/>
  <c r="AC22" i="12"/>
  <c r="AC24" i="12"/>
  <c r="AC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E26" i="12"/>
  <c r="F26" i="12"/>
  <c r="G26" i="12"/>
  <c r="H26" i="12"/>
  <c r="I26" i="12"/>
  <c r="J26" i="12"/>
  <c r="K26" i="12"/>
  <c r="L26" i="12"/>
  <c r="M26" i="12"/>
  <c r="N26" i="12"/>
  <c r="O26" i="12"/>
  <c r="D26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C27" i="12"/>
  <c r="C26" i="12"/>
  <c r="B26" i="12"/>
  <c r="C25" i="12"/>
  <c r="C24" i="12"/>
  <c r="B24" i="12"/>
  <c r="AA84" i="12"/>
  <c r="F84" i="12"/>
  <c r="C107" i="12"/>
  <c r="C128" i="12"/>
  <c r="C130" i="12"/>
  <c r="C122" i="12"/>
  <c r="C115" i="12"/>
  <c r="C113" i="12"/>
  <c r="P86" i="12"/>
  <c r="P88" i="12"/>
  <c r="P90" i="12"/>
  <c r="C85" i="12"/>
  <c r="C86" i="12"/>
  <c r="E84" i="12"/>
  <c r="G84" i="12"/>
  <c r="I84" i="12"/>
  <c r="J84" i="12"/>
  <c r="K84" i="12"/>
  <c r="L84" i="12"/>
  <c r="N84" i="12"/>
  <c r="O84" i="12"/>
  <c r="P13" i="12"/>
  <c r="P84" i="12"/>
  <c r="R84" i="12"/>
  <c r="T84" i="12"/>
  <c r="U84" i="12"/>
  <c r="V84" i="12"/>
  <c r="X84" i="12"/>
  <c r="Z84" i="12"/>
  <c r="AB84" i="12"/>
  <c r="AC13" i="12"/>
  <c r="AC84" i="12"/>
  <c r="D84" i="12"/>
  <c r="B83" i="12"/>
  <c r="E3" i="11"/>
  <c r="E3" i="10"/>
  <c r="D4" i="8"/>
  <c r="E3" i="9"/>
  <c r="Q3" i="1"/>
  <c r="Q3" i="4"/>
  <c r="E3" i="7"/>
  <c r="Y84" i="12"/>
  <c r="W84" i="12"/>
  <c r="M84" i="12"/>
  <c r="C105" i="12"/>
  <c r="C114" i="12"/>
  <c r="C120" i="12"/>
  <c r="AC14" i="12"/>
  <c r="C129" i="12"/>
  <c r="C106" i="12"/>
  <c r="C121" i="12"/>
  <c r="Q84" i="12"/>
  <c r="Q3" i="12"/>
  <c r="H84" i="12"/>
  <c r="C89" i="12"/>
  <c r="C87" i="12"/>
  <c r="P85" i="12"/>
  <c r="AC85" i="12"/>
  <c r="P87" i="12"/>
  <c r="AC87" i="12"/>
  <c r="P89" i="12"/>
  <c r="AC89" i="12"/>
  <c r="S84" i="12"/>
  <c r="P14" i="12"/>
  <c r="C90" i="12"/>
  <c r="C88" i="12"/>
  <c r="V84" i="14"/>
  <c r="C88" i="14"/>
  <c r="C90" i="14"/>
  <c r="C69" i="14"/>
  <c r="A69" i="14"/>
  <c r="C59" i="14"/>
  <c r="A59" i="14"/>
  <c r="C79" i="14"/>
  <c r="A79" i="14"/>
  <c r="C87" i="14"/>
  <c r="C113" i="14"/>
  <c r="C120" i="14"/>
  <c r="C128" i="14"/>
  <c r="C106" i="14"/>
  <c r="C121" i="14"/>
  <c r="I84" i="14"/>
  <c r="Q84" i="14"/>
  <c r="Y84" i="14"/>
  <c r="C78" i="14"/>
  <c r="A78" i="14"/>
  <c r="C68" i="14"/>
  <c r="A68" i="14"/>
  <c r="C48" i="14"/>
  <c r="A48" i="14"/>
  <c r="C38" i="14"/>
  <c r="A38" i="14"/>
  <c r="C58" i="14"/>
  <c r="A58" i="14"/>
  <c r="Q3" i="14"/>
  <c r="T84" i="14"/>
  <c r="AC20" i="14"/>
  <c r="AC22" i="14"/>
  <c r="P24" i="14"/>
  <c r="L84" i="14"/>
  <c r="P14" i="14"/>
  <c r="AC18" i="14"/>
  <c r="AC16" i="14"/>
  <c r="AB84" i="14"/>
  <c r="P20" i="14"/>
  <c r="D84" i="14"/>
  <c r="P18" i="14"/>
  <c r="AC85" i="14"/>
  <c r="C122" i="14"/>
  <c r="C115" i="14"/>
  <c r="C130" i="14"/>
  <c r="C107" i="14"/>
  <c r="P89" i="14"/>
  <c r="P85" i="14"/>
  <c r="AC24" i="14"/>
  <c r="P26" i="14"/>
  <c r="X84" i="14"/>
  <c r="AC25" i="14"/>
  <c r="AC17" i="14"/>
  <c r="AC88" i="14"/>
  <c r="AC15" i="14"/>
  <c r="AC90" i="14"/>
  <c r="AC27" i="14"/>
  <c r="AC86" i="14"/>
  <c r="AC23" i="14"/>
  <c r="AC19" i="14"/>
  <c r="AC21" i="14"/>
  <c r="AC90" i="12"/>
  <c r="AC17" i="12"/>
  <c r="AC15" i="12"/>
  <c r="AC86" i="12"/>
  <c r="AC88" i="12"/>
  <c r="AC23" i="12"/>
  <c r="AC27" i="12"/>
  <c r="AC19" i="12"/>
  <c r="AC21" i="12"/>
  <c r="AC25" i="12"/>
  <c r="D38" i="14"/>
  <c r="V59" i="12"/>
  <c r="V58" i="12"/>
  <c r="A38" i="12"/>
  <c r="L57" i="12"/>
  <c r="H58" i="12"/>
  <c r="J57" i="12"/>
  <c r="I57" i="12"/>
  <c r="M67" i="12"/>
  <c r="O58" i="12"/>
  <c r="L67" i="12"/>
  <c r="R68" i="12"/>
  <c r="Z59" i="12"/>
  <c r="J58" i="12"/>
  <c r="X58" i="12"/>
  <c r="R58" i="12"/>
  <c r="I58" i="12"/>
  <c r="M69" i="12"/>
  <c r="AA77" i="12"/>
  <c r="K113" i="12"/>
  <c r="R114" i="12"/>
  <c r="AB115" i="12"/>
  <c r="J120" i="12"/>
  <c r="O121" i="12"/>
  <c r="L120" i="12"/>
  <c r="U122" i="12"/>
  <c r="AA122" i="12"/>
  <c r="X121" i="12"/>
  <c r="R130" i="12"/>
  <c r="U129" i="12"/>
  <c r="X128" i="12"/>
  <c r="Z130" i="12"/>
  <c r="V67" i="12"/>
  <c r="V57" i="12"/>
  <c r="J67" i="12"/>
  <c r="S67" i="12"/>
  <c r="G113" i="12"/>
  <c r="J114" i="12"/>
  <c r="J113" i="12"/>
  <c r="R115" i="12"/>
  <c r="AA114" i="12"/>
  <c r="AA113" i="12"/>
  <c r="J121" i="12"/>
  <c r="N121" i="12"/>
  <c r="K120" i="12"/>
  <c r="S121" i="12"/>
  <c r="V120" i="12"/>
  <c r="Z122" i="12"/>
  <c r="W128" i="12"/>
  <c r="W57" i="12"/>
  <c r="R67" i="12"/>
  <c r="O57" i="12"/>
  <c r="O67" i="12"/>
  <c r="G114" i="12"/>
  <c r="I114" i="12"/>
  <c r="S113" i="12"/>
  <c r="Z115" i="12"/>
  <c r="Z114" i="12"/>
  <c r="J122" i="12"/>
  <c r="Q120" i="12"/>
  <c r="S122" i="12"/>
  <c r="V121" i="12"/>
  <c r="Y122" i="12"/>
  <c r="AA120" i="12"/>
  <c r="T130" i="12"/>
  <c r="Q67" i="12"/>
  <c r="N67" i="12"/>
  <c r="N57" i="12"/>
  <c r="U67" i="12"/>
  <c r="AB67" i="12"/>
  <c r="R79" i="12"/>
  <c r="V77" i="12"/>
  <c r="Z79" i="12"/>
  <c r="G115" i="12"/>
  <c r="H114" i="12"/>
  <c r="S114" i="12"/>
  <c r="O122" i="12"/>
  <c r="L121" i="12"/>
  <c r="Q121" i="12"/>
  <c r="T120" i="12"/>
  <c r="V122" i="12"/>
  <c r="X122" i="12"/>
  <c r="Z120" i="12"/>
  <c r="S128" i="12"/>
  <c r="U130" i="12"/>
  <c r="X129" i="12"/>
  <c r="AA128" i="12"/>
  <c r="S77" i="12"/>
  <c r="K58" i="12"/>
  <c r="S57" i="12"/>
  <c r="AB57" i="12"/>
  <c r="K67" i="12"/>
  <c r="AA67" i="12"/>
  <c r="O114" i="12"/>
  <c r="S115" i="12"/>
  <c r="X115" i="12"/>
  <c r="X113" i="12"/>
  <c r="N122" i="12"/>
  <c r="K121" i="12"/>
  <c r="Q122" i="12"/>
  <c r="T121" i="12"/>
  <c r="W120" i="12"/>
  <c r="AB121" i="12"/>
  <c r="Y120" i="12"/>
  <c r="R57" i="12"/>
  <c r="AA57" i="12"/>
  <c r="J63" i="12"/>
  <c r="W67" i="12"/>
  <c r="Z67" i="12"/>
  <c r="X77" i="12"/>
  <c r="N115" i="12"/>
  <c r="Q114" i="12"/>
  <c r="T113" i="12"/>
  <c r="W114" i="12"/>
  <c r="W113" i="12"/>
  <c r="M122" i="12"/>
  <c r="O120" i="12"/>
  <c r="T122" i="12"/>
  <c r="W121" i="12"/>
  <c r="X120" i="12"/>
  <c r="T57" i="12"/>
  <c r="M57" i="12"/>
  <c r="X67" i="12"/>
  <c r="AB68" i="12"/>
  <c r="M115" i="12"/>
  <c r="T114" i="12"/>
  <c r="V114" i="12"/>
  <c r="N120" i="12"/>
  <c r="W122" i="12"/>
  <c r="Q59" i="12"/>
  <c r="V79" i="12"/>
  <c r="AB59" i="12"/>
  <c r="Y59" i="12"/>
  <c r="X69" i="12"/>
  <c r="W79" i="12"/>
  <c r="V69" i="12"/>
  <c r="Y79" i="12"/>
  <c r="Y69" i="12"/>
  <c r="AB79" i="12"/>
  <c r="H59" i="12"/>
  <c r="AA79" i="12"/>
  <c r="U79" i="12"/>
  <c r="G59" i="12"/>
  <c r="J69" i="12"/>
  <c r="Q79" i="12"/>
  <c r="M59" i="12"/>
  <c r="L69" i="12"/>
  <c r="AA59" i="12"/>
  <c r="U69" i="12"/>
  <c r="W59" i="12"/>
  <c r="R69" i="12"/>
  <c r="I59" i="12"/>
  <c r="T59" i="12"/>
  <c r="T69" i="12"/>
  <c r="S79" i="12"/>
  <c r="N59" i="12"/>
  <c r="K69" i="12"/>
  <c r="AB69" i="12"/>
  <c r="X59" i="12"/>
  <c r="Q69" i="12"/>
  <c r="K59" i="12"/>
  <c r="S69" i="12"/>
  <c r="W69" i="12"/>
  <c r="AA69" i="12"/>
  <c r="T79" i="12"/>
  <c r="X79" i="12"/>
  <c r="J59" i="12"/>
  <c r="O69" i="12"/>
  <c r="A39" i="12"/>
  <c r="N69" i="12"/>
  <c r="O59" i="12"/>
  <c r="S59" i="12"/>
  <c r="Z69" i="12"/>
  <c r="R59" i="12"/>
  <c r="R78" i="12"/>
  <c r="U78" i="12"/>
  <c r="Z78" i="12"/>
  <c r="AA58" i="12"/>
  <c r="Y68" i="12"/>
  <c r="S68" i="12"/>
  <c r="T78" i="12"/>
  <c r="X78" i="12"/>
  <c r="AB78" i="12"/>
  <c r="Z58" i="12"/>
  <c r="G58" i="12"/>
  <c r="J68" i="12"/>
  <c r="Q78" i="12"/>
  <c r="N58" i="12"/>
  <c r="AA68" i="12"/>
  <c r="V78" i="12"/>
  <c r="Z68" i="12"/>
  <c r="Y78" i="12"/>
  <c r="W58" i="12"/>
  <c r="Y58" i="12"/>
  <c r="M58" i="12"/>
  <c r="L58" i="12"/>
  <c r="O68" i="12"/>
  <c r="W68" i="12"/>
  <c r="L68" i="12"/>
  <c r="AB58" i="12"/>
  <c r="V68" i="12"/>
  <c r="W78" i="12"/>
  <c r="T58" i="12"/>
  <c r="U58" i="12"/>
  <c r="U68" i="12"/>
  <c r="N68" i="12"/>
  <c r="T68" i="12"/>
  <c r="X68" i="12"/>
  <c r="S78" i="12"/>
  <c r="AA78" i="12"/>
  <c r="S58" i="12"/>
  <c r="M68" i="12"/>
  <c r="Q68" i="12"/>
</calcChain>
</file>

<file path=xl/sharedStrings.xml><?xml version="1.0" encoding="utf-8"?>
<sst xmlns="http://schemas.openxmlformats.org/spreadsheetml/2006/main" count="1170" uniqueCount="178">
  <si>
    <t xml:space="preserve">LINK TO TRAINING IS </t>
  </si>
  <si>
    <t>HERE</t>
  </si>
  <si>
    <t xml:space="preserve">IMPORTANT TO NOTE: </t>
  </si>
  <si>
    <t>BPX</t>
  </si>
  <si>
    <t>Sandbox</t>
  </si>
  <si>
    <t>BPD</t>
  </si>
  <si>
    <t>Development</t>
  </si>
  <si>
    <t>BPG</t>
  </si>
  <si>
    <t>SIT Test</t>
  </si>
  <si>
    <t>BPT</t>
  </si>
  <si>
    <t>UAT Test</t>
  </si>
  <si>
    <t>BPP</t>
  </si>
  <si>
    <t>Production</t>
  </si>
  <si>
    <t>NA</t>
  </si>
  <si>
    <t>ACR PIPELINE</t>
  </si>
  <si>
    <t>ACR PIPELINE FORECAST</t>
  </si>
  <si>
    <t>SM&amp;C SMB ACR MOM FORECAST</t>
  </si>
  <si>
    <t>ADS PIPELINE</t>
  </si>
  <si>
    <t>ADS PIPELINE FORECAST</t>
  </si>
  <si>
    <t>SM&amp;C SMB ADS MOM FORECAST</t>
  </si>
  <si>
    <t>MACC PIPELINE</t>
  </si>
  <si>
    <t xml:space="preserve">MACC PIPELINE FORECAST </t>
  </si>
  <si>
    <t>Revenue</t>
  </si>
  <si>
    <t>Percentage</t>
  </si>
  <si>
    <t>MACC PIPELINE FORECAST TO BUDGET</t>
  </si>
  <si>
    <t>ACR PIPELINE FORECAST VARIANCE TO MOM &amp; BUDGET</t>
  </si>
  <si>
    <t>ADS PIPELINE FORECAST VARIANCE TO MOM &amp; BUDGET</t>
  </si>
  <si>
    <t>MACC Final Adjustment</t>
  </si>
  <si>
    <t>ACR Final Adjustment</t>
  </si>
  <si>
    <t>Workbook Purpose:</t>
  </si>
  <si>
    <t>1. Enable driver based MoM forecasting for ACR and ADS (ACR_MoM and ADS_MoM tabs)</t>
  </si>
  <si>
    <t>2. Enable Pipeline based forecasting for ACR and ADS (ACR_Pipeline and ADS_Pipeline tabs)</t>
  </si>
  <si>
    <t>3. Enable Pipeline based forecasting for MACC (MACC _ Pipeline tab)</t>
  </si>
  <si>
    <t>4. Provide the ability for users to adjust ACR MoM and MACC Pipeline calculated values (Final _ Adjustment tab)</t>
  </si>
  <si>
    <t>5. Drivers (MOM%) and calculated ACR and MACC data will be refreshed at month end when latest actuals are loaded</t>
  </si>
  <si>
    <t>6. Provide the ability to submit to KPI Lake when user is ready (Save and Submit tab)</t>
  </si>
  <si>
    <t>BPC Basics</t>
  </si>
  <si>
    <t xml:space="preserve">1. Workbook has to be refreshed prior to use. </t>
  </si>
  <si>
    <t xml:space="preserve">2. Selecting the “Refresh” button on input form should prompt the user to select the “AREA” </t>
  </si>
  <si>
    <t>3. Totals are Bolded and Greyed out. Users should not make inputs or edits to Totals</t>
  </si>
  <si>
    <t>4. Data in actualized months are Greyed out. Users should not make inputs or edits to actualized months</t>
  </si>
  <si>
    <t>5. Users are able to revert back to an original data set (Undo or Back options) only if data is not saved</t>
  </si>
  <si>
    <t>6. Save the data prior to exiting. All Unsaved data will be lost once workbook is closed (Save &amp; Submit tab)</t>
  </si>
  <si>
    <t>7. Users can save offline versions in excel format for future reference</t>
  </si>
  <si>
    <t>Locking issues may arise if multiple people are using the same input forms concurrently for the same Area.</t>
  </si>
  <si>
    <t>7. Users should complete the save operation before changing the prompt to another area</t>
  </si>
  <si>
    <t>MACC TPID SUMMARY REPORT</t>
  </si>
  <si>
    <t>Field Segment</t>
  </si>
  <si>
    <t>Fiscal year / period</t>
  </si>
  <si>
    <t>012</t>
  </si>
  <si>
    <t>011</t>
  </si>
  <si>
    <t>010</t>
  </si>
  <si>
    <t>009</t>
  </si>
  <si>
    <t>008</t>
  </si>
  <si>
    <t>007</t>
  </si>
  <si>
    <t>006</t>
  </si>
  <si>
    <t>005</t>
  </si>
  <si>
    <t>004</t>
  </si>
  <si>
    <t>003</t>
  </si>
  <si>
    <t>002</t>
  </si>
  <si>
    <t>001</t>
  </si>
  <si>
    <t>MoM%</t>
  </si>
  <si>
    <t>Trend</t>
  </si>
  <si>
    <t>3 Month Avg</t>
  </si>
  <si>
    <t>6 Month Avg</t>
  </si>
  <si>
    <t>12 Month Avg</t>
  </si>
  <si>
    <t>Rept Pricing Level</t>
  </si>
  <si>
    <t/>
  </si>
  <si>
    <t>6 Months Compounded</t>
  </si>
  <si>
    <t>Current month</t>
  </si>
  <si>
    <t>JUL, 2019</t>
  </si>
  <si>
    <t>AUG, 2019</t>
  </si>
  <si>
    <t>SEP, 2019</t>
  </si>
  <si>
    <t>OCT, 2019</t>
  </si>
  <si>
    <t>NOV, 2019</t>
  </si>
  <si>
    <t>DEC, 2019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</si>
  <si>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</si>
  <si>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</si>
  <si>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</si>
  <si>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</si>
  <si>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</si>
  <si>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</si>
  <si>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</si>
  <si>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</si>
  <si>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</si>
  <si>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</si>
  <si>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</si>
  <si>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</si>
  <si>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</si>
  <si>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</si>
  <si>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</si>
  <si>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</si>
  <si>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</si>
  <si>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</si>
  <si>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</si>
  <si>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</si>
  <si>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Major Commercial</t>
  </si>
  <si>
    <t>ACR $</t>
  </si>
  <si>
    <t>Adj $</t>
  </si>
  <si>
    <t>ACR YoY%</t>
  </si>
  <si>
    <t>Major Public Sector</t>
  </si>
  <si>
    <t>SM&amp;C Corporate</t>
  </si>
  <si>
    <t>Strategic Commercial</t>
  </si>
  <si>
    <t>Strategic Public Sector</t>
  </si>
  <si>
    <t>EA New</t>
  </si>
  <si>
    <t>Online Services</t>
  </si>
  <si>
    <t>Cloud Solution Provider</t>
  </si>
  <si>
    <t>Total</t>
  </si>
  <si>
    <t>RptgReprt Subsegment</t>
  </si>
  <si>
    <t>Enterprise Commercial</t>
  </si>
  <si>
    <t>Enterprise Public Sector</t>
  </si>
  <si>
    <t>SM&amp;C SMB</t>
  </si>
  <si>
    <t>Baseline</t>
  </si>
  <si>
    <t>Final Adj</t>
  </si>
  <si>
    <t>Final FCST</t>
  </si>
  <si>
    <t>Account</t>
  </si>
  <si>
    <t>SuperRevSumDivision</t>
  </si>
  <si>
    <t>Field Segment|Fiscal year / period</t>
  </si>
  <si>
    <t>Azure Consumed Revenue</t>
  </si>
  <si>
    <t>Apps &amp; Infra ACR Budget</t>
  </si>
  <si>
    <t>Data &amp; AI ACR Budget</t>
  </si>
  <si>
    <t>Fiscal Year/Period</t>
  </si>
  <si>
    <t>Conversion Rate</t>
  </si>
  <si>
    <t>Committed</t>
  </si>
  <si>
    <t>Uncommitted</t>
  </si>
  <si>
    <t>FY21 Q1</t>
  </si>
  <si>
    <t>FY21 Q2</t>
  </si>
  <si>
    <t>Committed Forecast</t>
  </si>
  <si>
    <t>Uncommitted Forecast</t>
  </si>
  <si>
    <t>Baseline Adj</t>
  </si>
  <si>
    <t>Total Forecast</t>
  </si>
  <si>
    <t>MACC Account</t>
  </si>
  <si>
    <t>Azure Standalone</t>
  </si>
  <si>
    <t>Not assigned</t>
  </si>
  <si>
    <t>Committed At Risk</t>
  </si>
  <si>
    <t>Uncommitted Upside</t>
  </si>
  <si>
    <t>Pipeline Forecast</t>
  </si>
  <si>
    <t>MoM Forecast</t>
  </si>
  <si>
    <t>VT MoM $</t>
  </si>
  <si>
    <t>Budget</t>
  </si>
  <si>
    <t>VTB $</t>
  </si>
  <si>
    <t>Quarter 1</t>
  </si>
  <si>
    <t>Quarter 2</t>
  </si>
  <si>
    <t>Quarter 3</t>
  </si>
  <si>
    <t>Quarter 4</t>
  </si>
  <si>
    <t>Microsoft Fiscal Calendar 2021</t>
  </si>
  <si>
    <t>TOTAL</t>
  </si>
  <si>
    <t>PipeLine Forecast</t>
  </si>
  <si>
    <t>Account Information (TPID)</t>
  </si>
  <si>
    <t>Forecast Month</t>
  </si>
  <si>
    <t>Forecast Recommendation</t>
  </si>
  <si>
    <t>MACC Pipeline</t>
  </si>
  <si>
    <t>Box Hill Institute of TAFE</t>
  </si>
  <si>
    <t>19367179</t>
  </si>
  <si>
    <t>Catholic Education Office - Melbourne</t>
  </si>
  <si>
    <t>10867758</t>
  </si>
  <si>
    <t>FORTESCUE METALS GROUP LTD</t>
  </si>
  <si>
    <t>7744728</t>
  </si>
  <si>
    <t>GHD Services Pty Ltd</t>
  </si>
  <si>
    <t>1459839</t>
  </si>
  <si>
    <t>SOUTH32</t>
  </si>
  <si>
    <t>32778653</t>
  </si>
  <si>
    <t>TELSTRA</t>
  </si>
  <si>
    <t>594914</t>
  </si>
  <si>
    <t>UNKNOWN</t>
  </si>
  <si>
    <t>0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</si>
  <si>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</si>
  <si>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</si>
  <si>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</si>
  <si>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</si>
  <si>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</si>
  <si>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</si>
  <si>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</si>
  <si>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</si>
  <si>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</si>
  <si>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</si>
  <si>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MAY, 2019</t>
  </si>
  <si>
    <t>JUN,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</si>
</sst>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##,000"/>
    <numFmt numFmtId="165" formatCode="0.0000"/>
    <numFmt numFmtId="166" formatCode="#,##0.0000"/>
    <numFmt numFmtId="167" formatCode="0.000000"/>
    <numFmt numFmtId="168" formatCode="#,##0.000000"/>
    <numFmt numFmtId="169" formatCode="0.00000"/>
    <numFmt numFmtId="170" formatCode="#,##0.000"/>
    <numFmt numFmtId="171" formatCode="#,##0.0000000000"/>
    <numFmt numFmtId="172" formatCode="&quot;&quot;@"/>
    <numFmt numFmtId="173" formatCode="&quot;  &quot;@"/>
  </numFmts>
  <fonts count="33" x14ac:knownFonts="1">
    <font>
      <sz val="10"/>
      <color theme="1"/>
      <name val="Calibri"/>
      <family val="2"/>
      <scheme val="minor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b/>
      <sz val="9"/>
      <color theme="0"/>
      <name val="Segoe UI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10"/>
      <color rgb="FF000000"/>
      <name val="Segoe UI"/>
      <family val="2"/>
    </font>
    <font>
      <i/>
      <sz val="8"/>
      <color rgb="FF1F497D"/>
      <name val="Verdana"/>
      <family val="2"/>
    </font>
    <font>
      <b/>
      <i/>
      <sz val="8"/>
      <color rgb="FF1F497D"/>
      <name val="Verdana"/>
      <family val="2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0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-0.24994659260841701"/>
        <bgColor theme="0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rgb="FFDBE5F1"/>
        <bgColor rgb="FFFFFFFF"/>
      </patternFill>
    </fill>
    <fill>
      <patternFill patternType="solid">
        <fgColor theme="0" tint="-0.24994659260841701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004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9">
    <xf numFmtId="0" fontId="0" fillId="0" borderId="0"/>
    <xf numFmtId="0" fontId="1" fillId="3" borderId="1" applyNumberFormat="0" applyProtection="0">
      <alignment horizontal="left" vertical="center" indent="1"/>
    </xf>
    <xf numFmtId="3" fontId="2" fillId="24" borderId="14" applyProtection="0">
      <alignment horizontal="right" vertical="center"/>
    </xf>
    <xf numFmtId="3" fontId="15" fillId="25" borderId="14" applyProtection="0">
      <alignment horizontal="right" vertical="center"/>
    </xf>
    <xf numFmtId="164" fontId="3" fillId="4" borderId="1" applyNumberFormat="0" applyAlignment="0" applyProtection="0">
      <alignment horizontal="left" vertical="center" indent="1"/>
    </xf>
    <xf numFmtId="4" fontId="2" fillId="0" borderId="3">
      <alignment horizontal="right" vertical="center"/>
      <protection locked="0"/>
    </xf>
    <xf numFmtId="3" fontId="2" fillId="19" borderId="3">
      <alignment horizontal="right" vertical="center"/>
    </xf>
    <xf numFmtId="164" fontId="3" fillId="6" borderId="4" applyNumberFormat="0" applyBorder="0">
      <alignment horizontal="right" vertical="center"/>
      <protection locked="0"/>
    </xf>
    <xf numFmtId="0" fontId="4" fillId="7" borderId="3" applyNumberFormat="0" applyAlignment="0">
      <alignment horizontal="left" vertical="center" indent="1"/>
      <protection locked="0"/>
    </xf>
    <xf numFmtId="3" fontId="15" fillId="5" borderId="3">
      <alignment horizontal="right" vertical="center"/>
    </xf>
    <xf numFmtId="164" fontId="5" fillId="6" borderId="3" applyNumberFormat="0" applyBorder="0">
      <alignment horizontal="right" vertical="center"/>
      <protection locked="0"/>
    </xf>
    <xf numFmtId="164" fontId="6" fillId="8" borderId="5" applyNumberFormat="0" applyBorder="0" applyAlignment="0" applyProtection="0">
      <alignment horizontal="right" vertical="center" indent="1"/>
    </xf>
    <xf numFmtId="164" fontId="7" fillId="9" borderId="5" applyNumberFormat="0" applyBorder="0" applyAlignment="0" applyProtection="0">
      <alignment horizontal="right" vertical="center" indent="1"/>
    </xf>
    <xf numFmtId="164" fontId="7" fillId="10" borderId="5" applyNumberFormat="0" applyBorder="0" applyAlignment="0" applyProtection="0">
      <alignment horizontal="right" vertical="center" indent="1"/>
    </xf>
    <xf numFmtId="164" fontId="8" fillId="11" borderId="5" applyNumberFormat="0" applyBorder="0" applyAlignment="0" applyProtection="0">
      <alignment horizontal="right" vertical="center" indent="1"/>
    </xf>
    <xf numFmtId="164" fontId="8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9" fillId="14" borderId="5" applyNumberFormat="0" applyBorder="0" applyAlignment="0" applyProtection="0">
      <alignment horizontal="right" vertical="center" indent="1"/>
    </xf>
    <xf numFmtId="164" fontId="9" fillId="15" borderId="5" applyNumberFormat="0" applyBorder="0" applyAlignment="0" applyProtection="0">
      <alignment horizontal="right" vertical="center" indent="1"/>
    </xf>
    <xf numFmtId="164" fontId="9" fillId="16" borderId="5" applyNumberFormat="0" applyBorder="0" applyAlignment="0" applyProtection="0">
      <alignment horizontal="right" vertical="center" indent="1"/>
    </xf>
    <xf numFmtId="0" fontId="10" fillId="0" borderId="1" applyNumberFormat="0" applyFont="0" applyFill="0" applyAlignment="0" applyProtection="0"/>
    <xf numFmtId="164" fontId="11" fillId="4" borderId="0" applyNumberFormat="0" applyAlignment="0" applyProtection="0">
      <alignment horizontal="left" vertical="center" indent="1"/>
    </xf>
    <xf numFmtId="0" fontId="10" fillId="0" borderId="6" applyNumberFormat="0" applyFont="0" applyFill="0" applyAlignment="0" applyProtection="0"/>
    <xf numFmtId="164" fontId="3" fillId="0" borderId="4" applyNumberFormat="0" applyFill="0" applyBorder="0" applyAlignment="0" applyProtection="0">
      <alignment horizontal="right" vertical="center"/>
    </xf>
    <xf numFmtId="164" fontId="12" fillId="17" borderId="1" applyNumberFormat="0" applyProtection="0">
      <alignment horizontal="left" vertical="center" indent="1"/>
    </xf>
    <xf numFmtId="0" fontId="1" fillId="18" borderId="1" applyNumberFormat="0" applyAlignment="0" applyProtection="0">
      <alignment horizontal="left" vertical="center" indent="1"/>
    </xf>
    <xf numFmtId="0" fontId="12" fillId="18" borderId="7" applyNumberFormat="0" applyAlignmen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Alignment="0" applyProtection="0">
      <alignment horizontal="left" vertical="center" indent="1"/>
    </xf>
    <xf numFmtId="0" fontId="12" fillId="18" borderId="3" applyNumberFormat="0" applyAlignment="0" applyProtection="0">
      <alignment horizontal="left" vertical="center" indent="1"/>
    </xf>
    <xf numFmtId="0" fontId="12" fillId="2" borderId="7" applyNumberFormat="0" applyAlignment="0" applyProtection="0">
      <alignment horizontal="left" vertical="center" indent="1"/>
    </xf>
    <xf numFmtId="0" fontId="13" fillId="0" borderId="2" applyNumberFormat="0" applyFill="0" applyBorder="0" applyAlignment="0" applyProtection="0"/>
    <xf numFmtId="0" fontId="14" fillId="0" borderId="2" applyNumberFormat="0" applyBorder="0" applyAlignment="0" applyProtection="0"/>
    <xf numFmtId="0" fontId="13" fillId="7" borderId="3" applyNumberFormat="0" applyAlignment="0">
      <alignment horizontal="left" vertical="center" indent="1"/>
      <protection locked="0"/>
    </xf>
    <xf numFmtId="0" fontId="13" fillId="7" borderId="3" applyNumberFormat="0" applyAlignment="0">
      <alignment horizontal="left" vertical="center" indent="1"/>
      <protection locked="0"/>
    </xf>
    <xf numFmtId="0" fontId="15" fillId="5" borderId="3" applyNumberFormat="0" applyAlignment="0" applyProtection="0">
      <alignment horizontal="left" vertical="center" indent="1"/>
    </xf>
    <xf numFmtId="3" fontId="15" fillId="5" borderId="3" applyProtection="0">
      <alignment horizontal="right" vertical="center"/>
    </xf>
    <xf numFmtId="164" fontId="16" fillId="6" borderId="4" applyNumberFormat="0" applyBorder="0">
      <alignment horizontal="right" vertical="center"/>
      <protection locked="0"/>
    </xf>
    <xf numFmtId="164" fontId="17" fillId="6" borderId="3" applyNumberFormat="0" applyBorder="0">
      <alignment horizontal="right" vertical="center"/>
      <protection locked="0"/>
    </xf>
    <xf numFmtId="164" fontId="3" fillId="0" borderId="4" applyNumberFormat="0" applyFill="0" applyBorder="0" applyAlignment="0" applyProtection="0">
      <alignment horizontal="right" vertical="center"/>
    </xf>
    <xf numFmtId="0" fontId="18" fillId="0" borderId="0"/>
    <xf numFmtId="0" fontId="20" fillId="0" borderId="0" applyNumberFormat="0" applyFill="0" applyBorder="0" applyAlignment="0" applyProtection="0"/>
    <xf numFmtId="0" fontId="18" fillId="0" borderId="0"/>
    <xf numFmtId="0" fontId="23" fillId="0" borderId="0" applyNumberFormat="0" applyFill="0" applyBorder="0" applyAlignment="0" applyProtection="0"/>
    <xf numFmtId="3" fontId="2" fillId="19" borderId="2" applyProtection="0">
      <alignment horizontal="right" vertical="center"/>
    </xf>
    <xf numFmtId="3" fontId="12" fillId="17" borderId="1" applyFont="0" applyFill="0" applyBorder="0" applyAlignment="0">
      <alignment horizontal="left" vertical="center" indent="1"/>
    </xf>
    <xf numFmtId="10" fontId="12" fillId="17" borderId="1" applyFont="0" applyFill="0" applyBorder="0" applyAlignment="0" applyProtection="0">
      <alignment horizontal="left" vertical="center" indent="1"/>
    </xf>
  </cellStyleXfs>
  <cellXfs count="112">
    <xf numFmtId="0" fontId="0" fillId="0" borderId="0" xfId="0"/>
    <xf numFmtId="0" fontId="0" fillId="0" borderId="0" xfId="0"/>
    <xf numFmtId="0" fontId="0" fillId="20" borderId="0" xfId="0" applyFill="1"/>
    <xf numFmtId="0" fontId="0" fillId="21" borderId="0" xfId="0" applyFill="1"/>
    <xf numFmtId="4" fontId="0" fillId="21" borderId="0" xfId="0" applyNumberFormat="1" applyFill="1"/>
    <xf numFmtId="0" fontId="21" fillId="0" borderId="0" xfId="44" applyFont="1"/>
    <xf numFmtId="0" fontId="24" fillId="22" borderId="10" xfId="44" applyFont="1" applyFill="1" applyBorder="1"/>
    <xf numFmtId="0" fontId="22" fillId="22" borderId="0" xfId="44" applyFont="1" applyFill="1"/>
    <xf numFmtId="0" fontId="25" fillId="23" borderId="9" xfId="44" applyFont="1" applyFill="1" applyBorder="1"/>
    <xf numFmtId="0" fontId="26" fillId="23" borderId="0" xfId="44" applyFont="1" applyFill="1"/>
    <xf numFmtId="0" fontId="19" fillId="23" borderId="0" xfId="44" applyFont="1" applyFill="1"/>
    <xf numFmtId="0" fontId="19" fillId="23" borderId="10" xfId="44" applyFont="1" applyFill="1" applyBorder="1"/>
    <xf numFmtId="0" fontId="22" fillId="20" borderId="0" xfId="42" applyFont="1" applyFill="1" applyAlignment="1">
      <alignment horizontal="center"/>
    </xf>
    <xf numFmtId="0" fontId="22" fillId="20" borderId="0" xfId="42" applyFont="1" applyFill="1" applyAlignment="1"/>
    <xf numFmtId="0" fontId="28" fillId="20" borderId="0" xfId="43" applyFont="1" applyFill="1" applyAlignment="1"/>
    <xf numFmtId="0" fontId="24" fillId="22" borderId="0" xfId="44" applyFont="1" applyFill="1"/>
    <xf numFmtId="0" fontId="29" fillId="21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7" fontId="0" fillId="21" borderId="0" xfId="0" applyNumberFormat="1" applyFill="1"/>
    <xf numFmtId="4" fontId="0" fillId="0" borderId="0" xfId="0" applyNumberFormat="1"/>
    <xf numFmtId="169" fontId="0" fillId="0" borderId="0" xfId="0" applyNumberFormat="1"/>
    <xf numFmtId="0" fontId="30" fillId="0" borderId="0" xfId="0" applyFont="1" applyAlignment="1">
      <alignment vertical="center" wrapText="1"/>
    </xf>
    <xf numFmtId="167" fontId="29" fillId="21" borderId="0" xfId="0" applyNumberFormat="1" applyFont="1" applyFill="1"/>
    <xf numFmtId="170" fontId="0" fillId="0" borderId="0" xfId="0" applyNumberFormat="1"/>
    <xf numFmtId="0" fontId="29" fillId="0" borderId="0" xfId="0" applyFont="1"/>
    <xf numFmtId="3" fontId="0" fillId="0" borderId="0" xfId="47" applyFont="1" applyFill="1" applyBorder="1" applyAlignment="1"/>
    <xf numFmtId="10" fontId="0" fillId="0" borderId="0" xfId="48" applyFont="1" applyFill="1" applyBorder="1" applyAlignment="1"/>
    <xf numFmtId="3" fontId="0" fillId="0" borderId="0" xfId="0" applyNumberFormat="1"/>
    <xf numFmtId="171" fontId="0" fillId="0" borderId="0" xfId="0" applyNumberFormat="1"/>
    <xf numFmtId="0" fontId="28" fillId="22" borderId="0" xfId="43" applyFont="1" applyFill="1"/>
    <xf numFmtId="0" fontId="28" fillId="20" borderId="0" xfId="43" applyFont="1" applyFill="1"/>
    <xf numFmtId="0" fontId="27" fillId="23" borderId="11" xfId="44" applyFont="1" applyFill="1" applyBorder="1" applyAlignment="1">
      <alignment vertical="top" wrapText="1"/>
    </xf>
    <xf numFmtId="0" fontId="27" fillId="23" borderId="12" xfId="44" applyFont="1" applyFill="1" applyBorder="1" applyAlignment="1">
      <alignment vertical="top" wrapText="1"/>
    </xf>
    <xf numFmtId="0" fontId="27" fillId="23" borderId="13" xfId="44" applyFont="1" applyFill="1" applyBorder="1" applyAlignment="1">
      <alignment vertical="top" wrapText="1"/>
    </xf>
    <xf numFmtId="0" fontId="22" fillId="22" borderId="9" xfId="44" applyFont="1" applyFill="1" applyBorder="1" applyAlignment="1"/>
    <xf numFmtId="0" fontId="22" fillId="22" borderId="0" xfId="44" applyFont="1" applyFill="1" applyAlignment="1"/>
    <xf numFmtId="0" fontId="27" fillId="23" borderId="9" xfId="44" applyFont="1" applyFill="1" applyBorder="1" applyAlignment="1">
      <alignment vertical="top"/>
    </xf>
    <xf numFmtId="0" fontId="27" fillId="23" borderId="0" xfId="44" applyFont="1" applyFill="1" applyBorder="1" applyAlignment="1">
      <alignment vertical="top"/>
    </xf>
    <xf numFmtId="0" fontId="27" fillId="23" borderId="10" xfId="44" applyFont="1" applyFill="1" applyBorder="1" applyAlignment="1">
      <alignment vertical="top"/>
    </xf>
    <xf numFmtId="3" fontId="2" fillId="19" borderId="3" xfId="47" applyFont="1" applyFill="1" applyBorder="1" applyAlignment="1">
      <alignment horizontal="right" vertical="center"/>
    </xf>
    <xf numFmtId="3" fontId="2" fillId="0" borderId="3" xfId="47" applyFont="1" applyFill="1" applyBorder="1" applyAlignment="1">
      <alignment horizontal="right" vertical="center"/>
    </xf>
    <xf numFmtId="0" fontId="12" fillId="17" borderId="1" xfId="24" quotePrefix="1" applyNumberFormat="1">
      <alignment horizontal="left" vertical="center" indent="1"/>
    </xf>
    <xf numFmtId="0" fontId="12" fillId="18" borderId="1" xfId="28" quotePrefix="1" applyNumberFormat="1">
      <alignment horizontal="left" vertical="center" indent="1"/>
    </xf>
    <xf numFmtId="0" fontId="1" fillId="3" borderId="1" xfId="1" quotePrefix="1" applyNumberFormat="1">
      <alignment horizontal="left" vertical="center" indent="1"/>
    </xf>
    <xf numFmtId="0" fontId="0" fillId="0" borderId="0" xfId="0" quotePrefix="1"/>
    <xf numFmtId="3" fontId="2" fillId="0" borderId="3" xfId="47" applyNumberFormat="1" applyFont="1" applyFill="1" applyBorder="1" applyAlignment="1">
      <alignment horizontal="right" vertical="center"/>
    </xf>
    <xf numFmtId="0" fontId="12" fillId="17" borderId="23" xfId="24" quotePrefix="1" applyNumberFormat="1" applyBorder="1">
      <alignment horizontal="left" vertical="center" indent="1"/>
    </xf>
    <xf numFmtId="10" fontId="2" fillId="19" borderId="3" xfId="47" applyNumberFormat="1" applyFont="1" applyFill="1" applyBorder="1" applyAlignment="1">
      <alignment horizontal="right" vertical="center"/>
    </xf>
    <xf numFmtId="0" fontId="32" fillId="0" borderId="0" xfId="0" applyFont="1"/>
    <xf numFmtId="3" fontId="2" fillId="23" borderId="3" xfId="47" applyFont="1" applyFill="1" applyBorder="1" applyAlignment="1">
      <alignment horizontal="right" vertical="center"/>
    </xf>
    <xf numFmtId="0" fontId="12" fillId="18" borderId="1" xfId="28" applyNumberFormat="1" applyBorder="1">
      <alignment horizontal="left" vertical="center" indent="1"/>
    </xf>
    <xf numFmtId="0" fontId="1" fillId="3" borderId="1" xfId="1" quotePrefix="1" applyNumberFormat="1" applyBorder="1">
      <alignment horizontal="left" vertical="center" indent="1"/>
    </xf>
    <xf numFmtId="172" fontId="12" fillId="18" borderId="1" xfId="27" quotePrefix="1" applyNumberFormat="1" applyBorder="1">
      <alignment horizontal="left" vertical="center" indent="1"/>
    </xf>
    <xf numFmtId="173" fontId="12" fillId="18" borderId="1" xfId="28" quotePrefix="1" applyNumberFormat="1" applyBorder="1">
      <alignment horizontal="left" vertical="center" indent="1"/>
    </xf>
    <xf numFmtId="173" fontId="12" fillId="17" borderId="23" xfId="24" quotePrefix="1" applyNumberFormat="1" applyBorder="1">
      <alignment horizontal="left" vertical="center" indent="1"/>
    </xf>
    <xf numFmtId="3" fontId="2" fillId="24" borderId="14" xfId="2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31" fillId="0" borderId="8" xfId="0" applyFont="1" applyFill="1" applyBorder="1" applyAlignment="1">
      <alignment horizontal="center" vertical="center"/>
    </xf>
    <xf numFmtId="0" fontId="1" fillId="3" borderId="22" xfId="1" quotePrefix="1" applyNumberFormat="1" applyBorder="1" applyAlignment="1">
      <alignment horizontal="center" vertical="center"/>
    </xf>
    <xf numFmtId="0" fontId="1" fillId="3" borderId="21" xfId="1" quotePrefix="1" applyNumberForma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22" fillId="26" borderId="21" xfId="0" applyFont="1" applyFill="1" applyBorder="1" applyAlignment="1">
      <alignment horizontal="center"/>
    </xf>
    <xf numFmtId="0" fontId="22" fillId="26" borderId="0" xfId="0" applyFont="1" applyFill="1" applyBorder="1" applyAlignment="1">
      <alignment horizontal="center"/>
    </xf>
    <xf numFmtId="0" fontId="12" fillId="17" borderId="1" xfId="24" applyNumberFormat="1">
      <alignment horizontal="left" vertical="center" indent="1"/>
    </xf>
    <xf numFmtId="3" fontId="2" fillId="24" borderId="14" xfId="2">
      <alignment horizontal="right" vertical="center"/>
    </xf>
    <xf numFmtId="4" fontId="2" fillId="0" borderId="3" xfId="5">
      <alignment horizontal="right" vertical="center"/>
      <protection locked="0"/>
    </xf>
    <xf numFmtId="3" fontId="2" fillId="19" borderId="3" xfId="6">
      <alignment horizontal="right" vertical="center"/>
    </xf>
    <xf numFmtId="10" fontId="2" fillId="19" borderId="3" xfId="48" applyFont="1" applyFill="1" applyBorder="1" applyAlignment="1">
      <alignment horizontal="right" vertical="center"/>
    </xf>
    <xf numFmtId="10" fontId="2" fillId="0" borderId="3" xfId="48" applyFont="1" applyFill="1" applyBorder="1" applyAlignment="1" applyProtection="1">
      <alignment horizontal="right" vertical="center"/>
      <protection locked="0"/>
    </xf>
    <xf numFmtId="0" fontId="1" fillId="3" borderId="1" xfId="1" applyNumberFormat="1" applyBorder="1">
      <alignment horizontal="left" vertical="center" indent="1"/>
    </xf>
    <xf numFmtId="0" fontId="12" fillId="17" borderId="1" xfId="24" applyNumberFormat="1" applyBorder="1">
      <alignment horizontal="left" vertical="center" indent="1"/>
    </xf>
    <xf numFmtId="10" fontId="2" fillId="19" borderId="24" xfId="48" applyFont="1" applyFill="1" applyBorder="1" applyAlignment="1">
      <alignment horizontal="right" vertical="center"/>
    </xf>
    <xf numFmtId="3" fontId="2" fillId="19" borderId="25" xfId="47" applyFont="1" applyFill="1" applyBorder="1" applyAlignment="1">
      <alignment horizontal="right" vertical="center"/>
    </xf>
    <xf numFmtId="10" fontId="2" fillId="19" borderId="25" xfId="48" applyFont="1" applyFill="1" applyBorder="1" applyAlignment="1">
      <alignment horizontal="right" vertical="center"/>
    </xf>
    <xf numFmtId="10" fontId="2" fillId="19" borderId="26" xfId="48" applyFont="1" applyFill="1" applyBorder="1" applyAlignment="1">
      <alignment horizontal="right" vertical="center"/>
    </xf>
    <xf numFmtId="0" fontId="12" fillId="18" borderId="1" xfId="28" quotePrefix="1" applyNumberFormat="1" applyBorder="1">
      <alignment horizontal="left" vertical="center" indent="1"/>
    </xf>
    <xf numFmtId="0" fontId="12" fillId="17" borderId="1" xfId="24" quotePrefix="1" applyNumberFormat="1" applyBorder="1">
      <alignment horizontal="left" vertical="center" indent="1"/>
    </xf>
    <xf numFmtId="0" fontId="12" fillId="18" borderId="1" xfId="27" applyNumberFormat="1" applyBorder="1">
      <alignment horizontal="left" vertical="center" indent="1"/>
    </xf>
    <xf numFmtId="3" fontId="2" fillId="24" borderId="14" xfId="47" applyFont="1" applyFill="1" applyBorder="1" applyAlignment="1">
      <alignment horizontal="right" vertical="center"/>
    </xf>
    <xf numFmtId="10" fontId="2" fillId="24" borderId="14" xfId="48" applyFont="1" applyFill="1" applyBorder="1" applyAlignment="1">
      <alignment horizontal="right" vertical="center"/>
    </xf>
    <xf numFmtId="10" fontId="2" fillId="24" borderId="15" xfId="48" applyFont="1" applyFill="1" applyBorder="1" applyAlignment="1">
      <alignment horizontal="right" vertical="center"/>
    </xf>
    <xf numFmtId="3" fontId="2" fillId="24" borderId="17" xfId="47" applyFont="1" applyFill="1" applyBorder="1" applyAlignment="1">
      <alignment horizontal="right" vertical="center"/>
    </xf>
    <xf numFmtId="10" fontId="2" fillId="24" borderId="17" xfId="48" applyFont="1" applyFill="1" applyBorder="1" applyAlignment="1">
      <alignment horizontal="right" vertical="center"/>
    </xf>
    <xf numFmtId="10" fontId="2" fillId="24" borderId="16" xfId="48" applyFont="1" applyFill="1" applyBorder="1" applyAlignment="1">
      <alignment horizontal="right" vertical="center"/>
    </xf>
    <xf numFmtId="4" fontId="2" fillId="0" borderId="24" xfId="5" applyBorder="1">
      <alignment horizontal="right" vertical="center"/>
      <protection locked="0"/>
    </xf>
    <xf numFmtId="3" fontId="2" fillId="19" borderId="24" xfId="6" applyBorder="1">
      <alignment horizontal="right" vertical="center"/>
    </xf>
    <xf numFmtId="3" fontId="2" fillId="19" borderId="25" xfId="6" applyBorder="1">
      <alignment horizontal="right" vertical="center"/>
    </xf>
    <xf numFmtId="3" fontId="2" fillId="19" borderId="26" xfId="6" applyBorder="1">
      <alignment horizontal="right" vertical="center"/>
    </xf>
    <xf numFmtId="4" fontId="2" fillId="0" borderId="27" xfId="5" quotePrefix="1" applyBorder="1">
      <alignment horizontal="right" vertical="center"/>
      <protection locked="0"/>
    </xf>
    <xf numFmtId="4" fontId="2" fillId="0" borderId="3" xfId="5" quotePrefix="1">
      <alignment horizontal="right" vertical="center"/>
      <protection locked="0"/>
    </xf>
    <xf numFmtId="4" fontId="2" fillId="0" borderId="25" xfId="5" quotePrefix="1" applyBorder="1">
      <alignment horizontal="right" vertical="center"/>
      <protection locked="0"/>
    </xf>
    <xf numFmtId="4" fontId="2" fillId="0" borderId="28" xfId="5" quotePrefix="1" applyBorder="1">
      <alignment horizontal="right" vertical="center"/>
      <protection locked="0"/>
    </xf>
    <xf numFmtId="4" fontId="2" fillId="0" borderId="24" xfId="5" quotePrefix="1" applyBorder="1">
      <alignment horizontal="right" vertical="center"/>
      <protection locked="0"/>
    </xf>
    <xf numFmtId="4" fontId="2" fillId="0" borderId="26" xfId="5" quotePrefix="1" applyBorder="1">
      <alignment horizontal="right" vertical="center"/>
      <protection locked="0"/>
    </xf>
    <xf numFmtId="10" fontId="2" fillId="0" borderId="24" xfId="48" applyFont="1" applyFill="1" applyBorder="1" applyAlignment="1" applyProtection="1">
      <alignment horizontal="right" vertical="center"/>
      <protection locked="0"/>
    </xf>
    <xf numFmtId="10" fontId="2" fillId="0" borderId="25" xfId="48" applyFont="1" applyFill="1" applyBorder="1" applyAlignment="1" applyProtection="1">
      <alignment horizontal="right" vertical="center"/>
      <protection locked="0"/>
    </xf>
    <xf numFmtId="10" fontId="2" fillId="0" borderId="26" xfId="48" applyFont="1" applyFill="1" applyBorder="1" applyAlignment="1" applyProtection="1">
      <alignment horizontal="right" vertical="center"/>
      <protection locked="0"/>
    </xf>
    <xf numFmtId="3" fontId="2" fillId="19" borderId="24" xfId="47" applyFont="1" applyFill="1" applyBorder="1" applyAlignment="1">
      <alignment horizontal="right" vertical="center"/>
    </xf>
    <xf numFmtId="3" fontId="2" fillId="19" borderId="26" xfId="47" applyFont="1" applyFill="1" applyBorder="1" applyAlignment="1">
      <alignment horizontal="right" vertical="center"/>
    </xf>
    <xf numFmtId="3" fontId="2" fillId="24" borderId="15" xfId="2" applyBorder="1">
      <alignment horizontal="right" vertical="center"/>
    </xf>
    <xf numFmtId="3" fontId="2" fillId="24" borderId="16" xfId="2" applyBorder="1">
      <alignment horizontal="right" vertical="center"/>
    </xf>
    <xf numFmtId="3" fontId="2" fillId="24" borderId="15" xfId="47" applyFont="1" applyFill="1" applyBorder="1" applyAlignment="1">
      <alignment horizontal="right" vertical="center"/>
    </xf>
    <xf numFmtId="3" fontId="2" fillId="24" borderId="16" xfId="47" applyFont="1" applyFill="1" applyBorder="1" applyAlignment="1">
      <alignment horizontal="right" vertical="center"/>
    </xf>
    <xf numFmtId="3" fontId="2" fillId="24" borderId="17" xfId="2" applyBorder="1">
      <alignment horizontal="right" vertical="center"/>
    </xf>
    <xf numFmtId="0" fontId="12" fillId="18" borderId="1" xfId="30" quotePrefix="1" applyNumberFormat="1" applyBorder="1" applyAlignment="1"/>
    <xf numFmtId="172" fontId="12" fillId="18" borderId="1" xfId="29" quotePrefix="1" applyNumberFormat="1" applyBorder="1">
      <alignment horizontal="left" vertical="center" indent="1"/>
    </xf>
    <xf numFmtId="172" fontId="12" fillId="18" borderId="1" xfId="28" quotePrefix="1" applyNumberFormat="1" applyBorder="1">
      <alignment horizontal="left" vertical="center" indent="1"/>
    </xf>
  </cellXfs>
  <cellStyles count="49">
    <cellStyle name="Hyperlink" xfId="43" builtinId="8"/>
    <cellStyle name="Hyperlink 2" xfId="45" xr:uid="{3AD08735-0242-46EB-BDBF-E9AD11390F69}"/>
    <cellStyle name="Normal" xfId="0" builtinId="0"/>
    <cellStyle name="Normal 2" xfId="42" xr:uid="{6CFDE7DF-BF81-4CA3-914D-441B83EC9ECB}"/>
    <cellStyle name="Normal 3" xfId="44" xr:uid="{E1D1010C-2A64-4284-A0CA-A56373BE2BBC}"/>
    <cellStyle name="Percentage" xfId="48" xr:uid="{2A71C3B9-4E25-4BB9-A01E-87C039496445}"/>
    <cellStyle name="Revenue" xfId="47" xr:uid="{9A345136-6C4F-4F57-8E36-C71C3849F36A}"/>
    <cellStyle name="SAPBorder" xfId="20" xr:uid="{00000000-0005-0000-0000-000001000000}"/>
    <cellStyle name="SAPDataCell" xfId="2" xr:uid="{00000000-0005-0000-0000-000002000000}"/>
    <cellStyle name="SAPDataCell 2" xfId="46" xr:uid="{421592F6-E211-401E-8CE7-59A9B2ADF46F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7" xr:uid="{00000000-0005-0000-0000-00001D000000}"/>
    <cellStyle name="SAPHierarchyCell1" xfId="28" xr:uid="{00000000-0005-0000-0000-00001E000000}"/>
    <cellStyle name="SAPHierarchyCell2" xfId="29" xr:uid="{00000000-0005-0000-0000-00001F000000}"/>
    <cellStyle name="SAPHierarchyCell3" xfId="30" xr:uid="{00000000-0005-0000-0000-000020000000}"/>
    <cellStyle name="SAPHierarchyCell4" xfId="31" xr:uid="{00000000-0005-0000-0000-000021000000}"/>
    <cellStyle name="SAPHierarchyOddCell" xfId="32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5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83347</xdr:colOff>
      <xdr:row>30</xdr:row>
      <xdr:rowOff>71438</xdr:rowOff>
    </xdr:from>
    <xdr:to>
      <xdr:col>17</xdr:col>
      <xdr:colOff>171929</xdr:colOff>
      <xdr:row>33</xdr:row>
      <xdr:rowOff>195740</xdr:rowOff>
    </xdr:to>
    <xdr:pic macro="[0]!Open_report">
      <xdr:nvPicPr>
        <xdr:cNvPr id="2" name="Picture 1" descr="Open 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7097" y="1285876"/>
          <a:ext cx="731520" cy="731520"/>
        </a:xfrm>
        <a:prstGeom prst="rect">
          <a:avLst/>
        </a:prstGeom>
      </xdr:spPr>
    </xdr:pic>
    <xdr:clientData/>
  </xdr:twoCellAnchor>
  <xdr:twoCellAnchor editAs="oneCell">
    <xdr:from>
      <xdr:col>15</xdr:col>
      <xdr:colOff>226219</xdr:colOff>
      <xdr:row>30</xdr:row>
      <xdr:rowOff>107156</xdr:rowOff>
    </xdr:from>
    <xdr:to>
      <xdr:col>15</xdr:col>
      <xdr:colOff>957802</xdr:colOff>
      <xdr:row>34</xdr:row>
      <xdr:rowOff>29114</xdr:rowOff>
    </xdr:to>
    <xdr:pic macro="[0]!Refresh">
      <xdr:nvPicPr>
        <xdr:cNvPr id="3" name="Picture 2" descr="Refresh">
          <a:extLst>
            <a:ext uri="{FF2B5EF4-FFF2-40B4-BE49-F238E27FC236}">
              <a16:creationId xmlns:a16="http://schemas.microsoft.com/office/drawing/2014/main" id="{7D2AA997-5DB5-4F3F-AC84-577B5C395CD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0782" y="1321594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15</xdr:col>
      <xdr:colOff>134938</xdr:colOff>
      <xdr:row>99</xdr:row>
      <xdr:rowOff>56207</xdr:rowOff>
    </xdr:to>
    <xdr:pic>
      <xdr:nvPicPr>
        <xdr:cNvPr id="10" name="Picture 9" descr="Pipeline Driver Base Forecast Formula">
          <a:extLst>
            <a:ext uri="{FF2B5EF4-FFF2-40B4-BE49-F238E27FC236}">
              <a16:creationId xmlns:a16="http://schemas.microsoft.com/office/drawing/2014/main" id="{9AE86974-AD33-4554-B6CF-E7CE15091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9965531"/>
          <a:ext cx="9874251" cy="531877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14</xdr:col>
      <xdr:colOff>95249</xdr:colOff>
      <xdr:row>114</xdr:row>
      <xdr:rowOff>81063</xdr:rowOff>
    </xdr:to>
    <xdr:pic>
      <xdr:nvPicPr>
        <xdr:cNvPr id="11" name="Picture 10" descr="MACC Pipeline Driver Base Revenue Calculation">
          <a:extLst>
            <a:ext uri="{FF2B5EF4-FFF2-40B4-BE49-F238E27FC236}">
              <a16:creationId xmlns:a16="http://schemas.microsoft.com/office/drawing/2014/main" id="{BF420086-A5AB-450B-9DFB-687EEA74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50" y="15430500"/>
          <a:ext cx="9274968" cy="291475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15</xdr:col>
      <xdr:colOff>699446</xdr:colOff>
      <xdr:row>143</xdr:row>
      <xdr:rowOff>47626</xdr:rowOff>
    </xdr:to>
    <xdr:pic>
      <xdr:nvPicPr>
        <xdr:cNvPr id="12" name="Picture 11" descr="Input or Edit the Existing value">
          <a:extLst>
            <a:ext uri="{FF2B5EF4-FFF2-40B4-BE49-F238E27FC236}">
              <a16:creationId xmlns:a16="http://schemas.microsoft.com/office/drawing/2014/main" id="{4DE87C29-1458-4DB3-9044-CFD98D317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250" y="18466594"/>
          <a:ext cx="10438759" cy="5715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14</xdr:col>
      <xdr:colOff>432933</xdr:colOff>
      <xdr:row>71</xdr:row>
      <xdr:rowOff>107156</xdr:rowOff>
    </xdr:to>
    <xdr:pic>
      <xdr:nvPicPr>
        <xdr:cNvPr id="4" name="Picture 3" descr="MoM Tab Related Formulas (excl. SMC SMB CSP and Online">
          <a:extLst>
            <a:ext uri="{FF2B5EF4-FFF2-40B4-BE49-F238E27FC236}">
              <a16:creationId xmlns:a16="http://schemas.microsoft.com/office/drawing/2014/main" id="{F50065A1-FE7E-4D48-B68A-3E8C43BB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298156"/>
          <a:ext cx="9612652" cy="5369719"/>
        </a:xfrm>
        <a:prstGeom prst="rect">
          <a:avLst/>
        </a:prstGeom>
      </xdr:spPr>
    </xdr:pic>
    <xdr:clientData/>
  </xdr:twoCellAnchor>
  <xdr:twoCellAnchor editAs="oneCell">
    <xdr:from>
      <xdr:col>15</xdr:col>
      <xdr:colOff>83345</xdr:colOff>
      <xdr:row>45</xdr:row>
      <xdr:rowOff>0</xdr:rowOff>
    </xdr:from>
    <xdr:to>
      <xdr:col>31</xdr:col>
      <xdr:colOff>37275</xdr:colOff>
      <xdr:row>71</xdr:row>
      <xdr:rowOff>142874</xdr:rowOff>
    </xdr:to>
    <xdr:pic>
      <xdr:nvPicPr>
        <xdr:cNvPr id="5" name="Picture 4" descr="MoM Tab Related Formulas _SMC SMB CSP and Online">
          <a:extLst>
            <a:ext uri="{FF2B5EF4-FFF2-40B4-BE49-F238E27FC236}">
              <a16:creationId xmlns:a16="http://schemas.microsoft.com/office/drawing/2014/main" id="{4697B8C1-71B6-4395-83D2-CBBA8E82E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17908" y="4298156"/>
          <a:ext cx="10717180" cy="5405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70132" y="119061"/>
          <a:ext cx="1516055" cy="30956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476250</xdr:colOff>
      <xdr:row>2</xdr:row>
      <xdr:rowOff>71437</xdr:rowOff>
    </xdr:from>
    <xdr:to>
      <xdr:col>2</xdr:col>
      <xdr:colOff>1207833</xdr:colOff>
      <xdr:row>4</xdr:row>
      <xdr:rowOff>100551</xdr:rowOff>
    </xdr:to>
    <xdr:pic macro="[0]!RUN_ACR_MOM_NUS">
      <xdr:nvPicPr>
        <xdr:cNvPr id="6" name="Picture 5" descr="ACR MOM Calculat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6031" y="654843"/>
          <a:ext cx="731583" cy="731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381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400852</xdr:colOff>
      <xdr:row>0</xdr:row>
      <xdr:rowOff>127795</xdr:rowOff>
    </xdr:from>
    <xdr:to>
      <xdr:col>3</xdr:col>
      <xdr:colOff>614363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62977" y="127795"/>
          <a:ext cx="1570824" cy="300830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595312</xdr:colOff>
      <xdr:row>2</xdr:row>
      <xdr:rowOff>107157</xdr:rowOff>
    </xdr:from>
    <xdr:to>
      <xdr:col>2</xdr:col>
      <xdr:colOff>1326895</xdr:colOff>
      <xdr:row>4</xdr:row>
      <xdr:rowOff>136271</xdr:rowOff>
    </xdr:to>
    <xdr:pic macro="[0]!RUN_ADS_MOM_NUS">
      <xdr:nvPicPr>
        <xdr:cNvPr id="4" name="Picture 3" descr="ADS MOM Calcula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31281" y="690563"/>
          <a:ext cx="731583" cy="7315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71437</xdr:colOff>
      <xdr:row>0</xdr:row>
      <xdr:rowOff>15448</xdr:rowOff>
    </xdr:from>
    <xdr:ext cx="1916907" cy="553791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71437" y="15448"/>
          <a:ext cx="1916907" cy="553791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138109</xdr:rowOff>
    </xdr:from>
    <xdr:to>
      <xdr:col>2</xdr:col>
      <xdr:colOff>1845468</xdr:colOff>
      <xdr:row>1</xdr:row>
      <xdr:rowOff>184545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10586" y="138109"/>
          <a:ext cx="1854195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631031</xdr:colOff>
      <xdr:row>2</xdr:row>
      <xdr:rowOff>35718</xdr:rowOff>
    </xdr:from>
    <xdr:to>
      <xdr:col>2</xdr:col>
      <xdr:colOff>1362551</xdr:colOff>
      <xdr:row>4</xdr:row>
      <xdr:rowOff>118108</xdr:rowOff>
    </xdr:to>
    <xdr:pic macro="[0]!RUN_ACR_PIPE_NUS">
      <xdr:nvPicPr>
        <xdr:cNvPr id="5" name="Picture 4" descr="ACR Pipeline Calculat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8437" y="619124"/>
          <a:ext cx="731520" cy="7372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5953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19062" y="5953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1902228</xdr:colOff>
      <xdr:row>0</xdr:row>
      <xdr:rowOff>155968</xdr:rowOff>
    </xdr:from>
    <xdr:to>
      <xdr:col>2</xdr:col>
      <xdr:colOff>1666876</xdr:colOff>
      <xdr:row>1</xdr:row>
      <xdr:rowOff>202404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11791" y="155968"/>
          <a:ext cx="1681554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494109</xdr:colOff>
      <xdr:row>2</xdr:row>
      <xdr:rowOff>77391</xdr:rowOff>
    </xdr:from>
    <xdr:to>
      <xdr:col>2</xdr:col>
      <xdr:colOff>1225629</xdr:colOff>
      <xdr:row>4</xdr:row>
      <xdr:rowOff>154067</xdr:rowOff>
    </xdr:to>
    <xdr:pic macro="[0]!RUN_ADS_PIPE_NUS">
      <xdr:nvPicPr>
        <xdr:cNvPr id="7" name="Picture 6" descr="ADS Pipelin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08672" y="767954"/>
          <a:ext cx="731520" cy="731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107156</xdr:colOff>
      <xdr:row>0</xdr:row>
      <xdr:rowOff>0</xdr:rowOff>
    </xdr:from>
    <xdr:ext cx="2071686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DF90ABE0-5970-4584-B3D7-6C2F92BDF6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07156" y="0"/>
          <a:ext cx="2071686" cy="569239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126205</xdr:rowOff>
    </xdr:from>
    <xdr:to>
      <xdr:col>3</xdr:col>
      <xdr:colOff>315515</xdr:colOff>
      <xdr:row>1</xdr:row>
      <xdr:rowOff>172641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43CDA4-D8CA-4FFC-9A40-9BF9BEC8FDCE}"/>
            </a:ext>
          </a:extLst>
        </xdr:cNvPr>
        <xdr:cNvSpPr/>
      </xdr:nvSpPr>
      <xdr:spPr>
        <a:xfrm>
          <a:off x="2217743" y="126205"/>
          <a:ext cx="2645960" cy="308374"/>
        </a:xfrm>
        <a:prstGeom prst="rect">
          <a:avLst/>
        </a:prstGeom>
        <a:noFill/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MACC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119066</xdr:colOff>
      <xdr:row>2</xdr:row>
      <xdr:rowOff>130969</xdr:rowOff>
    </xdr:from>
    <xdr:to>
      <xdr:col>2</xdr:col>
      <xdr:colOff>850586</xdr:colOff>
      <xdr:row>5</xdr:row>
      <xdr:rowOff>40957</xdr:rowOff>
    </xdr:to>
    <xdr:pic macro="[0]!RUN_MACC_PIPE_NUS">
      <xdr:nvPicPr>
        <xdr:cNvPr id="4" name="Picture 3" descr="MACC Pipeline Calculate">
          <a:extLst>
            <a:ext uri="{FF2B5EF4-FFF2-40B4-BE49-F238E27FC236}">
              <a16:creationId xmlns:a16="http://schemas.microsoft.com/office/drawing/2014/main" id="{156C1908-66E0-4AFE-A1B4-7FA550DF24A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4" y="821532"/>
          <a:ext cx="731520" cy="731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11906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11906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750093</xdr:colOff>
      <xdr:row>1</xdr:row>
      <xdr:rowOff>83342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15364" y="71435"/>
          <a:ext cx="2511417" cy="27384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Final Adjustment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321469</xdr:colOff>
      <xdr:row>3</xdr:row>
      <xdr:rowOff>11906</xdr:rowOff>
    </xdr:from>
    <xdr:to>
      <xdr:col>2</xdr:col>
      <xdr:colOff>1053052</xdr:colOff>
      <xdr:row>7</xdr:row>
      <xdr:rowOff>76739</xdr:rowOff>
    </xdr:to>
    <xdr:pic macro="[0]!Recalculate">
      <xdr:nvPicPr>
        <xdr:cNvPr id="12" name="Picture 11" descr="Final Adjustments Calculat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0" y="762000"/>
          <a:ext cx="731583" cy="7315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928687</xdr:colOff>
      <xdr:row>1</xdr:row>
      <xdr:rowOff>178592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15364" y="71435"/>
          <a:ext cx="2690011" cy="36909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Save and Submit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1214437</xdr:colOff>
      <xdr:row>4</xdr:row>
      <xdr:rowOff>107157</xdr:rowOff>
    </xdr:from>
    <xdr:to>
      <xdr:col>2</xdr:col>
      <xdr:colOff>29114</xdr:colOff>
      <xdr:row>9</xdr:row>
      <xdr:rowOff>5302</xdr:rowOff>
    </xdr:to>
    <xdr:pic macro="[0]!_xludf.Save">
      <xdr:nvPicPr>
        <xdr:cNvPr id="4" name="Picture 3" descr="Sav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7312" y="1023938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119063</xdr:rowOff>
    </xdr:from>
    <xdr:to>
      <xdr:col>2</xdr:col>
      <xdr:colOff>826770</xdr:colOff>
      <xdr:row>9</xdr:row>
      <xdr:rowOff>17145</xdr:rowOff>
    </xdr:to>
    <xdr:pic macro="[0]!RUN_FCST_STB_OB">
      <xdr:nvPicPr>
        <xdr:cNvPr id="7" name="Picture 6" descr="Outbound">
          <a:extLst>
            <a:ext uri="{FF2B5EF4-FFF2-40B4-BE49-F238E27FC236}">
              <a16:creationId xmlns:a16="http://schemas.microsoft.com/office/drawing/2014/main" id="{177EA95A-3CC9-4842-B7FD-0B295DAF6A0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55031" y="1035844"/>
          <a:ext cx="731520" cy="7315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2B1CF528-14B3-4A17-A9E9-C6B1EC2E2A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D799C7-DCA6-4902-9D08-8109EC186AF8}"/>
            </a:ext>
          </a:extLst>
        </xdr:cNvPr>
        <xdr:cNvSpPr/>
      </xdr:nvSpPr>
      <xdr:spPr>
        <a:xfrm>
          <a:off x="2060582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669C4631-324D-4344-8D1F-D61B8D63AB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85725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2A7FB1-3067-40A3-B808-2733F4469987}"/>
            </a:ext>
          </a:extLst>
        </xdr:cNvPr>
        <xdr:cNvSpPr/>
      </xdr:nvSpPr>
      <xdr:spPr>
        <a:xfrm>
          <a:off x="2774957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10.bin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3.bin"/><Relationship Id="rId4" Type="http://schemas.openxmlformats.org/officeDocument/2006/relationships/customProperty" Target="../customProperty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4.xml"/><Relationship Id="rId5" Type="http://schemas.openxmlformats.org/officeDocument/2006/relationships/customProperty" Target="../customProperty16.bin"/><Relationship Id="rId4" Type="http://schemas.openxmlformats.org/officeDocument/2006/relationships/customProperty" Target="../customProperty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5.xml"/><Relationship Id="rId5" Type="http://schemas.openxmlformats.org/officeDocument/2006/relationships/customProperty" Target="../customProperty19.bin"/><Relationship Id="rId4" Type="http://schemas.openxmlformats.org/officeDocument/2006/relationships/customProperty" Target="../customProperty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6.xml"/><Relationship Id="rId5" Type="http://schemas.openxmlformats.org/officeDocument/2006/relationships/customProperty" Target="../customProperty22.bin"/><Relationship Id="rId4" Type="http://schemas.openxmlformats.org/officeDocument/2006/relationships/customProperty" Target="../customProperty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7.xml"/><Relationship Id="rId5" Type="http://schemas.openxmlformats.org/officeDocument/2006/relationships/customProperty" Target="../customProperty25.bin"/><Relationship Id="rId4" Type="http://schemas.openxmlformats.org/officeDocument/2006/relationships/customProperty" Target="../customProperty2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8.xml"/><Relationship Id="rId4" Type="http://schemas.openxmlformats.org/officeDocument/2006/relationships/customProperty" Target="../customProperty2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9.xml"/><Relationship Id="rId4" Type="http://schemas.openxmlformats.org/officeDocument/2006/relationships/customProperty" Target="../customProperty2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10.xml"/><Relationship Id="rId4" Type="http://schemas.openxmlformats.org/officeDocument/2006/relationships/customProperty" Target="../customProperty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workbookViewId="0">
      <selection activeCell="A22" sqref="A22"/>
    </sheetView>
  </sheetViews>
  <sheetFormatPr defaultRowHeight="13" x14ac:dyDescent="0.3"/>
  <sheetData>
    <row r="1" spans="1:1" x14ac:dyDescent="0.3">
      <c r="A1">
        <v>21</v>
      </c>
    </row>
    <row r="2" spans="1:1" x14ac:dyDescent="0.3">
      <c r="A2" s="28" t="s">
        <v>22</v>
      </c>
    </row>
    <row r="3" spans="1:1" x14ac:dyDescent="0.3">
      <c r="A3" s="29" t="s">
        <v>23</v>
      </c>
    </row>
    <row r="4" spans="1:1" x14ac:dyDescent="0.3">
      <c r="A4" s="28" t="s">
        <v>22</v>
      </c>
    </row>
    <row r="5" spans="1:1" x14ac:dyDescent="0.3">
      <c r="A5" s="29" t="s">
        <v>23</v>
      </c>
    </row>
    <row r="6" spans="1:1" x14ac:dyDescent="0.3">
      <c r="A6" s="28" t="s">
        <v>22</v>
      </c>
    </row>
    <row r="7" spans="1:1" x14ac:dyDescent="0.3">
      <c r="A7" s="29" t="s">
        <v>23</v>
      </c>
    </row>
    <row r="8" spans="1:1" x14ac:dyDescent="0.3">
      <c r="A8" s="28" t="s">
        <v>22</v>
      </c>
    </row>
    <row r="9" spans="1:1" x14ac:dyDescent="0.3">
      <c r="A9" s="29" t="s">
        <v>23</v>
      </c>
    </row>
    <row r="10" spans="1:1" x14ac:dyDescent="0.3">
      <c r="A10" s="28" t="s">
        <v>22</v>
      </c>
    </row>
    <row r="11" spans="1:1" x14ac:dyDescent="0.3">
      <c r="A11" s="29" t="s">
        <v>23</v>
      </c>
    </row>
    <row r="12" spans="1:1" x14ac:dyDescent="0.3">
      <c r="A12" s="28" t="s">
        <v>22</v>
      </c>
    </row>
    <row r="13" spans="1:1" x14ac:dyDescent="0.3">
      <c r="A13" s="29" t="s">
        <v>23</v>
      </c>
    </row>
    <row r="14" spans="1:1" x14ac:dyDescent="0.3">
      <c r="A14" s="28" t="s">
        <v>22</v>
      </c>
    </row>
    <row r="15" spans="1:1" x14ac:dyDescent="0.3">
      <c r="A15" s="29" t="s">
        <v>23</v>
      </c>
    </row>
    <row r="16" spans="1:1" x14ac:dyDescent="0.3">
      <c r="A16" s="28" t="s">
        <v>22</v>
      </c>
    </row>
    <row r="17" spans="1:1" x14ac:dyDescent="0.3">
      <c r="A17" s="29" t="s">
        <v>23</v>
      </c>
    </row>
    <row r="18" spans="1:1" x14ac:dyDescent="0.3">
      <c r="A18" s="28" t="s">
        <v>22</v>
      </c>
    </row>
    <row r="19" spans="1:1" x14ac:dyDescent="0.3">
      <c r="A19" s="28" t="s">
        <v>22</v>
      </c>
    </row>
    <row r="20" spans="1:1" x14ac:dyDescent="0.3">
      <c r="A20" s="29" t="s">
        <v>23</v>
      </c>
    </row>
    <row r="21" spans="1:1" x14ac:dyDescent="0.3">
      <c r="A21" s="28" t="s">
        <v>22</v>
      </c>
    </row>
    <row r="22" spans="1:1" x14ac:dyDescent="0.3">
      <c r="A22" s="29" t="s">
        <v>23</v>
      </c>
    </row>
  </sheetData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E77DA-7265-4A53-A404-78BFFEC66B57}">
  <sheetPr codeName="Sheet13">
    <tabColor theme="9"/>
  </sheetPr>
  <dimension ref="E1:AG44"/>
  <sheetViews>
    <sheetView showGridLines="0" showRowColHeaders="0" tabSelected="1" topLeftCell="A25" zoomScale="80" zoomScaleNormal="80" workbookViewId="0">
      <selection activeCell="A21" sqref="A21"/>
    </sheetView>
  </sheetViews>
  <sheetFormatPr defaultColWidth="9.69921875" defaultRowHeight="15.5" x14ac:dyDescent="0.35"/>
  <cols>
    <col min="1" max="4" width="0.3984375" style="5" customWidth="1"/>
    <col min="5" max="5" width="20.8984375" style="5" customWidth="1"/>
    <col min="6" max="6" width="1.09765625" style="5" customWidth="1"/>
    <col min="7" max="7" width="9.69921875" style="5"/>
    <col min="8" max="8" width="11.09765625" style="5" customWidth="1"/>
    <col min="9" max="13" width="9.69921875" style="5"/>
    <col min="14" max="14" width="46.69921875" style="5" customWidth="1"/>
    <col min="15" max="15" width="8.3984375" style="5" customWidth="1"/>
    <col min="16" max="16" width="16.69921875" style="5" customWidth="1"/>
    <col min="17" max="16384" width="9.69921875" style="5"/>
  </cols>
  <sheetData>
    <row r="1" spans="31:33" hidden="1" x14ac:dyDescent="0.35"/>
    <row r="2" spans="31:33" hidden="1" x14ac:dyDescent="0.35">
      <c r="AE2" s="5" t="s">
        <v>3</v>
      </c>
      <c r="AF2" s="5" t="s">
        <v>4</v>
      </c>
      <c r="AG2" s="5" t="str">
        <f>_xll.SAPGetDimensionEffectiveFilter("ACR_MOM_REP","ZMAREA","KEY")</f>
        <v>AUS</v>
      </c>
    </row>
    <row r="3" spans="31:33" hidden="1" x14ac:dyDescent="0.35">
      <c r="AE3" s="5" t="s">
        <v>5</v>
      </c>
      <c r="AF3" s="5" t="s">
        <v>6</v>
      </c>
    </row>
    <row r="4" spans="31:33" hidden="1" x14ac:dyDescent="0.35">
      <c r="AE4" s="5" t="s">
        <v>7</v>
      </c>
      <c r="AF4" s="5" t="s">
        <v>8</v>
      </c>
    </row>
    <row r="5" spans="31:33" hidden="1" x14ac:dyDescent="0.35">
      <c r="AE5" s="5" t="s">
        <v>9</v>
      </c>
      <c r="AF5" s="5" t="s">
        <v>10</v>
      </c>
    </row>
    <row r="6" spans="31:33" hidden="1" x14ac:dyDescent="0.35">
      <c r="AE6" s="5" t="s">
        <v>11</v>
      </c>
      <c r="AF6" s="5" t="s">
        <v>12</v>
      </c>
    </row>
    <row r="7" spans="31:33" hidden="1" x14ac:dyDescent="0.35">
      <c r="AE7" s="5" t="e">
        <v>#N/A</v>
      </c>
      <c r="AF7" s="5" t="s">
        <v>13</v>
      </c>
    </row>
    <row r="8" spans="31:33" hidden="1" x14ac:dyDescent="0.35"/>
    <row r="9" spans="31:33" hidden="1" x14ac:dyDescent="0.35"/>
    <row r="10" spans="31:33" hidden="1" x14ac:dyDescent="0.35"/>
    <row r="11" spans="31:33" hidden="1" x14ac:dyDescent="0.35"/>
    <row r="12" spans="31:33" hidden="1" x14ac:dyDescent="0.35"/>
    <row r="13" spans="31:33" hidden="1" x14ac:dyDescent="0.35"/>
    <row r="14" spans="31:33" hidden="1" x14ac:dyDescent="0.35"/>
    <row r="15" spans="31:33" hidden="1" x14ac:dyDescent="0.35"/>
    <row r="16" spans="31:33" hidden="1" x14ac:dyDescent="0.35"/>
    <row r="17" spans="5:14" hidden="1" x14ac:dyDescent="0.35"/>
    <row r="18" spans="5:14" hidden="1" x14ac:dyDescent="0.35"/>
    <row r="19" spans="5:14" ht="15.75" hidden="1" customHeight="1" x14ac:dyDescent="0.35"/>
    <row r="20" spans="5:14" hidden="1" x14ac:dyDescent="0.35"/>
    <row r="21" spans="5:14" hidden="1" x14ac:dyDescent="0.35"/>
    <row r="22" spans="5:14" hidden="1" x14ac:dyDescent="0.35"/>
    <row r="23" spans="5:14" hidden="1" x14ac:dyDescent="0.35"/>
    <row r="24" spans="5:14" hidden="1" x14ac:dyDescent="0.35"/>
    <row r="25" spans="5:14" x14ac:dyDescent="0.35">
      <c r="E25" s="37" t="s">
        <v>0</v>
      </c>
      <c r="F25" s="38"/>
      <c r="G25" s="32" t="s">
        <v>1</v>
      </c>
      <c r="H25" s="15"/>
      <c r="I25" s="15"/>
      <c r="J25" s="15"/>
      <c r="K25" s="15"/>
      <c r="L25" s="15"/>
      <c r="M25" s="15"/>
      <c r="N25" s="6"/>
    </row>
    <row r="26" spans="5:14" x14ac:dyDescent="0.35">
      <c r="E26" s="15" t="s">
        <v>29</v>
      </c>
      <c r="F26" s="15"/>
      <c r="G26" s="15"/>
      <c r="H26" s="15"/>
      <c r="I26" s="15"/>
      <c r="J26" s="15"/>
      <c r="K26" s="15"/>
      <c r="L26" s="15"/>
      <c r="M26" s="15"/>
      <c r="N26" s="15"/>
    </row>
    <row r="27" spans="5:14" x14ac:dyDescent="0.35">
      <c r="E27" s="15" t="s">
        <v>30</v>
      </c>
      <c r="F27" s="7"/>
      <c r="G27" s="7"/>
      <c r="H27" s="7"/>
      <c r="I27" s="15"/>
      <c r="J27" s="15"/>
      <c r="K27" s="15"/>
      <c r="L27" s="15"/>
      <c r="M27" s="15"/>
      <c r="N27" s="6"/>
    </row>
    <row r="28" spans="5:14" x14ac:dyDescent="0.35">
      <c r="E28" s="15" t="s">
        <v>31</v>
      </c>
      <c r="F28" s="15"/>
      <c r="G28" s="15"/>
      <c r="H28" s="15"/>
      <c r="I28" s="15"/>
      <c r="J28" s="15"/>
      <c r="K28" s="15"/>
      <c r="L28" s="15"/>
      <c r="M28" s="15"/>
      <c r="N28" s="6"/>
    </row>
    <row r="29" spans="5:14" x14ac:dyDescent="0.35">
      <c r="E29" s="15" t="s">
        <v>32</v>
      </c>
      <c r="F29" s="15"/>
      <c r="G29" s="15"/>
      <c r="H29" s="15"/>
      <c r="I29" s="15"/>
      <c r="J29" s="15"/>
      <c r="K29" s="15"/>
      <c r="L29" s="15"/>
      <c r="M29" s="15"/>
      <c r="N29" s="6"/>
    </row>
    <row r="30" spans="5:14" x14ac:dyDescent="0.35">
      <c r="E30" s="15" t="s">
        <v>33</v>
      </c>
      <c r="F30" s="15"/>
      <c r="G30" s="15"/>
      <c r="H30" s="15"/>
      <c r="I30" s="15"/>
      <c r="J30" s="15"/>
      <c r="K30" s="15"/>
      <c r="L30" s="15"/>
      <c r="M30" s="15"/>
      <c r="N30" s="6"/>
    </row>
    <row r="31" spans="5:14" x14ac:dyDescent="0.35">
      <c r="E31" s="15" t="s">
        <v>34</v>
      </c>
      <c r="F31" s="15"/>
      <c r="G31" s="15"/>
      <c r="H31" s="15"/>
      <c r="I31" s="15"/>
      <c r="J31" s="15"/>
      <c r="K31" s="15"/>
      <c r="L31" s="15"/>
      <c r="M31" s="15"/>
      <c r="N31" s="6"/>
    </row>
    <row r="32" spans="5:14" x14ac:dyDescent="0.35">
      <c r="E32" s="15" t="s">
        <v>35</v>
      </c>
      <c r="F32" s="15"/>
      <c r="G32" s="15"/>
      <c r="H32" s="15"/>
      <c r="I32" s="15"/>
      <c r="J32" s="15"/>
      <c r="K32" s="15"/>
      <c r="L32" s="15"/>
      <c r="M32" s="15"/>
      <c r="N32" s="6"/>
    </row>
    <row r="33" spans="5:14" x14ac:dyDescent="0.35">
      <c r="E33" s="15" t="s">
        <v>45</v>
      </c>
      <c r="F33" s="15"/>
      <c r="G33" s="15"/>
      <c r="H33" s="15"/>
      <c r="I33" s="15"/>
      <c r="J33" s="15"/>
      <c r="K33" s="15"/>
      <c r="L33" s="15"/>
      <c r="M33" s="15"/>
      <c r="N33" s="6"/>
    </row>
    <row r="34" spans="5:14" x14ac:dyDescent="0.35">
      <c r="E34" s="15" t="s">
        <v>36</v>
      </c>
      <c r="F34" s="15"/>
      <c r="G34" s="15"/>
      <c r="H34" s="15"/>
      <c r="I34" s="15"/>
      <c r="J34" s="15"/>
      <c r="K34" s="15"/>
      <c r="L34" s="15"/>
      <c r="M34" s="15"/>
      <c r="N34" s="6"/>
    </row>
    <row r="35" spans="5:14" x14ac:dyDescent="0.35">
      <c r="E35" s="15" t="s">
        <v>37</v>
      </c>
      <c r="F35" s="15"/>
      <c r="G35" s="15"/>
      <c r="H35" s="15"/>
      <c r="I35" s="15"/>
      <c r="J35" s="15"/>
      <c r="K35" s="15"/>
      <c r="L35" s="15"/>
      <c r="M35" s="15"/>
      <c r="N35" s="6"/>
    </row>
    <row r="36" spans="5:14" x14ac:dyDescent="0.35">
      <c r="E36" s="15" t="s">
        <v>38</v>
      </c>
      <c r="F36" s="15"/>
      <c r="G36" s="15"/>
      <c r="H36" s="15"/>
      <c r="I36" s="15"/>
      <c r="J36" s="15"/>
      <c r="K36" s="15"/>
      <c r="L36" s="15"/>
      <c r="M36" s="15"/>
      <c r="N36" s="6"/>
    </row>
    <row r="37" spans="5:14" x14ac:dyDescent="0.35">
      <c r="E37" s="15" t="s">
        <v>39</v>
      </c>
      <c r="F37" s="15"/>
      <c r="G37" s="15"/>
      <c r="H37" s="15"/>
      <c r="I37" s="15"/>
      <c r="J37" s="15"/>
      <c r="K37" s="15"/>
      <c r="L37" s="15"/>
      <c r="M37" s="15"/>
      <c r="N37" s="6"/>
    </row>
    <row r="38" spans="5:14" x14ac:dyDescent="0.35">
      <c r="E38" s="15" t="s">
        <v>40</v>
      </c>
      <c r="F38" s="15"/>
      <c r="G38" s="15"/>
      <c r="H38" s="15"/>
      <c r="I38" s="15"/>
      <c r="J38" s="15"/>
      <c r="K38" s="15"/>
      <c r="L38" s="15"/>
      <c r="M38" s="15"/>
      <c r="N38" s="6"/>
    </row>
    <row r="39" spans="5:14" x14ac:dyDescent="0.35">
      <c r="E39" s="15" t="s">
        <v>41</v>
      </c>
      <c r="F39" s="15"/>
      <c r="G39" s="15"/>
      <c r="H39" s="15"/>
      <c r="I39" s="15"/>
      <c r="J39" s="15"/>
      <c r="K39" s="15"/>
      <c r="L39" s="15"/>
      <c r="M39" s="15"/>
      <c r="N39" s="6"/>
    </row>
    <row r="40" spans="5:14" x14ac:dyDescent="0.35">
      <c r="E40" s="15" t="s">
        <v>42</v>
      </c>
      <c r="F40" s="15"/>
      <c r="G40" s="15"/>
      <c r="H40" s="15"/>
      <c r="I40" s="15"/>
      <c r="J40" s="15"/>
      <c r="K40" s="15"/>
      <c r="L40" s="15"/>
      <c r="M40" s="15"/>
      <c r="N40" s="6"/>
    </row>
    <row r="41" spans="5:14" x14ac:dyDescent="0.35">
      <c r="E41" s="15" t="s">
        <v>43</v>
      </c>
      <c r="F41" s="15"/>
      <c r="G41" s="15"/>
      <c r="H41" s="15"/>
      <c r="I41" s="15"/>
      <c r="J41" s="15"/>
      <c r="K41" s="15"/>
      <c r="L41" s="15"/>
      <c r="M41" s="15"/>
      <c r="N41" s="6"/>
    </row>
    <row r="42" spans="5:14" ht="18.5" x14ac:dyDescent="0.45">
      <c r="E42" s="8" t="s">
        <v>2</v>
      </c>
      <c r="F42" s="9"/>
      <c r="G42" s="9"/>
      <c r="H42" s="10"/>
      <c r="I42" s="10"/>
      <c r="J42" s="10"/>
      <c r="K42" s="10"/>
      <c r="L42" s="10"/>
      <c r="M42" s="10"/>
      <c r="N42" s="11"/>
    </row>
    <row r="43" spans="5:14" ht="15.75" customHeight="1" x14ac:dyDescent="0.35">
      <c r="E43" s="39" t="s">
        <v>44</v>
      </c>
      <c r="F43" s="40"/>
      <c r="G43" s="40"/>
      <c r="H43" s="40"/>
      <c r="I43" s="40"/>
      <c r="J43" s="40"/>
      <c r="K43" s="40"/>
      <c r="L43" s="40"/>
      <c r="M43" s="40"/>
      <c r="N43" s="41"/>
    </row>
    <row r="44" spans="5:14" ht="16" thickBot="1" x14ac:dyDescent="0.4">
      <c r="E44" s="34"/>
      <c r="F44" s="35"/>
      <c r="G44" s="35"/>
      <c r="H44" s="35"/>
      <c r="I44" s="35"/>
      <c r="J44" s="35"/>
      <c r="K44" s="35"/>
      <c r="L44" s="35"/>
      <c r="M44" s="35"/>
      <c r="N44" s="36"/>
    </row>
  </sheetData>
  <hyperlinks>
    <hyperlink ref="G25" r:id="rId1" xr:uid="{B8AF2B99-033D-4020-975A-7EDF1CACE12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9BE9-45FB-4CB4-90C8-87D335123D2C}">
  <sheetPr codeName="Sheet2">
    <tabColor theme="7" tint="0.39997558519241921"/>
  </sheetPr>
  <dimension ref="B1:BE33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2.0976562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2" width="15.69921875" customWidth="1"/>
    <col min="57" max="57" width="9.09765625" customWidth="1"/>
  </cols>
  <sheetData>
    <row r="1" spans="2:57" s="2" customFormat="1" ht="21" customHeight="1" x14ac:dyDescent="0.3"/>
    <row r="2" spans="2:57" s="2" customFormat="1" ht="26.25" customHeight="1" x14ac:dyDescent="0.35">
      <c r="P2" s="12" t="s">
        <v>0</v>
      </c>
      <c r="Q2" s="33" t="s">
        <v>1</v>
      </c>
    </row>
    <row r="3" spans="2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"&amp;IFERROR(_xll.SAPGetDimensionEffectiveFilter("ACR_MOM_REP","ZMAREA","TEXT"),"")</f>
        <v>Area Selected: Australia</v>
      </c>
      <c r="C4" s="3"/>
      <c r="D4" s="3"/>
      <c r="E4" s="24"/>
      <c r="F4" s="24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57" x14ac:dyDescent="0.3">
      <c r="B5" s="6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2:57" x14ac:dyDescent="0.3"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12280015.852700001</v>
      </c>
      <c r="E8" s="83">
        <v>12537045.532</v>
      </c>
      <c r="F8" s="83">
        <v>12358121.499399999</v>
      </c>
      <c r="G8" s="83">
        <v>13081392.7491</v>
      </c>
      <c r="H8" s="83">
        <v>13377470.9002</v>
      </c>
      <c r="I8" s="83">
        <v>14100577.3781</v>
      </c>
      <c r="J8" s="83">
        <v>14463262.4981</v>
      </c>
      <c r="K8" s="83">
        <v>14351484.9003</v>
      </c>
      <c r="L8" s="83">
        <v>15964662.8928</v>
      </c>
      <c r="M8" s="83">
        <v>16021949.587099999</v>
      </c>
      <c r="N8" s="83">
        <v>16470320.469799999</v>
      </c>
      <c r="O8" s="83">
        <v>16517003.0484</v>
      </c>
      <c r="P8" s="83">
        <v>171523307.308</v>
      </c>
      <c r="Q8" s="83">
        <v>16635090.7805</v>
      </c>
      <c r="R8" s="83">
        <v>16966759.992199998</v>
      </c>
      <c r="S8" s="83">
        <v>16697733.5295</v>
      </c>
      <c r="T8" s="83">
        <v>17479266.1226</v>
      </c>
      <c r="U8" s="83">
        <v>17070013.114399999</v>
      </c>
      <c r="V8" s="83">
        <v>17842480.905699998</v>
      </c>
      <c r="W8" s="83">
        <v>17975306.114599999</v>
      </c>
      <c r="X8" s="83">
        <v>16447594.479499999</v>
      </c>
      <c r="Y8" s="83">
        <v>18425961.863400001</v>
      </c>
      <c r="Z8" s="83">
        <v>18028378.9899</v>
      </c>
      <c r="AA8" s="83">
        <v>18828824.937800001</v>
      </c>
      <c r="AB8" s="83">
        <v>18421295.260699999</v>
      </c>
      <c r="AC8" s="86">
        <v>210818706.09079999</v>
      </c>
    </row>
    <row r="9" spans="2:57" ht="12.75" customHeight="1" x14ac:dyDescent="0.3">
      <c r="B9" s="53"/>
      <c r="C9" s="81" t="s">
        <v>99</v>
      </c>
      <c r="D9" s="84">
        <v>0.51639920941886397</v>
      </c>
      <c r="E9" s="84">
        <v>0.45896967712973002</v>
      </c>
      <c r="F9" s="84">
        <v>0.477299985635188</v>
      </c>
      <c r="G9" s="84">
        <v>0.429908937881403</v>
      </c>
      <c r="H9" s="84">
        <v>0.48751005715771201</v>
      </c>
      <c r="I9" s="84">
        <v>0.51168379251774199</v>
      </c>
      <c r="J9" s="84">
        <v>0.50396616178347298</v>
      </c>
      <c r="K9" s="84">
        <v>0.57320699678485398</v>
      </c>
      <c r="L9" s="84">
        <v>0.57859923260077895</v>
      </c>
      <c r="M9" s="84">
        <v>0.58478444649560901</v>
      </c>
      <c r="N9" s="84">
        <v>0.44807420205086901</v>
      </c>
      <c r="O9" s="84">
        <v>0.42291488756617002</v>
      </c>
      <c r="P9" s="84">
        <v>0.49841347193330399</v>
      </c>
      <c r="Q9" s="84">
        <v>0.35464733759626599</v>
      </c>
      <c r="R9" s="84">
        <v>0.35333001295188998</v>
      </c>
      <c r="S9" s="84">
        <v>0.35115466620964098</v>
      </c>
      <c r="T9" s="84">
        <v>0.33619305358770601</v>
      </c>
      <c r="U9" s="84">
        <v>0.27602692928637201</v>
      </c>
      <c r="V9" s="84">
        <v>0.26537236222763899</v>
      </c>
      <c r="W9" s="84">
        <v>0.242825131394896</v>
      </c>
      <c r="X9" s="84">
        <v>0.14605524053864199</v>
      </c>
      <c r="Y9" s="84">
        <v>0.15417168449639099</v>
      </c>
      <c r="Z9" s="84">
        <v>0.12523004094429699</v>
      </c>
      <c r="AA9" s="84">
        <v>0.143197242113446</v>
      </c>
      <c r="AB9" s="84">
        <v>0.115292841365944</v>
      </c>
      <c r="AC9" s="87">
        <v>0.229096554862006</v>
      </c>
    </row>
    <row r="10" spans="2:57" ht="12.75" customHeight="1" x14ac:dyDescent="0.3">
      <c r="B10" s="56" t="s">
        <v>110</v>
      </c>
      <c r="C10" s="81" t="s">
        <v>97</v>
      </c>
      <c r="D10" s="83">
        <v>6201171.4364</v>
      </c>
      <c r="E10" s="83">
        <v>6456908.3674999997</v>
      </c>
      <c r="F10" s="83">
        <v>6332913.6886999998</v>
      </c>
      <c r="G10" s="83">
        <v>6566884.1365999999</v>
      </c>
      <c r="H10" s="83">
        <v>6799871.2632999998</v>
      </c>
      <c r="I10" s="83">
        <v>6790648.0340999998</v>
      </c>
      <c r="J10" s="83">
        <v>7282964.2775999997</v>
      </c>
      <c r="K10" s="83">
        <v>7541350.2714</v>
      </c>
      <c r="L10" s="83">
        <v>8447233.2236000001</v>
      </c>
      <c r="M10" s="83">
        <v>9056973.8429000005</v>
      </c>
      <c r="N10" s="83">
        <v>9701172.4121000003</v>
      </c>
      <c r="O10" s="83">
        <v>9365012.2795000002</v>
      </c>
      <c r="P10" s="83">
        <v>90543103.233700007</v>
      </c>
      <c r="Q10" s="83">
        <v>10323075.191</v>
      </c>
      <c r="R10" s="83">
        <v>10851131.115599999</v>
      </c>
      <c r="S10" s="83">
        <v>11034945.1248</v>
      </c>
      <c r="T10" s="83">
        <v>11988123.601500001</v>
      </c>
      <c r="U10" s="83">
        <v>12090839.528000001</v>
      </c>
      <c r="V10" s="83">
        <v>13032676.488600001</v>
      </c>
      <c r="W10" s="83">
        <v>13696602.661699999</v>
      </c>
      <c r="X10" s="83">
        <v>12968107.015799999</v>
      </c>
      <c r="Y10" s="83">
        <v>15043463.575200001</v>
      </c>
      <c r="Z10" s="83">
        <v>15246287.840700001</v>
      </c>
      <c r="AA10" s="83">
        <v>16488490.9661</v>
      </c>
      <c r="AB10" s="83">
        <v>16711761.1436</v>
      </c>
      <c r="AC10" s="86">
        <v>159475504.25260001</v>
      </c>
    </row>
    <row r="11" spans="2:57" ht="12.75" customHeight="1" x14ac:dyDescent="0.3">
      <c r="B11" s="53"/>
      <c r="C11" s="81" t="s">
        <v>99</v>
      </c>
      <c r="D11" s="84">
        <v>0.90960531430751701</v>
      </c>
      <c r="E11" s="84">
        <v>0.88358973438142097</v>
      </c>
      <c r="F11" s="84">
        <v>0.82539912111231395</v>
      </c>
      <c r="G11" s="84">
        <v>0.78016179769428096</v>
      </c>
      <c r="H11" s="84">
        <v>0.77015957858637896</v>
      </c>
      <c r="I11" s="84">
        <v>0.66507360678391803</v>
      </c>
      <c r="J11" s="84">
        <v>0.712951891479772</v>
      </c>
      <c r="K11" s="84">
        <v>0.75803038742734796</v>
      </c>
      <c r="L11" s="84">
        <v>0.69260688191638797</v>
      </c>
      <c r="M11" s="84">
        <v>0.81201445708480002</v>
      </c>
      <c r="N11" s="84">
        <v>0.67121542943614798</v>
      </c>
      <c r="O11" s="84">
        <v>0.62019614860598005</v>
      </c>
      <c r="P11" s="84">
        <v>0.74562391803536598</v>
      </c>
      <c r="Q11" s="84">
        <v>0.66469759736120304</v>
      </c>
      <c r="R11" s="84">
        <v>0.68054593591845602</v>
      </c>
      <c r="S11" s="84">
        <v>0.74247521239551595</v>
      </c>
      <c r="T11" s="84">
        <v>0.82554212197610699</v>
      </c>
      <c r="U11" s="84">
        <v>0.77809829919225204</v>
      </c>
      <c r="V11" s="84">
        <v>0.91920953981931597</v>
      </c>
      <c r="W11" s="84">
        <v>0.88063570541273095</v>
      </c>
      <c r="X11" s="84">
        <v>0.71960014441718301</v>
      </c>
      <c r="Y11" s="84">
        <v>0.78087465765374597</v>
      </c>
      <c r="Z11" s="84">
        <v>0.68337549662373898</v>
      </c>
      <c r="AA11" s="84">
        <v>0.69963899884248704</v>
      </c>
      <c r="AB11" s="84">
        <v>0.78448897287428299</v>
      </c>
      <c r="AC11" s="87">
        <v>0.76132138790272297</v>
      </c>
    </row>
    <row r="12" spans="2:57" ht="12.75" customHeight="1" x14ac:dyDescent="0.3">
      <c r="B12" s="56" t="s">
        <v>111</v>
      </c>
      <c r="C12" s="81" t="s">
        <v>97</v>
      </c>
      <c r="D12" s="83">
        <v>10169477.970899999</v>
      </c>
      <c r="E12" s="83">
        <v>10591400.918</v>
      </c>
      <c r="F12" s="83">
        <v>10956890.200200001</v>
      </c>
      <c r="G12" s="83">
        <v>11156386.926000001</v>
      </c>
      <c r="H12" s="83">
        <v>11522474.955499999</v>
      </c>
      <c r="I12" s="83">
        <v>11741695.272600001</v>
      </c>
      <c r="J12" s="83">
        <v>12034067.4486</v>
      </c>
      <c r="K12" s="83">
        <v>12198692.4145</v>
      </c>
      <c r="L12" s="83">
        <v>12264206.960000001</v>
      </c>
      <c r="M12" s="83">
        <v>13088956.4114</v>
      </c>
      <c r="N12" s="83">
        <v>13139141.419500001</v>
      </c>
      <c r="O12" s="83">
        <v>13425813.763900001</v>
      </c>
      <c r="P12" s="83">
        <v>142289204.6611</v>
      </c>
      <c r="Q12" s="83">
        <v>13705546.877699999</v>
      </c>
      <c r="R12" s="83">
        <v>14182494.957599999</v>
      </c>
      <c r="S12" s="83">
        <v>14421825.421</v>
      </c>
      <c r="T12" s="83">
        <v>14432660.813200001</v>
      </c>
      <c r="U12" s="83">
        <v>15027267.6127</v>
      </c>
      <c r="V12" s="83">
        <v>15023747.717599999</v>
      </c>
      <c r="W12" s="83">
        <v>15795128.1018</v>
      </c>
      <c r="X12" s="83">
        <v>15854819.6107</v>
      </c>
      <c r="Y12" s="83">
        <v>15155028.331900001</v>
      </c>
      <c r="Z12" s="83">
        <v>16768134.5492</v>
      </c>
      <c r="AA12" s="83">
        <v>16767955.336200001</v>
      </c>
      <c r="AB12" s="83">
        <v>17551579.5185</v>
      </c>
      <c r="AC12" s="86">
        <v>184686188.84810001</v>
      </c>
    </row>
    <row r="13" spans="2:57" ht="12.75" customHeight="1" x14ac:dyDescent="0.3">
      <c r="B13" s="53"/>
      <c r="C13" s="81" t="s">
        <v>99</v>
      </c>
      <c r="D13" s="84">
        <v>0.47951708334709597</v>
      </c>
      <c r="E13" s="84">
        <v>0.47418693981591498</v>
      </c>
      <c r="F13" s="84">
        <v>0.43972908222885798</v>
      </c>
      <c r="G13" s="84">
        <v>0.399277916098562</v>
      </c>
      <c r="H13" s="84">
        <v>0.38724820346029498</v>
      </c>
      <c r="I13" s="84">
        <v>0.40333465364424897</v>
      </c>
      <c r="J13" s="84">
        <v>0.40718215905312799</v>
      </c>
      <c r="K13" s="84">
        <v>0.37313452446213202</v>
      </c>
      <c r="L13" s="84">
        <v>0.27780648785673001</v>
      </c>
      <c r="M13" s="84">
        <v>0.33999411552436798</v>
      </c>
      <c r="N13" s="84">
        <v>0.31437195152790998</v>
      </c>
      <c r="O13" s="84">
        <v>0.282355212642449</v>
      </c>
      <c r="P13" s="84">
        <v>0.373685465068744</v>
      </c>
      <c r="Q13" s="84">
        <v>0.347713905956478</v>
      </c>
      <c r="R13" s="84">
        <v>0.33905751159858</v>
      </c>
      <c r="S13" s="84">
        <v>0.31623345287668903</v>
      </c>
      <c r="T13" s="84">
        <v>0.29366800460860998</v>
      </c>
      <c r="U13" s="84">
        <v>0.30417012583976699</v>
      </c>
      <c r="V13" s="84">
        <v>0.27952117380008001</v>
      </c>
      <c r="W13" s="84">
        <v>0.31253445015696202</v>
      </c>
      <c r="X13" s="84">
        <v>0.299714680227049</v>
      </c>
      <c r="Y13" s="84">
        <v>0.235712050630626</v>
      </c>
      <c r="Z13" s="84">
        <v>0.28109025824209899</v>
      </c>
      <c r="AA13" s="84">
        <v>0.27618348877152799</v>
      </c>
      <c r="AB13" s="84">
        <v>0.30730098205991502</v>
      </c>
      <c r="AC13" s="87">
        <v>0.29796346313116201</v>
      </c>
    </row>
    <row r="14" spans="2:57" s="1" customFormat="1" ht="12.75" customHeight="1" x14ac:dyDescent="0.3">
      <c r="B14" s="56" t="s">
        <v>101</v>
      </c>
      <c r="C14" s="81" t="s">
        <v>97</v>
      </c>
      <c r="D14" s="83">
        <v>3561023.8467999999</v>
      </c>
      <c r="E14" s="83">
        <v>3822397.1312000002</v>
      </c>
      <c r="F14" s="83">
        <v>3959913.844</v>
      </c>
      <c r="G14" s="83">
        <v>4066972.0194999999</v>
      </c>
      <c r="H14" s="83">
        <v>4260358.0702</v>
      </c>
      <c r="I14" s="83">
        <v>4483554.9278999995</v>
      </c>
      <c r="J14" s="83">
        <v>4617424.9451000001</v>
      </c>
      <c r="K14" s="83">
        <v>4671168.0007999996</v>
      </c>
      <c r="L14" s="83">
        <v>4863259.4250999996</v>
      </c>
      <c r="M14" s="83">
        <v>4792072.5466999998</v>
      </c>
      <c r="N14" s="83">
        <v>4900726.4457</v>
      </c>
      <c r="O14" s="83">
        <v>4851537.7263000002</v>
      </c>
      <c r="P14" s="83">
        <v>52850408.929300003</v>
      </c>
      <c r="Q14" s="83">
        <v>5147385.5521999998</v>
      </c>
      <c r="R14" s="83">
        <v>5313959.5617000004</v>
      </c>
      <c r="S14" s="83">
        <v>5196162.7916999999</v>
      </c>
      <c r="T14" s="83">
        <v>5458698.3970999997</v>
      </c>
      <c r="U14" s="83">
        <v>5369119.3954999996</v>
      </c>
      <c r="V14" s="83">
        <v>5664011.8354000002</v>
      </c>
      <c r="W14" s="83">
        <v>5780401.6146</v>
      </c>
      <c r="X14" s="83">
        <v>5322916.7633999996</v>
      </c>
      <c r="Y14" s="83">
        <v>5995736.1037999997</v>
      </c>
      <c r="Z14" s="83">
        <v>5910016.4186000004</v>
      </c>
      <c r="AA14" s="83">
        <v>6222323.5532</v>
      </c>
      <c r="AB14" s="83">
        <v>6137814.3633000003</v>
      </c>
      <c r="AC14" s="86">
        <v>67518546.350500003</v>
      </c>
    </row>
    <row r="15" spans="2:57" s="1" customFormat="1" ht="12.75" customHeight="1" x14ac:dyDescent="0.3">
      <c r="B15" s="53"/>
      <c r="C15" s="81" t="s">
        <v>99</v>
      </c>
      <c r="D15" s="84">
        <v>0.69538925446885003</v>
      </c>
      <c r="E15" s="84">
        <v>0.62735395838448904</v>
      </c>
      <c r="F15" s="84">
        <v>0.64165775891144905</v>
      </c>
      <c r="G15" s="84">
        <v>0.61133944421583497</v>
      </c>
      <c r="H15" s="84">
        <v>0.65531273687444302</v>
      </c>
      <c r="I15" s="84">
        <v>0.66681614978522297</v>
      </c>
      <c r="J15" s="84">
        <v>0.67216711937892704</v>
      </c>
      <c r="K15" s="84">
        <v>0.71898555999454505</v>
      </c>
      <c r="L15" s="84">
        <v>0.58507827086926401</v>
      </c>
      <c r="M15" s="84">
        <v>0.50956149052881305</v>
      </c>
      <c r="N15" s="84">
        <v>0.40401172781688</v>
      </c>
      <c r="O15" s="84">
        <v>0.49137787253082699</v>
      </c>
      <c r="P15" s="84">
        <v>0.59601615030293698</v>
      </c>
      <c r="Q15" s="84">
        <v>0.44547910197948598</v>
      </c>
      <c r="R15" s="84">
        <v>0.39021650009237502</v>
      </c>
      <c r="S15" s="84">
        <v>0.31219086990317901</v>
      </c>
      <c r="T15" s="84">
        <v>0.342202102922533</v>
      </c>
      <c r="U15" s="84">
        <v>0.260250736447594</v>
      </c>
      <c r="V15" s="84">
        <v>0.26328592522739502</v>
      </c>
      <c r="W15" s="84">
        <v>0.25186693521334802</v>
      </c>
      <c r="X15" s="84">
        <v>0.13952586644033799</v>
      </c>
      <c r="Y15" s="84">
        <v>0.23286371951599399</v>
      </c>
      <c r="Z15" s="84">
        <v>0.23329026449523599</v>
      </c>
      <c r="AA15" s="84">
        <v>0.26967371514066002</v>
      </c>
      <c r="AB15" s="84">
        <v>0.26512761717324002</v>
      </c>
      <c r="AC15" s="87">
        <v>0.27754066086455698</v>
      </c>
    </row>
    <row r="16" spans="2:57" s="1" customFormat="1" ht="12.75" customHeight="1" x14ac:dyDescent="0.3">
      <c r="B16" s="55" t="s">
        <v>107</v>
      </c>
      <c r="C16" s="81" t="s">
        <v>97</v>
      </c>
      <c r="D16" s="83">
        <v>32211689.106800001</v>
      </c>
      <c r="E16" s="83">
        <v>33407751.9487</v>
      </c>
      <c r="F16" s="83">
        <v>33607839.232299998</v>
      </c>
      <c r="G16" s="83">
        <v>34871635.831200004</v>
      </c>
      <c r="H16" s="83">
        <v>35960175.189199999</v>
      </c>
      <c r="I16" s="83">
        <v>37116475.6127</v>
      </c>
      <c r="J16" s="83">
        <v>38397719.169399999</v>
      </c>
      <c r="K16" s="83">
        <v>38762695.586999997</v>
      </c>
      <c r="L16" s="83">
        <v>41539362.501500003</v>
      </c>
      <c r="M16" s="83">
        <v>42959952.388099998</v>
      </c>
      <c r="N16" s="83">
        <v>44211360.747100003</v>
      </c>
      <c r="O16" s="83">
        <v>44159366.818099998</v>
      </c>
      <c r="P16" s="83">
        <v>457206024.13209999</v>
      </c>
      <c r="Q16" s="83">
        <v>45811098.4014</v>
      </c>
      <c r="R16" s="83">
        <v>47314345.627099998</v>
      </c>
      <c r="S16" s="83">
        <v>47350666.866999999</v>
      </c>
      <c r="T16" s="83">
        <v>49358748.9344</v>
      </c>
      <c r="U16" s="83">
        <v>49557239.650600001</v>
      </c>
      <c r="V16" s="83">
        <v>51562916.947300002</v>
      </c>
      <c r="W16" s="83">
        <v>53247438.492700003</v>
      </c>
      <c r="X16" s="83">
        <v>50593437.869400002</v>
      </c>
      <c r="Y16" s="83">
        <v>54620189.874300003</v>
      </c>
      <c r="Z16" s="83">
        <v>55952817.7984</v>
      </c>
      <c r="AA16" s="83">
        <v>58307594.793300003</v>
      </c>
      <c r="AB16" s="83">
        <v>58822450.2861</v>
      </c>
      <c r="AC16" s="86">
        <v>622498945.54200006</v>
      </c>
    </row>
    <row r="17" spans="2:29" s="1" customFormat="1" ht="12.75" customHeight="1" x14ac:dyDescent="0.3">
      <c r="B17" s="82"/>
      <c r="C17" s="81" t="s">
        <v>99</v>
      </c>
      <c r="D17" s="85">
        <v>0.58526555818547998</v>
      </c>
      <c r="E17" s="85">
        <v>0.54992186831686796</v>
      </c>
      <c r="F17" s="85">
        <v>0.53760947570870599</v>
      </c>
      <c r="G17" s="85">
        <v>0.494439013589484</v>
      </c>
      <c r="H17" s="85">
        <v>0.51639024419457402</v>
      </c>
      <c r="I17" s="85">
        <v>0.51725549920148495</v>
      </c>
      <c r="J17" s="85">
        <v>0.52482734093596295</v>
      </c>
      <c r="K17" s="85">
        <v>0.54968185523785595</v>
      </c>
      <c r="L17" s="85">
        <v>0.49584353885058402</v>
      </c>
      <c r="M17" s="85">
        <v>0.53151901096436804</v>
      </c>
      <c r="N17" s="85">
        <v>0.44171357720621801</v>
      </c>
      <c r="O17" s="85">
        <v>0.41942485991286999</v>
      </c>
      <c r="P17" s="85">
        <v>0.50875845687156895</v>
      </c>
      <c r="Q17" s="85">
        <v>0.42218864243692</v>
      </c>
      <c r="R17" s="85">
        <v>0.41626846666470002</v>
      </c>
      <c r="S17" s="85">
        <v>0.408917322524323</v>
      </c>
      <c r="T17" s="85">
        <v>0.41544116752441601</v>
      </c>
      <c r="U17" s="85">
        <v>0.37811452224191699</v>
      </c>
      <c r="V17" s="85">
        <v>0.38921910273336702</v>
      </c>
      <c r="W17" s="85">
        <v>0.38673441143176202</v>
      </c>
      <c r="X17" s="85">
        <v>0.30520948306721302</v>
      </c>
      <c r="Y17" s="85">
        <v>0.31490197694602701</v>
      </c>
      <c r="Z17" s="85">
        <v>0.30244133636188703</v>
      </c>
      <c r="AA17" s="85">
        <v>0.31883737139044399</v>
      </c>
      <c r="AB17" s="85">
        <v>0.33204922363130202</v>
      </c>
      <c r="AC17" s="88">
        <v>0.36152831040157501</v>
      </c>
    </row>
    <row r="18" spans="2:29" s="1" customFormat="1" ht="12.75" customHeight="1" x14ac:dyDescent="0.3"/>
    <row r="19" spans="2:29" s="1" customFormat="1" ht="12.75" customHeight="1" x14ac:dyDescent="0.3"/>
    <row r="20" spans="2:29" s="1" customFormat="1" ht="12.75" hidden="1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s="1" customFormat="1" ht="12.75" hidden="1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idden="1" x14ac:dyDescent="0.3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</row>
    <row r="23" spans="2:29" hidden="1" x14ac:dyDescent="0.3"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</row>
    <row r="24" spans="2:29" ht="16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8060007.7006000001</v>
      </c>
      <c r="E25" s="42">
        <v>8200894.8858000003</v>
      </c>
      <c r="F25" s="42">
        <v>8078195.1595000001</v>
      </c>
      <c r="G25" s="42">
        <v>8388910.6350999996</v>
      </c>
      <c r="H25" s="42">
        <v>8480958.7009999994</v>
      </c>
      <c r="I25" s="42">
        <v>8963936.6377000008</v>
      </c>
      <c r="J25" s="42">
        <v>9111321.1063000001</v>
      </c>
      <c r="K25" s="42">
        <v>8944750.9746000003</v>
      </c>
      <c r="L25" s="42">
        <v>9760076.9671</v>
      </c>
      <c r="M25" s="42">
        <v>9677594.6568</v>
      </c>
      <c r="N25" s="42">
        <v>9998267.2467999998</v>
      </c>
      <c r="O25" s="42">
        <v>10122348.770500001</v>
      </c>
      <c r="P25" s="42">
        <v>107787263.4418</v>
      </c>
      <c r="Q25" s="42">
        <v>10135190.2534</v>
      </c>
      <c r="R25" s="42">
        <v>10453464.726299999</v>
      </c>
      <c r="S25" s="42">
        <v>10267737.006899999</v>
      </c>
      <c r="T25" s="42">
        <v>10758672.765799999</v>
      </c>
      <c r="U25" s="42">
        <v>10539254.840600001</v>
      </c>
      <c r="V25" s="42">
        <v>11046832.0286</v>
      </c>
      <c r="W25" s="42">
        <v>11147833.2138</v>
      </c>
      <c r="X25" s="42">
        <v>10230104.745999999</v>
      </c>
      <c r="Y25" s="42">
        <v>11478569.922599999</v>
      </c>
      <c r="Z25" s="42">
        <v>11254934.055600001</v>
      </c>
      <c r="AA25" s="42">
        <v>11782045.761299999</v>
      </c>
      <c r="AB25" s="42">
        <v>11552485.902000001</v>
      </c>
      <c r="AC25" s="77">
        <v>130647125.2229</v>
      </c>
    </row>
    <row r="26" spans="2:29" ht="12.75" customHeight="1" x14ac:dyDescent="0.3">
      <c r="B26" s="75"/>
      <c r="C26" s="55" t="s">
        <v>61</v>
      </c>
      <c r="D26" s="72">
        <v>2.7123999999999999E-2</v>
      </c>
      <c r="E26" s="72">
        <v>1.7479999999999999E-2</v>
      </c>
      <c r="F26" s="72">
        <v>1.7873E-2</v>
      </c>
      <c r="G26" s="72">
        <v>4.9649999999999998E-3</v>
      </c>
      <c r="H26" s="72">
        <v>4.4672000000000003E-2</v>
      </c>
      <c r="I26" s="72">
        <v>2.2852999999999998E-2</v>
      </c>
      <c r="J26" s="72">
        <v>1.6441999999999998E-2</v>
      </c>
      <c r="K26" s="72">
        <v>4.9423000000000002E-2</v>
      </c>
      <c r="L26" s="72">
        <v>2.0754000000000002E-2</v>
      </c>
      <c r="M26" s="72">
        <v>2.4601000000000001E-2</v>
      </c>
      <c r="N26" s="72">
        <v>-1.9100000000000001E-4</v>
      </c>
      <c r="O26" s="72">
        <v>4.6156999999999997E-2</v>
      </c>
      <c r="P26" s="72"/>
      <c r="Q26" s="72">
        <v>-3.1029999999999999E-2</v>
      </c>
      <c r="R26" s="72">
        <v>3.1403E-2</v>
      </c>
      <c r="S26" s="73">
        <v>1.4973999999999999E-2</v>
      </c>
      <c r="T26" s="73">
        <v>1.4012999999999999E-2</v>
      </c>
      <c r="U26" s="73">
        <v>1.2259000000000001E-2</v>
      </c>
      <c r="V26" s="73">
        <v>1.4349000000000001E-2</v>
      </c>
      <c r="W26" s="73">
        <v>9.1430000000000001E-3</v>
      </c>
      <c r="X26" s="73">
        <v>1.5998999999999999E-2</v>
      </c>
      <c r="Y26" s="73">
        <v>1.3454000000000001E-2</v>
      </c>
      <c r="Z26" s="73">
        <v>1.3200999999999999E-2</v>
      </c>
      <c r="AA26" s="73">
        <v>1.3065E-2</v>
      </c>
      <c r="AB26" s="73">
        <v>1.32E-2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77"/>
    </row>
    <row r="28" spans="2:29" ht="12.75" customHeight="1" x14ac:dyDescent="0.3">
      <c r="B28" s="75"/>
      <c r="C28" s="55" t="s">
        <v>99</v>
      </c>
      <c r="D28" s="72">
        <v>0.57389397780940699</v>
      </c>
      <c r="E28" s="72">
        <v>0.489265895370257</v>
      </c>
      <c r="F28" s="72">
        <v>0.44245640704488898</v>
      </c>
      <c r="G28" s="72">
        <v>0.39024769594187098</v>
      </c>
      <c r="H28" s="72">
        <v>0.43136880934069799</v>
      </c>
      <c r="I28" s="72">
        <v>0.42626593789449102</v>
      </c>
      <c r="J28" s="72">
        <v>0.37937711793733703</v>
      </c>
      <c r="K28" s="72">
        <v>0.45729359926632401</v>
      </c>
      <c r="L28" s="72">
        <v>0.44828760421935798</v>
      </c>
      <c r="M28" s="72">
        <v>0.35089111019017299</v>
      </c>
      <c r="N28" s="72">
        <v>0.30107077841978402</v>
      </c>
      <c r="O28" s="72">
        <v>0.332935731940185</v>
      </c>
      <c r="P28" s="72">
        <v>0.41088346032533002</v>
      </c>
      <c r="Q28" s="72">
        <v>0.25746657197926998</v>
      </c>
      <c r="R28" s="72">
        <v>0.274673663285255</v>
      </c>
      <c r="S28" s="72">
        <v>0.27104344524594498</v>
      </c>
      <c r="T28" s="72">
        <v>0.28248746872862002</v>
      </c>
      <c r="U28" s="72">
        <v>0.24269616350770601</v>
      </c>
      <c r="V28" s="72">
        <v>0.232363912763493</v>
      </c>
      <c r="W28" s="72">
        <v>0.22351446993695101</v>
      </c>
      <c r="X28" s="72">
        <v>0.143699223717906</v>
      </c>
      <c r="Y28" s="72">
        <v>0.176073709387008</v>
      </c>
      <c r="Z28" s="72">
        <v>0.16298878540977901</v>
      </c>
      <c r="AA28" s="72">
        <v>0.178408765285896</v>
      </c>
      <c r="AB28" s="72">
        <v>0.14128510723399601</v>
      </c>
      <c r="AC28" s="78">
        <v>0.21208314462351299</v>
      </c>
    </row>
    <row r="29" spans="2:29" ht="12.75" customHeight="1" x14ac:dyDescent="0.3">
      <c r="B29" s="81" t="s">
        <v>100</v>
      </c>
      <c r="C29" s="55" t="s">
        <v>97</v>
      </c>
      <c r="D29" s="42">
        <v>5799083.9395000003</v>
      </c>
      <c r="E29" s="42">
        <v>6037507.4397</v>
      </c>
      <c r="F29" s="42">
        <v>5963967.5658</v>
      </c>
      <c r="G29" s="42">
        <v>6166947.3603999997</v>
      </c>
      <c r="H29" s="42">
        <v>6367924.5329999998</v>
      </c>
      <c r="I29" s="42">
        <v>6437034.9841</v>
      </c>
      <c r="J29" s="42">
        <v>6761147.4216999998</v>
      </c>
      <c r="K29" s="42">
        <v>6918321.7400000002</v>
      </c>
      <c r="L29" s="42">
        <v>7686802.8121999996</v>
      </c>
      <c r="M29" s="42">
        <v>8234080.0168000003</v>
      </c>
      <c r="N29" s="42">
        <v>8802702.6257000007</v>
      </c>
      <c r="O29" s="42">
        <v>8476371.2151999995</v>
      </c>
      <c r="P29" s="42">
        <v>83651891.654100001</v>
      </c>
      <c r="Q29" s="42">
        <v>9395008.3779000007</v>
      </c>
      <c r="R29" s="42">
        <v>9880858.8213</v>
      </c>
      <c r="S29" s="42">
        <v>10035197.836100001</v>
      </c>
      <c r="T29" s="42">
        <v>10900924.6184</v>
      </c>
      <c r="U29" s="42">
        <v>10994725.1625</v>
      </c>
      <c r="V29" s="42">
        <v>11855444.946799999</v>
      </c>
      <c r="W29" s="42">
        <v>12469603.656500001</v>
      </c>
      <c r="X29" s="42">
        <v>11807055.803200001</v>
      </c>
      <c r="Y29" s="42">
        <v>13696316.296</v>
      </c>
      <c r="Z29" s="42">
        <v>13883624.466800001</v>
      </c>
      <c r="AA29" s="42">
        <v>15018383.5383</v>
      </c>
      <c r="AB29" s="42">
        <v>15225879.463099999</v>
      </c>
      <c r="AC29" s="77">
        <v>145163022.9869</v>
      </c>
    </row>
    <row r="30" spans="2:29" ht="12.75" customHeight="1" x14ac:dyDescent="0.3">
      <c r="B30" s="75"/>
      <c r="C30" s="55" t="s">
        <v>61</v>
      </c>
      <c r="D30" s="72">
        <v>2.5198999999999999E-2</v>
      </c>
      <c r="E30" s="72">
        <v>4.1113999999999998E-2</v>
      </c>
      <c r="F30" s="72">
        <v>2.0747000000000002E-2</v>
      </c>
      <c r="G30" s="72">
        <v>6.78E-4</v>
      </c>
      <c r="H30" s="72">
        <v>6.7008999999999999E-2</v>
      </c>
      <c r="I30" s="72">
        <v>-2.1755E-2</v>
      </c>
      <c r="J30" s="72">
        <v>5.0351E-2</v>
      </c>
      <c r="K30" s="72">
        <v>9.3814999999999996E-2</v>
      </c>
      <c r="L30" s="72">
        <v>3.9397000000000001E-2</v>
      </c>
      <c r="M30" s="72">
        <v>0.106904</v>
      </c>
      <c r="N30" s="72">
        <v>3.4570999999999998E-2</v>
      </c>
      <c r="O30" s="72">
        <v>-4.9740000000000001E-3</v>
      </c>
      <c r="P30" s="72"/>
      <c r="Q30" s="72">
        <v>7.2622000000000006E-2</v>
      </c>
      <c r="R30" s="72">
        <v>5.1714000000000003E-2</v>
      </c>
      <c r="S30" s="73">
        <v>4.9473999999999997E-2</v>
      </c>
      <c r="T30" s="73">
        <v>5.1163E-2</v>
      </c>
      <c r="U30" s="73">
        <v>4.2160999999999997E-2</v>
      </c>
      <c r="V30" s="73">
        <v>4.3442000000000001E-2</v>
      </c>
      <c r="W30" s="73">
        <v>5.1747000000000001E-2</v>
      </c>
      <c r="X30" s="73">
        <v>4.8316999999999999E-2</v>
      </c>
      <c r="Y30" s="73">
        <v>4.7752000000000003E-2</v>
      </c>
      <c r="Z30" s="73">
        <v>4.7465E-2</v>
      </c>
      <c r="AA30" s="73">
        <v>4.6838999999999999E-2</v>
      </c>
      <c r="AB30" s="73">
        <v>4.761E-2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>
        <v>675</v>
      </c>
      <c r="U31" s="43">
        <v>675</v>
      </c>
      <c r="V31" s="43">
        <v>675</v>
      </c>
      <c r="W31" s="43">
        <v>675</v>
      </c>
      <c r="X31" s="43"/>
      <c r="Y31" s="43"/>
      <c r="Z31" s="43"/>
      <c r="AA31" s="43"/>
      <c r="AB31" s="43"/>
      <c r="AC31" s="77">
        <v>2700</v>
      </c>
    </row>
    <row r="32" spans="2:29" ht="12.75" customHeight="1" x14ac:dyDescent="0.3">
      <c r="B32" s="75"/>
      <c r="C32" s="55" t="s">
        <v>99</v>
      </c>
      <c r="D32" s="72">
        <v>0.94662577790750102</v>
      </c>
      <c r="E32" s="72">
        <v>0.89327739643466797</v>
      </c>
      <c r="F32" s="72">
        <v>0.84978620308039499</v>
      </c>
      <c r="G32" s="72">
        <v>0.80167320083854299</v>
      </c>
      <c r="H32" s="72">
        <v>0.77779257076182995</v>
      </c>
      <c r="I32" s="72">
        <v>0.68530887841885701</v>
      </c>
      <c r="J32" s="72">
        <v>0.69244139310391395</v>
      </c>
      <c r="K32" s="72">
        <v>0.71623393525374501</v>
      </c>
      <c r="L32" s="72">
        <v>0.63063288255396299</v>
      </c>
      <c r="M32" s="72">
        <v>0.74021321809652696</v>
      </c>
      <c r="N32" s="72">
        <v>0.59806844955823901</v>
      </c>
      <c r="O32" s="72">
        <v>0.54845716247064003</v>
      </c>
      <c r="P32" s="72">
        <v>0.71873888378800899</v>
      </c>
      <c r="Q32" s="72">
        <v>0.62008490925724402</v>
      </c>
      <c r="R32" s="72">
        <v>0.63657915455769198</v>
      </c>
      <c r="S32" s="72">
        <v>0.68263789589437396</v>
      </c>
      <c r="T32" s="72">
        <v>0.767637046555388</v>
      </c>
      <c r="U32" s="72">
        <v>0.726579061281724</v>
      </c>
      <c r="V32" s="72">
        <v>0.84175555610369002</v>
      </c>
      <c r="W32" s="72">
        <v>0.84430287919453195</v>
      </c>
      <c r="X32" s="72">
        <v>0.70663583552851605</v>
      </c>
      <c r="Y32" s="72">
        <v>0.78179623318320102</v>
      </c>
      <c r="Z32" s="72">
        <v>0.68611726367405101</v>
      </c>
      <c r="AA32" s="72">
        <v>0.706110518200735</v>
      </c>
      <c r="AB32" s="72">
        <v>0.79627331986081995</v>
      </c>
      <c r="AC32" s="78">
        <v>0.73532265817906595</v>
      </c>
    </row>
    <row r="33" spans="2:29" ht="12.75" customHeight="1" x14ac:dyDescent="0.3">
      <c r="B33" s="81" t="s">
        <v>101</v>
      </c>
      <c r="C33" s="55" t="s">
        <v>97</v>
      </c>
      <c r="D33" s="42">
        <v>3561023.8467999999</v>
      </c>
      <c r="E33" s="42">
        <v>3822397.1312000002</v>
      </c>
      <c r="F33" s="42">
        <v>3959913.844</v>
      </c>
      <c r="G33" s="42">
        <v>4066972.0194999999</v>
      </c>
      <c r="H33" s="42">
        <v>4260358.0702</v>
      </c>
      <c r="I33" s="42">
        <v>4483554.9278999995</v>
      </c>
      <c r="J33" s="42">
        <v>4617424.9451000001</v>
      </c>
      <c r="K33" s="42">
        <v>4671168.0007999996</v>
      </c>
      <c r="L33" s="42">
        <v>4863259.4250999996</v>
      </c>
      <c r="M33" s="42">
        <v>4792072.5466999998</v>
      </c>
      <c r="N33" s="42">
        <v>4900726.4457</v>
      </c>
      <c r="O33" s="42">
        <v>4851537.7263000002</v>
      </c>
      <c r="P33" s="42">
        <v>52850408.929300003</v>
      </c>
      <c r="Q33" s="42">
        <v>5147385.5521999998</v>
      </c>
      <c r="R33" s="42">
        <v>5313959.5617000004</v>
      </c>
      <c r="S33" s="42">
        <v>5196162.7916999999</v>
      </c>
      <c r="T33" s="42">
        <v>5458698.3970999997</v>
      </c>
      <c r="U33" s="42">
        <v>5369119.3954999996</v>
      </c>
      <c r="V33" s="42">
        <v>5664011.8354000002</v>
      </c>
      <c r="W33" s="42">
        <v>5780401.6146</v>
      </c>
      <c r="X33" s="42">
        <v>5322916.7633999996</v>
      </c>
      <c r="Y33" s="42">
        <v>5995736.1037999997</v>
      </c>
      <c r="Z33" s="42">
        <v>5910016.4186000004</v>
      </c>
      <c r="AA33" s="42">
        <v>6222323.5532</v>
      </c>
      <c r="AB33" s="42">
        <v>6137814.3633000003</v>
      </c>
      <c r="AC33" s="77">
        <v>67518546.350500003</v>
      </c>
    </row>
    <row r="34" spans="2:29" ht="12.75" customHeight="1" x14ac:dyDescent="0.3">
      <c r="B34" s="75"/>
      <c r="C34" s="55" t="s">
        <v>61</v>
      </c>
      <c r="D34" s="72">
        <v>5.9358000000000001E-2</v>
      </c>
      <c r="E34" s="72">
        <v>7.3398000000000005E-2</v>
      </c>
      <c r="F34" s="72">
        <v>7.0509000000000002E-2</v>
      </c>
      <c r="G34" s="72">
        <v>-6.0949999999999997E-3</v>
      </c>
      <c r="H34" s="72">
        <v>8.2469000000000001E-2</v>
      </c>
      <c r="I34" s="72">
        <v>1.8440999999999999E-2</v>
      </c>
      <c r="J34" s="72">
        <v>2.9857999999999999E-2</v>
      </c>
      <c r="K34" s="72">
        <v>8.1406999999999993E-2</v>
      </c>
      <c r="L34" s="72">
        <v>-2.6046E-2</v>
      </c>
      <c r="M34" s="72">
        <v>1.8207999999999998E-2</v>
      </c>
      <c r="N34" s="72">
        <v>-1.0316000000000001E-2</v>
      </c>
      <c r="O34" s="72">
        <v>2.2962E-2</v>
      </c>
      <c r="P34" s="72"/>
      <c r="Q34" s="72">
        <v>2.6755000000000001E-2</v>
      </c>
      <c r="R34" s="72">
        <v>3.2361000000000001E-2</v>
      </c>
      <c r="S34" s="73">
        <v>1.0427000000000001E-2</v>
      </c>
      <c r="T34" s="73">
        <v>1.6636999999999999E-2</v>
      </c>
      <c r="U34" s="73">
        <v>1.6376000000000002E-2</v>
      </c>
      <c r="V34" s="73">
        <v>2.0893999999999999E-2</v>
      </c>
      <c r="W34" s="73">
        <v>2.0549000000000001E-2</v>
      </c>
      <c r="X34" s="73">
        <v>1.9519000000000002E-2</v>
      </c>
      <c r="Y34" s="73">
        <v>1.7394E-2</v>
      </c>
      <c r="Z34" s="73">
        <v>1.856E-2</v>
      </c>
      <c r="AA34" s="73">
        <v>1.8880999999999998E-2</v>
      </c>
      <c r="AB34" s="73">
        <v>1.9299E-2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0.69538925446885003</v>
      </c>
      <c r="E36" s="72">
        <v>0.62735395838448904</v>
      </c>
      <c r="F36" s="72">
        <v>0.64165775891144905</v>
      </c>
      <c r="G36" s="72">
        <v>0.61133944421583497</v>
      </c>
      <c r="H36" s="72">
        <v>0.65531273687444302</v>
      </c>
      <c r="I36" s="72">
        <v>0.66681614978522297</v>
      </c>
      <c r="J36" s="72">
        <v>0.67216711937892704</v>
      </c>
      <c r="K36" s="72">
        <v>0.71898555999454505</v>
      </c>
      <c r="L36" s="72">
        <v>0.58507827086926401</v>
      </c>
      <c r="M36" s="72">
        <v>0.50956149052881305</v>
      </c>
      <c r="N36" s="72">
        <v>0.40401172781688</v>
      </c>
      <c r="O36" s="72">
        <v>0.49137787253082699</v>
      </c>
      <c r="P36" s="72">
        <v>0.59601615030293698</v>
      </c>
      <c r="Q36" s="72">
        <v>0.44547910197948598</v>
      </c>
      <c r="R36" s="72">
        <v>0.39021650009237502</v>
      </c>
      <c r="S36" s="72">
        <v>0.31219086990317901</v>
      </c>
      <c r="T36" s="72">
        <v>0.342202102922533</v>
      </c>
      <c r="U36" s="72">
        <v>0.260250736447594</v>
      </c>
      <c r="V36" s="72">
        <v>0.26328592522739502</v>
      </c>
      <c r="W36" s="72">
        <v>0.25186693521334802</v>
      </c>
      <c r="X36" s="72">
        <v>0.13952586644033799</v>
      </c>
      <c r="Y36" s="72">
        <v>0.23286371951599399</v>
      </c>
      <c r="Z36" s="72">
        <v>0.23329026449523599</v>
      </c>
      <c r="AA36" s="72">
        <v>0.26967371514066002</v>
      </c>
      <c r="AB36" s="72">
        <v>0.26512761717324002</v>
      </c>
      <c r="AC36" s="78">
        <v>0.27754066086455698</v>
      </c>
    </row>
    <row r="37" spans="2:29" ht="12.75" customHeight="1" x14ac:dyDescent="0.3">
      <c r="B37" s="81" t="s">
        <v>102</v>
      </c>
      <c r="C37" s="55" t="s">
        <v>97</v>
      </c>
      <c r="D37" s="42">
        <v>4220008.1520999996</v>
      </c>
      <c r="E37" s="42">
        <v>4336150.6462000003</v>
      </c>
      <c r="F37" s="42">
        <v>4279926.3399</v>
      </c>
      <c r="G37" s="42">
        <v>4692482.1140000001</v>
      </c>
      <c r="H37" s="42">
        <v>4896512.1991999997</v>
      </c>
      <c r="I37" s="42">
        <v>5136640.7403999995</v>
      </c>
      <c r="J37" s="42">
        <v>5351941.3918000003</v>
      </c>
      <c r="K37" s="42">
        <v>5406733.9256999996</v>
      </c>
      <c r="L37" s="42">
        <v>6204585.9256999996</v>
      </c>
      <c r="M37" s="42">
        <v>6344354.9303000001</v>
      </c>
      <c r="N37" s="42">
        <v>6472053.2230000002</v>
      </c>
      <c r="O37" s="42">
        <v>6394654.2779000001</v>
      </c>
      <c r="P37" s="42">
        <v>63736043.8662</v>
      </c>
      <c r="Q37" s="42">
        <v>6499900.5270999996</v>
      </c>
      <c r="R37" s="42">
        <v>6513295.2659</v>
      </c>
      <c r="S37" s="42">
        <v>6429996.5225999998</v>
      </c>
      <c r="T37" s="42">
        <v>6720593.3568000002</v>
      </c>
      <c r="U37" s="42">
        <v>6530758.2737999996</v>
      </c>
      <c r="V37" s="42">
        <v>6795648.8771000002</v>
      </c>
      <c r="W37" s="42">
        <v>6827472.9007999999</v>
      </c>
      <c r="X37" s="42">
        <v>6217489.7335000001</v>
      </c>
      <c r="Y37" s="42">
        <v>6947391.9408</v>
      </c>
      <c r="Z37" s="42">
        <v>6773444.9342999998</v>
      </c>
      <c r="AA37" s="42">
        <v>7046779.1765000001</v>
      </c>
      <c r="AB37" s="42">
        <v>6868809.3586999997</v>
      </c>
      <c r="AC37" s="77">
        <v>80171580.867899999</v>
      </c>
    </row>
    <row r="38" spans="2:29" ht="12.75" customHeight="1" x14ac:dyDescent="0.3">
      <c r="B38" s="75"/>
      <c r="C38" s="55" t="s">
        <v>61</v>
      </c>
      <c r="D38" s="72">
        <v>1.745E-2</v>
      </c>
      <c r="E38" s="72">
        <v>2.7522000000000001E-2</v>
      </c>
      <c r="F38" s="72">
        <v>1.9935000000000001E-2</v>
      </c>
      <c r="G38" s="72">
        <v>6.1025999999999997E-2</v>
      </c>
      <c r="H38" s="72">
        <v>7.8262999999999999E-2</v>
      </c>
      <c r="I38" s="72">
        <v>1.5200999999999999E-2</v>
      </c>
      <c r="J38" s="72">
        <v>4.1915000000000001E-2</v>
      </c>
      <c r="K38" s="72">
        <v>7.9908999999999994E-2</v>
      </c>
      <c r="L38" s="72">
        <v>7.3529999999999998E-2</v>
      </c>
      <c r="M38" s="72">
        <v>5.6611000000000002E-2</v>
      </c>
      <c r="N38" s="72">
        <v>-1.2779E-2</v>
      </c>
      <c r="O38" s="72">
        <v>2.0976000000000002E-2</v>
      </c>
      <c r="P38" s="72"/>
      <c r="Q38" s="72">
        <v>-1.6330999999999998E-2</v>
      </c>
      <c r="R38" s="72">
        <v>2.0609999999999999E-3</v>
      </c>
      <c r="S38" s="73">
        <v>2.0118E-2</v>
      </c>
      <c r="T38" s="73">
        <v>1.1478E-2</v>
      </c>
      <c r="U38" s="73">
        <v>4.1450000000000002E-3</v>
      </c>
      <c r="V38" s="73">
        <v>6.9940000000000002E-3</v>
      </c>
      <c r="W38" s="73">
        <v>4.6829999999999997E-3</v>
      </c>
      <c r="X38" s="73">
        <v>8.2279999999999992E-3</v>
      </c>
      <c r="Y38" s="73">
        <v>9.2599999999999991E-3</v>
      </c>
      <c r="Z38" s="73">
        <v>7.4609999999999998E-3</v>
      </c>
      <c r="AA38" s="73">
        <v>6.7939999999999997E-3</v>
      </c>
      <c r="AB38" s="73">
        <v>7.2360000000000002E-3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0.41749887824175602</v>
      </c>
      <c r="E40" s="72">
        <v>0.40491621871158201</v>
      </c>
      <c r="F40" s="72">
        <v>0.54787210765148597</v>
      </c>
      <c r="G40" s="72">
        <v>0.50675464411506299</v>
      </c>
      <c r="H40" s="72">
        <v>0.59592820117940304</v>
      </c>
      <c r="I40" s="72">
        <v>0.68811244018358697</v>
      </c>
      <c r="J40" s="72">
        <v>0.77725105105126502</v>
      </c>
      <c r="K40" s="72">
        <v>0.81159282057612003</v>
      </c>
      <c r="L40" s="72">
        <v>0.83886611322557603</v>
      </c>
      <c r="M40" s="72">
        <v>1.15354846062964</v>
      </c>
      <c r="N40" s="72">
        <v>0.754275464313648</v>
      </c>
      <c r="O40" s="72">
        <v>0.59315195589230896</v>
      </c>
      <c r="P40" s="72">
        <v>0.67405079900209897</v>
      </c>
      <c r="Q40" s="72">
        <v>0.54025781297731801</v>
      </c>
      <c r="R40" s="72">
        <v>0.50209155477749601</v>
      </c>
      <c r="S40" s="72">
        <v>0.50236149221910098</v>
      </c>
      <c r="T40" s="72">
        <v>0.432204362963716</v>
      </c>
      <c r="U40" s="72">
        <v>0.33375717410997302</v>
      </c>
      <c r="V40" s="72">
        <v>0.32297531023569498</v>
      </c>
      <c r="W40" s="72">
        <v>0.27570023678897898</v>
      </c>
      <c r="X40" s="72">
        <v>0.14995296956378901</v>
      </c>
      <c r="Y40" s="72">
        <v>0.11971886988029699</v>
      </c>
      <c r="Z40" s="72">
        <v>6.7633354172968702E-2</v>
      </c>
      <c r="AA40" s="72">
        <v>8.8801178497354305E-2</v>
      </c>
      <c r="AB40" s="72">
        <v>7.4148665462445001E-2</v>
      </c>
      <c r="AC40" s="78">
        <v>0.257868797696369</v>
      </c>
    </row>
    <row r="41" spans="2:29" ht="12.75" customHeight="1" x14ac:dyDescent="0.3">
      <c r="B41" s="81" t="s">
        <v>103</v>
      </c>
      <c r="C41" s="55" t="s">
        <v>97</v>
      </c>
      <c r="D41" s="42">
        <v>402087.49690000003</v>
      </c>
      <c r="E41" s="42">
        <v>419400.9278</v>
      </c>
      <c r="F41" s="42">
        <v>368946.12290000002</v>
      </c>
      <c r="G41" s="42">
        <v>399936.77620000002</v>
      </c>
      <c r="H41" s="42">
        <v>431946.7303</v>
      </c>
      <c r="I41" s="42">
        <v>353613.05</v>
      </c>
      <c r="J41" s="42">
        <v>521816.85590000002</v>
      </c>
      <c r="K41" s="42">
        <v>623028.53139999998</v>
      </c>
      <c r="L41" s="42">
        <v>760430.41139999998</v>
      </c>
      <c r="M41" s="42">
        <v>822893.82609999995</v>
      </c>
      <c r="N41" s="42">
        <v>898469.78639999998</v>
      </c>
      <c r="O41" s="42">
        <v>888641.06429999997</v>
      </c>
      <c r="P41" s="42">
        <v>6891211.5795999998</v>
      </c>
      <c r="Q41" s="42">
        <v>928066.81310000003</v>
      </c>
      <c r="R41" s="42">
        <v>970272.29429999995</v>
      </c>
      <c r="S41" s="42">
        <v>999747.28870000003</v>
      </c>
      <c r="T41" s="42">
        <v>1087198.9831000001</v>
      </c>
      <c r="U41" s="42">
        <v>1096114.3655000001</v>
      </c>
      <c r="V41" s="42">
        <v>1177231.5418</v>
      </c>
      <c r="W41" s="42">
        <v>1226999.0052</v>
      </c>
      <c r="X41" s="42">
        <v>1161051.2126</v>
      </c>
      <c r="Y41" s="42">
        <v>1347147.2792</v>
      </c>
      <c r="Z41" s="42">
        <v>1362663.3739</v>
      </c>
      <c r="AA41" s="42">
        <v>1470107.4277999999</v>
      </c>
      <c r="AB41" s="42">
        <v>1485881.6805</v>
      </c>
      <c r="AC41" s="77">
        <v>14312481.265699999</v>
      </c>
    </row>
    <row r="42" spans="2:29" ht="12.75" customHeight="1" x14ac:dyDescent="0.3">
      <c r="B42" s="75"/>
      <c r="C42" s="55" t="s">
        <v>61</v>
      </c>
      <c r="D42" s="72">
        <v>0.27122299999999999</v>
      </c>
      <c r="E42" s="72">
        <v>4.3059E-2</v>
      </c>
      <c r="F42" s="72">
        <v>-9.0979000000000004E-2</v>
      </c>
      <c r="G42" s="72">
        <v>4.9029999999999997E-2</v>
      </c>
      <c r="H42" s="72">
        <v>0.116039</v>
      </c>
      <c r="I42" s="72">
        <v>-0.207758</v>
      </c>
      <c r="J42" s="72">
        <v>0.47567199999999998</v>
      </c>
      <c r="K42" s="72">
        <v>0.27630199999999999</v>
      </c>
      <c r="L42" s="72">
        <v>0.141794</v>
      </c>
      <c r="M42" s="72">
        <v>0.118214</v>
      </c>
      <c r="N42" s="72">
        <v>5.6620999999999998E-2</v>
      </c>
      <c r="O42" s="72">
        <v>2.2029E-2</v>
      </c>
      <c r="P42" s="72"/>
      <c r="Q42" s="72">
        <v>1.0677000000000001E-2</v>
      </c>
      <c r="R42" s="72">
        <v>4.5476999999999997E-2</v>
      </c>
      <c r="S42" s="73">
        <v>6.4724000000000004E-2</v>
      </c>
      <c r="T42" s="73">
        <v>5.2394000000000003E-2</v>
      </c>
      <c r="U42" s="73">
        <v>4.1806999999999997E-2</v>
      </c>
      <c r="V42" s="73">
        <v>3.9358999999999998E-2</v>
      </c>
      <c r="W42" s="73">
        <v>4.2275E-2</v>
      </c>
      <c r="X42" s="73">
        <v>4.7636999999999999E-2</v>
      </c>
      <c r="Y42" s="73">
        <v>4.7996999999999998E-2</v>
      </c>
      <c r="Z42" s="73">
        <v>4.5234999999999997E-2</v>
      </c>
      <c r="AA42" s="73">
        <v>4.4047000000000003E-2</v>
      </c>
      <c r="AB42" s="73">
        <v>4.4421000000000002E-2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0.49857289123299597</v>
      </c>
      <c r="E44" s="76">
        <v>0.75436296890738896</v>
      </c>
      <c r="F44" s="76">
        <v>0.50472265808997296</v>
      </c>
      <c r="G44" s="76">
        <v>0.50337845889549804</v>
      </c>
      <c r="H44" s="76">
        <v>0.66478414415743803</v>
      </c>
      <c r="I44" s="76">
        <v>0.36641799024327598</v>
      </c>
      <c r="J44" s="76">
        <v>1.03202824198108</v>
      </c>
      <c r="K44" s="76">
        <v>1.40968202642394</v>
      </c>
      <c r="L44" s="76">
        <v>1.74856069408974</v>
      </c>
      <c r="M44" s="76">
        <v>2.0861607648521598</v>
      </c>
      <c r="N44" s="76">
        <v>2.0300317516828601</v>
      </c>
      <c r="O44" s="76">
        <v>1.90313978334014</v>
      </c>
      <c r="P44" s="76">
        <v>1.1547739510631301</v>
      </c>
      <c r="Q44" s="76">
        <v>1.3081215413440499</v>
      </c>
      <c r="R44" s="76">
        <v>1.3134719786855</v>
      </c>
      <c r="S44" s="76">
        <v>1.70973789029618</v>
      </c>
      <c r="T44" s="76">
        <v>1.7184271309831101</v>
      </c>
      <c r="U44" s="76">
        <v>1.5376146839651199</v>
      </c>
      <c r="V44" s="76">
        <v>2.3291518562451201</v>
      </c>
      <c r="W44" s="76">
        <v>1.3513977966153301</v>
      </c>
      <c r="X44" s="76">
        <v>0.86356026102210104</v>
      </c>
      <c r="Y44" s="76">
        <v>0.77155892111129198</v>
      </c>
      <c r="Z44" s="76">
        <v>0.65594069450996895</v>
      </c>
      <c r="AA44" s="76">
        <v>0.63623468485283696</v>
      </c>
      <c r="AB44" s="76">
        <v>0.67208307177483195</v>
      </c>
      <c r="AC44" s="79">
        <v>1.0769179846500601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spans="5:29" ht="12.75" customHeight="1" x14ac:dyDescent="0.3">
      <c r="P49" s="22"/>
    </row>
    <row r="50" spans="5:29" ht="12.75" customHeight="1" x14ac:dyDescent="0.3">
      <c r="F50" s="1"/>
      <c r="G50" s="1"/>
      <c r="H50" s="1"/>
      <c r="I50" s="1"/>
      <c r="J50" s="1"/>
      <c r="K50" s="1"/>
      <c r="L50" s="1"/>
      <c r="M50" s="1"/>
      <c r="N50" s="1"/>
      <c r="O50" s="1"/>
      <c r="Q50" s="26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</row>
    <row r="51" spans="5:29" ht="12.75" customHeight="1" x14ac:dyDescent="0.3"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2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0"/>
    </row>
    <row r="52" spans="5:29" ht="12.75" customHeight="1" x14ac:dyDescent="0.3"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5:29" ht="12.75" customHeight="1" x14ac:dyDescent="0.3"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</row>
    <row r="54" spans="5:29" ht="12.75" hidden="1" customHeight="1" x14ac:dyDescent="0.3"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</row>
    <row r="55" spans="5:29" ht="12.75" hidden="1" customHeight="1" x14ac:dyDescent="0.3"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5:29" ht="12.75" hidden="1" customHeight="1" x14ac:dyDescent="0.3"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5:29" ht="12.75" hidden="1" customHeight="1" x14ac:dyDescent="0.3"/>
    <row r="58" spans="5:29" ht="12.75" hidden="1" customHeight="1" x14ac:dyDescent="0.3"/>
    <row r="59" spans="5:29" ht="12.75" hidden="1" customHeight="1" x14ac:dyDescent="0.3"/>
    <row r="60" spans="5:29" ht="12.75" hidden="1" customHeight="1" x14ac:dyDescent="0.3"/>
    <row r="61" spans="5:29" ht="12.75" hidden="1" customHeight="1" x14ac:dyDescent="0.3"/>
    <row r="62" spans="5:29" ht="12.75" hidden="1" customHeight="1" x14ac:dyDescent="0.3"/>
    <row r="63" spans="5:29" hidden="1" x14ac:dyDescent="0.3"/>
    <row r="64" spans="5:29" hidden="1" x14ac:dyDescent="0.3"/>
    <row r="65" spans="5:27" hidden="1" x14ac:dyDescent="0.3"/>
    <row r="66" spans="5:27" hidden="1" x14ac:dyDescent="0.3"/>
    <row r="67" spans="5:27" hidden="1" x14ac:dyDescent="0.3"/>
    <row r="68" spans="5:27" hidden="1" x14ac:dyDescent="0.3"/>
    <row r="69" spans="5:27" hidden="1" x14ac:dyDescent="0.3"/>
    <row r="70" spans="5:27" hidden="1" x14ac:dyDescent="0.3"/>
    <row r="71" spans="5:27" hidden="1" x14ac:dyDescent="0.3"/>
    <row r="72" spans="5:27" ht="12.75" hidden="1" customHeight="1" x14ac:dyDescent="0.3"/>
    <row r="73" spans="5:27" ht="12.75" hidden="1" customHeight="1" x14ac:dyDescent="0.3">
      <c r="F73" s="1"/>
      <c r="G73" s="1"/>
      <c r="H73" s="1"/>
      <c r="I73" s="1"/>
      <c r="J73" s="1"/>
      <c r="K73" s="1"/>
      <c r="L73" s="1"/>
      <c r="M73" s="1"/>
      <c r="N73" s="1"/>
      <c r="O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5:27" ht="12.75" hidden="1" customHeight="1" x14ac:dyDescent="0.3">
      <c r="F74" s="1"/>
      <c r="G74" s="1"/>
      <c r="H74" s="1"/>
      <c r="I74" s="1"/>
      <c r="J74" s="1"/>
      <c r="K74" s="1"/>
      <c r="L74" s="1"/>
      <c r="M74" s="1"/>
      <c r="N74" s="1"/>
      <c r="O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5:27" ht="12.75" hidden="1" customHeight="1" x14ac:dyDescent="0.3"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5:27" ht="12.75" hidden="1" customHeight="1" x14ac:dyDescent="0.3"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5:27" ht="12.75" hidden="1" customHeight="1" x14ac:dyDescent="0.3"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5:27" ht="12.75" hidden="1" customHeight="1" x14ac:dyDescent="0.3"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5:27" hidden="1" x14ac:dyDescent="0.3"/>
    <row r="80" spans="5:27" hidden="1" x14ac:dyDescent="0.3"/>
    <row r="81" spans="2:29" ht="12.75" hidden="1" customHeight="1" x14ac:dyDescent="0.3"/>
    <row r="82" spans="2:29" ht="12.75" hidden="1" customHeight="1" x14ac:dyDescent="0.3"/>
    <row r="83" spans="2:29" ht="12.75" customHeight="1" x14ac:dyDescent="0.3">
      <c r="B83" s="61" t="str">
        <f>"Field Segment: "&amp;IFERROR(_xll.SAPGetDimensionEffectiveFilter("ACR_MOM_NUS_RPL","ZMFLDSEG","TEXT"),"")</f>
        <v>Field Segment: SM&amp;C SMB</v>
      </c>
      <c r="C83" s="62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2891655.9914000002</v>
      </c>
      <c r="E85" s="42">
        <v>2920187.7179</v>
      </c>
      <c r="F85" s="42">
        <v>2904494.9046999998</v>
      </c>
      <c r="G85" s="42">
        <v>2915728.6327</v>
      </c>
      <c r="H85" s="42">
        <v>2903516.9514000001</v>
      </c>
      <c r="I85" s="42">
        <v>2996596.0088999998</v>
      </c>
      <c r="J85" s="42">
        <v>3002131.4245000002</v>
      </c>
      <c r="K85" s="42">
        <v>2898712.4446</v>
      </c>
      <c r="L85" s="42">
        <v>3038424.8522999999</v>
      </c>
      <c r="M85" s="42">
        <v>3070503.7535999999</v>
      </c>
      <c r="N85" s="42">
        <v>3112294.2234</v>
      </c>
      <c r="O85" s="42">
        <v>3111345.7609999999</v>
      </c>
      <c r="P85" s="42">
        <v>35765592.6664</v>
      </c>
      <c r="Q85" s="42">
        <v>3093541.3113000002</v>
      </c>
      <c r="R85" s="42">
        <v>2971302.9561999999</v>
      </c>
      <c r="S85" s="42">
        <v>2855415.4314999999</v>
      </c>
      <c r="T85" s="42">
        <v>2936205.8895</v>
      </c>
      <c r="U85" s="42">
        <v>2805016.2104000002</v>
      </c>
      <c r="V85" s="42">
        <v>2864343.2382999999</v>
      </c>
      <c r="W85" s="42">
        <v>2809728.8058000002</v>
      </c>
      <c r="X85" s="42">
        <v>2497442.8572</v>
      </c>
      <c r="Y85" s="42">
        <v>2732066.9103000001</v>
      </c>
      <c r="Z85" s="42">
        <v>2610244.0468000001</v>
      </c>
      <c r="AA85" s="42">
        <v>2659361.1830000002</v>
      </c>
      <c r="AB85" s="42">
        <v>2536901.8898</v>
      </c>
      <c r="AC85" s="77">
        <v>33371570.730099998</v>
      </c>
    </row>
    <row r="86" spans="2:29" ht="12.75" customHeight="1" x14ac:dyDescent="0.3">
      <c r="B86" s="53"/>
      <c r="C86" s="55" t="s">
        <v>61</v>
      </c>
      <c r="D86" s="72">
        <v>-0.126112</v>
      </c>
      <c r="E86" s="72">
        <v>9.8670000000000008E-3</v>
      </c>
      <c r="F86" s="72">
        <v>2.7779999999999999E-2</v>
      </c>
      <c r="G86" s="72">
        <v>-2.8514999999999999E-2</v>
      </c>
      <c r="H86" s="72">
        <v>2.9006000000000001E-2</v>
      </c>
      <c r="I86" s="72">
        <v>-1.235E-3</v>
      </c>
      <c r="J86" s="72">
        <v>1.8469999999999999E-3</v>
      </c>
      <c r="K86" s="72">
        <v>3.2141000000000003E-2</v>
      </c>
      <c r="L86" s="72">
        <v>-1.9428000000000001E-2</v>
      </c>
      <c r="M86" s="72">
        <v>4.4242999999999998E-2</v>
      </c>
      <c r="N86" s="72">
        <v>-1.9087E-2</v>
      </c>
      <c r="O86" s="72">
        <v>3.3017999999999999E-2</v>
      </c>
      <c r="P86" s="72"/>
      <c r="Q86" s="72">
        <v>-3.7796000000000003E-2</v>
      </c>
      <c r="R86" s="72">
        <v>-3.9514000000000001E-2</v>
      </c>
      <c r="S86" s="73">
        <v>-6.9690000000000004E-3</v>
      </c>
      <c r="T86" s="73">
        <v>-4.8770000000000003E-3</v>
      </c>
      <c r="U86" s="73">
        <v>-1.2836E-2</v>
      </c>
      <c r="V86" s="73">
        <v>-1.179E-2</v>
      </c>
      <c r="W86" s="73">
        <v>-1.9067000000000001E-2</v>
      </c>
      <c r="X86" s="73">
        <v>-1.5910000000000001E-2</v>
      </c>
      <c r="Y86" s="73">
        <v>-1.192E-2</v>
      </c>
      <c r="Z86" s="73">
        <v>-1.2743000000000001E-2</v>
      </c>
      <c r="AA86" s="73">
        <v>-1.4048E-2</v>
      </c>
      <c r="AB86" s="73">
        <v>-1.4250000000000001E-2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8.4469554059422303E-2</v>
      </c>
      <c r="E88" s="72">
        <v>8.4186433560385396E-2</v>
      </c>
      <c r="F88" s="72">
        <v>4.8581659334219603E-2</v>
      </c>
      <c r="G88" s="72">
        <v>1.8717446472769001E-3</v>
      </c>
      <c r="H88" s="72">
        <v>-8.5691815227557592E-3</v>
      </c>
      <c r="I88" s="72">
        <v>-6.5932435367870707E-5</v>
      </c>
      <c r="J88" s="72">
        <v>-1.35083539108895E-2</v>
      </c>
      <c r="K88" s="72">
        <v>-1.0698750375951599E-3</v>
      </c>
      <c r="L88" s="72">
        <v>-4.9203180498583098E-2</v>
      </c>
      <c r="M88" s="72">
        <v>-3.0649801686015402E-2</v>
      </c>
      <c r="N88" s="72">
        <v>-5.7715763263571897E-2</v>
      </c>
      <c r="O88" s="72">
        <v>-2.8376447885470901E-2</v>
      </c>
      <c r="P88" s="72">
        <v>-3.7258409313342097E-4</v>
      </c>
      <c r="Q88" s="72">
        <v>6.9816506700804595E-2</v>
      </c>
      <c r="R88" s="72">
        <v>1.7504093311083001E-2</v>
      </c>
      <c r="S88" s="72">
        <v>-1.68977652949504E-2</v>
      </c>
      <c r="T88" s="72">
        <v>7.02303244902384E-3</v>
      </c>
      <c r="U88" s="72">
        <v>-3.3924630938526303E-2</v>
      </c>
      <c r="V88" s="72">
        <v>-4.4134334493940601E-2</v>
      </c>
      <c r="W88" s="72">
        <v>-6.4088672844175798E-2</v>
      </c>
      <c r="X88" s="72">
        <v>-0.13843028415858299</v>
      </c>
      <c r="Y88" s="72">
        <v>-0.100827881844139</v>
      </c>
      <c r="Z88" s="72">
        <v>-0.14989713211077199</v>
      </c>
      <c r="AA88" s="72">
        <v>-0.145530276988143</v>
      </c>
      <c r="AB88" s="72">
        <v>-0.184628747598715</v>
      </c>
      <c r="AC88" s="78">
        <v>-6.6936453664559706E-2</v>
      </c>
    </row>
    <row r="89" spans="2:29" ht="12.75" customHeight="1" x14ac:dyDescent="0.3">
      <c r="B89" s="56" t="s">
        <v>105</v>
      </c>
      <c r="C89" s="55" t="s">
        <v>97</v>
      </c>
      <c r="D89" s="42">
        <v>4883839.0257999999</v>
      </c>
      <c r="E89" s="42">
        <v>4977815.7170000002</v>
      </c>
      <c r="F89" s="42">
        <v>5247106.0813999996</v>
      </c>
      <c r="G89" s="42">
        <v>5404146.8729999997</v>
      </c>
      <c r="H89" s="42">
        <v>5636116.8801999995</v>
      </c>
      <c r="I89" s="42">
        <v>5684442.8241999997</v>
      </c>
      <c r="J89" s="42">
        <v>5816360.2629000004</v>
      </c>
      <c r="K89" s="42">
        <v>5915229.9760999996</v>
      </c>
      <c r="L89" s="42">
        <v>5936561.1842</v>
      </c>
      <c r="M89" s="42">
        <v>6306305.6452000001</v>
      </c>
      <c r="N89" s="42">
        <v>6368897.6200000001</v>
      </c>
      <c r="O89" s="42">
        <v>6467906.7422000002</v>
      </c>
      <c r="P89" s="42">
        <v>68644728.832200006</v>
      </c>
      <c r="Q89" s="42">
        <v>6666082.5842000004</v>
      </c>
      <c r="R89" s="42">
        <v>7017943.8413000004</v>
      </c>
      <c r="S89" s="42">
        <v>7220762.4183</v>
      </c>
      <c r="T89" s="42">
        <v>7139861.9278999995</v>
      </c>
      <c r="U89" s="42">
        <v>7573377.9225000003</v>
      </c>
      <c r="V89" s="42">
        <v>7502627.9145999998</v>
      </c>
      <c r="W89" s="42">
        <v>7990406.0165999997</v>
      </c>
      <c r="X89" s="42">
        <v>8190525.7352999998</v>
      </c>
      <c r="Y89" s="42">
        <v>7590875.6809999999</v>
      </c>
      <c r="Z89" s="42">
        <v>8619473.7657999992</v>
      </c>
      <c r="AA89" s="42">
        <v>8560488.7605000008</v>
      </c>
      <c r="AB89" s="42">
        <v>9077802.8058000002</v>
      </c>
      <c r="AC89" s="77">
        <v>93150229.373799995</v>
      </c>
    </row>
    <row r="90" spans="2:29" ht="12.75" customHeight="1" x14ac:dyDescent="0.3">
      <c r="B90" s="53"/>
      <c r="C90" s="55" t="s">
        <v>61</v>
      </c>
      <c r="D90" s="72">
        <v>1.2559000000000001E-2</v>
      </c>
      <c r="E90" s="72">
        <v>-1.3636000000000001E-2</v>
      </c>
      <c r="F90" s="72">
        <v>5.4098E-2</v>
      </c>
      <c r="G90" s="72">
        <v>6.4259999999999998E-2</v>
      </c>
      <c r="H90" s="72">
        <v>9.2820000000000003E-3</v>
      </c>
      <c r="I90" s="72">
        <v>4.2193000000000001E-2</v>
      </c>
      <c r="J90" s="72">
        <v>-9.7999999999999997E-3</v>
      </c>
      <c r="K90" s="72">
        <v>1.6999E-2</v>
      </c>
      <c r="L90" s="72">
        <v>7.2819999999999996E-2</v>
      </c>
      <c r="M90" s="72">
        <v>-6.2519999999999997E-3</v>
      </c>
      <c r="N90" s="72">
        <v>4.3589000000000003E-2</v>
      </c>
      <c r="O90" s="72">
        <v>-1.7214E-2</v>
      </c>
      <c r="P90" s="72"/>
      <c r="Q90" s="72">
        <v>6.4994999999999997E-2</v>
      </c>
      <c r="R90" s="72">
        <v>1.8822999999999999E-2</v>
      </c>
      <c r="S90" s="73">
        <v>2.8899999999999999E-2</v>
      </c>
      <c r="T90" s="73">
        <v>2.1756000000000001E-2</v>
      </c>
      <c r="U90" s="73">
        <v>2.6501E-2</v>
      </c>
      <c r="V90" s="73">
        <v>2.368E-2</v>
      </c>
      <c r="W90" s="73">
        <v>3.0658999999999999E-2</v>
      </c>
      <c r="X90" s="73">
        <v>2.5045000000000001E-2</v>
      </c>
      <c r="Y90" s="73">
        <v>2.6086000000000002E-2</v>
      </c>
      <c r="Z90" s="73">
        <v>2.5617000000000001E-2</v>
      </c>
      <c r="AA90" s="73">
        <v>2.6262000000000001E-2</v>
      </c>
      <c r="AB90" s="73">
        <v>2.6223E-2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0.48314044317132399</v>
      </c>
      <c r="E92" s="72">
        <v>0.43962897864453199</v>
      </c>
      <c r="F92" s="72">
        <v>0.43064577360685902</v>
      </c>
      <c r="G92" s="72">
        <v>0.42155728356927902</v>
      </c>
      <c r="H92" s="72">
        <v>0.41700064246764001</v>
      </c>
      <c r="I92" s="72">
        <v>0.44779739557946302</v>
      </c>
      <c r="J92" s="72">
        <v>0.46056231734012898</v>
      </c>
      <c r="K92" s="72">
        <v>0.40134978804910398</v>
      </c>
      <c r="L92" s="72">
        <v>0.28176877118524102</v>
      </c>
      <c r="M92" s="72">
        <v>0.37084295450305699</v>
      </c>
      <c r="N92" s="72">
        <v>0.38779158580620299</v>
      </c>
      <c r="O92" s="72">
        <v>0.29772355935467498</v>
      </c>
      <c r="P92" s="72">
        <v>0.39714659003312802</v>
      </c>
      <c r="Q92" s="72">
        <v>0.36492676130087198</v>
      </c>
      <c r="R92" s="72">
        <v>0.40984404411208902</v>
      </c>
      <c r="S92" s="72">
        <v>0.37614187826242701</v>
      </c>
      <c r="T92" s="72">
        <v>0.32118206549342998</v>
      </c>
      <c r="U92" s="72">
        <v>0.34372265222279302</v>
      </c>
      <c r="V92" s="72">
        <v>0.31985282403748699</v>
      </c>
      <c r="W92" s="72">
        <v>0.37378113724613699</v>
      </c>
      <c r="X92" s="72">
        <v>0.38465043090347201</v>
      </c>
      <c r="Y92" s="72">
        <v>0.278665450497321</v>
      </c>
      <c r="Z92" s="72">
        <v>0.36680241186226897</v>
      </c>
      <c r="AA92" s="72">
        <v>0.344108395402343</v>
      </c>
      <c r="AB92" s="72">
        <v>0.40351479506834498</v>
      </c>
      <c r="AC92" s="78">
        <v>0.356990273812618</v>
      </c>
    </row>
    <row r="93" spans="2:29" ht="12.75" customHeight="1" x14ac:dyDescent="0.3">
      <c r="B93" s="56" t="s">
        <v>106</v>
      </c>
      <c r="C93" s="55" t="s">
        <v>97</v>
      </c>
      <c r="D93" s="42">
        <v>2393982.9537</v>
      </c>
      <c r="E93" s="42">
        <v>2693397.4830999998</v>
      </c>
      <c r="F93" s="42">
        <v>2805289.2141</v>
      </c>
      <c r="G93" s="42">
        <v>2836511.4202999999</v>
      </c>
      <c r="H93" s="42">
        <v>2982841.1239</v>
      </c>
      <c r="I93" s="42">
        <v>3060656.4394999999</v>
      </c>
      <c r="J93" s="42">
        <v>3215575.7612000001</v>
      </c>
      <c r="K93" s="42">
        <v>3384749.9937999998</v>
      </c>
      <c r="L93" s="42">
        <v>3289220.9235</v>
      </c>
      <c r="M93" s="42">
        <v>3712147.0126</v>
      </c>
      <c r="N93" s="42">
        <v>3657949.5761000002</v>
      </c>
      <c r="O93" s="42">
        <v>3846561.2607</v>
      </c>
      <c r="P93" s="42">
        <v>37878883.162500001</v>
      </c>
      <c r="Q93" s="42">
        <v>3945922.9822</v>
      </c>
      <c r="R93" s="42">
        <v>4193248.1601</v>
      </c>
      <c r="S93" s="42">
        <v>4345647.5712000001</v>
      </c>
      <c r="T93" s="42">
        <v>4356592.9957999997</v>
      </c>
      <c r="U93" s="42">
        <v>4648873.4797999999</v>
      </c>
      <c r="V93" s="42">
        <v>4656776.5647</v>
      </c>
      <c r="W93" s="42">
        <v>4994993.2794000003</v>
      </c>
      <c r="X93" s="42">
        <v>5166851.0181999998</v>
      </c>
      <c r="Y93" s="42">
        <v>4832085.7406000001</v>
      </c>
      <c r="Z93" s="42">
        <v>5538416.7366000004</v>
      </c>
      <c r="AA93" s="42">
        <v>5548105.3926999997</v>
      </c>
      <c r="AB93" s="42">
        <v>5936874.8229</v>
      </c>
      <c r="AC93" s="77">
        <v>58164388.744199999</v>
      </c>
    </row>
    <row r="94" spans="2:29" ht="12.75" customHeight="1" x14ac:dyDescent="0.3">
      <c r="B94" s="53"/>
      <c r="C94" s="55" t="s">
        <v>61</v>
      </c>
      <c r="D94" s="72">
        <v>8.3377000000000007E-2</v>
      </c>
      <c r="E94" s="72">
        <v>8.8776999999999995E-2</v>
      </c>
      <c r="F94" s="72">
        <v>4.1542999999999997E-2</v>
      </c>
      <c r="G94" s="72">
        <v>4.4833999999999999E-2</v>
      </c>
      <c r="H94" s="72">
        <v>1.7666000000000001E-2</v>
      </c>
      <c r="I94" s="72">
        <v>6.0290999999999997E-2</v>
      </c>
      <c r="J94" s="72">
        <v>1.6726000000000001E-2</v>
      </c>
      <c r="K94" s="72">
        <v>5.2610999999999998E-2</v>
      </c>
      <c r="L94" s="72">
        <v>3.8795999999999997E-2</v>
      </c>
      <c r="M94" s="72">
        <v>5.5767999999999998E-2</v>
      </c>
      <c r="N94" s="72">
        <v>1.8246999999999999E-2</v>
      </c>
      <c r="O94" s="72">
        <v>1.7641E-2</v>
      </c>
      <c r="P94" s="72"/>
      <c r="Q94" s="72">
        <v>6.0026000000000003E-2</v>
      </c>
      <c r="R94" s="72">
        <v>2.8399000000000001E-2</v>
      </c>
      <c r="S94" s="73">
        <v>3.6344000000000001E-2</v>
      </c>
      <c r="T94" s="73">
        <v>3.5936000000000003E-2</v>
      </c>
      <c r="U94" s="73">
        <v>3.2667000000000002E-2</v>
      </c>
      <c r="V94" s="73">
        <v>3.5090000000000003E-2</v>
      </c>
      <c r="W94" s="73">
        <v>3.8027999999999999E-2</v>
      </c>
      <c r="X94" s="73">
        <v>3.4405999999999999E-2</v>
      </c>
      <c r="Y94" s="73">
        <v>3.5409999999999997E-2</v>
      </c>
      <c r="Z94" s="73">
        <v>3.5255000000000002E-2</v>
      </c>
      <c r="AA94" s="73">
        <v>3.5140999999999999E-2</v>
      </c>
      <c r="AB94" s="73">
        <v>3.5554000000000002E-2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1.61871184195942</v>
      </c>
      <c r="E96" s="72">
        <v>1.6062777283355201</v>
      </c>
      <c r="F96" s="72">
        <v>1.39194364391578</v>
      </c>
      <c r="G96" s="72">
        <v>1.2492170405705201</v>
      </c>
      <c r="H96" s="72">
        <v>1.13077848003225</v>
      </c>
      <c r="I96" s="72">
        <v>1.1196668979672799</v>
      </c>
      <c r="J96" s="72">
        <v>1.1066747144798099</v>
      </c>
      <c r="K96" s="72">
        <v>0.922151392524998</v>
      </c>
      <c r="L96" s="72">
        <v>0.85762478568756795</v>
      </c>
      <c r="M96" s="72">
        <v>0.85605605371212401</v>
      </c>
      <c r="N96" s="72">
        <v>0.73827194615450897</v>
      </c>
      <c r="O96" s="72">
        <v>0.68457687178815296</v>
      </c>
      <c r="P96" s="72">
        <v>1.02874688352059</v>
      </c>
      <c r="Q96" s="72">
        <v>0.64826695031450099</v>
      </c>
      <c r="R96" s="72">
        <v>0.55686198803220399</v>
      </c>
      <c r="S96" s="72">
        <v>0.54909074948772496</v>
      </c>
      <c r="T96" s="72">
        <v>0.53589827441598303</v>
      </c>
      <c r="U96" s="72">
        <v>0.55853875104205997</v>
      </c>
      <c r="V96" s="72">
        <v>0.52149601131342505</v>
      </c>
      <c r="W96" s="72">
        <v>0.55337446552213998</v>
      </c>
      <c r="X96" s="72">
        <v>0.52650890838743003</v>
      </c>
      <c r="Y96" s="72">
        <v>0.46906694715363301</v>
      </c>
      <c r="Z96" s="72">
        <v>0.491971281794919</v>
      </c>
      <c r="AA96" s="72">
        <v>0.51672549806310597</v>
      </c>
      <c r="AB96" s="72">
        <v>0.543423962476969</v>
      </c>
      <c r="AC96" s="78">
        <v>0.535536000221427</v>
      </c>
    </row>
    <row r="97" spans="2:29" ht="12.75" customHeight="1" x14ac:dyDescent="0.3">
      <c r="B97" s="55" t="s">
        <v>107</v>
      </c>
      <c r="C97" s="55" t="s">
        <v>97</v>
      </c>
      <c r="D97" s="42">
        <v>10169477.970899999</v>
      </c>
      <c r="E97" s="42">
        <v>10591400.918</v>
      </c>
      <c r="F97" s="42">
        <v>10956890.200200001</v>
      </c>
      <c r="G97" s="42">
        <v>11156386.926000001</v>
      </c>
      <c r="H97" s="42">
        <v>11522474.955499999</v>
      </c>
      <c r="I97" s="42">
        <v>11741695.272600001</v>
      </c>
      <c r="J97" s="42">
        <v>12034067.4486</v>
      </c>
      <c r="K97" s="42">
        <v>12198692.4145</v>
      </c>
      <c r="L97" s="42">
        <v>12264206.960000001</v>
      </c>
      <c r="M97" s="42">
        <v>13088956.4114</v>
      </c>
      <c r="N97" s="42">
        <v>13139141.419500001</v>
      </c>
      <c r="O97" s="42">
        <v>13425813.763900001</v>
      </c>
      <c r="P97" s="42">
        <v>142289204.6611</v>
      </c>
      <c r="Q97" s="42">
        <v>13705546.877699999</v>
      </c>
      <c r="R97" s="42">
        <v>14182494.957599999</v>
      </c>
      <c r="S97" s="42">
        <v>14421825.421</v>
      </c>
      <c r="T97" s="42">
        <v>14432660.813200001</v>
      </c>
      <c r="U97" s="42">
        <v>15027267.6127</v>
      </c>
      <c r="V97" s="42">
        <v>15023747.717599999</v>
      </c>
      <c r="W97" s="42">
        <v>15795128.1018</v>
      </c>
      <c r="X97" s="42">
        <v>15854819.6107</v>
      </c>
      <c r="Y97" s="42">
        <v>15155028.331900001</v>
      </c>
      <c r="Z97" s="42">
        <v>16768134.5492</v>
      </c>
      <c r="AA97" s="42">
        <v>16767955.336200001</v>
      </c>
      <c r="AB97" s="42">
        <v>17551579.5185</v>
      </c>
      <c r="AC97" s="77">
        <v>184686188.84810001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0.47951708334709597</v>
      </c>
      <c r="E100" s="76">
        <v>0.47418693981591498</v>
      </c>
      <c r="F100" s="76">
        <v>0.43972908222885798</v>
      </c>
      <c r="G100" s="76">
        <v>0.399277916098562</v>
      </c>
      <c r="H100" s="76">
        <v>0.38724820346029498</v>
      </c>
      <c r="I100" s="76">
        <v>0.40333465364424897</v>
      </c>
      <c r="J100" s="76">
        <v>0.40718215905312799</v>
      </c>
      <c r="K100" s="76">
        <v>0.37313452446213202</v>
      </c>
      <c r="L100" s="76">
        <v>0.27780648785673001</v>
      </c>
      <c r="M100" s="76">
        <v>0.33999411552436798</v>
      </c>
      <c r="N100" s="76">
        <v>0.31437195152790998</v>
      </c>
      <c r="O100" s="76">
        <v>0.282355212642449</v>
      </c>
      <c r="P100" s="76">
        <v>0.373685465068744</v>
      </c>
      <c r="Q100" s="76">
        <v>0.347713905956478</v>
      </c>
      <c r="R100" s="76">
        <v>0.33905751159858</v>
      </c>
      <c r="S100" s="76">
        <v>0.31623345287668903</v>
      </c>
      <c r="T100" s="76">
        <v>0.29366800460860998</v>
      </c>
      <c r="U100" s="76">
        <v>0.30417012583976699</v>
      </c>
      <c r="V100" s="76">
        <v>0.27952117380008001</v>
      </c>
      <c r="W100" s="76">
        <v>0.31253445015696202</v>
      </c>
      <c r="X100" s="76">
        <v>0.299714680227049</v>
      </c>
      <c r="Y100" s="76">
        <v>0.235712050630626</v>
      </c>
      <c r="Z100" s="76">
        <v>0.28109025824209899</v>
      </c>
      <c r="AA100" s="76">
        <v>0.27618348877152799</v>
      </c>
      <c r="AB100" s="76">
        <v>0.30730098205991502</v>
      </c>
      <c r="AC100" s="79">
        <v>0.29796346313116201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spans="4:29" ht="12.75" customHeight="1" x14ac:dyDescent="0.3"/>
    <row r="114" spans="4:29" ht="12.75" customHeight="1" x14ac:dyDescent="0.3"/>
    <row r="115" spans="4:29" ht="12.75" customHeight="1" x14ac:dyDescent="0.3"/>
    <row r="116" spans="4:29" ht="12.75" customHeight="1" x14ac:dyDescent="0.3"/>
    <row r="117" spans="4:29" ht="12.75" customHeight="1" x14ac:dyDescent="0.3"/>
    <row r="118" spans="4:29" ht="12.75" customHeight="1" x14ac:dyDescent="0.3"/>
    <row r="119" spans="4:29" ht="12.75" customHeight="1" x14ac:dyDescent="0.3"/>
    <row r="120" spans="4:29" ht="12.75" customHeight="1" x14ac:dyDescent="0.3"/>
    <row r="121" spans="4:29" ht="12.75" customHeight="1" x14ac:dyDescent="0.3"/>
    <row r="122" spans="4:29" ht="12.75" customHeight="1" x14ac:dyDescent="0.3"/>
    <row r="123" spans="4:29" ht="12.75" customHeight="1" x14ac:dyDescent="0.3"/>
    <row r="124" spans="4:29" ht="12.75" customHeight="1" x14ac:dyDescent="0.3"/>
    <row r="125" spans="4:29" ht="12.75" customHeight="1" x14ac:dyDescent="0.3"/>
    <row r="126" spans="4:29" ht="12.75" customHeight="1" x14ac:dyDescent="0.3"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</row>
    <row r="127" spans="4:29" ht="12.75" customHeight="1" x14ac:dyDescent="0.3">
      <c r="D127" s="2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</row>
    <row r="128" spans="4:29" ht="12.75" customHeight="1" x14ac:dyDescent="0.3">
      <c r="D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7:29" ht="12.75" customHeight="1" x14ac:dyDescent="0.3"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</row>
    <row r="130" spans="17:29" ht="12.75" customHeight="1" x14ac:dyDescent="0.3"/>
    <row r="131" spans="17:29" ht="12.75" customHeight="1" x14ac:dyDescent="0.3"/>
    <row r="132" spans="17:29" ht="12.75" customHeight="1" x14ac:dyDescent="0.3"/>
    <row r="133" spans="17:29" ht="12.75" customHeight="1" x14ac:dyDescent="0.3"/>
    <row r="134" spans="17:29" ht="12.75" customHeight="1" x14ac:dyDescent="0.3"/>
    <row r="135" spans="17:29" ht="12.75" customHeight="1" x14ac:dyDescent="0.3"/>
    <row r="136" spans="17:29" ht="12.75" customHeight="1" x14ac:dyDescent="0.3"/>
    <row r="137" spans="17:29" ht="12.75" customHeight="1" x14ac:dyDescent="0.3"/>
    <row r="138" spans="17:29" ht="12.75" customHeight="1" x14ac:dyDescent="0.3"/>
    <row r="139" spans="17:29" ht="12.75" customHeight="1" x14ac:dyDescent="0.3"/>
    <row r="140" spans="17:29" ht="12.75" customHeight="1" x14ac:dyDescent="0.3"/>
    <row r="141" spans="17:29" ht="12.75" customHeight="1" x14ac:dyDescent="0.3"/>
    <row r="142" spans="17:29" ht="12.75" customHeight="1" x14ac:dyDescent="0.3"/>
    <row r="143" spans="17:29" ht="12.75" customHeight="1" x14ac:dyDescent="0.3"/>
    <row r="144" spans="17:29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</sheetData>
  <mergeCells count="3">
    <mergeCell ref="Q3:T3"/>
    <mergeCell ref="B4:B5"/>
    <mergeCell ref="B83:C83"/>
  </mergeCells>
  <conditionalFormatting sqref="E4:F4 Q3">
    <cfRule type="expression" dxfId="56" priority="7">
      <formula>$BE$3="UAT Test"</formula>
    </cfRule>
    <cfRule type="expression" dxfId="55" priority="8">
      <formula>$BE$3="Production"</formula>
    </cfRule>
    <cfRule type="cellIs" dxfId="54" priority="9" operator="notEqual">
      <formula>""</formula>
    </cfRule>
  </conditionalFormatting>
  <hyperlinks>
    <hyperlink ref="Q2" r:id="rId1" xr:uid="{B13F5420-848E-4573-ABA3-D80BEBFB011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0.39997558519241921"/>
  </sheetPr>
  <dimension ref="B1:BE481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1.898437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0" width="12.69921875" bestFit="1" customWidth="1"/>
    <col min="31" max="31" width="15.69921875" customWidth="1"/>
    <col min="32" max="32" width="15.69921875" hidden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G2" s="13"/>
      <c r="P2" s="12" t="s">
        <v>0</v>
      </c>
      <c r="Q2" s="14" t="s">
        <v>1</v>
      </c>
    </row>
    <row r="3" spans="2:57" s="3" customFormat="1" ht="38.25" customHeight="1" x14ac:dyDescent="0.3">
      <c r="Q3" s="63" t="str">
        <f>IF($BE$3="NA","","Connected to: "&amp;$BE$3&amp;" System")</f>
        <v>Connected to: SIT Test System</v>
      </c>
      <c r="R3" s="64"/>
      <c r="S3" s="64"/>
      <c r="T3" s="65"/>
      <c r="BE3" s="16" t="str">
        <f>_xlfn.XLOOKUP(_xlfn.IFNA(_xll.SAPGetSourceInfo("ADS_MOM_REP","SYSTEM"),"NA"),'Instructions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"&amp;IFERROR(_xll.SAPGetDimensionEffectiveFilter("ADS_MOM_REP","ZMAREA","TEXT"),"")</f>
        <v>Area Selected: Australia</v>
      </c>
      <c r="C4" s="3"/>
      <c r="D4" s="3"/>
      <c r="P4" s="1"/>
      <c r="Q4" s="1"/>
      <c r="R4" s="1"/>
      <c r="S4" s="1"/>
      <c r="T4" s="1"/>
      <c r="U4" s="30"/>
      <c r="V4" s="30"/>
      <c r="W4" s="30"/>
      <c r="X4" s="30"/>
      <c r="Y4" s="30"/>
      <c r="Z4" s="30"/>
      <c r="AA4" s="30"/>
      <c r="AB4" s="30"/>
      <c r="AC4" s="30"/>
    </row>
    <row r="5" spans="2:57" x14ac:dyDescent="0.3">
      <c r="B5" s="60"/>
      <c r="U5" s="31"/>
      <c r="V5" s="31"/>
      <c r="W5" s="31"/>
      <c r="X5" s="31"/>
      <c r="Y5" s="31"/>
      <c r="Z5" s="31"/>
      <c r="AA5" s="31"/>
      <c r="AB5" s="31"/>
      <c r="AC5" s="31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2462312.5263999999</v>
      </c>
      <c r="E8" s="83">
        <v>2508345.4284000001</v>
      </c>
      <c r="F8" s="83">
        <v>2538384.3415999999</v>
      </c>
      <c r="G8" s="83">
        <v>2745410.8577000001</v>
      </c>
      <c r="H8" s="83">
        <v>2826216.4350999999</v>
      </c>
      <c r="I8" s="83">
        <v>3101379.0929999999</v>
      </c>
      <c r="J8" s="83">
        <v>3154269.1403999999</v>
      </c>
      <c r="K8" s="83">
        <v>3289721.6331000002</v>
      </c>
      <c r="L8" s="83">
        <v>3743908.5162999998</v>
      </c>
      <c r="M8" s="83">
        <v>3671982.8823000002</v>
      </c>
      <c r="N8" s="83">
        <v>3912963.3295999998</v>
      </c>
      <c r="O8" s="83">
        <v>3760119.2686000001</v>
      </c>
      <c r="P8" s="83">
        <v>37715013.452500001</v>
      </c>
      <c r="Q8" s="83">
        <v>3755724.4042000002</v>
      </c>
      <c r="R8" s="83">
        <v>3997161.0408000001</v>
      </c>
      <c r="S8" s="83">
        <v>3954008.5375000001</v>
      </c>
      <c r="T8" s="83">
        <v>4147308.4822</v>
      </c>
      <c r="U8" s="83">
        <v>4074343.3232</v>
      </c>
      <c r="V8" s="83">
        <v>4262912.0350000001</v>
      </c>
      <c r="W8" s="83">
        <v>4330202.3426999999</v>
      </c>
      <c r="X8" s="83">
        <v>4005095.9589</v>
      </c>
      <c r="Y8" s="83">
        <v>4511693.9418000001</v>
      </c>
      <c r="Z8" s="83">
        <v>4438927.7649999997</v>
      </c>
      <c r="AA8" s="83">
        <v>4664557.8559999997</v>
      </c>
      <c r="AB8" s="83">
        <v>4591862.5820000004</v>
      </c>
      <c r="AC8" s="86">
        <v>50733798.269299999</v>
      </c>
    </row>
    <row r="9" spans="2:57" ht="12.75" customHeight="1" x14ac:dyDescent="0.3">
      <c r="B9" s="53"/>
      <c r="C9" s="81" t="s">
        <v>99</v>
      </c>
      <c r="D9" s="84">
        <v>0.55951862680021602</v>
      </c>
      <c r="E9" s="84">
        <v>0.442916238062881</v>
      </c>
      <c r="F9" s="84">
        <v>0.47324330304958101</v>
      </c>
      <c r="G9" s="84">
        <v>0.53763813150957995</v>
      </c>
      <c r="H9" s="84">
        <v>0.55766927647222098</v>
      </c>
      <c r="I9" s="84">
        <v>0.59788882016863298</v>
      </c>
      <c r="J9" s="84">
        <v>0.58163025400071999</v>
      </c>
      <c r="K9" s="84">
        <v>0.799021678779266</v>
      </c>
      <c r="L9" s="84">
        <v>0.83720678987317798</v>
      </c>
      <c r="M9" s="84">
        <v>0.84887431752313103</v>
      </c>
      <c r="N9" s="84">
        <v>0.75341747875364096</v>
      </c>
      <c r="O9" s="84">
        <v>0.66622407705456699</v>
      </c>
      <c r="P9" s="84">
        <v>0.64578189732690705</v>
      </c>
      <c r="Q9" s="84">
        <v>0.52528339271823499</v>
      </c>
      <c r="R9" s="84">
        <v>0.59354489040597203</v>
      </c>
      <c r="S9" s="84">
        <v>0.55768709753689305</v>
      </c>
      <c r="T9" s="84">
        <v>0.51063308814712605</v>
      </c>
      <c r="U9" s="84">
        <v>0.44162466561264502</v>
      </c>
      <c r="V9" s="84">
        <v>0.37452143293983298</v>
      </c>
      <c r="W9" s="84">
        <v>0.37280686902667998</v>
      </c>
      <c r="X9" s="84">
        <v>0.21745740387337301</v>
      </c>
      <c r="Y9" s="84">
        <v>0.205075904541274</v>
      </c>
      <c r="Z9" s="84">
        <v>0.20886395914231801</v>
      </c>
      <c r="AA9" s="84">
        <v>0.192078090973787</v>
      </c>
      <c r="AB9" s="84">
        <v>0.221201311443954</v>
      </c>
      <c r="AC9" s="87">
        <v>0.34518839117468297</v>
      </c>
    </row>
    <row r="10" spans="2:57" ht="12.75" customHeight="1" x14ac:dyDescent="0.3">
      <c r="B10" s="56" t="s">
        <v>110</v>
      </c>
      <c r="C10" s="81" t="s">
        <v>97</v>
      </c>
      <c r="D10" s="83">
        <v>1491649.6144000001</v>
      </c>
      <c r="E10" s="83">
        <v>1587142.8429</v>
      </c>
      <c r="F10" s="83">
        <v>1520910.8663999999</v>
      </c>
      <c r="G10" s="83">
        <v>1576167.8496999999</v>
      </c>
      <c r="H10" s="83">
        <v>1627197.1032</v>
      </c>
      <c r="I10" s="83">
        <v>1670088.2202000001</v>
      </c>
      <c r="J10" s="83">
        <v>1758847.5356999999</v>
      </c>
      <c r="K10" s="83">
        <v>1971930.0208000001</v>
      </c>
      <c r="L10" s="83">
        <v>2265170.3862999999</v>
      </c>
      <c r="M10" s="83">
        <v>2317859.6257000002</v>
      </c>
      <c r="N10" s="83">
        <v>2568754.9547999999</v>
      </c>
      <c r="O10" s="83">
        <v>2266713.0468000001</v>
      </c>
      <c r="P10" s="83">
        <v>22622432.0669</v>
      </c>
      <c r="Q10" s="83">
        <v>2800978.2510000002</v>
      </c>
      <c r="R10" s="83">
        <v>3087440.4525000001</v>
      </c>
      <c r="S10" s="83">
        <v>3184799.1009999998</v>
      </c>
      <c r="T10" s="83">
        <v>3502373.0219999999</v>
      </c>
      <c r="U10" s="83">
        <v>3611516.3673</v>
      </c>
      <c r="V10" s="83">
        <v>3971788.6373000001</v>
      </c>
      <c r="W10" s="83">
        <v>4338618.0400999999</v>
      </c>
      <c r="X10" s="83">
        <v>4215840.7115000002</v>
      </c>
      <c r="Y10" s="83">
        <v>5000535.4698999999</v>
      </c>
      <c r="Z10" s="83">
        <v>5189124.5006999997</v>
      </c>
      <c r="AA10" s="83">
        <v>5757143.5072999997</v>
      </c>
      <c r="AB10" s="83">
        <v>5989456.3466999996</v>
      </c>
      <c r="AC10" s="86">
        <v>50649614.407300003</v>
      </c>
    </row>
    <row r="11" spans="2:57" ht="12.75" customHeight="1" x14ac:dyDescent="0.3">
      <c r="B11" s="53"/>
      <c r="C11" s="81" t="s">
        <v>99</v>
      </c>
      <c r="D11" s="84">
        <v>1.2418659972088699</v>
      </c>
      <c r="E11" s="84">
        <v>1.2195478796283701</v>
      </c>
      <c r="F11" s="84">
        <v>1.1013613516087299</v>
      </c>
      <c r="G11" s="84">
        <v>1.04633515746598</v>
      </c>
      <c r="H11" s="84">
        <v>1.0502222365482701</v>
      </c>
      <c r="I11" s="84">
        <v>0.97294473590363995</v>
      </c>
      <c r="J11" s="84">
        <v>0.96579565939192402</v>
      </c>
      <c r="K11" s="84">
        <v>1.23361600897686</v>
      </c>
      <c r="L11" s="84">
        <v>1.15372743123261</v>
      </c>
      <c r="M11" s="84">
        <v>1.13707495351916</v>
      </c>
      <c r="N11" s="84">
        <v>0.75097905345667504</v>
      </c>
      <c r="O11" s="84">
        <v>0.66710573113970395</v>
      </c>
      <c r="P11" s="84">
        <v>1.00994882733185</v>
      </c>
      <c r="Q11" s="84">
        <v>0.87777224889818595</v>
      </c>
      <c r="R11" s="84">
        <v>0.94528203073308903</v>
      </c>
      <c r="S11" s="84">
        <v>1.0940077235021799</v>
      </c>
      <c r="T11" s="84">
        <v>1.2220812476708101</v>
      </c>
      <c r="U11" s="84">
        <v>1.2194707452451199</v>
      </c>
      <c r="V11" s="84">
        <v>1.37819091785724</v>
      </c>
      <c r="W11" s="84">
        <v>1.46673913004818</v>
      </c>
      <c r="X11" s="84">
        <v>1.1379261267038601</v>
      </c>
      <c r="Y11" s="84">
        <v>1.20757586278886</v>
      </c>
      <c r="Z11" s="84">
        <v>1.2387570166734601</v>
      </c>
      <c r="AA11" s="84">
        <v>1.2412194267663199</v>
      </c>
      <c r="AB11" s="84">
        <v>1.64235314441567</v>
      </c>
      <c r="AC11" s="87">
        <v>1.23891110635306</v>
      </c>
    </row>
    <row r="12" spans="2:57" ht="12.75" customHeight="1" x14ac:dyDescent="0.3">
      <c r="B12" s="56" t="s">
        <v>111</v>
      </c>
      <c r="C12" s="81" t="s">
        <v>97</v>
      </c>
      <c r="D12" s="83">
        <v>2599789.4578999998</v>
      </c>
      <c r="E12" s="83">
        <v>2734299.9391000001</v>
      </c>
      <c r="F12" s="83">
        <v>2795922.4974000002</v>
      </c>
      <c r="G12" s="83">
        <v>2858078.7858000002</v>
      </c>
      <c r="H12" s="83">
        <v>2942874.7371999999</v>
      </c>
      <c r="I12" s="83">
        <v>2996295.7862999998</v>
      </c>
      <c r="J12" s="83">
        <v>3114861.8150999998</v>
      </c>
      <c r="K12" s="83">
        <v>3175496.6710999999</v>
      </c>
      <c r="L12" s="83">
        <v>3301210.9172</v>
      </c>
      <c r="M12" s="83">
        <v>3500772.9180999999</v>
      </c>
      <c r="N12" s="83">
        <v>3497507.5639999998</v>
      </c>
      <c r="O12" s="83">
        <v>3570432.9550999999</v>
      </c>
      <c r="P12" s="83">
        <v>37087544.044299997</v>
      </c>
      <c r="Q12" s="83">
        <v>3604667.0342999999</v>
      </c>
      <c r="R12" s="83">
        <v>3717130.7217999999</v>
      </c>
      <c r="S12" s="83">
        <v>3787370.3122999999</v>
      </c>
      <c r="T12" s="83">
        <v>3780273.6379999998</v>
      </c>
      <c r="U12" s="83">
        <v>3927072.4509000001</v>
      </c>
      <c r="V12" s="83">
        <v>3919666.1025999999</v>
      </c>
      <c r="W12" s="83">
        <v>4116912.1439</v>
      </c>
      <c r="X12" s="83">
        <v>4138009.7700999998</v>
      </c>
      <c r="Y12" s="83">
        <v>3946491.9451000001</v>
      </c>
      <c r="Z12" s="83">
        <v>4375923.5892000003</v>
      </c>
      <c r="AA12" s="83">
        <v>4373507.1131999996</v>
      </c>
      <c r="AB12" s="83">
        <v>4588880.1552999998</v>
      </c>
      <c r="AC12" s="86">
        <v>48275904.9767</v>
      </c>
    </row>
    <row r="13" spans="2:57" ht="12.75" customHeight="1" x14ac:dyDescent="0.3">
      <c r="B13" s="53"/>
      <c r="C13" s="81" t="s">
        <v>99</v>
      </c>
      <c r="D13" s="84">
        <v>0.74632959204265004</v>
      </c>
      <c r="E13" s="84">
        <v>0.64525803434771201</v>
      </c>
      <c r="F13" s="84">
        <v>0.54908456406652695</v>
      </c>
      <c r="G13" s="84">
        <v>0.51541592734939201</v>
      </c>
      <c r="H13" s="84">
        <v>0.49616003240419299</v>
      </c>
      <c r="I13" s="84">
        <v>0.47102059740017399</v>
      </c>
      <c r="J13" s="84">
        <v>0.498154087334715</v>
      </c>
      <c r="K13" s="84">
        <v>0.43364409641820001</v>
      </c>
      <c r="L13" s="84">
        <v>0.32355944293491401</v>
      </c>
      <c r="M13" s="84">
        <v>0.42935552638216501</v>
      </c>
      <c r="N13" s="84">
        <v>0.473266033658091</v>
      </c>
      <c r="O13" s="84">
        <v>0.39207113440265701</v>
      </c>
      <c r="P13" s="84">
        <v>0.48221581335213398</v>
      </c>
      <c r="Q13" s="84">
        <v>0.38652267526759598</v>
      </c>
      <c r="R13" s="84">
        <v>0.35944512474498302</v>
      </c>
      <c r="S13" s="84">
        <v>0.35460489903492398</v>
      </c>
      <c r="T13" s="84">
        <v>0.32266250209119801</v>
      </c>
      <c r="U13" s="84">
        <v>0.33443411683788299</v>
      </c>
      <c r="V13" s="84">
        <v>0.30817061537179902</v>
      </c>
      <c r="W13" s="84">
        <v>0.32169976977544701</v>
      </c>
      <c r="X13" s="84">
        <v>0.30310631648893599</v>
      </c>
      <c r="Y13" s="84">
        <v>0.195467979503506</v>
      </c>
      <c r="Z13" s="84">
        <v>0.249987843134646</v>
      </c>
      <c r="AA13" s="84">
        <v>0.25046394701664199</v>
      </c>
      <c r="AB13" s="84">
        <v>0.28524473446427601</v>
      </c>
      <c r="AC13" s="87">
        <v>0.301674355115988</v>
      </c>
    </row>
    <row r="14" spans="2:57" ht="12.75" customHeight="1" x14ac:dyDescent="0.3">
      <c r="B14" s="56" t="s">
        <v>101</v>
      </c>
      <c r="C14" s="81" t="s">
        <v>97</v>
      </c>
      <c r="D14" s="83">
        <v>820633.49679999996</v>
      </c>
      <c r="E14" s="83">
        <v>880289.45330000005</v>
      </c>
      <c r="F14" s="83">
        <v>951746.43720000004</v>
      </c>
      <c r="G14" s="83">
        <v>956115.11869999999</v>
      </c>
      <c r="H14" s="83">
        <v>1040570.5226</v>
      </c>
      <c r="I14" s="83">
        <v>1075531.2113999999</v>
      </c>
      <c r="J14" s="83">
        <v>1089651.3764</v>
      </c>
      <c r="K14" s="83">
        <v>1140108.4491999999</v>
      </c>
      <c r="L14" s="83">
        <v>1242419.4132000001</v>
      </c>
      <c r="M14" s="83">
        <v>1188946.399</v>
      </c>
      <c r="N14" s="83">
        <v>1223705.9645</v>
      </c>
      <c r="O14" s="83">
        <v>1190385.5508999999</v>
      </c>
      <c r="P14" s="83">
        <v>12800103.393200001</v>
      </c>
      <c r="Q14" s="83">
        <v>1260854.5976</v>
      </c>
      <c r="R14" s="83">
        <v>1317590.1254</v>
      </c>
      <c r="S14" s="83">
        <v>1291769.1842</v>
      </c>
      <c r="T14" s="83">
        <v>1350884.8049000001</v>
      </c>
      <c r="U14" s="83">
        <v>1328150.2852</v>
      </c>
      <c r="V14" s="83">
        <v>1398908.3328</v>
      </c>
      <c r="W14" s="83">
        <v>1429221.2775000001</v>
      </c>
      <c r="X14" s="83">
        <v>1318160.6414000001</v>
      </c>
      <c r="Y14" s="83">
        <v>1484467.4143999999</v>
      </c>
      <c r="Z14" s="83">
        <v>1462248.7681</v>
      </c>
      <c r="AA14" s="83">
        <v>1539461.9857000001</v>
      </c>
      <c r="AB14" s="83">
        <v>1518595.3234000001</v>
      </c>
      <c r="AC14" s="86">
        <v>16700312.740599999</v>
      </c>
    </row>
    <row r="15" spans="2:57" ht="12.75" customHeight="1" x14ac:dyDescent="0.3">
      <c r="B15" s="53"/>
      <c r="C15" s="81" t="s">
        <v>99</v>
      </c>
      <c r="D15" s="84">
        <v>0.691761241763582</v>
      </c>
      <c r="E15" s="84">
        <v>0.59995075694968902</v>
      </c>
      <c r="F15" s="84">
        <v>0.75201534531951897</v>
      </c>
      <c r="G15" s="84">
        <v>0.62575569114939</v>
      </c>
      <c r="H15" s="84">
        <v>0.73727341981084904</v>
      </c>
      <c r="I15" s="84">
        <v>0.65522309980211302</v>
      </c>
      <c r="J15" s="84">
        <v>0.66579641784514998</v>
      </c>
      <c r="K15" s="84">
        <v>0.79640078462694197</v>
      </c>
      <c r="L15" s="84">
        <v>0.74526874864867698</v>
      </c>
      <c r="M15" s="84">
        <v>0.57495583273052997</v>
      </c>
      <c r="N15" s="84">
        <v>0.56514878505223198</v>
      </c>
      <c r="O15" s="84">
        <v>0.64108639154994795</v>
      </c>
      <c r="P15" s="84">
        <v>0.667081975938422</v>
      </c>
      <c r="Q15" s="84">
        <v>0.53644057001890599</v>
      </c>
      <c r="R15" s="84">
        <v>0.49676918252361402</v>
      </c>
      <c r="S15" s="84">
        <v>0.357261906858652</v>
      </c>
      <c r="T15" s="84">
        <v>0.41288928339168601</v>
      </c>
      <c r="U15" s="84">
        <v>0.27636739303497199</v>
      </c>
      <c r="V15" s="84">
        <v>0.30066735206974199</v>
      </c>
      <c r="W15" s="84">
        <v>0.31163169106606797</v>
      </c>
      <c r="X15" s="84">
        <v>0.15617127679821799</v>
      </c>
      <c r="Y15" s="84">
        <v>0.19481988016959301</v>
      </c>
      <c r="Z15" s="84">
        <v>0.22986937790456299</v>
      </c>
      <c r="AA15" s="84">
        <v>0.258032591455919</v>
      </c>
      <c r="AB15" s="84">
        <v>0.275717201247826</v>
      </c>
      <c r="AC15" s="87">
        <v>0.304701394011549</v>
      </c>
    </row>
    <row r="16" spans="2:57" ht="12.75" customHeight="1" x14ac:dyDescent="0.3">
      <c r="B16" s="55" t="s">
        <v>107</v>
      </c>
      <c r="C16" s="81" t="s">
        <v>97</v>
      </c>
      <c r="D16" s="83">
        <v>7374385.0954999998</v>
      </c>
      <c r="E16" s="83">
        <v>7710077.6637000004</v>
      </c>
      <c r="F16" s="83">
        <v>7806964.1425999999</v>
      </c>
      <c r="G16" s="83">
        <v>8135772.6118999999</v>
      </c>
      <c r="H16" s="83">
        <v>8436858.7981000002</v>
      </c>
      <c r="I16" s="83">
        <v>8843294.3109000009</v>
      </c>
      <c r="J16" s="83">
        <v>9117629.8675999995</v>
      </c>
      <c r="K16" s="83">
        <v>9577256.7741999999</v>
      </c>
      <c r="L16" s="83">
        <v>10552709.232999999</v>
      </c>
      <c r="M16" s="83">
        <v>10679561.825099999</v>
      </c>
      <c r="N16" s="83">
        <v>11202931.812899999</v>
      </c>
      <c r="O16" s="83">
        <v>10787650.8214</v>
      </c>
      <c r="P16" s="83">
        <v>110225092.9569</v>
      </c>
      <c r="Q16" s="83">
        <v>11422224.2871</v>
      </c>
      <c r="R16" s="83">
        <v>12119322.340500001</v>
      </c>
      <c r="S16" s="83">
        <v>12217947.135</v>
      </c>
      <c r="T16" s="83">
        <v>12780839.9471</v>
      </c>
      <c r="U16" s="83">
        <v>12941082.4266</v>
      </c>
      <c r="V16" s="83">
        <v>13553275.1077</v>
      </c>
      <c r="W16" s="83">
        <v>14214953.804199999</v>
      </c>
      <c r="X16" s="83">
        <v>13677107.081900001</v>
      </c>
      <c r="Y16" s="83">
        <v>14943188.771199999</v>
      </c>
      <c r="Z16" s="83">
        <v>15466224.623</v>
      </c>
      <c r="AA16" s="83">
        <v>16334670.462200001</v>
      </c>
      <c r="AB16" s="83">
        <v>16688794.407400001</v>
      </c>
      <c r="AC16" s="86">
        <v>166359630.39390001</v>
      </c>
    </row>
    <row r="17" spans="2:29" ht="12.75" customHeight="1" x14ac:dyDescent="0.3">
      <c r="B17" s="82"/>
      <c r="C17" s="81" t="s">
        <v>99</v>
      </c>
      <c r="D17" s="85">
        <v>0.74829405238285196</v>
      </c>
      <c r="E17" s="85">
        <v>0.65254202776260595</v>
      </c>
      <c r="F17" s="85">
        <v>0.62818721999900495</v>
      </c>
      <c r="G17" s="85">
        <v>0.617507731245173</v>
      </c>
      <c r="H17" s="85">
        <v>0.63063350696227105</v>
      </c>
      <c r="I17" s="85">
        <v>0.61548484752028398</v>
      </c>
      <c r="J17" s="85">
        <v>0.62168860947990601</v>
      </c>
      <c r="K17" s="85">
        <v>0.72218617731425405</v>
      </c>
      <c r="L17" s="85">
        <v>0.67619301633567797</v>
      </c>
      <c r="M17" s="85">
        <v>0.70198646896458405</v>
      </c>
      <c r="N17" s="85">
        <v>0.63439342722819103</v>
      </c>
      <c r="O17" s="85">
        <v>0.56194721370434797</v>
      </c>
      <c r="P17" s="85">
        <v>0.64831852118130195</v>
      </c>
      <c r="Q17" s="85">
        <v>0.54890531741691595</v>
      </c>
      <c r="R17" s="85">
        <v>0.57188070848615002</v>
      </c>
      <c r="S17" s="85">
        <v>0.56500618061388796</v>
      </c>
      <c r="T17" s="85">
        <v>0.57094360385708998</v>
      </c>
      <c r="U17" s="85">
        <v>0.53387448294314999</v>
      </c>
      <c r="V17" s="85">
        <v>0.53260477727113598</v>
      </c>
      <c r="W17" s="85">
        <v>0.55906238908793804</v>
      </c>
      <c r="X17" s="85">
        <v>0.42808190323814999</v>
      </c>
      <c r="Y17" s="85">
        <v>0.41605235596469098</v>
      </c>
      <c r="Z17" s="85">
        <v>0.44820778944787598</v>
      </c>
      <c r="AA17" s="85">
        <v>0.45807104202766702</v>
      </c>
      <c r="AB17" s="85">
        <v>0.54702767856497603</v>
      </c>
      <c r="AC17" s="88">
        <v>0.50927185390489604</v>
      </c>
    </row>
    <row r="18" spans="2:29" ht="12" customHeight="1" x14ac:dyDescent="0.3"/>
    <row r="19" spans="2:29" ht="12.75" customHeight="1" x14ac:dyDescent="0.3"/>
    <row r="20" spans="2:29" s="1" customFormat="1" ht="12.75" hidden="1" customHeight="1" x14ac:dyDescent="0.3"/>
    <row r="21" spans="2:29" s="1" customFormat="1" ht="12.75" hidden="1" customHeight="1" x14ac:dyDescent="0.3"/>
    <row r="22" spans="2:29" hidden="1" x14ac:dyDescent="0.3"/>
    <row r="23" spans="2:29" ht="12.75" hidden="1" customHeight="1" x14ac:dyDescent="0.3"/>
    <row r="24" spans="2:29" ht="12.75" customHeight="1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1778536.273</v>
      </c>
      <c r="E25" s="42">
        <v>1812363.7592</v>
      </c>
      <c r="F25" s="42">
        <v>1826770.3857</v>
      </c>
      <c r="G25" s="42">
        <v>1930454.3435</v>
      </c>
      <c r="H25" s="42">
        <v>1979265.3167000001</v>
      </c>
      <c r="I25" s="42">
        <v>2221903.7129000002</v>
      </c>
      <c r="J25" s="42">
        <v>2208242.6266999999</v>
      </c>
      <c r="K25" s="42">
        <v>2323750.5010000002</v>
      </c>
      <c r="L25" s="42">
        <v>2559574.1554999999</v>
      </c>
      <c r="M25" s="42">
        <v>2436372.835</v>
      </c>
      <c r="N25" s="42">
        <v>2545630.9649</v>
      </c>
      <c r="O25" s="42">
        <v>2476608.6364000002</v>
      </c>
      <c r="P25" s="42">
        <v>26099473.510499999</v>
      </c>
      <c r="Q25" s="42">
        <v>2513035.6118000001</v>
      </c>
      <c r="R25" s="42">
        <v>2680697.6074000001</v>
      </c>
      <c r="S25" s="42">
        <v>2627382.8557000002</v>
      </c>
      <c r="T25" s="42">
        <v>2742637.6768999998</v>
      </c>
      <c r="U25" s="42">
        <v>2693187.1603000001</v>
      </c>
      <c r="V25" s="42">
        <v>2825488.6288999999</v>
      </c>
      <c r="W25" s="42">
        <v>2873372.2831999999</v>
      </c>
      <c r="X25" s="42">
        <v>2653916.3432</v>
      </c>
      <c r="Y25" s="42">
        <v>2983537.3026000001</v>
      </c>
      <c r="Z25" s="42">
        <v>2933046.2270999998</v>
      </c>
      <c r="AA25" s="42">
        <v>3081704.8398000002</v>
      </c>
      <c r="AB25" s="42">
        <v>3033411.5427000001</v>
      </c>
      <c r="AC25" s="77">
        <v>33641418.079599999</v>
      </c>
    </row>
    <row r="26" spans="2:29" ht="12.75" customHeight="1" x14ac:dyDescent="0.3">
      <c r="B26" s="75"/>
      <c r="C26" s="55" t="s">
        <v>61</v>
      </c>
      <c r="D26" s="72">
        <v>4.6482999999999997E-2</v>
      </c>
      <c r="E26" s="72">
        <v>1.9019999999999999E-2</v>
      </c>
      <c r="F26" s="72">
        <v>4.1547000000000001E-2</v>
      </c>
      <c r="G26" s="72">
        <v>2.2669000000000002E-2</v>
      </c>
      <c r="H26" s="72">
        <v>5.9461E-2</v>
      </c>
      <c r="I26" s="72">
        <v>8.6377999999999996E-2</v>
      </c>
      <c r="J26" s="72">
        <v>-6.1479999999999998E-3</v>
      </c>
      <c r="K26" s="72">
        <v>0.12488100000000001</v>
      </c>
      <c r="L26" s="72">
        <v>3.0421E-2</v>
      </c>
      <c r="M26" s="72">
        <v>-1.6404999999999999E-2</v>
      </c>
      <c r="N26" s="72">
        <v>1.1140000000000001E-2</v>
      </c>
      <c r="O26" s="72">
        <v>5.3150000000000003E-3</v>
      </c>
      <c r="P26" s="72"/>
      <c r="Q26" s="72">
        <v>-1.8023999999999998E-2</v>
      </c>
      <c r="R26" s="72">
        <v>6.6716999999999999E-2</v>
      </c>
      <c r="S26" s="73">
        <v>1.2782E-2</v>
      </c>
      <c r="T26" s="73">
        <v>9.8709999999999996E-3</v>
      </c>
      <c r="U26" s="73">
        <v>1.4371999999999999E-2</v>
      </c>
      <c r="V26" s="73">
        <v>1.4966999999999999E-2</v>
      </c>
      <c r="W26" s="73">
        <v>1.6636999999999999E-2</v>
      </c>
      <c r="X26" s="73">
        <v>2.2584E-2</v>
      </c>
      <c r="Y26" s="73">
        <v>1.5408E-2</v>
      </c>
      <c r="Z26" s="73">
        <v>1.5845999999999999E-2</v>
      </c>
      <c r="AA26" s="73">
        <v>1.6791E-2</v>
      </c>
      <c r="AB26" s="73">
        <v>1.7139999999999999E-2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>
        <v>876</v>
      </c>
      <c r="U27" s="43">
        <v>876</v>
      </c>
      <c r="V27" s="43">
        <v>876</v>
      </c>
      <c r="W27" s="43">
        <v>876</v>
      </c>
      <c r="X27" s="43"/>
      <c r="Y27" s="43"/>
      <c r="Z27" s="43"/>
      <c r="AA27" s="43"/>
      <c r="AB27" s="43"/>
      <c r="AC27" s="77">
        <v>3504</v>
      </c>
    </row>
    <row r="28" spans="2:29" ht="12.75" customHeight="1" x14ac:dyDescent="0.3">
      <c r="B28" s="75"/>
      <c r="C28" s="55" t="s">
        <v>99</v>
      </c>
      <c r="D28" s="72">
        <v>0.59512847868239405</v>
      </c>
      <c r="E28" s="72">
        <v>0.41577670490619301</v>
      </c>
      <c r="F28" s="72">
        <v>0.39257623951179899</v>
      </c>
      <c r="G28" s="72">
        <v>0.46962813533805903</v>
      </c>
      <c r="H28" s="72">
        <v>0.50989583707327801</v>
      </c>
      <c r="I28" s="72">
        <v>0.57029721331497296</v>
      </c>
      <c r="J28" s="72">
        <v>0.52333683730742198</v>
      </c>
      <c r="K28" s="72">
        <v>0.78352154582640998</v>
      </c>
      <c r="L28" s="72">
        <v>0.74256384415426202</v>
      </c>
      <c r="M28" s="72">
        <v>0.58398375446587902</v>
      </c>
      <c r="N28" s="72">
        <v>0.50814978006304201</v>
      </c>
      <c r="O28" s="72">
        <v>0.50580006449459203</v>
      </c>
      <c r="P28" s="72">
        <v>0.54999710020069503</v>
      </c>
      <c r="Q28" s="72">
        <v>0.41297967882379</v>
      </c>
      <c r="R28" s="72">
        <v>0.47911675776572199</v>
      </c>
      <c r="S28" s="72">
        <v>0.438266613180952</v>
      </c>
      <c r="T28" s="72">
        <v>0.42072133751035801</v>
      </c>
      <c r="U28" s="72">
        <v>0.36070042635330501</v>
      </c>
      <c r="V28" s="72">
        <v>0.27165214788367598</v>
      </c>
      <c r="W28" s="72">
        <v>0.30120315967904798</v>
      </c>
      <c r="X28" s="72">
        <v>0.14208317203500001</v>
      </c>
      <c r="Y28" s="72">
        <v>0.16563815749936001</v>
      </c>
      <c r="Z28" s="72">
        <v>0.20385771215512699</v>
      </c>
      <c r="AA28" s="72">
        <v>0.21058585564505</v>
      </c>
      <c r="AB28" s="72">
        <v>0.22482474546699799</v>
      </c>
      <c r="AC28" s="78">
        <v>0.288969222542586</v>
      </c>
    </row>
    <row r="29" spans="2:29" ht="12.75" customHeight="1" x14ac:dyDescent="0.3">
      <c r="B29" s="81" t="s">
        <v>100</v>
      </c>
      <c r="C29" s="55" t="s">
        <v>97</v>
      </c>
      <c r="D29" s="42">
        <v>1449824.2975000001</v>
      </c>
      <c r="E29" s="42">
        <v>1544764.1573999999</v>
      </c>
      <c r="F29" s="42">
        <v>1481704.5037</v>
      </c>
      <c r="G29" s="42">
        <v>1538468.9857000001</v>
      </c>
      <c r="H29" s="42">
        <v>1586728.0589000001</v>
      </c>
      <c r="I29" s="42">
        <v>1644944.0183000001</v>
      </c>
      <c r="J29" s="42">
        <v>1713696.2334</v>
      </c>
      <c r="K29" s="42">
        <v>1915917.3263000001</v>
      </c>
      <c r="L29" s="42">
        <v>2174389.8234999999</v>
      </c>
      <c r="M29" s="42">
        <v>2211313.1518999999</v>
      </c>
      <c r="N29" s="42">
        <v>2462454.2066000002</v>
      </c>
      <c r="O29" s="42">
        <v>2157489.6414000001</v>
      </c>
      <c r="P29" s="42">
        <v>21881694.404599998</v>
      </c>
      <c r="Q29" s="42">
        <v>2682965.5704999999</v>
      </c>
      <c r="R29" s="42">
        <v>2973847.0414</v>
      </c>
      <c r="S29" s="42">
        <v>3062488.7880000002</v>
      </c>
      <c r="T29" s="42">
        <v>3368819.5373</v>
      </c>
      <c r="U29" s="42">
        <v>3478043.1869999999</v>
      </c>
      <c r="V29" s="42">
        <v>3827748.2563</v>
      </c>
      <c r="W29" s="42">
        <v>4188601.5677</v>
      </c>
      <c r="X29" s="42">
        <v>4074813.2067999998</v>
      </c>
      <c r="Y29" s="42">
        <v>4835896.3394999998</v>
      </c>
      <c r="Z29" s="42">
        <v>5022618.0970000001</v>
      </c>
      <c r="AA29" s="42">
        <v>5577667.1206</v>
      </c>
      <c r="AB29" s="42">
        <v>5807976.193</v>
      </c>
      <c r="AC29" s="77">
        <v>48901484.905100003</v>
      </c>
    </row>
    <row r="30" spans="2:29" ht="12.75" customHeight="1" x14ac:dyDescent="0.3">
      <c r="B30" s="75"/>
      <c r="C30" s="55" t="s">
        <v>61</v>
      </c>
      <c r="D30" s="72">
        <v>5.7936000000000001E-2</v>
      </c>
      <c r="E30" s="72">
        <v>6.5484000000000001E-2</v>
      </c>
      <c r="F30" s="72">
        <v>-8.8489999999999992E-3</v>
      </c>
      <c r="G30" s="72">
        <v>4.816E-3</v>
      </c>
      <c r="H30" s="72">
        <v>6.5747E-2</v>
      </c>
      <c r="I30" s="72">
        <v>3.248E-3</v>
      </c>
      <c r="J30" s="72">
        <v>4.1796E-2</v>
      </c>
      <c r="K30" s="72">
        <v>0.195107</v>
      </c>
      <c r="L30" s="72">
        <v>6.1688E-2</v>
      </c>
      <c r="M30" s="72">
        <v>5.0880000000000002E-2</v>
      </c>
      <c r="N30" s="72">
        <v>7.7648999999999996E-2</v>
      </c>
      <c r="O30" s="72">
        <v>-9.4641000000000003E-2</v>
      </c>
      <c r="P30" s="72"/>
      <c r="Q30" s="72">
        <v>0.20344400000000001</v>
      </c>
      <c r="R30" s="72">
        <v>0.108418</v>
      </c>
      <c r="S30" s="73">
        <v>6.4133999999999997E-2</v>
      </c>
      <c r="T30" s="73">
        <v>6.4542000000000002E-2</v>
      </c>
      <c r="U30" s="73">
        <v>6.6836000000000007E-2</v>
      </c>
      <c r="V30" s="73">
        <v>6.5045000000000006E-2</v>
      </c>
      <c r="W30" s="73">
        <v>9.4272999999999996E-2</v>
      </c>
      <c r="X30" s="73">
        <v>7.7065999999999996E-2</v>
      </c>
      <c r="Y30" s="73">
        <v>7.1928000000000006E-2</v>
      </c>
      <c r="Z30" s="73">
        <v>7.3232000000000005E-2</v>
      </c>
      <c r="AA30" s="73">
        <v>7.4687000000000003E-2</v>
      </c>
      <c r="AB30" s="73">
        <v>7.6000999999999999E-2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77"/>
    </row>
    <row r="32" spans="2:29" ht="12.75" customHeight="1" x14ac:dyDescent="0.3">
      <c r="B32" s="75"/>
      <c r="C32" s="55" t="s">
        <v>99</v>
      </c>
      <c r="D32" s="72">
        <v>1.2292027369530101</v>
      </c>
      <c r="E32" s="72">
        <v>1.22166368861737</v>
      </c>
      <c r="F32" s="72">
        <v>1.1095485558456299</v>
      </c>
      <c r="G32" s="72">
        <v>1.0687166166009501</v>
      </c>
      <c r="H32" s="72">
        <v>1.0675522647645801</v>
      </c>
      <c r="I32" s="72">
        <v>1.00438211163417</v>
      </c>
      <c r="J32" s="72">
        <v>0.97962045080279803</v>
      </c>
      <c r="K32" s="72">
        <v>1.27435862639028</v>
      </c>
      <c r="L32" s="72">
        <v>1.15702707671156</v>
      </c>
      <c r="M32" s="72">
        <v>1.0934030417890801</v>
      </c>
      <c r="N32" s="72">
        <v>0.711347990540804</v>
      </c>
      <c r="O32" s="72">
        <v>0.62679565586400998</v>
      </c>
      <c r="P32" s="72">
        <v>1.00428880432476</v>
      </c>
      <c r="Q32" s="72">
        <v>0.85054532133746397</v>
      </c>
      <c r="R32" s="72">
        <v>0.925113958110794</v>
      </c>
      <c r="S32" s="72">
        <v>1.0668687854782</v>
      </c>
      <c r="T32" s="72">
        <v>1.18972209944628</v>
      </c>
      <c r="U32" s="72">
        <v>1.1919592128541301</v>
      </c>
      <c r="V32" s="72">
        <v>1.3269778264283201</v>
      </c>
      <c r="W32" s="72">
        <v>1.4441913835509499</v>
      </c>
      <c r="X32" s="72">
        <v>1.1268210015456299</v>
      </c>
      <c r="Y32" s="72">
        <v>1.22402454575321</v>
      </c>
      <c r="Z32" s="72">
        <v>1.27132827961724</v>
      </c>
      <c r="AA32" s="72">
        <v>1.26508460772608</v>
      </c>
      <c r="AB32" s="72">
        <v>1.69200652533895</v>
      </c>
      <c r="AC32" s="78">
        <v>1.23481253329358</v>
      </c>
    </row>
    <row r="33" spans="2:29" ht="12.75" customHeight="1" x14ac:dyDescent="0.3">
      <c r="B33" s="81" t="s">
        <v>101</v>
      </c>
      <c r="C33" s="55" t="s">
        <v>97</v>
      </c>
      <c r="D33" s="42">
        <v>820633.49679999996</v>
      </c>
      <c r="E33" s="42">
        <v>880289.45330000005</v>
      </c>
      <c r="F33" s="42">
        <v>951746.43720000004</v>
      </c>
      <c r="G33" s="42">
        <v>956115.11869999999</v>
      </c>
      <c r="H33" s="42">
        <v>1040570.5226</v>
      </c>
      <c r="I33" s="42">
        <v>1075531.2113999999</v>
      </c>
      <c r="J33" s="42">
        <v>1089651.3764</v>
      </c>
      <c r="K33" s="42">
        <v>1140108.4491999999</v>
      </c>
      <c r="L33" s="42">
        <v>1242419.4132000001</v>
      </c>
      <c r="M33" s="42">
        <v>1188946.399</v>
      </c>
      <c r="N33" s="42">
        <v>1223705.9645</v>
      </c>
      <c r="O33" s="42">
        <v>1190385.5508999999</v>
      </c>
      <c r="P33" s="42">
        <v>12800103.393200001</v>
      </c>
      <c r="Q33" s="42">
        <v>1260854.5976</v>
      </c>
      <c r="R33" s="42">
        <v>1317590.1254</v>
      </c>
      <c r="S33" s="42">
        <v>1291769.1842</v>
      </c>
      <c r="T33" s="42">
        <v>1350884.8049000001</v>
      </c>
      <c r="U33" s="42">
        <v>1328150.2852</v>
      </c>
      <c r="V33" s="42">
        <v>1398908.3328</v>
      </c>
      <c r="W33" s="42">
        <v>1429221.2775000001</v>
      </c>
      <c r="X33" s="42">
        <v>1318160.6414000001</v>
      </c>
      <c r="Y33" s="42">
        <v>1484467.4143999999</v>
      </c>
      <c r="Z33" s="42">
        <v>1462248.7681</v>
      </c>
      <c r="AA33" s="42">
        <v>1539461.9857000001</v>
      </c>
      <c r="AB33" s="42">
        <v>1518595.3234000001</v>
      </c>
      <c r="AC33" s="77">
        <v>16700312.740599999</v>
      </c>
    </row>
    <row r="34" spans="2:29" ht="12.75" customHeight="1" x14ac:dyDescent="0.3">
      <c r="B34" s="75"/>
      <c r="C34" s="55" t="s">
        <v>61</v>
      </c>
      <c r="D34" s="72">
        <v>9.4844999999999999E-2</v>
      </c>
      <c r="E34" s="72">
        <v>7.2694999999999996E-2</v>
      </c>
      <c r="F34" s="72">
        <v>0.117214</v>
      </c>
      <c r="G34" s="72">
        <v>-2.7816E-2</v>
      </c>
      <c r="H34" s="72">
        <v>0.12461</v>
      </c>
      <c r="I34" s="72">
        <v>2.5599999999999999E-4</v>
      </c>
      <c r="J34" s="72">
        <v>1.3129E-2</v>
      </c>
      <c r="K34" s="72">
        <v>0.118465</v>
      </c>
      <c r="L34" s="72">
        <v>1.9432000000000001E-2</v>
      </c>
      <c r="M34" s="72">
        <v>-1.1141E-2</v>
      </c>
      <c r="N34" s="72">
        <v>-3.9659999999999999E-3</v>
      </c>
      <c r="O34" s="72">
        <v>5.1970000000000002E-3</v>
      </c>
      <c r="P34" s="72"/>
      <c r="Q34" s="72">
        <v>2.5031000000000001E-2</v>
      </c>
      <c r="R34" s="72">
        <v>4.4998000000000003E-2</v>
      </c>
      <c r="S34" s="73">
        <v>1.3082999999999999E-2</v>
      </c>
      <c r="T34" s="73">
        <v>1.2029E-2</v>
      </c>
      <c r="U34" s="73">
        <v>1.5942999999999999E-2</v>
      </c>
      <c r="V34" s="73">
        <v>1.9299E-2</v>
      </c>
      <c r="W34" s="73">
        <v>2.1669000000000001E-2</v>
      </c>
      <c r="X34" s="73">
        <v>2.111E-2</v>
      </c>
      <c r="Y34" s="73">
        <v>1.7181999999999999E-2</v>
      </c>
      <c r="Z34" s="73">
        <v>1.7867000000000001E-2</v>
      </c>
      <c r="AA34" s="73">
        <v>1.8842999999999999E-2</v>
      </c>
      <c r="AB34" s="73">
        <v>1.9327E-2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0.691761241763582</v>
      </c>
      <c r="E36" s="72">
        <v>0.59995075694968902</v>
      </c>
      <c r="F36" s="72">
        <v>0.75201534531951897</v>
      </c>
      <c r="G36" s="72">
        <v>0.62575569114939</v>
      </c>
      <c r="H36" s="72">
        <v>0.73727341981084904</v>
      </c>
      <c r="I36" s="72">
        <v>0.65522309980211302</v>
      </c>
      <c r="J36" s="72">
        <v>0.66579641784514998</v>
      </c>
      <c r="K36" s="72">
        <v>0.79640078462694197</v>
      </c>
      <c r="L36" s="72">
        <v>0.74526874864867698</v>
      </c>
      <c r="M36" s="72">
        <v>0.57495583273052997</v>
      </c>
      <c r="N36" s="72">
        <v>0.56514878505223198</v>
      </c>
      <c r="O36" s="72">
        <v>0.64108639154994795</v>
      </c>
      <c r="P36" s="72">
        <v>0.667081975938422</v>
      </c>
      <c r="Q36" s="72">
        <v>0.53644057001890599</v>
      </c>
      <c r="R36" s="72">
        <v>0.49676918252361402</v>
      </c>
      <c r="S36" s="72">
        <v>0.357261906858652</v>
      </c>
      <c r="T36" s="72">
        <v>0.41288928339168601</v>
      </c>
      <c r="U36" s="72">
        <v>0.27636739303497199</v>
      </c>
      <c r="V36" s="72">
        <v>0.30066735206974199</v>
      </c>
      <c r="W36" s="72">
        <v>0.31163169106606797</v>
      </c>
      <c r="X36" s="72">
        <v>0.15617127679821799</v>
      </c>
      <c r="Y36" s="72">
        <v>0.19481988016959301</v>
      </c>
      <c r="Z36" s="72">
        <v>0.22986937790456299</v>
      </c>
      <c r="AA36" s="72">
        <v>0.258032591455919</v>
      </c>
      <c r="AB36" s="72">
        <v>0.275717201247826</v>
      </c>
      <c r="AC36" s="78">
        <v>0.304701394011549</v>
      </c>
    </row>
    <row r="37" spans="2:29" ht="12.75" customHeight="1" x14ac:dyDescent="0.3">
      <c r="B37" s="81" t="s">
        <v>102</v>
      </c>
      <c r="C37" s="55" t="s">
        <v>97</v>
      </c>
      <c r="D37" s="42">
        <v>683776.25340000005</v>
      </c>
      <c r="E37" s="42">
        <v>695981.6692</v>
      </c>
      <c r="F37" s="42">
        <v>711613.95589999994</v>
      </c>
      <c r="G37" s="42">
        <v>814956.51419999998</v>
      </c>
      <c r="H37" s="42">
        <v>846951.11840000004</v>
      </c>
      <c r="I37" s="42">
        <v>879475.38009999995</v>
      </c>
      <c r="J37" s="42">
        <v>946026.51370000001</v>
      </c>
      <c r="K37" s="42">
        <v>965971.13210000005</v>
      </c>
      <c r="L37" s="42">
        <v>1184334.3607999999</v>
      </c>
      <c r="M37" s="42">
        <v>1235610.0473</v>
      </c>
      <c r="N37" s="42">
        <v>1367332.3647</v>
      </c>
      <c r="O37" s="42">
        <v>1283510.6322000001</v>
      </c>
      <c r="P37" s="42">
        <v>11615539.942</v>
      </c>
      <c r="Q37" s="42">
        <v>1242688.7923999999</v>
      </c>
      <c r="R37" s="42">
        <v>1316463.4334</v>
      </c>
      <c r="S37" s="42">
        <v>1326625.6817999999</v>
      </c>
      <c r="T37" s="42">
        <v>1404670.8052999999</v>
      </c>
      <c r="U37" s="42">
        <v>1381156.1629000001</v>
      </c>
      <c r="V37" s="42">
        <v>1437423.4061</v>
      </c>
      <c r="W37" s="42">
        <v>1456830.0595</v>
      </c>
      <c r="X37" s="42">
        <v>1351179.6157</v>
      </c>
      <c r="Y37" s="42">
        <v>1528156.6392000001</v>
      </c>
      <c r="Z37" s="42">
        <v>1505881.5379000001</v>
      </c>
      <c r="AA37" s="42">
        <v>1582853.0162</v>
      </c>
      <c r="AB37" s="42">
        <v>1558451.0393000001</v>
      </c>
      <c r="AC37" s="77">
        <v>17092380.1897</v>
      </c>
    </row>
    <row r="38" spans="2:29" ht="12.75" customHeight="1" x14ac:dyDescent="0.3">
      <c r="B38" s="75"/>
      <c r="C38" s="55" t="s">
        <v>61</v>
      </c>
      <c r="D38" s="72">
        <v>8.1313999999999997E-2</v>
      </c>
      <c r="E38" s="72">
        <v>1.7850000000000001E-2</v>
      </c>
      <c r="F38" s="72">
        <v>5.6543000000000003E-2</v>
      </c>
      <c r="G38" s="72">
        <v>0.10828</v>
      </c>
      <c r="H38" s="72">
        <v>7.3900999999999994E-2</v>
      </c>
      <c r="I38" s="72">
        <v>4.9049999999999996E-3</v>
      </c>
      <c r="J38" s="72">
        <v>7.5671000000000002E-2</v>
      </c>
      <c r="K38" s="72">
        <v>9.1502E-2</v>
      </c>
      <c r="L38" s="72">
        <v>0.146955</v>
      </c>
      <c r="M38" s="72">
        <v>7.8071000000000002E-2</v>
      </c>
      <c r="N38" s="72">
        <v>7.0907999999999999E-2</v>
      </c>
      <c r="O38" s="72">
        <v>-3.0013000000000001E-2</v>
      </c>
      <c r="P38" s="72"/>
      <c r="Q38" s="72">
        <v>-6.3036999999999996E-2</v>
      </c>
      <c r="R38" s="72">
        <v>5.9367000000000003E-2</v>
      </c>
      <c r="S38" s="73">
        <v>4.1309999999999999E-2</v>
      </c>
      <c r="T38" s="73">
        <v>2.4674000000000001E-2</v>
      </c>
      <c r="U38" s="73">
        <v>1.6035000000000001E-2</v>
      </c>
      <c r="V38" s="73">
        <v>7.1669999999999998E-3</v>
      </c>
      <c r="W38" s="73">
        <v>1.3501000000000001E-2</v>
      </c>
      <c r="X38" s="73">
        <v>2.6852000000000001E-2</v>
      </c>
      <c r="Y38" s="73">
        <v>2.1530000000000001E-2</v>
      </c>
      <c r="Z38" s="73">
        <v>1.8270999999999999E-2</v>
      </c>
      <c r="AA38" s="73">
        <v>1.7207E-2</v>
      </c>
      <c r="AB38" s="73">
        <v>1.7402999999999998E-2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0.47393297803397</v>
      </c>
      <c r="E40" s="72">
        <v>0.51872774062303295</v>
      </c>
      <c r="F40" s="72">
        <v>0.73058468507381202</v>
      </c>
      <c r="G40" s="72">
        <v>0.72694623697484595</v>
      </c>
      <c r="H40" s="72">
        <v>0.68204103546377703</v>
      </c>
      <c r="I40" s="72">
        <v>0.67211602212462995</v>
      </c>
      <c r="J40" s="72">
        <v>0.73676461828116802</v>
      </c>
      <c r="K40" s="72">
        <v>0.83743613272976203</v>
      </c>
      <c r="L40" s="72">
        <v>1.0815369385767</v>
      </c>
      <c r="M40" s="72">
        <v>1.75846361204793</v>
      </c>
      <c r="N40" s="72">
        <v>1.51484471174903</v>
      </c>
      <c r="O40" s="72">
        <v>1.0973834262508799</v>
      </c>
      <c r="P40" s="72">
        <v>0.91115290749490796</v>
      </c>
      <c r="Q40" s="72">
        <v>0.81739097580659004</v>
      </c>
      <c r="R40" s="72">
        <v>0.89152026793064298</v>
      </c>
      <c r="S40" s="72">
        <v>0.86424910697848201</v>
      </c>
      <c r="T40" s="72">
        <v>0.72361442705797796</v>
      </c>
      <c r="U40" s="72">
        <v>0.63073893273697101</v>
      </c>
      <c r="V40" s="72">
        <v>0.634410056978012</v>
      </c>
      <c r="W40" s="72">
        <v>0.53994633173884199</v>
      </c>
      <c r="X40" s="72">
        <v>0.39877846324720401</v>
      </c>
      <c r="Y40" s="72">
        <v>0.29030845492632101</v>
      </c>
      <c r="Z40" s="72">
        <v>0.21873526456877301</v>
      </c>
      <c r="AA40" s="72">
        <v>0.157621260977967</v>
      </c>
      <c r="AB40" s="72">
        <v>0.21420968412917499</v>
      </c>
      <c r="AC40" s="78">
        <v>0.47150974255588302</v>
      </c>
    </row>
    <row r="41" spans="2:29" ht="12.75" customHeight="1" x14ac:dyDescent="0.3">
      <c r="B41" s="81" t="s">
        <v>103</v>
      </c>
      <c r="C41" s="55" t="s">
        <v>97</v>
      </c>
      <c r="D41" s="42">
        <v>41825.316899999998</v>
      </c>
      <c r="E41" s="42">
        <v>42378.6855</v>
      </c>
      <c r="F41" s="42">
        <v>39206.362699999998</v>
      </c>
      <c r="G41" s="42">
        <v>37698.864000000001</v>
      </c>
      <c r="H41" s="42">
        <v>40469.044300000001</v>
      </c>
      <c r="I41" s="42">
        <v>25144.2019</v>
      </c>
      <c r="J41" s="42">
        <v>45151.302300000003</v>
      </c>
      <c r="K41" s="42">
        <v>56012.694499999998</v>
      </c>
      <c r="L41" s="42">
        <v>90780.5628</v>
      </c>
      <c r="M41" s="42">
        <v>106546.47380000001</v>
      </c>
      <c r="N41" s="42">
        <v>106300.7482</v>
      </c>
      <c r="O41" s="42">
        <v>109223.4054</v>
      </c>
      <c r="P41" s="42">
        <v>740737.66229999997</v>
      </c>
      <c r="Q41" s="42">
        <v>118012.6805</v>
      </c>
      <c r="R41" s="42">
        <v>113593.4111</v>
      </c>
      <c r="S41" s="42">
        <v>122310.31299999999</v>
      </c>
      <c r="T41" s="42">
        <v>133553.4847</v>
      </c>
      <c r="U41" s="42">
        <v>133473.18030000001</v>
      </c>
      <c r="V41" s="42">
        <v>144040.38099999999</v>
      </c>
      <c r="W41" s="42">
        <v>150016.4724</v>
      </c>
      <c r="X41" s="42">
        <v>141027.50469999999</v>
      </c>
      <c r="Y41" s="42">
        <v>164639.13039999999</v>
      </c>
      <c r="Z41" s="42">
        <v>166506.4037</v>
      </c>
      <c r="AA41" s="42">
        <v>179476.3867</v>
      </c>
      <c r="AB41" s="42">
        <v>181480.1537</v>
      </c>
      <c r="AC41" s="77">
        <v>1748129.5022</v>
      </c>
    </row>
    <row r="42" spans="2:29" ht="12.75" customHeight="1" x14ac:dyDescent="0.3">
      <c r="B42" s="75"/>
      <c r="C42" s="55" t="s">
        <v>61</v>
      </c>
      <c r="D42" s="72">
        <v>0.21007700000000001</v>
      </c>
      <c r="E42" s="72">
        <v>1.323E-2</v>
      </c>
      <c r="F42" s="72">
        <v>-4.4018000000000002E-2</v>
      </c>
      <c r="G42" s="72">
        <v>-6.9468000000000002E-2</v>
      </c>
      <c r="H42" s="72">
        <v>0.109265</v>
      </c>
      <c r="I42" s="72">
        <v>-0.39872299999999999</v>
      </c>
      <c r="J42" s="72">
        <v>0.79569400000000001</v>
      </c>
      <c r="K42" s="72">
        <v>0.32611099999999998</v>
      </c>
      <c r="L42" s="72">
        <v>0.51615200000000006</v>
      </c>
      <c r="M42" s="72">
        <v>0.21279300000000001</v>
      </c>
      <c r="N42" s="72">
        <v>-3.449E-2</v>
      </c>
      <c r="O42" s="72">
        <v>6.1744E-2</v>
      </c>
      <c r="P42" s="72"/>
      <c r="Q42" s="72">
        <v>4.5616999999999998E-2</v>
      </c>
      <c r="R42" s="72">
        <v>-3.7447000000000001E-2</v>
      </c>
      <c r="S42" s="73">
        <v>0.11262900000000001</v>
      </c>
      <c r="T42" s="73">
        <v>5.67E-2</v>
      </c>
      <c r="U42" s="73">
        <v>3.2711999999999998E-2</v>
      </c>
      <c r="V42" s="73">
        <v>4.4359000000000003E-2</v>
      </c>
      <c r="W42" s="73">
        <v>4.1488999999999998E-2</v>
      </c>
      <c r="X42" s="73">
        <v>4.0802999999999999E-2</v>
      </c>
      <c r="Y42" s="73">
        <v>5.4448999999999997E-2</v>
      </c>
      <c r="Z42" s="73">
        <v>4.5053000000000003E-2</v>
      </c>
      <c r="AA42" s="73">
        <v>4.3124000000000003E-2</v>
      </c>
      <c r="AB42" s="73">
        <v>4.487E-2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1.79155695274657</v>
      </c>
      <c r="E44" s="76">
        <v>1.1450820964275401</v>
      </c>
      <c r="F44" s="76">
        <v>0.83257192822681503</v>
      </c>
      <c r="G44" s="76">
        <v>0.41957015732015002</v>
      </c>
      <c r="H44" s="76">
        <v>0.54309670996195503</v>
      </c>
      <c r="I44" s="76">
        <v>-2.6223165071051002E-2</v>
      </c>
      <c r="J44" s="76">
        <v>0.55391794154011997</v>
      </c>
      <c r="K44" s="76">
        <v>0.38497718210881499</v>
      </c>
      <c r="L44" s="76">
        <v>1.0776038922694999</v>
      </c>
      <c r="M44" s="76">
        <v>2.7689102060269799</v>
      </c>
      <c r="N44" s="76">
        <v>2.7773249362842098</v>
      </c>
      <c r="O44" s="76">
        <v>2.2653513988991998</v>
      </c>
      <c r="P44" s="76">
        <v>1.19288071967052</v>
      </c>
      <c r="Q44" s="76">
        <v>1.8215609407612201</v>
      </c>
      <c r="R44" s="76">
        <v>1.6804373415499201</v>
      </c>
      <c r="S44" s="76">
        <v>2.1196546829884801</v>
      </c>
      <c r="T44" s="76">
        <v>2.5426394996942099</v>
      </c>
      <c r="U44" s="76">
        <v>2.29815498756416</v>
      </c>
      <c r="V44" s="76">
        <v>4.7285723990308899</v>
      </c>
      <c r="W44" s="76">
        <v>2.32252813890597</v>
      </c>
      <c r="X44" s="76">
        <v>1.5177775495160299</v>
      </c>
      <c r="Y44" s="76">
        <v>0.81359451100472802</v>
      </c>
      <c r="Z44" s="76">
        <v>0.56275846362172099</v>
      </c>
      <c r="AA44" s="76">
        <v>0.68838309926401797</v>
      </c>
      <c r="AB44" s="76">
        <v>0.66155004081204005</v>
      </c>
      <c r="AC44" s="79">
        <v>1.3599846358183501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hidden="1" customHeight="1" x14ac:dyDescent="0.3"/>
    <row r="54" ht="12.75" hidden="1" customHeight="1" x14ac:dyDescent="0.3"/>
    <row r="55" ht="12.75" hidden="1" customHeight="1" x14ac:dyDescent="0.3"/>
    <row r="56" ht="12.75" hidden="1" customHeight="1" x14ac:dyDescent="0.3"/>
    <row r="57" ht="12.75" hidden="1" customHeight="1" x14ac:dyDescent="0.3"/>
    <row r="58" ht="12.75" hidden="1" customHeight="1" x14ac:dyDescent="0.3"/>
    <row r="59" ht="12.75" hidden="1" customHeight="1" x14ac:dyDescent="0.3"/>
    <row r="60" ht="12.75" hidden="1" customHeight="1" x14ac:dyDescent="0.3"/>
    <row r="61" ht="12.75" hidden="1" customHeight="1" x14ac:dyDescent="0.3"/>
    <row r="62" ht="12.75" hidden="1" customHeight="1" x14ac:dyDescent="0.3"/>
    <row r="63" ht="12.75" hidden="1" customHeight="1" x14ac:dyDescent="0.3"/>
    <row r="64" ht="12.75" hidden="1" customHeight="1" x14ac:dyDescent="0.3"/>
    <row r="65" ht="12.75" hidden="1" customHeight="1" x14ac:dyDescent="0.3"/>
    <row r="66" ht="12.75" hidden="1" customHeight="1" x14ac:dyDescent="0.3"/>
    <row r="67" ht="12.75" hidden="1" customHeight="1" x14ac:dyDescent="0.3"/>
    <row r="68" ht="12.75" hidden="1" customHeight="1" x14ac:dyDescent="0.3"/>
    <row r="69" ht="12.75" hidden="1" customHeight="1" x14ac:dyDescent="0.3"/>
    <row r="70" ht="12.75" hidden="1" customHeight="1" x14ac:dyDescent="0.3"/>
    <row r="71" ht="12.75" hidden="1" customHeight="1" x14ac:dyDescent="0.3"/>
    <row r="72" ht="12.75" hidden="1" customHeight="1" x14ac:dyDescent="0.3"/>
    <row r="73" ht="12.75" hidden="1" customHeight="1" x14ac:dyDescent="0.3"/>
    <row r="74" ht="12.75" hidden="1" customHeight="1" x14ac:dyDescent="0.3"/>
    <row r="75" ht="12.75" hidden="1" customHeight="1" x14ac:dyDescent="0.3"/>
    <row r="76" ht="12.75" hidden="1" customHeight="1" x14ac:dyDescent="0.3"/>
    <row r="77" ht="12.75" hidden="1" customHeight="1" x14ac:dyDescent="0.3"/>
    <row r="78" ht="12.75" hidden="1" customHeight="1" x14ac:dyDescent="0.3"/>
    <row r="79" ht="12.75" hidden="1" customHeight="1" x14ac:dyDescent="0.3"/>
    <row r="80" ht="12.75" hidden="1" customHeight="1" x14ac:dyDescent="0.3"/>
    <row r="81" spans="2:29" ht="12.75" hidden="1" customHeight="1" x14ac:dyDescent="0.3"/>
    <row r="82" spans="2:29" hidden="1" x14ac:dyDescent="0.3"/>
    <row r="83" spans="2:29" ht="12.75" customHeight="1" x14ac:dyDescent="0.3">
      <c r="B83" s="61" t="str">
        <f>"Field Segment: "&amp;IFERROR(_xll.SAPGetDimensionEffectiveFilter("ADS_MOM_NUS_RPL","ZMFLDSEG","TEXT"),"")</f>
        <v>Field Segment: SM&amp;C SMB</v>
      </c>
      <c r="C83" s="62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821377.28390000004</v>
      </c>
      <c r="E85" s="42">
        <v>876954.42729999998</v>
      </c>
      <c r="F85" s="42">
        <v>848939.26229999994</v>
      </c>
      <c r="G85" s="42">
        <v>842216.70869999996</v>
      </c>
      <c r="H85" s="42">
        <v>845975.7156</v>
      </c>
      <c r="I85" s="42">
        <v>871237.39</v>
      </c>
      <c r="J85" s="42">
        <v>882653.00430000003</v>
      </c>
      <c r="K85" s="42">
        <v>846525.21750000003</v>
      </c>
      <c r="L85" s="42">
        <v>902212.12650000001</v>
      </c>
      <c r="M85" s="42">
        <v>901442.80579999997</v>
      </c>
      <c r="N85" s="42">
        <v>909631.3898</v>
      </c>
      <c r="O85" s="42">
        <v>910752.8713</v>
      </c>
      <c r="P85" s="42">
        <v>10459918.203</v>
      </c>
      <c r="Q85" s="42">
        <v>865333.43409999995</v>
      </c>
      <c r="R85" s="42">
        <v>806542.74899999995</v>
      </c>
      <c r="S85" s="42">
        <v>765698.3835</v>
      </c>
      <c r="T85" s="42">
        <v>774098.83490000002</v>
      </c>
      <c r="U85" s="42">
        <v>726371.64639999997</v>
      </c>
      <c r="V85" s="42">
        <v>726922.62349999999</v>
      </c>
      <c r="W85" s="42">
        <v>696299.55409999995</v>
      </c>
      <c r="X85" s="42">
        <v>606542.67819999997</v>
      </c>
      <c r="Y85" s="42">
        <v>651335.1618</v>
      </c>
      <c r="Z85" s="42">
        <v>610213.22140000004</v>
      </c>
      <c r="AA85" s="42">
        <v>609363.2757</v>
      </c>
      <c r="AB85" s="42">
        <v>569572.05039999995</v>
      </c>
      <c r="AC85" s="77">
        <v>8408293.6129999999</v>
      </c>
    </row>
    <row r="86" spans="2:29" ht="12.75" customHeight="1" x14ac:dyDescent="0.3">
      <c r="B86" s="53"/>
      <c r="C86" s="55" t="s">
        <v>61</v>
      </c>
      <c r="D86" s="72">
        <v>-1.8074E-2</v>
      </c>
      <c r="E86" s="72">
        <v>6.7663000000000001E-2</v>
      </c>
      <c r="F86" s="72">
        <v>3.2200000000000002E-4</v>
      </c>
      <c r="G86" s="72">
        <v>-3.9920999999999998E-2</v>
      </c>
      <c r="H86" s="72">
        <v>3.7945E-2</v>
      </c>
      <c r="I86" s="72">
        <v>-3.3600000000000001E-3</v>
      </c>
      <c r="J86" s="72">
        <v>1.3103E-2</v>
      </c>
      <c r="K86" s="72">
        <v>2.5211999999999998E-2</v>
      </c>
      <c r="L86" s="72">
        <v>-2.977E-3</v>
      </c>
      <c r="M86" s="72">
        <v>3.2452000000000002E-2</v>
      </c>
      <c r="N86" s="72">
        <v>-2.3466999999999998E-2</v>
      </c>
      <c r="O86" s="72">
        <v>3.4606999999999999E-2</v>
      </c>
      <c r="P86" s="72"/>
      <c r="Q86" s="72">
        <v>-8.0519999999999994E-2</v>
      </c>
      <c r="R86" s="72">
        <v>-6.794E-2</v>
      </c>
      <c r="S86" s="73">
        <v>-1.8995999999999999E-2</v>
      </c>
      <c r="T86" s="73">
        <v>-2.1641000000000001E-2</v>
      </c>
      <c r="U86" s="73">
        <v>-3.0377000000000001E-2</v>
      </c>
      <c r="V86" s="73">
        <v>-3.1524000000000003E-2</v>
      </c>
      <c r="W86" s="73">
        <v>-4.2126999999999998E-2</v>
      </c>
      <c r="X86" s="73">
        <v>-3.5574000000000001E-2</v>
      </c>
      <c r="Y86" s="73">
        <v>-3.0072000000000002E-2</v>
      </c>
      <c r="Z86" s="73">
        <v>-3.1905999999999997E-2</v>
      </c>
      <c r="AA86" s="73">
        <v>-3.3605999999999997E-2</v>
      </c>
      <c r="AB86" s="73">
        <v>-3.4143E-2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0.44815635648878799</v>
      </c>
      <c r="E88" s="72">
        <v>0.57330840235323799</v>
      </c>
      <c r="F88" s="72">
        <v>0.45701008360562601</v>
      </c>
      <c r="G88" s="72">
        <v>0.34424492833581</v>
      </c>
      <c r="H88" s="72">
        <v>0.26143276974878998</v>
      </c>
      <c r="I88" s="72">
        <v>0.224529419772734</v>
      </c>
      <c r="J88" s="72">
        <v>0.24378330175740701</v>
      </c>
      <c r="K88" s="72">
        <v>0.26896662591873599</v>
      </c>
      <c r="L88" s="72">
        <v>0.14598723091732699</v>
      </c>
      <c r="M88" s="72">
        <v>9.4607864288718702E-2</v>
      </c>
      <c r="N88" s="72">
        <v>5.3754886902168397E-2</v>
      </c>
      <c r="O88" s="72">
        <v>0.125063585533634</v>
      </c>
      <c r="P88" s="72">
        <v>0.24876477108567099</v>
      </c>
      <c r="Q88" s="72">
        <v>5.3515176352687502E-2</v>
      </c>
      <c r="R88" s="72">
        <v>-8.0291148670959003E-2</v>
      </c>
      <c r="S88" s="72">
        <v>-9.8052808365204497E-2</v>
      </c>
      <c r="T88" s="72">
        <v>-8.0879271446826398E-2</v>
      </c>
      <c r="U88" s="72">
        <v>-0.141380026630164</v>
      </c>
      <c r="V88" s="72">
        <v>-0.16564344937032599</v>
      </c>
      <c r="W88" s="72">
        <v>-0.21112877800465901</v>
      </c>
      <c r="X88" s="72">
        <v>-0.28349130579798698</v>
      </c>
      <c r="Y88" s="72">
        <v>-0.278068712812851</v>
      </c>
      <c r="Z88" s="72">
        <v>-0.32307050710948199</v>
      </c>
      <c r="AA88" s="72">
        <v>-0.33009867234904899</v>
      </c>
      <c r="AB88" s="72">
        <v>-0.37461404915803498</v>
      </c>
      <c r="AC88" s="78">
        <v>-0.19614155198762201</v>
      </c>
    </row>
    <row r="89" spans="2:29" ht="12.75" customHeight="1" x14ac:dyDescent="0.3">
      <c r="B89" s="56" t="s">
        <v>105</v>
      </c>
      <c r="C89" s="55" t="s">
        <v>97</v>
      </c>
      <c r="D89" s="42">
        <v>1349389.1544000001</v>
      </c>
      <c r="E89" s="42">
        <v>1374080.2490000001</v>
      </c>
      <c r="F89" s="42">
        <v>1445613.3689999999</v>
      </c>
      <c r="G89" s="42">
        <v>1515556.8844000001</v>
      </c>
      <c r="H89" s="42">
        <v>1614220.2080999999</v>
      </c>
      <c r="I89" s="42">
        <v>1632650.2323</v>
      </c>
      <c r="J89" s="42">
        <v>1700624.3134000001</v>
      </c>
      <c r="K89" s="42">
        <v>1740682.2219</v>
      </c>
      <c r="L89" s="42">
        <v>1783521.8208999999</v>
      </c>
      <c r="M89" s="42">
        <v>1911266.2054000001</v>
      </c>
      <c r="N89" s="42">
        <v>1908422.8411000001</v>
      </c>
      <c r="O89" s="42">
        <v>1938111.2046999999</v>
      </c>
      <c r="P89" s="42">
        <v>19914138.704599999</v>
      </c>
      <c r="Q89" s="42">
        <v>1997696.1405</v>
      </c>
      <c r="R89" s="42">
        <v>2104464.8262</v>
      </c>
      <c r="S89" s="42">
        <v>2172093.9079</v>
      </c>
      <c r="T89" s="42">
        <v>2148214.1877000001</v>
      </c>
      <c r="U89" s="42">
        <v>2275887.3546000002</v>
      </c>
      <c r="V89" s="42">
        <v>2255707.5753000001</v>
      </c>
      <c r="W89" s="42">
        <v>2403701.0906000002</v>
      </c>
      <c r="X89" s="42">
        <v>2465464.1900999998</v>
      </c>
      <c r="Y89" s="42">
        <v>2286412.9550000001</v>
      </c>
      <c r="Z89" s="42">
        <v>2596799.3113000002</v>
      </c>
      <c r="AA89" s="42">
        <v>2579594.2593</v>
      </c>
      <c r="AB89" s="42">
        <v>2736730.4155999999</v>
      </c>
      <c r="AC89" s="77">
        <v>28022766.2141</v>
      </c>
    </row>
    <row r="90" spans="2:29" ht="12.75" customHeight="1" x14ac:dyDescent="0.3">
      <c r="B90" s="53"/>
      <c r="C90" s="55" t="s">
        <v>61</v>
      </c>
      <c r="D90" s="72">
        <v>4.4006999999999998E-2</v>
      </c>
      <c r="E90" s="72">
        <v>-1.455E-2</v>
      </c>
      <c r="F90" s="72">
        <v>5.2059000000000001E-2</v>
      </c>
      <c r="G90" s="72">
        <v>8.3329E-2</v>
      </c>
      <c r="H90" s="72">
        <v>3.0741999999999998E-2</v>
      </c>
      <c r="I90" s="72">
        <v>4.5130999999999998E-2</v>
      </c>
      <c r="J90" s="72">
        <v>8.0330000000000002E-3</v>
      </c>
      <c r="K90" s="72">
        <v>2.3555E-2</v>
      </c>
      <c r="L90" s="72">
        <v>9.5273999999999998E-2</v>
      </c>
      <c r="M90" s="72">
        <v>2.4880000000000002E-3</v>
      </c>
      <c r="N90" s="72">
        <v>3.1795999999999998E-2</v>
      </c>
      <c r="O90" s="72">
        <v>-1.7203E-2</v>
      </c>
      <c r="P90" s="72"/>
      <c r="Q90" s="72">
        <v>6.5101999999999993E-2</v>
      </c>
      <c r="R90" s="72">
        <v>1.9463999999999999E-2</v>
      </c>
      <c r="S90" s="73">
        <v>3.2135999999999998E-2</v>
      </c>
      <c r="T90" s="73">
        <v>2.1972999999999999E-2</v>
      </c>
      <c r="U90" s="73">
        <v>2.5257000000000002E-2</v>
      </c>
      <c r="V90" s="73">
        <v>2.4171000000000002E-2</v>
      </c>
      <c r="W90" s="73">
        <v>3.1234000000000001E-2</v>
      </c>
      <c r="X90" s="73">
        <v>2.5694999999999999E-2</v>
      </c>
      <c r="Y90" s="73">
        <v>2.6738000000000001E-2</v>
      </c>
      <c r="Z90" s="73">
        <v>2.5840999999999999E-2</v>
      </c>
      <c r="AA90" s="73">
        <v>2.6487E-2</v>
      </c>
      <c r="AB90" s="73">
        <v>2.6692E-2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0.69915616844063599</v>
      </c>
      <c r="E92" s="72">
        <v>0.49027507035294599</v>
      </c>
      <c r="F92" s="72">
        <v>0.42845793291269701</v>
      </c>
      <c r="G92" s="72">
        <v>0.440458802001231</v>
      </c>
      <c r="H92" s="72">
        <v>0.48949288612722403</v>
      </c>
      <c r="I92" s="72">
        <v>0.48264535493784</v>
      </c>
      <c r="J92" s="72">
        <v>0.49554377461820898</v>
      </c>
      <c r="K92" s="72">
        <v>0.41206648051578498</v>
      </c>
      <c r="L92" s="72">
        <v>0.32163285089883997</v>
      </c>
      <c r="M92" s="72">
        <v>0.52136909432326595</v>
      </c>
      <c r="N92" s="72">
        <v>0.70903239392530903</v>
      </c>
      <c r="O92" s="72">
        <v>0.45112311961448298</v>
      </c>
      <c r="P92" s="72">
        <v>0.48689380335465099</v>
      </c>
      <c r="Q92" s="72">
        <v>0.48044478791462297</v>
      </c>
      <c r="R92" s="72">
        <v>0.53154433864510098</v>
      </c>
      <c r="S92" s="72">
        <v>0.50254138103505597</v>
      </c>
      <c r="T92" s="72">
        <v>0.417442136162685</v>
      </c>
      <c r="U92" s="72">
        <v>0.40989893645230002</v>
      </c>
      <c r="V92" s="72">
        <v>0.38162328383236499</v>
      </c>
      <c r="W92" s="72">
        <v>0.41342274814027702</v>
      </c>
      <c r="X92" s="72">
        <v>0.41637810686024102</v>
      </c>
      <c r="Y92" s="72">
        <v>0.28196522644518701</v>
      </c>
      <c r="Z92" s="72">
        <v>0.35868007500113203</v>
      </c>
      <c r="AA92" s="72">
        <v>0.35168905116076998</v>
      </c>
      <c r="AB92" s="72">
        <v>0.41206057163454601</v>
      </c>
      <c r="AC92" s="78">
        <v>0.40717942311142902</v>
      </c>
    </row>
    <row r="93" spans="2:29" ht="12.75" customHeight="1" x14ac:dyDescent="0.3">
      <c r="B93" s="56" t="s">
        <v>106</v>
      </c>
      <c r="C93" s="55" t="s">
        <v>97</v>
      </c>
      <c r="D93" s="42">
        <v>429023.0196</v>
      </c>
      <c r="E93" s="42">
        <v>483265.26280000003</v>
      </c>
      <c r="F93" s="42">
        <v>501369.86609999998</v>
      </c>
      <c r="G93" s="42">
        <v>500305.19270000001</v>
      </c>
      <c r="H93" s="42">
        <v>482678.81349999999</v>
      </c>
      <c r="I93" s="42">
        <v>492408.16399999999</v>
      </c>
      <c r="J93" s="42">
        <v>531584.49739999999</v>
      </c>
      <c r="K93" s="42">
        <v>588289.2317</v>
      </c>
      <c r="L93" s="42">
        <v>615476.96979999996</v>
      </c>
      <c r="M93" s="42">
        <v>688063.90689999994</v>
      </c>
      <c r="N93" s="42">
        <v>679453.33310000005</v>
      </c>
      <c r="O93" s="42">
        <v>721568.87910000002</v>
      </c>
      <c r="P93" s="42">
        <v>6713487.1366999997</v>
      </c>
      <c r="Q93" s="42">
        <v>741637.45970000001</v>
      </c>
      <c r="R93" s="42">
        <v>806123.14659999998</v>
      </c>
      <c r="S93" s="42">
        <v>849578.0209</v>
      </c>
      <c r="T93" s="42">
        <v>857960.61540000001</v>
      </c>
      <c r="U93" s="42">
        <v>924813.44990000001</v>
      </c>
      <c r="V93" s="42">
        <v>937035.90379999997</v>
      </c>
      <c r="W93" s="42">
        <v>1016911.4992</v>
      </c>
      <c r="X93" s="42">
        <v>1066002.9018000001</v>
      </c>
      <c r="Y93" s="42">
        <v>1008743.8283000001</v>
      </c>
      <c r="Z93" s="42">
        <v>1168911.0564999999</v>
      </c>
      <c r="AA93" s="42">
        <v>1184549.5782000001</v>
      </c>
      <c r="AB93" s="42">
        <v>1282577.6893</v>
      </c>
      <c r="AC93" s="77">
        <v>11844845.149599999</v>
      </c>
    </row>
    <row r="94" spans="2:29" ht="12.75" customHeight="1" x14ac:dyDescent="0.3">
      <c r="B94" s="53"/>
      <c r="C94" s="55" t="s">
        <v>61</v>
      </c>
      <c r="D94" s="72">
        <v>5.6215000000000001E-2</v>
      </c>
      <c r="E94" s="72">
        <v>9.0094999999999995E-2</v>
      </c>
      <c r="F94" s="72">
        <v>3.7463000000000003E-2</v>
      </c>
      <c r="G94" s="72">
        <v>3.1139E-2</v>
      </c>
      <c r="H94" s="72">
        <v>-6.6352999999999995E-2</v>
      </c>
      <c r="I94" s="72">
        <v>5.4162000000000002E-2</v>
      </c>
      <c r="J94" s="72">
        <v>4.4735999999999998E-2</v>
      </c>
      <c r="K94" s="72">
        <v>0.106671</v>
      </c>
      <c r="L94" s="72">
        <v>0.118368</v>
      </c>
      <c r="M94" s="72">
        <v>4.5810999999999998E-2</v>
      </c>
      <c r="N94" s="72">
        <v>2.0402E-2</v>
      </c>
      <c r="O94" s="72">
        <v>2.7727000000000002E-2</v>
      </c>
      <c r="P94" s="72"/>
      <c r="Q94" s="72">
        <v>6.2073000000000003E-2</v>
      </c>
      <c r="R94" s="72">
        <v>5.1887999999999997E-2</v>
      </c>
      <c r="S94" s="73">
        <v>5.3906000000000003E-2</v>
      </c>
      <c r="T94" s="73">
        <v>4.3528999999999998E-2</v>
      </c>
      <c r="U94" s="73">
        <v>4.3149E-2</v>
      </c>
      <c r="V94" s="73">
        <v>4.6989999999999997E-2</v>
      </c>
      <c r="W94" s="73">
        <v>5.0235000000000002E-2</v>
      </c>
      <c r="X94" s="73">
        <v>4.8274999999999998E-2</v>
      </c>
      <c r="Y94" s="73">
        <v>4.7674000000000001E-2</v>
      </c>
      <c r="Z94" s="73">
        <v>4.6639E-2</v>
      </c>
      <c r="AA94" s="73">
        <v>4.7157999999999999E-2</v>
      </c>
      <c r="AB94" s="73">
        <v>4.7828000000000002E-2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2.3681728879281101</v>
      </c>
      <c r="E96" s="72">
        <v>1.6480098310790301</v>
      </c>
      <c r="F96" s="72">
        <v>1.38499161362003</v>
      </c>
      <c r="G96" s="72">
        <v>1.41305288753653</v>
      </c>
      <c r="H96" s="72">
        <v>1.27071333312305</v>
      </c>
      <c r="I96" s="72">
        <v>1.1960844693241499</v>
      </c>
      <c r="J96" s="72">
        <v>1.2878250791206101</v>
      </c>
      <c r="K96" s="72">
        <v>0.86660872572859204</v>
      </c>
      <c r="L96" s="72">
        <v>0.72195735905913505</v>
      </c>
      <c r="M96" s="72">
        <v>0.86272340604729802</v>
      </c>
      <c r="N96" s="72">
        <v>0.72412844200232396</v>
      </c>
      <c r="O96" s="72">
        <v>0.71913092896001096</v>
      </c>
      <c r="P96" s="72">
        <v>1.0641872060014901</v>
      </c>
      <c r="Q96" s="72">
        <v>0.72866588928367204</v>
      </c>
      <c r="R96" s="72">
        <v>0.66807591741518402</v>
      </c>
      <c r="S96" s="72">
        <v>0.69451352852257098</v>
      </c>
      <c r="T96" s="72">
        <v>0.71487449644453804</v>
      </c>
      <c r="U96" s="72">
        <v>0.91600174698780301</v>
      </c>
      <c r="V96" s="72">
        <v>0.90296581638317397</v>
      </c>
      <c r="W96" s="72">
        <v>0.91298185739755899</v>
      </c>
      <c r="X96" s="72">
        <v>0.81203878017541498</v>
      </c>
      <c r="Y96" s="72">
        <v>0.63896275213643305</v>
      </c>
      <c r="Z96" s="72">
        <v>0.69884082681564597</v>
      </c>
      <c r="AA96" s="72">
        <v>0.74338622020662204</v>
      </c>
      <c r="AB96" s="72">
        <v>0.77748476472507599</v>
      </c>
      <c r="AC96" s="78">
        <v>0.76433571829591795</v>
      </c>
    </row>
    <row r="97" spans="2:29" ht="12.75" customHeight="1" x14ac:dyDescent="0.3">
      <c r="B97" s="55" t="s">
        <v>107</v>
      </c>
      <c r="C97" s="55" t="s">
        <v>97</v>
      </c>
      <c r="D97" s="42">
        <v>2599789.4578999998</v>
      </c>
      <c r="E97" s="42">
        <v>2734299.9391000001</v>
      </c>
      <c r="F97" s="42">
        <v>2795922.4974000002</v>
      </c>
      <c r="G97" s="42">
        <v>2858078.7858000002</v>
      </c>
      <c r="H97" s="42">
        <v>2942874.7371999999</v>
      </c>
      <c r="I97" s="42">
        <v>2996295.7862999998</v>
      </c>
      <c r="J97" s="42">
        <v>3114861.8150999998</v>
      </c>
      <c r="K97" s="42">
        <v>3175496.6710999999</v>
      </c>
      <c r="L97" s="42">
        <v>3301210.9172</v>
      </c>
      <c r="M97" s="42">
        <v>3500772.9180999999</v>
      </c>
      <c r="N97" s="42">
        <v>3497507.5639999998</v>
      </c>
      <c r="O97" s="42">
        <v>3570432.9550999999</v>
      </c>
      <c r="P97" s="42">
        <v>37087544.044299997</v>
      </c>
      <c r="Q97" s="42">
        <v>3604667.0342999999</v>
      </c>
      <c r="R97" s="42">
        <v>3717130.7217999999</v>
      </c>
      <c r="S97" s="42">
        <v>3787370.3122999999</v>
      </c>
      <c r="T97" s="42">
        <v>3780273.6379999998</v>
      </c>
      <c r="U97" s="42">
        <v>3927072.4509000001</v>
      </c>
      <c r="V97" s="42">
        <v>3919666.1025999999</v>
      </c>
      <c r="W97" s="42">
        <v>4116912.1439</v>
      </c>
      <c r="X97" s="42">
        <v>4138009.7700999998</v>
      </c>
      <c r="Y97" s="42">
        <v>3946491.9451000001</v>
      </c>
      <c r="Z97" s="42">
        <v>4375923.5892000003</v>
      </c>
      <c r="AA97" s="42">
        <v>4373507.1131999996</v>
      </c>
      <c r="AB97" s="42">
        <v>4588880.1552999998</v>
      </c>
      <c r="AC97" s="77">
        <v>48275904.9767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0.74632959204265004</v>
      </c>
      <c r="E100" s="76">
        <v>0.64525803434771201</v>
      </c>
      <c r="F100" s="76">
        <v>0.54908456406652695</v>
      </c>
      <c r="G100" s="76">
        <v>0.51541592734939201</v>
      </c>
      <c r="H100" s="76">
        <v>0.49616003240419299</v>
      </c>
      <c r="I100" s="76">
        <v>0.47102059740017399</v>
      </c>
      <c r="J100" s="76">
        <v>0.498154087334715</v>
      </c>
      <c r="K100" s="76">
        <v>0.43364409641820001</v>
      </c>
      <c r="L100" s="76">
        <v>0.32355944293491401</v>
      </c>
      <c r="M100" s="76">
        <v>0.42935552638216501</v>
      </c>
      <c r="N100" s="76">
        <v>0.473266033658091</v>
      </c>
      <c r="O100" s="76">
        <v>0.39207113440265701</v>
      </c>
      <c r="P100" s="76">
        <v>0.48221581335213398</v>
      </c>
      <c r="Q100" s="76">
        <v>0.38652267526759598</v>
      </c>
      <c r="R100" s="76">
        <v>0.35944512474498302</v>
      </c>
      <c r="S100" s="76">
        <v>0.35460489903492398</v>
      </c>
      <c r="T100" s="76">
        <v>0.32266250209119801</v>
      </c>
      <c r="U100" s="76">
        <v>0.33443411683788299</v>
      </c>
      <c r="V100" s="76">
        <v>0.30817061537179902</v>
      </c>
      <c r="W100" s="76">
        <v>0.32169976977544701</v>
      </c>
      <c r="X100" s="76">
        <v>0.30310631648893599</v>
      </c>
      <c r="Y100" s="76">
        <v>0.195467979503506</v>
      </c>
      <c r="Z100" s="76">
        <v>0.249987843134646</v>
      </c>
      <c r="AA100" s="76">
        <v>0.25046394701664199</v>
      </c>
      <c r="AB100" s="76">
        <v>0.28524473446427601</v>
      </c>
      <c r="AC100" s="79">
        <v>0.301674355115988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3" ht="14.2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ht="12.75" customHeight="1" x14ac:dyDescent="0.3"/>
    <row r="1851" ht="12.75" customHeight="1" x14ac:dyDescent="0.3"/>
    <row r="1852" ht="12.75" customHeight="1" x14ac:dyDescent="0.3"/>
    <row r="1853" ht="12.75" customHeight="1" x14ac:dyDescent="0.3"/>
    <row r="1854" ht="12.75" customHeight="1" x14ac:dyDescent="0.3"/>
    <row r="1855" ht="12.75" customHeight="1" x14ac:dyDescent="0.3"/>
    <row r="1856" ht="12.75" customHeight="1" x14ac:dyDescent="0.3"/>
    <row r="1857" ht="12.75" customHeight="1" x14ac:dyDescent="0.3"/>
    <row r="1858" ht="12.75" customHeight="1" x14ac:dyDescent="0.3"/>
    <row r="1859" ht="12.75" customHeight="1" x14ac:dyDescent="0.3"/>
    <row r="1860" ht="12.75" customHeight="1" x14ac:dyDescent="0.3"/>
    <row r="1861" ht="12.75" customHeight="1" x14ac:dyDescent="0.3"/>
    <row r="1862" ht="12.75" customHeight="1" x14ac:dyDescent="0.3"/>
    <row r="1863" ht="12.75" customHeight="1" x14ac:dyDescent="0.3"/>
    <row r="1864" ht="12.75" customHeight="1" x14ac:dyDescent="0.3"/>
    <row r="1865" ht="12.75" customHeight="1" x14ac:dyDescent="0.3"/>
    <row r="1866" ht="12.75" customHeight="1" x14ac:dyDescent="0.3"/>
    <row r="1867" ht="12.75" customHeight="1" x14ac:dyDescent="0.3"/>
    <row r="1868" ht="12.75" customHeight="1" x14ac:dyDescent="0.3"/>
    <row r="1869" ht="12.75" customHeight="1" x14ac:dyDescent="0.3"/>
    <row r="1870" ht="12.75" customHeight="1" x14ac:dyDescent="0.3"/>
    <row r="1871" ht="12.75" customHeight="1" x14ac:dyDescent="0.3"/>
    <row r="1872" ht="12.75" customHeight="1" x14ac:dyDescent="0.3"/>
    <row r="1873" ht="12.75" customHeight="1" x14ac:dyDescent="0.3"/>
    <row r="1874" ht="12.75" customHeight="1" x14ac:dyDescent="0.3"/>
    <row r="1875" ht="12.75" customHeight="1" x14ac:dyDescent="0.3"/>
    <row r="1876" ht="12.75" customHeight="1" x14ac:dyDescent="0.3"/>
    <row r="1877" ht="12.75" customHeight="1" x14ac:dyDescent="0.3"/>
    <row r="1878" ht="12.75" customHeight="1" x14ac:dyDescent="0.3"/>
    <row r="1879" ht="12.75" customHeight="1" x14ac:dyDescent="0.3"/>
    <row r="1880" ht="12.75" customHeight="1" x14ac:dyDescent="0.3"/>
    <row r="1881" ht="12.75" customHeight="1" x14ac:dyDescent="0.3"/>
    <row r="1882" ht="12.75" customHeight="1" x14ac:dyDescent="0.3"/>
    <row r="1883" ht="12.75" customHeight="1" x14ac:dyDescent="0.3"/>
    <row r="1884" ht="12.75" customHeight="1" x14ac:dyDescent="0.3"/>
    <row r="1885" ht="12.75" customHeight="1" x14ac:dyDescent="0.3"/>
    <row r="1886" ht="12.75" customHeight="1" x14ac:dyDescent="0.3"/>
    <row r="1887" ht="12.75" customHeight="1" x14ac:dyDescent="0.3"/>
    <row r="1888" ht="12.75" customHeight="1" x14ac:dyDescent="0.3"/>
    <row r="1889" ht="12.75" customHeight="1" x14ac:dyDescent="0.3"/>
    <row r="1890" ht="12.75" customHeight="1" x14ac:dyDescent="0.3"/>
    <row r="1891" ht="12.75" customHeight="1" x14ac:dyDescent="0.3"/>
    <row r="1892" ht="12.75" customHeight="1" x14ac:dyDescent="0.3"/>
    <row r="1893" ht="12.75" customHeight="1" x14ac:dyDescent="0.3"/>
    <row r="1894" ht="12.75" customHeight="1" x14ac:dyDescent="0.3"/>
    <row r="1895" ht="12.75" customHeight="1" x14ac:dyDescent="0.3"/>
    <row r="1896" ht="12.75" customHeight="1" x14ac:dyDescent="0.3"/>
    <row r="1897" ht="12.75" customHeight="1" x14ac:dyDescent="0.3"/>
    <row r="1898" ht="12.75" customHeight="1" x14ac:dyDescent="0.3"/>
    <row r="1899" ht="12.75" customHeight="1" x14ac:dyDescent="0.3"/>
    <row r="1900" ht="12.75" customHeight="1" x14ac:dyDescent="0.3"/>
    <row r="1901" ht="12.75" customHeight="1" x14ac:dyDescent="0.3"/>
    <row r="1902" ht="12.75" customHeight="1" x14ac:dyDescent="0.3"/>
    <row r="1903" ht="12.75" customHeight="1" x14ac:dyDescent="0.3"/>
    <row r="1904" ht="12.75" customHeight="1" x14ac:dyDescent="0.3"/>
    <row r="1905" ht="12.75" customHeight="1" x14ac:dyDescent="0.3"/>
    <row r="1906" ht="12.75" customHeight="1" x14ac:dyDescent="0.3"/>
    <row r="1907" ht="12.75" customHeight="1" x14ac:dyDescent="0.3"/>
    <row r="1908" ht="12.75" customHeight="1" x14ac:dyDescent="0.3"/>
    <row r="1909" ht="12.75" customHeight="1" x14ac:dyDescent="0.3"/>
    <row r="1910" ht="12.75" customHeight="1" x14ac:dyDescent="0.3"/>
    <row r="1911" ht="12.75" customHeight="1" x14ac:dyDescent="0.3"/>
    <row r="1912" ht="12.75" customHeight="1" x14ac:dyDescent="0.3"/>
    <row r="1913" ht="12.75" customHeight="1" x14ac:dyDescent="0.3"/>
    <row r="1914" ht="12.75" customHeight="1" x14ac:dyDescent="0.3"/>
    <row r="1915" ht="12.75" customHeight="1" x14ac:dyDescent="0.3"/>
    <row r="1916" ht="12.75" customHeight="1" x14ac:dyDescent="0.3"/>
    <row r="1917" ht="12.75" customHeight="1" x14ac:dyDescent="0.3"/>
    <row r="1918" ht="12.75" customHeight="1" x14ac:dyDescent="0.3"/>
    <row r="1919" ht="12.75" customHeight="1" x14ac:dyDescent="0.3"/>
    <row r="1920" ht="12.75" customHeight="1" x14ac:dyDescent="0.3"/>
    <row r="1921" ht="12.75" customHeight="1" x14ac:dyDescent="0.3"/>
    <row r="1922" ht="12.75" customHeight="1" x14ac:dyDescent="0.3"/>
    <row r="1923" ht="12.75" customHeight="1" x14ac:dyDescent="0.3"/>
    <row r="1924" ht="12.75" customHeight="1" x14ac:dyDescent="0.3"/>
    <row r="1925" ht="12.75" customHeight="1" x14ac:dyDescent="0.3"/>
    <row r="1926" ht="12.75" customHeight="1" x14ac:dyDescent="0.3"/>
    <row r="1927" ht="12.75" customHeight="1" x14ac:dyDescent="0.3"/>
    <row r="1928" ht="12.75" customHeight="1" x14ac:dyDescent="0.3"/>
    <row r="1929" ht="12.75" customHeight="1" x14ac:dyDescent="0.3"/>
    <row r="1930" ht="12.75" customHeight="1" x14ac:dyDescent="0.3"/>
    <row r="1931" ht="12.75" customHeight="1" x14ac:dyDescent="0.3"/>
    <row r="1932" ht="12.75" customHeight="1" x14ac:dyDescent="0.3"/>
    <row r="1933" ht="12.75" customHeight="1" x14ac:dyDescent="0.3"/>
    <row r="1934" ht="12.75" customHeight="1" x14ac:dyDescent="0.3"/>
    <row r="1935" ht="12.75" customHeight="1" x14ac:dyDescent="0.3"/>
    <row r="1936" ht="12.75" customHeight="1" x14ac:dyDescent="0.3"/>
    <row r="1937" ht="12.75" customHeight="1" x14ac:dyDescent="0.3"/>
    <row r="1938" ht="12.75" customHeight="1" x14ac:dyDescent="0.3"/>
    <row r="1939" ht="12.75" customHeight="1" x14ac:dyDescent="0.3"/>
    <row r="1940" ht="12.75" customHeight="1" x14ac:dyDescent="0.3"/>
    <row r="1941" ht="12.75" customHeight="1" x14ac:dyDescent="0.3"/>
    <row r="1942" ht="12.75" customHeight="1" x14ac:dyDescent="0.3"/>
    <row r="1943" ht="12.75" customHeight="1" x14ac:dyDescent="0.3"/>
    <row r="1944" ht="12.75" customHeight="1" x14ac:dyDescent="0.3"/>
    <row r="1945" ht="12.75" customHeight="1" x14ac:dyDescent="0.3"/>
    <row r="1946" ht="12.75" customHeight="1" x14ac:dyDescent="0.3"/>
    <row r="1947" ht="12.75" customHeight="1" x14ac:dyDescent="0.3"/>
    <row r="1948" ht="12.75" customHeight="1" x14ac:dyDescent="0.3"/>
    <row r="1949" ht="12.75" customHeight="1" x14ac:dyDescent="0.3"/>
    <row r="1950" ht="12.75" customHeight="1" x14ac:dyDescent="0.3"/>
    <row r="1951" ht="12.75" customHeight="1" x14ac:dyDescent="0.3"/>
    <row r="1952" ht="12.75" customHeight="1" x14ac:dyDescent="0.3"/>
    <row r="1953" ht="12.75" customHeight="1" x14ac:dyDescent="0.3"/>
    <row r="1954" ht="12.75" customHeight="1" x14ac:dyDescent="0.3"/>
    <row r="1955" ht="12.75" customHeight="1" x14ac:dyDescent="0.3"/>
    <row r="1956" ht="12.75" customHeight="1" x14ac:dyDescent="0.3"/>
    <row r="1957" ht="12.75" customHeight="1" x14ac:dyDescent="0.3"/>
    <row r="1958" ht="12.75" customHeight="1" x14ac:dyDescent="0.3"/>
    <row r="1959" ht="12.75" customHeight="1" x14ac:dyDescent="0.3"/>
    <row r="1960" ht="12.75" customHeight="1" x14ac:dyDescent="0.3"/>
    <row r="1961" ht="12.75" customHeight="1" x14ac:dyDescent="0.3"/>
    <row r="1962" ht="12.75" customHeight="1" x14ac:dyDescent="0.3"/>
    <row r="1963" ht="12.75" customHeight="1" x14ac:dyDescent="0.3"/>
    <row r="1964" ht="12.75" customHeight="1" x14ac:dyDescent="0.3"/>
    <row r="1965" ht="12.75" customHeight="1" x14ac:dyDescent="0.3"/>
    <row r="1966" ht="12.75" customHeight="1" x14ac:dyDescent="0.3"/>
    <row r="1967" ht="12.75" customHeight="1" x14ac:dyDescent="0.3"/>
    <row r="1968" ht="12.75" customHeight="1" x14ac:dyDescent="0.3"/>
    <row r="1969" ht="12.75" customHeight="1" x14ac:dyDescent="0.3"/>
    <row r="1970" ht="12.75" customHeight="1" x14ac:dyDescent="0.3"/>
    <row r="1971" ht="12.75" customHeight="1" x14ac:dyDescent="0.3"/>
    <row r="1972" ht="12.75" customHeight="1" x14ac:dyDescent="0.3"/>
    <row r="1973" ht="12.75" customHeight="1" x14ac:dyDescent="0.3"/>
    <row r="1974" ht="12.75" customHeight="1" x14ac:dyDescent="0.3"/>
    <row r="1975" ht="12.75" customHeight="1" x14ac:dyDescent="0.3"/>
    <row r="1976" ht="12.75" customHeight="1" x14ac:dyDescent="0.3"/>
    <row r="1977" ht="12.75" customHeight="1" x14ac:dyDescent="0.3"/>
    <row r="1978" ht="12.75" customHeight="1" x14ac:dyDescent="0.3"/>
    <row r="1979" ht="12.75" customHeight="1" x14ac:dyDescent="0.3"/>
    <row r="1980" ht="12.75" customHeight="1" x14ac:dyDescent="0.3"/>
    <row r="1981" ht="12.75" customHeight="1" x14ac:dyDescent="0.3"/>
    <row r="1982" ht="12.75" customHeight="1" x14ac:dyDescent="0.3"/>
    <row r="1983" ht="12.75" customHeight="1" x14ac:dyDescent="0.3"/>
    <row r="1984" ht="12.75" customHeight="1" x14ac:dyDescent="0.3"/>
    <row r="1985" ht="12.75" customHeight="1" x14ac:dyDescent="0.3"/>
    <row r="1986" ht="12.75" customHeight="1" x14ac:dyDescent="0.3"/>
    <row r="1987" ht="12.75" customHeight="1" x14ac:dyDescent="0.3"/>
    <row r="1988" ht="12.75" customHeight="1" x14ac:dyDescent="0.3"/>
    <row r="1989" ht="12.75" customHeight="1" x14ac:dyDescent="0.3"/>
    <row r="1990" ht="12.75" customHeight="1" x14ac:dyDescent="0.3"/>
    <row r="1991" ht="12.75" customHeight="1" x14ac:dyDescent="0.3"/>
    <row r="1992" ht="12.75" customHeight="1" x14ac:dyDescent="0.3"/>
    <row r="1993" ht="12.75" customHeight="1" x14ac:dyDescent="0.3"/>
    <row r="1994" ht="12.75" customHeight="1" x14ac:dyDescent="0.3"/>
    <row r="1995" ht="12.75" customHeight="1" x14ac:dyDescent="0.3"/>
    <row r="1996" ht="12.75" customHeight="1" x14ac:dyDescent="0.3"/>
    <row r="1997" ht="12.75" customHeight="1" x14ac:dyDescent="0.3"/>
    <row r="1998" ht="12.75" customHeight="1" x14ac:dyDescent="0.3"/>
    <row r="1999" ht="12.75" customHeight="1" x14ac:dyDescent="0.3"/>
    <row r="2000" ht="12.75" customHeight="1" x14ac:dyDescent="0.3"/>
    <row r="2001" ht="12.75" customHeight="1" x14ac:dyDescent="0.3"/>
    <row r="2002" ht="12.75" customHeight="1" x14ac:dyDescent="0.3"/>
    <row r="2003" ht="12.75" customHeight="1" x14ac:dyDescent="0.3"/>
    <row r="2004" ht="12.75" customHeight="1" x14ac:dyDescent="0.3"/>
    <row r="2005" ht="12.75" customHeight="1" x14ac:dyDescent="0.3"/>
    <row r="2006" ht="12.75" customHeight="1" x14ac:dyDescent="0.3"/>
    <row r="2007" ht="12.75" customHeight="1" x14ac:dyDescent="0.3"/>
    <row r="2008" ht="12.75" customHeight="1" x14ac:dyDescent="0.3"/>
    <row r="2009" ht="12.75" customHeight="1" x14ac:dyDescent="0.3"/>
    <row r="2010" ht="12.75" customHeight="1" x14ac:dyDescent="0.3"/>
    <row r="2011" ht="12.75" customHeight="1" x14ac:dyDescent="0.3"/>
    <row r="2012" ht="12.75" customHeight="1" x14ac:dyDescent="0.3"/>
    <row r="2013" ht="12.75" customHeight="1" x14ac:dyDescent="0.3"/>
    <row r="2014" ht="12.75" customHeight="1" x14ac:dyDescent="0.3"/>
    <row r="2015" ht="12.75" customHeight="1" x14ac:dyDescent="0.3"/>
    <row r="2016" ht="12.75" customHeight="1" x14ac:dyDescent="0.3"/>
    <row r="2017" ht="12.75" customHeight="1" x14ac:dyDescent="0.3"/>
    <row r="2018" ht="12.75" customHeight="1" x14ac:dyDescent="0.3"/>
    <row r="2019" ht="12.75" customHeight="1" x14ac:dyDescent="0.3"/>
    <row r="2020" ht="12.75" customHeight="1" x14ac:dyDescent="0.3"/>
    <row r="2021" ht="12.75" customHeight="1" x14ac:dyDescent="0.3"/>
    <row r="2022" ht="12.75" customHeight="1" x14ac:dyDescent="0.3"/>
    <row r="2023" ht="12.75" customHeight="1" x14ac:dyDescent="0.3"/>
    <row r="2024" ht="12.75" customHeight="1" x14ac:dyDescent="0.3"/>
    <row r="2025" ht="12.75" customHeight="1" x14ac:dyDescent="0.3"/>
    <row r="2026" ht="12.75" customHeight="1" x14ac:dyDescent="0.3"/>
    <row r="2027" ht="12.75" customHeight="1" x14ac:dyDescent="0.3"/>
    <row r="2028" ht="12.75" customHeight="1" x14ac:dyDescent="0.3"/>
    <row r="2029" ht="12.75" customHeight="1" x14ac:dyDescent="0.3"/>
    <row r="2030" ht="12.75" customHeight="1" x14ac:dyDescent="0.3"/>
    <row r="2031" ht="12.75" customHeight="1" x14ac:dyDescent="0.3"/>
    <row r="2032" ht="12.75" customHeight="1" x14ac:dyDescent="0.3"/>
    <row r="2033" ht="12.75" customHeight="1" x14ac:dyDescent="0.3"/>
    <row r="2034" ht="12.75" customHeight="1" x14ac:dyDescent="0.3"/>
    <row r="2035" ht="12.75" customHeight="1" x14ac:dyDescent="0.3"/>
    <row r="2036" ht="12.75" customHeight="1" x14ac:dyDescent="0.3"/>
    <row r="2037" ht="12.75" customHeight="1" x14ac:dyDescent="0.3"/>
    <row r="2038" ht="12.75" customHeight="1" x14ac:dyDescent="0.3"/>
    <row r="2039" ht="12.75" customHeight="1" x14ac:dyDescent="0.3"/>
    <row r="2040" ht="12.75" customHeight="1" x14ac:dyDescent="0.3"/>
    <row r="2041" ht="12.75" customHeight="1" x14ac:dyDescent="0.3"/>
    <row r="2042" ht="12.75" customHeight="1" x14ac:dyDescent="0.3"/>
    <row r="2043" ht="12.75" customHeight="1" x14ac:dyDescent="0.3"/>
    <row r="2044" ht="12.75" customHeight="1" x14ac:dyDescent="0.3"/>
    <row r="2045" ht="12.75" customHeight="1" x14ac:dyDescent="0.3"/>
    <row r="2046" ht="12.75" customHeight="1" x14ac:dyDescent="0.3"/>
    <row r="2047" ht="12.75" customHeight="1" x14ac:dyDescent="0.3"/>
    <row r="2048" ht="12.75" customHeight="1" x14ac:dyDescent="0.3"/>
    <row r="2049" ht="12.75" customHeight="1" x14ac:dyDescent="0.3"/>
    <row r="2050" ht="12.75" customHeight="1" x14ac:dyDescent="0.3"/>
    <row r="2051" ht="12.75" customHeight="1" x14ac:dyDescent="0.3"/>
    <row r="2052" ht="12.75" customHeight="1" x14ac:dyDescent="0.3"/>
    <row r="2053" ht="12.75" customHeight="1" x14ac:dyDescent="0.3"/>
    <row r="2054" ht="12.75" customHeight="1" x14ac:dyDescent="0.3"/>
    <row r="2055" ht="12.75" customHeight="1" x14ac:dyDescent="0.3"/>
    <row r="2056" ht="12.75" customHeight="1" x14ac:dyDescent="0.3"/>
    <row r="2057" ht="12.75" customHeight="1" x14ac:dyDescent="0.3"/>
    <row r="2058" ht="12.75" customHeight="1" x14ac:dyDescent="0.3"/>
    <row r="2059" ht="12.75" customHeight="1" x14ac:dyDescent="0.3"/>
    <row r="2060" ht="12.75" customHeight="1" x14ac:dyDescent="0.3"/>
    <row r="2061" ht="12.75" customHeight="1" x14ac:dyDescent="0.3"/>
    <row r="2062" ht="12.75" customHeight="1" x14ac:dyDescent="0.3"/>
    <row r="2063" ht="12.75" customHeight="1" x14ac:dyDescent="0.3"/>
    <row r="2064" ht="12.75" customHeight="1" x14ac:dyDescent="0.3"/>
    <row r="2065" ht="12.75" customHeight="1" x14ac:dyDescent="0.3"/>
    <row r="2066" ht="12.75" customHeight="1" x14ac:dyDescent="0.3"/>
    <row r="2067" ht="12.75" customHeight="1" x14ac:dyDescent="0.3"/>
    <row r="2068" ht="12.75" customHeight="1" x14ac:dyDescent="0.3"/>
    <row r="2069" ht="12.75" customHeight="1" x14ac:dyDescent="0.3"/>
    <row r="2070" ht="12.75" customHeight="1" x14ac:dyDescent="0.3"/>
    <row r="2071" ht="12.75" customHeight="1" x14ac:dyDescent="0.3"/>
    <row r="2072" ht="12.75" customHeight="1" x14ac:dyDescent="0.3"/>
    <row r="2073" ht="12.75" customHeight="1" x14ac:dyDescent="0.3"/>
    <row r="2074" ht="12.75" customHeight="1" x14ac:dyDescent="0.3"/>
    <row r="2075" ht="12.75" customHeight="1" x14ac:dyDescent="0.3"/>
    <row r="2076" ht="12.75" customHeight="1" x14ac:dyDescent="0.3"/>
    <row r="2077" ht="12.75" customHeight="1" x14ac:dyDescent="0.3"/>
    <row r="2078" ht="12.75" customHeight="1" x14ac:dyDescent="0.3"/>
    <row r="2079" ht="12.75" customHeight="1" x14ac:dyDescent="0.3"/>
    <row r="2080" ht="12.75" customHeight="1" x14ac:dyDescent="0.3"/>
    <row r="2081" ht="12.75" customHeight="1" x14ac:dyDescent="0.3"/>
    <row r="2082" ht="12.75" customHeight="1" x14ac:dyDescent="0.3"/>
    <row r="2083" ht="12.75" customHeight="1" x14ac:dyDescent="0.3"/>
    <row r="2084" ht="12.75" customHeight="1" x14ac:dyDescent="0.3"/>
    <row r="2085" ht="12.75" customHeight="1" x14ac:dyDescent="0.3"/>
    <row r="2086" ht="12.75" customHeight="1" x14ac:dyDescent="0.3"/>
    <row r="2087" ht="12.75" customHeight="1" x14ac:dyDescent="0.3"/>
    <row r="2088" ht="12.75" customHeight="1" x14ac:dyDescent="0.3"/>
    <row r="2089" ht="12.75" customHeight="1" x14ac:dyDescent="0.3"/>
    <row r="2090" ht="12.75" customHeight="1" x14ac:dyDescent="0.3"/>
    <row r="2091" ht="12.75" customHeight="1" x14ac:dyDescent="0.3"/>
    <row r="2092" ht="12.75" customHeight="1" x14ac:dyDescent="0.3"/>
    <row r="2093" ht="12.75" customHeight="1" x14ac:dyDescent="0.3"/>
    <row r="2094" ht="12.75" customHeight="1" x14ac:dyDescent="0.3"/>
    <row r="2095" ht="12.75" customHeight="1" x14ac:dyDescent="0.3"/>
    <row r="2096" ht="12.75" customHeight="1" x14ac:dyDescent="0.3"/>
    <row r="2097" ht="12.75" customHeight="1" x14ac:dyDescent="0.3"/>
    <row r="2098" ht="12.75" customHeight="1" x14ac:dyDescent="0.3"/>
    <row r="2099" ht="12.75" customHeight="1" x14ac:dyDescent="0.3"/>
    <row r="2100" ht="12.75" customHeight="1" x14ac:dyDescent="0.3"/>
    <row r="2101" ht="12.75" customHeight="1" x14ac:dyDescent="0.3"/>
    <row r="2102" ht="12.75" customHeight="1" x14ac:dyDescent="0.3"/>
    <row r="2103" ht="12.75" customHeight="1" x14ac:dyDescent="0.3"/>
    <row r="2104" ht="12.75" customHeight="1" x14ac:dyDescent="0.3"/>
    <row r="2105" ht="12.75" customHeight="1" x14ac:dyDescent="0.3"/>
    <row r="2106" ht="12.75" customHeight="1" x14ac:dyDescent="0.3"/>
    <row r="2107" ht="12.75" customHeight="1" x14ac:dyDescent="0.3"/>
    <row r="2108" ht="12.75" customHeight="1" x14ac:dyDescent="0.3"/>
    <row r="2109" ht="12.75" customHeight="1" x14ac:dyDescent="0.3"/>
    <row r="2110" ht="12.75" customHeight="1" x14ac:dyDescent="0.3"/>
    <row r="2111" ht="12.75" customHeight="1" x14ac:dyDescent="0.3"/>
    <row r="2112" ht="12.75" customHeight="1" x14ac:dyDescent="0.3"/>
    <row r="2113" ht="12.75" customHeight="1" x14ac:dyDescent="0.3"/>
    <row r="2114" ht="12.75" customHeight="1" x14ac:dyDescent="0.3"/>
    <row r="2115" ht="12.75" customHeight="1" x14ac:dyDescent="0.3"/>
    <row r="2116" ht="12.75" customHeight="1" x14ac:dyDescent="0.3"/>
    <row r="2117" ht="12.75" customHeight="1" x14ac:dyDescent="0.3"/>
    <row r="2118" ht="12.75" customHeight="1" x14ac:dyDescent="0.3"/>
    <row r="2119" ht="12.75" customHeight="1" x14ac:dyDescent="0.3"/>
    <row r="2120" ht="12.75" customHeight="1" x14ac:dyDescent="0.3"/>
    <row r="2121" ht="12.75" customHeight="1" x14ac:dyDescent="0.3"/>
    <row r="2122" ht="12.75" customHeight="1" x14ac:dyDescent="0.3"/>
    <row r="2123" ht="12.75" customHeight="1" x14ac:dyDescent="0.3"/>
    <row r="2124" ht="12.75" customHeight="1" x14ac:dyDescent="0.3"/>
    <row r="2125" ht="12.75" customHeight="1" x14ac:dyDescent="0.3"/>
    <row r="2126" ht="12.75" customHeight="1" x14ac:dyDescent="0.3"/>
    <row r="2127" ht="12.75" customHeight="1" x14ac:dyDescent="0.3"/>
    <row r="2128" ht="12.75" customHeight="1" x14ac:dyDescent="0.3"/>
    <row r="2129" ht="12.75" customHeight="1" x14ac:dyDescent="0.3"/>
    <row r="2130" ht="12.75" customHeight="1" x14ac:dyDescent="0.3"/>
    <row r="2131" ht="12.75" customHeight="1" x14ac:dyDescent="0.3"/>
    <row r="2132" ht="12.75" customHeight="1" x14ac:dyDescent="0.3"/>
    <row r="2133" ht="12.75" customHeight="1" x14ac:dyDescent="0.3"/>
    <row r="2134" ht="12.75" customHeight="1" x14ac:dyDescent="0.3"/>
    <row r="2135" ht="12.75" customHeight="1" x14ac:dyDescent="0.3"/>
    <row r="2136" ht="12.75" customHeight="1" x14ac:dyDescent="0.3"/>
    <row r="2137" ht="12.75" customHeight="1" x14ac:dyDescent="0.3"/>
    <row r="2138" ht="12.75" customHeight="1" x14ac:dyDescent="0.3"/>
    <row r="2139" ht="12.75" customHeight="1" x14ac:dyDescent="0.3"/>
    <row r="2140" ht="12.75" customHeight="1" x14ac:dyDescent="0.3"/>
    <row r="2141" ht="12.75" customHeight="1" x14ac:dyDescent="0.3"/>
    <row r="2142" ht="12.75" customHeight="1" x14ac:dyDescent="0.3"/>
    <row r="2143" ht="12.75" customHeight="1" x14ac:dyDescent="0.3"/>
    <row r="2144" ht="12.75" customHeight="1" x14ac:dyDescent="0.3"/>
    <row r="2145" ht="12.75" customHeight="1" x14ac:dyDescent="0.3"/>
    <row r="2146" ht="12.75" customHeight="1" x14ac:dyDescent="0.3"/>
    <row r="2147" ht="12.75" customHeight="1" x14ac:dyDescent="0.3"/>
    <row r="2148" ht="12.75" customHeight="1" x14ac:dyDescent="0.3"/>
    <row r="2149" ht="12.75" customHeight="1" x14ac:dyDescent="0.3"/>
    <row r="2150" ht="12.75" customHeight="1" x14ac:dyDescent="0.3"/>
    <row r="2151" ht="12.75" customHeight="1" x14ac:dyDescent="0.3"/>
    <row r="2152" ht="12.75" customHeight="1" x14ac:dyDescent="0.3"/>
    <row r="2153" ht="12.75" customHeight="1" x14ac:dyDescent="0.3"/>
    <row r="2154" ht="12.75" customHeight="1" x14ac:dyDescent="0.3"/>
    <row r="2155" ht="12.75" customHeight="1" x14ac:dyDescent="0.3"/>
    <row r="2156" ht="12.75" customHeight="1" x14ac:dyDescent="0.3"/>
    <row r="2157" ht="12.75" customHeight="1" x14ac:dyDescent="0.3"/>
    <row r="2158" ht="12.75" customHeight="1" x14ac:dyDescent="0.3"/>
    <row r="2159" ht="12.75" customHeight="1" x14ac:dyDescent="0.3"/>
    <row r="2160" ht="12.75" customHeight="1" x14ac:dyDescent="0.3"/>
    <row r="2161" ht="12.75" customHeight="1" x14ac:dyDescent="0.3"/>
    <row r="2162" ht="12.75" customHeight="1" x14ac:dyDescent="0.3"/>
    <row r="2163" ht="12.75" customHeight="1" x14ac:dyDescent="0.3"/>
    <row r="2164" ht="12.75" customHeight="1" x14ac:dyDescent="0.3"/>
    <row r="2165" ht="12.75" customHeight="1" x14ac:dyDescent="0.3"/>
    <row r="2166" ht="12.75" customHeight="1" x14ac:dyDescent="0.3"/>
    <row r="2167" ht="12.75" customHeight="1" x14ac:dyDescent="0.3"/>
    <row r="2168" ht="12.75" customHeight="1" x14ac:dyDescent="0.3"/>
    <row r="2169" ht="12.75" customHeight="1" x14ac:dyDescent="0.3"/>
    <row r="2170" ht="12.75" customHeight="1" x14ac:dyDescent="0.3"/>
    <row r="2171" ht="12.75" customHeight="1" x14ac:dyDescent="0.3"/>
    <row r="2172" ht="12.75" customHeight="1" x14ac:dyDescent="0.3"/>
    <row r="2173" ht="12.75" customHeight="1" x14ac:dyDescent="0.3"/>
    <row r="2174" ht="12.75" customHeight="1" x14ac:dyDescent="0.3"/>
    <row r="2175" ht="12.75" customHeight="1" x14ac:dyDescent="0.3"/>
    <row r="2176" ht="12.75" customHeight="1" x14ac:dyDescent="0.3"/>
    <row r="2177" ht="12.75" customHeight="1" x14ac:dyDescent="0.3"/>
    <row r="2178" ht="12.75" customHeight="1" x14ac:dyDescent="0.3"/>
    <row r="2179" ht="12.75" customHeight="1" x14ac:dyDescent="0.3"/>
    <row r="2180" ht="12.75" customHeight="1" x14ac:dyDescent="0.3"/>
    <row r="2181" ht="12.75" customHeight="1" x14ac:dyDescent="0.3"/>
    <row r="2182" ht="12.75" customHeight="1" x14ac:dyDescent="0.3"/>
    <row r="2183" ht="12.75" customHeight="1" x14ac:dyDescent="0.3"/>
    <row r="2184" ht="12.75" customHeight="1" x14ac:dyDescent="0.3"/>
    <row r="2185" ht="12.75" customHeight="1" x14ac:dyDescent="0.3"/>
    <row r="2186" ht="12.75" customHeight="1" x14ac:dyDescent="0.3"/>
    <row r="2187" ht="12.75" customHeight="1" x14ac:dyDescent="0.3"/>
    <row r="2188" ht="12.75" customHeight="1" x14ac:dyDescent="0.3"/>
    <row r="2189" ht="12.75" customHeight="1" x14ac:dyDescent="0.3"/>
    <row r="2190" ht="12.75" customHeight="1" x14ac:dyDescent="0.3"/>
    <row r="2191" ht="12.75" customHeight="1" x14ac:dyDescent="0.3"/>
    <row r="2192" ht="12.75" customHeight="1" x14ac:dyDescent="0.3"/>
    <row r="2193" ht="12.75" customHeight="1" x14ac:dyDescent="0.3"/>
    <row r="2194" ht="12.75" customHeight="1" x14ac:dyDescent="0.3"/>
    <row r="2195" ht="12.75" customHeight="1" x14ac:dyDescent="0.3"/>
    <row r="2196" ht="12.75" customHeight="1" x14ac:dyDescent="0.3"/>
    <row r="2197" ht="12.75" customHeight="1" x14ac:dyDescent="0.3"/>
    <row r="2198" ht="12.75" customHeight="1" x14ac:dyDescent="0.3"/>
    <row r="2199" ht="12.75" customHeight="1" x14ac:dyDescent="0.3"/>
    <row r="2200" ht="12.75" customHeight="1" x14ac:dyDescent="0.3"/>
    <row r="2201" ht="12.75" customHeight="1" x14ac:dyDescent="0.3"/>
    <row r="2202" ht="12.75" customHeight="1" x14ac:dyDescent="0.3"/>
    <row r="2203" ht="12.75" customHeight="1" x14ac:dyDescent="0.3"/>
    <row r="2204" ht="12.75" customHeight="1" x14ac:dyDescent="0.3"/>
    <row r="2205" ht="12.75" customHeight="1" x14ac:dyDescent="0.3"/>
    <row r="2206" ht="12.75" customHeight="1" x14ac:dyDescent="0.3"/>
    <row r="2207" ht="12.75" customHeight="1" x14ac:dyDescent="0.3"/>
    <row r="2208" ht="12.75" customHeight="1" x14ac:dyDescent="0.3"/>
    <row r="2209" ht="12.75" customHeight="1" x14ac:dyDescent="0.3"/>
    <row r="2210" ht="12.75" customHeight="1" x14ac:dyDescent="0.3"/>
    <row r="2211" ht="12.75" customHeight="1" x14ac:dyDescent="0.3"/>
    <row r="2212" ht="12.75" customHeight="1" x14ac:dyDescent="0.3"/>
    <row r="2213" ht="12.75" customHeight="1" x14ac:dyDescent="0.3"/>
    <row r="2214" ht="12.75" customHeight="1" x14ac:dyDescent="0.3"/>
    <row r="2215" ht="12.75" customHeight="1" x14ac:dyDescent="0.3"/>
    <row r="2216" ht="12.75" customHeight="1" x14ac:dyDescent="0.3"/>
    <row r="2217" ht="12.75" customHeight="1" x14ac:dyDescent="0.3"/>
    <row r="2218" ht="12.75" customHeight="1" x14ac:dyDescent="0.3"/>
    <row r="2219" ht="12.75" customHeight="1" x14ac:dyDescent="0.3"/>
    <row r="2220" ht="12.75" customHeight="1" x14ac:dyDescent="0.3"/>
    <row r="2221" ht="12.75" customHeight="1" x14ac:dyDescent="0.3"/>
    <row r="2222" ht="12.75" customHeight="1" x14ac:dyDescent="0.3"/>
    <row r="2223" ht="12.75" customHeight="1" x14ac:dyDescent="0.3"/>
    <row r="2224" ht="12.75" customHeight="1" x14ac:dyDescent="0.3"/>
    <row r="2225" ht="12.75" customHeight="1" x14ac:dyDescent="0.3"/>
    <row r="2226" ht="12.75" customHeight="1" x14ac:dyDescent="0.3"/>
    <row r="2227" ht="12.75" customHeight="1" x14ac:dyDescent="0.3"/>
    <row r="2228" ht="12.75" customHeight="1" x14ac:dyDescent="0.3"/>
    <row r="2229" ht="12.75" customHeight="1" x14ac:dyDescent="0.3"/>
    <row r="2230" ht="12.75" customHeight="1" x14ac:dyDescent="0.3"/>
    <row r="2231" ht="12.75" customHeight="1" x14ac:dyDescent="0.3"/>
    <row r="2232" ht="12.75" customHeight="1" x14ac:dyDescent="0.3"/>
    <row r="2233" ht="12.75" customHeight="1" x14ac:dyDescent="0.3"/>
    <row r="2234" ht="12.75" customHeight="1" x14ac:dyDescent="0.3"/>
    <row r="2235" ht="12.75" customHeight="1" x14ac:dyDescent="0.3"/>
    <row r="2236" ht="12.75" customHeight="1" x14ac:dyDescent="0.3"/>
    <row r="2237" ht="12.75" customHeight="1" x14ac:dyDescent="0.3"/>
    <row r="2238" ht="12.75" customHeight="1" x14ac:dyDescent="0.3"/>
    <row r="2239" ht="12.75" customHeight="1" x14ac:dyDescent="0.3"/>
    <row r="2240" ht="12.75" customHeight="1" x14ac:dyDescent="0.3"/>
    <row r="2241" ht="12.75" customHeight="1" x14ac:dyDescent="0.3"/>
    <row r="2242" ht="12.75" customHeight="1" x14ac:dyDescent="0.3"/>
    <row r="2243" ht="12.75" customHeight="1" x14ac:dyDescent="0.3"/>
    <row r="2244" ht="12.75" customHeight="1" x14ac:dyDescent="0.3"/>
    <row r="2245" ht="12.75" customHeight="1" x14ac:dyDescent="0.3"/>
    <row r="2246" ht="12.75" customHeight="1" x14ac:dyDescent="0.3"/>
    <row r="2247" ht="12.75" customHeight="1" x14ac:dyDescent="0.3"/>
    <row r="2248" ht="12.75" customHeight="1" x14ac:dyDescent="0.3"/>
    <row r="2249" ht="12.75" customHeight="1" x14ac:dyDescent="0.3"/>
    <row r="2250" ht="12.75" customHeight="1" x14ac:dyDescent="0.3"/>
    <row r="2251" ht="12.75" customHeight="1" x14ac:dyDescent="0.3"/>
    <row r="2252" ht="12.75" customHeight="1" x14ac:dyDescent="0.3"/>
    <row r="2253" ht="12.75" customHeight="1" x14ac:dyDescent="0.3"/>
    <row r="2254" ht="12.75" customHeight="1" x14ac:dyDescent="0.3"/>
    <row r="2255" ht="12.75" customHeight="1" x14ac:dyDescent="0.3"/>
    <row r="2256" ht="12.75" customHeight="1" x14ac:dyDescent="0.3"/>
    <row r="2257" ht="12.75" customHeight="1" x14ac:dyDescent="0.3"/>
    <row r="2258" ht="12.75" customHeight="1" x14ac:dyDescent="0.3"/>
    <row r="2259" ht="12.75" customHeight="1" x14ac:dyDescent="0.3"/>
    <row r="2260" ht="12.75" customHeight="1" x14ac:dyDescent="0.3"/>
    <row r="2261" ht="12.75" customHeight="1" x14ac:dyDescent="0.3"/>
    <row r="2262" ht="12.75" customHeight="1" x14ac:dyDescent="0.3"/>
    <row r="2263" ht="12.75" customHeight="1" x14ac:dyDescent="0.3"/>
    <row r="2264" ht="12.75" customHeight="1" x14ac:dyDescent="0.3"/>
    <row r="2265" ht="12.75" customHeight="1" x14ac:dyDescent="0.3"/>
    <row r="2266" ht="12.75" customHeight="1" x14ac:dyDescent="0.3"/>
    <row r="2267" ht="12.75" customHeight="1" x14ac:dyDescent="0.3"/>
    <row r="2268" ht="12.75" customHeight="1" x14ac:dyDescent="0.3"/>
    <row r="2269" ht="12.75" customHeight="1" x14ac:dyDescent="0.3"/>
    <row r="2270" ht="12.75" customHeight="1" x14ac:dyDescent="0.3"/>
    <row r="2271" ht="12.75" customHeight="1" x14ac:dyDescent="0.3"/>
    <row r="2272" ht="12.75" customHeight="1" x14ac:dyDescent="0.3"/>
    <row r="2273" ht="12.75" customHeight="1" x14ac:dyDescent="0.3"/>
    <row r="2274" ht="12.75" customHeight="1" x14ac:dyDescent="0.3"/>
    <row r="2275" ht="12.75" customHeight="1" x14ac:dyDescent="0.3"/>
    <row r="2276" ht="12.75" customHeight="1" x14ac:dyDescent="0.3"/>
    <row r="2277" ht="12.75" customHeight="1" x14ac:dyDescent="0.3"/>
    <row r="2278" ht="12.75" customHeight="1" x14ac:dyDescent="0.3"/>
    <row r="2279" ht="12.75" customHeight="1" x14ac:dyDescent="0.3"/>
    <row r="2280" ht="12.75" customHeight="1" x14ac:dyDescent="0.3"/>
    <row r="2281" ht="12.75" customHeight="1" x14ac:dyDescent="0.3"/>
    <row r="2282" ht="12.75" customHeight="1" x14ac:dyDescent="0.3"/>
    <row r="2283" ht="12.75" customHeight="1" x14ac:dyDescent="0.3"/>
    <row r="2284" ht="12.75" customHeight="1" x14ac:dyDescent="0.3"/>
    <row r="2285" ht="12.75" customHeight="1" x14ac:dyDescent="0.3"/>
    <row r="2286" ht="12.75" customHeight="1" x14ac:dyDescent="0.3"/>
    <row r="2287" ht="12.75" customHeight="1" x14ac:dyDescent="0.3"/>
    <row r="2288" ht="12.75" customHeight="1" x14ac:dyDescent="0.3"/>
    <row r="2289" ht="12.75" customHeight="1" x14ac:dyDescent="0.3"/>
    <row r="2290" ht="12.75" customHeight="1" x14ac:dyDescent="0.3"/>
    <row r="2291" ht="12.75" customHeight="1" x14ac:dyDescent="0.3"/>
    <row r="2292" ht="12.75" customHeight="1" x14ac:dyDescent="0.3"/>
    <row r="2293" ht="12.75" customHeight="1" x14ac:dyDescent="0.3"/>
    <row r="2294" ht="12.75" customHeight="1" x14ac:dyDescent="0.3"/>
    <row r="2295" ht="12.75" customHeight="1" x14ac:dyDescent="0.3"/>
    <row r="2296" ht="12.75" customHeight="1" x14ac:dyDescent="0.3"/>
    <row r="2297" ht="12.75" customHeight="1" x14ac:dyDescent="0.3"/>
    <row r="2298" ht="12.75" customHeight="1" x14ac:dyDescent="0.3"/>
    <row r="2299" ht="12.75" customHeight="1" x14ac:dyDescent="0.3"/>
    <row r="2300" ht="12.75" customHeight="1" x14ac:dyDescent="0.3"/>
    <row r="2301" ht="12.75" customHeight="1" x14ac:dyDescent="0.3"/>
    <row r="2302" ht="12.75" customHeight="1" x14ac:dyDescent="0.3"/>
    <row r="2303" ht="12.75" customHeight="1" x14ac:dyDescent="0.3"/>
    <row r="2304" ht="12.75" customHeight="1" x14ac:dyDescent="0.3"/>
    <row r="2305" ht="12.75" customHeight="1" x14ac:dyDescent="0.3"/>
    <row r="2306" ht="12.75" customHeight="1" x14ac:dyDescent="0.3"/>
    <row r="2307" ht="12.75" customHeight="1" x14ac:dyDescent="0.3"/>
    <row r="2308" ht="12.75" customHeight="1" x14ac:dyDescent="0.3"/>
    <row r="2309" ht="12.75" customHeight="1" x14ac:dyDescent="0.3"/>
    <row r="2310" ht="12.75" customHeight="1" x14ac:dyDescent="0.3"/>
    <row r="2311" ht="12.75" customHeight="1" x14ac:dyDescent="0.3"/>
    <row r="2312" ht="12.75" customHeight="1" x14ac:dyDescent="0.3"/>
    <row r="2313" ht="12.75" customHeight="1" x14ac:dyDescent="0.3"/>
    <row r="2314" ht="12.75" customHeight="1" x14ac:dyDescent="0.3"/>
    <row r="2315" ht="12.75" customHeight="1" x14ac:dyDescent="0.3"/>
    <row r="2316" ht="12.75" customHeight="1" x14ac:dyDescent="0.3"/>
    <row r="2317" ht="12.75" customHeight="1" x14ac:dyDescent="0.3"/>
    <row r="2318" ht="12.75" customHeight="1" x14ac:dyDescent="0.3"/>
    <row r="2319" ht="12.75" customHeight="1" x14ac:dyDescent="0.3"/>
    <row r="2320" ht="12.75" customHeight="1" x14ac:dyDescent="0.3"/>
    <row r="2321" ht="12.75" customHeight="1" x14ac:dyDescent="0.3"/>
    <row r="2322" ht="12.75" customHeight="1" x14ac:dyDescent="0.3"/>
    <row r="2323" ht="12.75" customHeight="1" x14ac:dyDescent="0.3"/>
    <row r="2324" ht="12.75" customHeight="1" x14ac:dyDescent="0.3"/>
    <row r="2325" ht="12.75" customHeight="1" x14ac:dyDescent="0.3"/>
    <row r="2326" ht="12.75" customHeight="1" x14ac:dyDescent="0.3"/>
    <row r="2327" ht="12.75" customHeight="1" x14ac:dyDescent="0.3"/>
    <row r="2328" ht="12.75" customHeight="1" x14ac:dyDescent="0.3"/>
    <row r="2329" ht="12.75" customHeight="1" x14ac:dyDescent="0.3"/>
    <row r="2330" ht="12.75" customHeight="1" x14ac:dyDescent="0.3"/>
    <row r="2331" ht="12.75" customHeight="1" x14ac:dyDescent="0.3"/>
    <row r="2332" ht="12.75" customHeight="1" x14ac:dyDescent="0.3"/>
    <row r="2333" ht="12.75" customHeight="1" x14ac:dyDescent="0.3"/>
    <row r="2334" ht="12.75" customHeight="1" x14ac:dyDescent="0.3"/>
    <row r="2335" ht="12.75" customHeight="1" x14ac:dyDescent="0.3"/>
    <row r="2336" ht="12.75" customHeight="1" x14ac:dyDescent="0.3"/>
    <row r="2337" ht="12.75" customHeight="1" x14ac:dyDescent="0.3"/>
    <row r="2338" ht="12.75" customHeight="1" x14ac:dyDescent="0.3"/>
    <row r="2339" ht="12.75" customHeight="1" x14ac:dyDescent="0.3"/>
    <row r="2340" ht="12.75" customHeight="1" x14ac:dyDescent="0.3"/>
    <row r="2341" ht="12.75" customHeight="1" x14ac:dyDescent="0.3"/>
    <row r="2342" ht="12.75" customHeight="1" x14ac:dyDescent="0.3"/>
    <row r="2343" ht="12.75" customHeight="1" x14ac:dyDescent="0.3"/>
    <row r="2344" ht="12.75" customHeight="1" x14ac:dyDescent="0.3"/>
    <row r="2345" ht="12.75" customHeight="1" x14ac:dyDescent="0.3"/>
    <row r="2346" ht="12.75" customHeight="1" x14ac:dyDescent="0.3"/>
    <row r="2347" ht="12.75" customHeight="1" x14ac:dyDescent="0.3"/>
    <row r="2348" ht="12.75" customHeight="1" x14ac:dyDescent="0.3"/>
    <row r="2349" ht="12.75" customHeight="1" x14ac:dyDescent="0.3"/>
    <row r="2350" ht="12.75" customHeight="1" x14ac:dyDescent="0.3"/>
    <row r="2351" ht="12.75" customHeight="1" x14ac:dyDescent="0.3"/>
    <row r="2352" ht="12.75" customHeight="1" x14ac:dyDescent="0.3"/>
    <row r="2353" ht="12.75" customHeight="1" x14ac:dyDescent="0.3"/>
    <row r="2354" ht="12.75" customHeight="1" x14ac:dyDescent="0.3"/>
    <row r="2355" ht="12.75" customHeight="1" x14ac:dyDescent="0.3"/>
    <row r="2356" ht="12.75" customHeight="1" x14ac:dyDescent="0.3"/>
    <row r="2357" ht="12.75" customHeight="1" x14ac:dyDescent="0.3"/>
    <row r="2358" ht="12.75" customHeight="1" x14ac:dyDescent="0.3"/>
    <row r="2359" ht="12.75" customHeight="1" x14ac:dyDescent="0.3"/>
    <row r="2360" ht="12.75" customHeight="1" x14ac:dyDescent="0.3"/>
    <row r="2361" ht="12.75" customHeight="1" x14ac:dyDescent="0.3"/>
    <row r="2362" ht="12.75" customHeight="1" x14ac:dyDescent="0.3"/>
    <row r="2363" ht="12.75" customHeight="1" x14ac:dyDescent="0.3"/>
    <row r="2364" ht="12.75" customHeight="1" x14ac:dyDescent="0.3"/>
    <row r="2365" ht="12.75" customHeight="1" x14ac:dyDescent="0.3"/>
    <row r="2366" ht="12.75" customHeight="1" x14ac:dyDescent="0.3"/>
    <row r="2367" ht="12.75" customHeight="1" x14ac:dyDescent="0.3"/>
    <row r="2368" ht="12.75" customHeight="1" x14ac:dyDescent="0.3"/>
    <row r="2369" ht="12.75" customHeight="1" x14ac:dyDescent="0.3"/>
    <row r="2370" ht="12.75" customHeight="1" x14ac:dyDescent="0.3"/>
    <row r="2371" ht="12.75" customHeight="1" x14ac:dyDescent="0.3"/>
    <row r="2372" ht="12.75" customHeight="1" x14ac:dyDescent="0.3"/>
    <row r="2373" ht="12.75" customHeight="1" x14ac:dyDescent="0.3"/>
    <row r="2374" ht="12.75" customHeight="1" x14ac:dyDescent="0.3"/>
    <row r="2375" ht="12.75" customHeight="1" x14ac:dyDescent="0.3"/>
    <row r="2376" ht="12.75" customHeight="1" x14ac:dyDescent="0.3"/>
    <row r="2377" ht="12.75" customHeight="1" x14ac:dyDescent="0.3"/>
    <row r="2378" ht="12.75" customHeight="1" x14ac:dyDescent="0.3"/>
    <row r="2379" ht="12.75" customHeight="1" x14ac:dyDescent="0.3"/>
    <row r="2380" ht="12.75" customHeight="1" x14ac:dyDescent="0.3"/>
    <row r="2381" ht="12.75" customHeight="1" x14ac:dyDescent="0.3"/>
    <row r="2382" ht="12.75" customHeight="1" x14ac:dyDescent="0.3"/>
    <row r="2383" ht="12.75" customHeight="1" x14ac:dyDescent="0.3"/>
    <row r="2384" ht="12.75" customHeight="1" x14ac:dyDescent="0.3"/>
    <row r="2385" ht="12.75" customHeight="1" x14ac:dyDescent="0.3"/>
    <row r="2386" ht="12.75" customHeight="1" x14ac:dyDescent="0.3"/>
    <row r="2387" ht="12.75" customHeight="1" x14ac:dyDescent="0.3"/>
    <row r="2388" ht="12.75" customHeight="1" x14ac:dyDescent="0.3"/>
    <row r="2389" ht="12.75" customHeight="1" x14ac:dyDescent="0.3"/>
    <row r="2390" ht="12.75" customHeight="1" x14ac:dyDescent="0.3"/>
    <row r="2391" ht="12.75" customHeight="1" x14ac:dyDescent="0.3"/>
    <row r="2392" ht="12.75" customHeight="1" x14ac:dyDescent="0.3"/>
    <row r="2393" ht="12.75" customHeight="1" x14ac:dyDescent="0.3"/>
    <row r="2394" ht="12.75" customHeight="1" x14ac:dyDescent="0.3"/>
    <row r="2395" ht="12.75" customHeight="1" x14ac:dyDescent="0.3"/>
    <row r="2396" ht="12.75" customHeight="1" x14ac:dyDescent="0.3"/>
    <row r="2397" ht="12.75" customHeight="1" x14ac:dyDescent="0.3"/>
    <row r="2398" ht="12.75" customHeight="1" x14ac:dyDescent="0.3"/>
    <row r="2399" ht="12.75" customHeight="1" x14ac:dyDescent="0.3"/>
    <row r="2400" ht="12.75" customHeight="1" x14ac:dyDescent="0.3"/>
    <row r="2401" ht="12.75" customHeight="1" x14ac:dyDescent="0.3"/>
    <row r="2402" ht="12.75" customHeight="1" x14ac:dyDescent="0.3"/>
    <row r="2403" ht="12.75" customHeight="1" x14ac:dyDescent="0.3"/>
    <row r="2404" ht="12.75" customHeight="1" x14ac:dyDescent="0.3"/>
    <row r="2405" ht="12.75" customHeight="1" x14ac:dyDescent="0.3"/>
    <row r="2406" ht="12.75" customHeight="1" x14ac:dyDescent="0.3"/>
    <row r="2407" ht="12.75" customHeight="1" x14ac:dyDescent="0.3"/>
    <row r="2408" ht="12.75" customHeight="1" x14ac:dyDescent="0.3"/>
    <row r="2409" ht="12.75" customHeight="1" x14ac:dyDescent="0.3"/>
    <row r="2410" ht="12.75" customHeight="1" x14ac:dyDescent="0.3"/>
    <row r="2411" ht="12.75" customHeight="1" x14ac:dyDescent="0.3"/>
    <row r="2412" ht="12.75" customHeight="1" x14ac:dyDescent="0.3"/>
    <row r="2413" ht="12.75" customHeight="1" x14ac:dyDescent="0.3"/>
    <row r="2414" ht="12.75" customHeight="1" x14ac:dyDescent="0.3"/>
    <row r="2415" ht="12.75" customHeight="1" x14ac:dyDescent="0.3"/>
    <row r="2416" ht="12.75" customHeight="1" x14ac:dyDescent="0.3"/>
    <row r="2417" ht="12.75" customHeight="1" x14ac:dyDescent="0.3"/>
    <row r="2418" ht="12.75" customHeight="1" x14ac:dyDescent="0.3"/>
    <row r="2419" ht="12.75" customHeight="1" x14ac:dyDescent="0.3"/>
    <row r="2420" ht="12.75" customHeight="1" x14ac:dyDescent="0.3"/>
    <row r="2421" ht="12.75" customHeight="1" x14ac:dyDescent="0.3"/>
    <row r="2422" ht="12.75" customHeight="1" x14ac:dyDescent="0.3"/>
    <row r="2423" ht="12.75" customHeight="1" x14ac:dyDescent="0.3"/>
    <row r="2424" ht="12.75" customHeight="1" x14ac:dyDescent="0.3"/>
    <row r="2425" ht="12.75" customHeight="1" x14ac:dyDescent="0.3"/>
    <row r="2426" ht="12.75" customHeight="1" x14ac:dyDescent="0.3"/>
    <row r="2427" ht="12.75" customHeight="1" x14ac:dyDescent="0.3"/>
    <row r="2428" ht="12.75" customHeight="1" x14ac:dyDescent="0.3"/>
    <row r="2429" ht="12.75" customHeight="1" x14ac:dyDescent="0.3"/>
    <row r="2430" ht="12.75" customHeight="1" x14ac:dyDescent="0.3"/>
    <row r="2431" ht="12.75" customHeight="1" x14ac:dyDescent="0.3"/>
    <row r="2432" ht="12.75" customHeight="1" x14ac:dyDescent="0.3"/>
    <row r="2433" ht="12.75" customHeight="1" x14ac:dyDescent="0.3"/>
    <row r="2434" ht="12.75" customHeight="1" x14ac:dyDescent="0.3"/>
    <row r="2435" ht="12.75" customHeight="1" x14ac:dyDescent="0.3"/>
    <row r="2436" ht="12.75" customHeight="1" x14ac:dyDescent="0.3"/>
    <row r="2437" ht="12.75" customHeight="1" x14ac:dyDescent="0.3"/>
    <row r="2438" ht="12.75" customHeight="1" x14ac:dyDescent="0.3"/>
    <row r="2439" ht="12.75" customHeight="1" x14ac:dyDescent="0.3"/>
    <row r="2440" ht="12.75" customHeight="1" x14ac:dyDescent="0.3"/>
    <row r="2441" ht="12.75" customHeight="1" x14ac:dyDescent="0.3"/>
    <row r="2442" ht="12.75" customHeight="1" x14ac:dyDescent="0.3"/>
    <row r="2443" ht="12.75" customHeight="1" x14ac:dyDescent="0.3"/>
    <row r="2444" ht="12.75" customHeight="1" x14ac:dyDescent="0.3"/>
    <row r="2445" ht="12.75" customHeight="1" x14ac:dyDescent="0.3"/>
    <row r="2446" ht="12.75" customHeight="1" x14ac:dyDescent="0.3"/>
    <row r="2447" ht="12.75" customHeight="1" x14ac:dyDescent="0.3"/>
    <row r="2448" ht="12.75" customHeight="1" x14ac:dyDescent="0.3"/>
    <row r="2449" ht="12.75" customHeight="1" x14ac:dyDescent="0.3"/>
    <row r="2450" ht="12.75" customHeight="1" x14ac:dyDescent="0.3"/>
    <row r="2451" ht="12.75" customHeight="1" x14ac:dyDescent="0.3"/>
    <row r="2452" ht="12.75" customHeight="1" x14ac:dyDescent="0.3"/>
    <row r="2453" ht="12.75" customHeight="1" x14ac:dyDescent="0.3"/>
    <row r="2454" ht="12.75" customHeight="1" x14ac:dyDescent="0.3"/>
    <row r="2455" ht="12.75" customHeight="1" x14ac:dyDescent="0.3"/>
    <row r="2456" ht="12.75" customHeight="1" x14ac:dyDescent="0.3"/>
    <row r="2457" ht="12.75" customHeight="1" x14ac:dyDescent="0.3"/>
    <row r="2458" ht="12.75" customHeight="1" x14ac:dyDescent="0.3"/>
    <row r="2459" ht="12.75" customHeight="1" x14ac:dyDescent="0.3"/>
    <row r="2460" ht="12.75" customHeight="1" x14ac:dyDescent="0.3"/>
    <row r="2461" ht="12.75" customHeight="1" x14ac:dyDescent="0.3"/>
    <row r="2462" ht="12.75" customHeight="1" x14ac:dyDescent="0.3"/>
    <row r="2463" ht="12.75" customHeight="1" x14ac:dyDescent="0.3"/>
    <row r="2464" ht="12.75" customHeight="1" x14ac:dyDescent="0.3"/>
    <row r="2465" ht="12.75" customHeight="1" x14ac:dyDescent="0.3"/>
    <row r="2466" ht="12.75" customHeight="1" x14ac:dyDescent="0.3"/>
    <row r="2467" ht="12.75" customHeight="1" x14ac:dyDescent="0.3"/>
    <row r="2468" ht="12.75" customHeight="1" x14ac:dyDescent="0.3"/>
    <row r="2469" ht="12.75" customHeight="1" x14ac:dyDescent="0.3"/>
    <row r="2470" ht="12.75" customHeight="1" x14ac:dyDescent="0.3"/>
    <row r="2471" ht="12.75" customHeight="1" x14ac:dyDescent="0.3"/>
    <row r="2472" ht="12.75" customHeight="1" x14ac:dyDescent="0.3"/>
    <row r="2473" ht="12.75" customHeight="1" x14ac:dyDescent="0.3"/>
    <row r="2474" ht="12.75" customHeight="1" x14ac:dyDescent="0.3"/>
    <row r="2475" ht="12.75" customHeight="1" x14ac:dyDescent="0.3"/>
    <row r="2476" ht="12.75" customHeight="1" x14ac:dyDescent="0.3"/>
    <row r="2477" ht="12.75" customHeight="1" x14ac:dyDescent="0.3"/>
    <row r="2478" ht="12.75" customHeight="1" x14ac:dyDescent="0.3"/>
    <row r="2479" ht="12.75" customHeight="1" x14ac:dyDescent="0.3"/>
    <row r="2480" ht="12.75" customHeight="1" x14ac:dyDescent="0.3"/>
    <row r="2481" ht="12.75" customHeight="1" x14ac:dyDescent="0.3"/>
    <row r="2482" ht="12.75" customHeight="1" x14ac:dyDescent="0.3"/>
    <row r="2483" ht="12.75" customHeight="1" x14ac:dyDescent="0.3"/>
    <row r="2484" ht="12.75" customHeight="1" x14ac:dyDescent="0.3"/>
    <row r="2485" ht="12.75" customHeight="1" x14ac:dyDescent="0.3"/>
    <row r="2486" ht="12.75" customHeight="1" x14ac:dyDescent="0.3"/>
    <row r="2487" ht="12.75" customHeight="1" x14ac:dyDescent="0.3"/>
    <row r="2488" ht="12.75" customHeight="1" x14ac:dyDescent="0.3"/>
    <row r="2489" ht="12.75" customHeight="1" x14ac:dyDescent="0.3"/>
    <row r="2490" ht="12.75" customHeight="1" x14ac:dyDescent="0.3"/>
    <row r="2491" ht="12.75" customHeight="1" x14ac:dyDescent="0.3"/>
    <row r="2492" ht="12.75" customHeight="1" x14ac:dyDescent="0.3"/>
    <row r="2493" ht="12.75" customHeight="1" x14ac:dyDescent="0.3"/>
    <row r="2494" ht="12.75" customHeight="1" x14ac:dyDescent="0.3"/>
    <row r="2495" ht="12.75" customHeight="1" x14ac:dyDescent="0.3"/>
    <row r="2496" ht="12.75" customHeight="1" x14ac:dyDescent="0.3"/>
    <row r="2497" ht="12.75" customHeight="1" x14ac:dyDescent="0.3"/>
    <row r="2498" ht="12.75" customHeight="1" x14ac:dyDescent="0.3"/>
    <row r="2499" ht="12.75" customHeight="1" x14ac:dyDescent="0.3"/>
    <row r="2500" ht="12.75" customHeight="1" x14ac:dyDescent="0.3"/>
    <row r="2501" ht="12.75" customHeight="1" x14ac:dyDescent="0.3"/>
    <row r="2502" ht="12.75" customHeight="1" x14ac:dyDescent="0.3"/>
    <row r="2503" ht="12.75" customHeight="1" x14ac:dyDescent="0.3"/>
    <row r="2504" ht="12.75" customHeight="1" x14ac:dyDescent="0.3"/>
    <row r="2505" ht="12.75" customHeight="1" x14ac:dyDescent="0.3"/>
    <row r="2506" ht="12.75" customHeight="1" x14ac:dyDescent="0.3"/>
    <row r="2507" ht="12.75" customHeight="1" x14ac:dyDescent="0.3"/>
    <row r="2508" ht="12.75" customHeight="1" x14ac:dyDescent="0.3"/>
    <row r="2509" ht="12.75" customHeight="1" x14ac:dyDescent="0.3"/>
    <row r="2510" ht="12.75" customHeight="1" x14ac:dyDescent="0.3"/>
    <row r="2511" ht="12.75" customHeight="1" x14ac:dyDescent="0.3"/>
    <row r="2512" ht="12.75" customHeight="1" x14ac:dyDescent="0.3"/>
    <row r="2513" ht="12.75" customHeight="1" x14ac:dyDescent="0.3"/>
    <row r="2514" ht="12.75" customHeight="1" x14ac:dyDescent="0.3"/>
    <row r="2515" ht="12.75" customHeight="1" x14ac:dyDescent="0.3"/>
    <row r="2516" ht="12.75" customHeight="1" x14ac:dyDescent="0.3"/>
    <row r="2517" ht="12.75" customHeight="1" x14ac:dyDescent="0.3"/>
    <row r="2518" ht="12.75" customHeight="1" x14ac:dyDescent="0.3"/>
    <row r="2519" ht="12.75" customHeight="1" x14ac:dyDescent="0.3"/>
    <row r="2520" ht="12.75" customHeight="1" x14ac:dyDescent="0.3"/>
    <row r="2521" ht="12.75" customHeight="1" x14ac:dyDescent="0.3"/>
    <row r="2522" ht="12.75" customHeight="1" x14ac:dyDescent="0.3"/>
    <row r="2523" ht="12.75" customHeight="1" x14ac:dyDescent="0.3"/>
    <row r="2524" ht="12.75" customHeight="1" x14ac:dyDescent="0.3"/>
    <row r="2525" ht="12.75" customHeight="1" x14ac:dyDescent="0.3"/>
    <row r="2526" ht="12.75" customHeight="1" x14ac:dyDescent="0.3"/>
    <row r="2527" ht="12.75" customHeight="1" x14ac:dyDescent="0.3"/>
    <row r="2528" ht="12.75" customHeight="1" x14ac:dyDescent="0.3"/>
    <row r="2529" ht="12.75" customHeight="1" x14ac:dyDescent="0.3"/>
    <row r="2530" ht="12.75" customHeight="1" x14ac:dyDescent="0.3"/>
    <row r="2531" ht="12.75" customHeight="1" x14ac:dyDescent="0.3"/>
    <row r="2532" ht="12.75" customHeight="1" x14ac:dyDescent="0.3"/>
    <row r="2533" ht="12.75" customHeight="1" x14ac:dyDescent="0.3"/>
    <row r="2534" ht="12.75" customHeight="1" x14ac:dyDescent="0.3"/>
    <row r="2535" ht="12.75" customHeight="1" x14ac:dyDescent="0.3"/>
    <row r="2536" ht="12.75" customHeight="1" x14ac:dyDescent="0.3"/>
    <row r="2537" ht="12.75" customHeight="1" x14ac:dyDescent="0.3"/>
    <row r="2538" ht="12.75" customHeight="1" x14ac:dyDescent="0.3"/>
    <row r="2539" ht="12.75" customHeight="1" x14ac:dyDescent="0.3"/>
    <row r="2540" ht="12.75" customHeight="1" x14ac:dyDescent="0.3"/>
    <row r="2541" ht="12.75" customHeight="1" x14ac:dyDescent="0.3"/>
    <row r="2542" ht="12.75" customHeight="1" x14ac:dyDescent="0.3"/>
    <row r="2543" ht="12.75" customHeight="1" x14ac:dyDescent="0.3"/>
    <row r="2544" ht="12.75" customHeight="1" x14ac:dyDescent="0.3"/>
    <row r="2545" ht="12.75" customHeight="1" x14ac:dyDescent="0.3"/>
    <row r="2546" ht="12.75" customHeight="1" x14ac:dyDescent="0.3"/>
    <row r="2547" ht="12.75" customHeight="1" x14ac:dyDescent="0.3"/>
    <row r="2548" ht="12.75" customHeight="1" x14ac:dyDescent="0.3"/>
    <row r="2549" ht="12.75" customHeight="1" x14ac:dyDescent="0.3"/>
    <row r="2550" ht="12.75" customHeight="1" x14ac:dyDescent="0.3"/>
    <row r="2551" ht="12.75" customHeight="1" x14ac:dyDescent="0.3"/>
    <row r="2552" ht="12.75" customHeight="1" x14ac:dyDescent="0.3"/>
    <row r="2553" ht="12.75" customHeight="1" x14ac:dyDescent="0.3"/>
    <row r="2554" ht="12.75" customHeight="1" x14ac:dyDescent="0.3"/>
    <row r="2555" ht="12.75" customHeight="1" x14ac:dyDescent="0.3"/>
    <row r="2556" ht="12.75" customHeight="1" x14ac:dyDescent="0.3"/>
    <row r="2557" ht="12.75" customHeight="1" x14ac:dyDescent="0.3"/>
    <row r="2558" ht="12.75" customHeight="1" x14ac:dyDescent="0.3"/>
    <row r="2559" ht="12.75" customHeight="1" x14ac:dyDescent="0.3"/>
    <row r="2560" ht="12.75" customHeight="1" x14ac:dyDescent="0.3"/>
    <row r="2561" ht="12.75" customHeight="1" x14ac:dyDescent="0.3"/>
    <row r="2562" ht="12.75" customHeight="1" x14ac:dyDescent="0.3"/>
    <row r="2563" ht="12.75" customHeight="1" x14ac:dyDescent="0.3"/>
    <row r="2564" ht="12.75" customHeight="1" x14ac:dyDescent="0.3"/>
    <row r="2565" ht="12.75" customHeight="1" x14ac:dyDescent="0.3"/>
    <row r="2566" ht="12.75" customHeight="1" x14ac:dyDescent="0.3"/>
    <row r="2567" ht="12.75" customHeight="1" x14ac:dyDescent="0.3"/>
    <row r="2568" ht="12.75" customHeight="1" x14ac:dyDescent="0.3"/>
    <row r="2569" ht="12.75" customHeight="1" x14ac:dyDescent="0.3"/>
    <row r="2570" ht="12.75" customHeight="1" x14ac:dyDescent="0.3"/>
    <row r="2571" ht="12.75" customHeight="1" x14ac:dyDescent="0.3"/>
    <row r="2572" ht="12.75" customHeight="1" x14ac:dyDescent="0.3"/>
    <row r="2573" ht="12.75" customHeight="1" x14ac:dyDescent="0.3"/>
    <row r="2574" ht="12.75" customHeight="1" x14ac:dyDescent="0.3"/>
    <row r="2575" ht="12.75" customHeight="1" x14ac:dyDescent="0.3"/>
    <row r="2576" ht="12.75" customHeight="1" x14ac:dyDescent="0.3"/>
    <row r="2577" ht="12.75" customHeight="1" x14ac:dyDescent="0.3"/>
    <row r="2578" ht="12.75" customHeight="1" x14ac:dyDescent="0.3"/>
    <row r="2579" ht="12.75" customHeight="1" x14ac:dyDescent="0.3"/>
    <row r="2580" ht="12.75" customHeight="1" x14ac:dyDescent="0.3"/>
    <row r="2581" ht="12.75" customHeight="1" x14ac:dyDescent="0.3"/>
    <row r="2582" ht="12.75" customHeight="1" x14ac:dyDescent="0.3"/>
    <row r="2583" ht="12.75" customHeight="1" x14ac:dyDescent="0.3"/>
    <row r="2584" ht="12.75" customHeight="1" x14ac:dyDescent="0.3"/>
    <row r="2585" ht="12.75" customHeight="1" x14ac:dyDescent="0.3"/>
    <row r="2586" ht="12.75" customHeight="1" x14ac:dyDescent="0.3"/>
    <row r="2587" ht="12.75" customHeight="1" x14ac:dyDescent="0.3"/>
    <row r="2588" ht="12.75" customHeight="1" x14ac:dyDescent="0.3"/>
    <row r="2589" ht="12.75" customHeight="1" x14ac:dyDescent="0.3"/>
    <row r="2590" ht="12.75" customHeight="1" x14ac:dyDescent="0.3"/>
    <row r="2591" ht="12.75" customHeight="1" x14ac:dyDescent="0.3"/>
    <row r="2592" ht="12.75" customHeight="1" x14ac:dyDescent="0.3"/>
    <row r="2593" ht="12.75" customHeight="1" x14ac:dyDescent="0.3"/>
    <row r="2594" ht="12.75" customHeight="1" x14ac:dyDescent="0.3"/>
    <row r="2595" ht="12.75" customHeight="1" x14ac:dyDescent="0.3"/>
    <row r="2596" ht="12.75" customHeight="1" x14ac:dyDescent="0.3"/>
    <row r="2597" ht="12.75" customHeight="1" x14ac:dyDescent="0.3"/>
    <row r="2598" ht="12.75" customHeight="1" x14ac:dyDescent="0.3"/>
    <row r="2599" ht="12.75" customHeight="1" x14ac:dyDescent="0.3"/>
    <row r="2600" ht="12.75" customHeight="1" x14ac:dyDescent="0.3"/>
    <row r="2601" ht="12.75" customHeight="1" x14ac:dyDescent="0.3"/>
    <row r="2602" ht="12.75" customHeight="1" x14ac:dyDescent="0.3"/>
    <row r="2603" ht="12.75" customHeight="1" x14ac:dyDescent="0.3"/>
    <row r="2604" ht="12.75" customHeight="1" x14ac:dyDescent="0.3"/>
    <row r="2605" ht="12.75" customHeight="1" x14ac:dyDescent="0.3"/>
    <row r="2606" ht="12.75" customHeight="1" x14ac:dyDescent="0.3"/>
    <row r="2607" ht="12.75" customHeight="1" x14ac:dyDescent="0.3"/>
    <row r="2608" ht="12.75" customHeight="1" x14ac:dyDescent="0.3"/>
    <row r="2609" ht="12.75" customHeight="1" x14ac:dyDescent="0.3"/>
    <row r="2610" ht="12.75" customHeight="1" x14ac:dyDescent="0.3"/>
    <row r="2611" ht="12.75" customHeight="1" x14ac:dyDescent="0.3"/>
    <row r="2612" ht="12.75" customHeight="1" x14ac:dyDescent="0.3"/>
    <row r="2613" ht="12.75" customHeight="1" x14ac:dyDescent="0.3"/>
    <row r="2614" ht="12.75" customHeight="1" x14ac:dyDescent="0.3"/>
    <row r="2615" ht="12.75" customHeight="1" x14ac:dyDescent="0.3"/>
    <row r="2616" ht="12.75" customHeight="1" x14ac:dyDescent="0.3"/>
    <row r="2617" ht="12.75" customHeight="1" x14ac:dyDescent="0.3"/>
    <row r="2618" ht="12.75" customHeight="1" x14ac:dyDescent="0.3"/>
    <row r="2619" ht="12.75" customHeight="1" x14ac:dyDescent="0.3"/>
    <row r="2620" ht="12.75" customHeight="1" x14ac:dyDescent="0.3"/>
    <row r="2621" ht="12.75" customHeight="1" x14ac:dyDescent="0.3"/>
    <row r="2622" ht="12.75" customHeight="1" x14ac:dyDescent="0.3"/>
    <row r="2623" ht="12.75" customHeight="1" x14ac:dyDescent="0.3"/>
    <row r="2624" ht="12.75" customHeight="1" x14ac:dyDescent="0.3"/>
    <row r="2625" ht="12.75" customHeight="1" x14ac:dyDescent="0.3"/>
    <row r="2626" ht="12.75" customHeight="1" x14ac:dyDescent="0.3"/>
    <row r="2627" ht="12.75" customHeight="1" x14ac:dyDescent="0.3"/>
    <row r="2628" ht="12.75" customHeight="1" x14ac:dyDescent="0.3"/>
    <row r="2629" ht="12.75" customHeight="1" x14ac:dyDescent="0.3"/>
    <row r="2630" ht="12.75" customHeight="1" x14ac:dyDescent="0.3"/>
    <row r="2631" ht="12.75" customHeight="1" x14ac:dyDescent="0.3"/>
    <row r="2632" ht="12.75" customHeight="1" x14ac:dyDescent="0.3"/>
    <row r="2633" ht="12.75" customHeight="1" x14ac:dyDescent="0.3"/>
    <row r="2634" ht="12.75" customHeight="1" x14ac:dyDescent="0.3"/>
    <row r="2635" ht="12.75" customHeight="1" x14ac:dyDescent="0.3"/>
    <row r="2636" ht="12.75" customHeight="1" x14ac:dyDescent="0.3"/>
    <row r="2637" ht="12.75" customHeight="1" x14ac:dyDescent="0.3"/>
    <row r="2638" ht="12.75" customHeight="1" x14ac:dyDescent="0.3"/>
    <row r="2639" ht="12.75" customHeight="1" x14ac:dyDescent="0.3"/>
    <row r="2640" ht="12.75" customHeight="1" x14ac:dyDescent="0.3"/>
    <row r="2641" ht="12.75" customHeight="1" x14ac:dyDescent="0.3"/>
    <row r="2642" ht="12.75" customHeight="1" x14ac:dyDescent="0.3"/>
    <row r="2643" ht="12.75" customHeight="1" x14ac:dyDescent="0.3"/>
    <row r="2644" ht="12.75" customHeight="1" x14ac:dyDescent="0.3"/>
    <row r="2645" ht="12.75" customHeight="1" x14ac:dyDescent="0.3"/>
    <row r="2646" ht="12.75" customHeight="1" x14ac:dyDescent="0.3"/>
    <row r="2647" ht="12.75" customHeight="1" x14ac:dyDescent="0.3"/>
    <row r="2648" ht="12.75" customHeight="1" x14ac:dyDescent="0.3"/>
    <row r="2649" ht="12.75" customHeight="1" x14ac:dyDescent="0.3"/>
    <row r="2650" ht="12.75" customHeight="1" x14ac:dyDescent="0.3"/>
    <row r="2651" ht="12.75" customHeight="1" x14ac:dyDescent="0.3"/>
    <row r="2652" ht="12.75" customHeight="1" x14ac:dyDescent="0.3"/>
    <row r="2653" ht="12.75" customHeight="1" x14ac:dyDescent="0.3"/>
    <row r="2654" ht="12.75" customHeight="1" x14ac:dyDescent="0.3"/>
    <row r="2655" ht="12.75" customHeight="1" x14ac:dyDescent="0.3"/>
    <row r="2656" ht="12.75" customHeight="1" x14ac:dyDescent="0.3"/>
    <row r="2657" ht="12.75" customHeight="1" x14ac:dyDescent="0.3"/>
    <row r="2658" ht="12.75" customHeight="1" x14ac:dyDescent="0.3"/>
    <row r="2659" ht="12.75" customHeight="1" x14ac:dyDescent="0.3"/>
    <row r="2660" ht="12.75" customHeight="1" x14ac:dyDescent="0.3"/>
    <row r="2661" ht="12.75" customHeight="1" x14ac:dyDescent="0.3"/>
    <row r="2662" ht="12.75" customHeight="1" x14ac:dyDescent="0.3"/>
    <row r="2663" ht="12.75" customHeight="1" x14ac:dyDescent="0.3"/>
    <row r="2664" ht="12.75" customHeight="1" x14ac:dyDescent="0.3"/>
    <row r="2665" ht="12.75" customHeight="1" x14ac:dyDescent="0.3"/>
    <row r="2666" ht="12.75" customHeight="1" x14ac:dyDescent="0.3"/>
    <row r="2667" ht="12.75" customHeight="1" x14ac:dyDescent="0.3"/>
    <row r="2668" ht="12.75" customHeight="1" x14ac:dyDescent="0.3"/>
    <row r="2669" ht="12.75" customHeight="1" x14ac:dyDescent="0.3"/>
    <row r="2670" ht="12.75" customHeight="1" x14ac:dyDescent="0.3"/>
    <row r="2671" ht="12.75" customHeight="1" x14ac:dyDescent="0.3"/>
    <row r="2672" ht="12.75" customHeight="1" x14ac:dyDescent="0.3"/>
    <row r="2673" ht="12.75" customHeight="1" x14ac:dyDescent="0.3"/>
    <row r="2674" ht="12.75" customHeight="1" x14ac:dyDescent="0.3"/>
    <row r="2675" ht="12.75" customHeight="1" x14ac:dyDescent="0.3"/>
    <row r="2676" ht="12.75" customHeight="1" x14ac:dyDescent="0.3"/>
    <row r="2677" ht="12.75" customHeight="1" x14ac:dyDescent="0.3"/>
    <row r="2678" ht="12.75" customHeight="1" x14ac:dyDescent="0.3"/>
    <row r="2679" ht="12.75" customHeight="1" x14ac:dyDescent="0.3"/>
    <row r="2680" ht="12.75" customHeight="1" x14ac:dyDescent="0.3"/>
    <row r="2681" ht="12.75" customHeight="1" x14ac:dyDescent="0.3"/>
    <row r="2682" ht="12.75" customHeight="1" x14ac:dyDescent="0.3"/>
    <row r="2683" ht="12.75" customHeight="1" x14ac:dyDescent="0.3"/>
    <row r="2684" ht="12.75" customHeight="1" x14ac:dyDescent="0.3"/>
    <row r="2685" ht="12.75" customHeight="1" x14ac:dyDescent="0.3"/>
    <row r="2686" ht="12.75" customHeight="1" x14ac:dyDescent="0.3"/>
    <row r="2687" ht="12.75" customHeight="1" x14ac:dyDescent="0.3"/>
    <row r="2688" ht="12.75" customHeight="1" x14ac:dyDescent="0.3"/>
    <row r="2689" ht="12.75" customHeight="1" x14ac:dyDescent="0.3"/>
    <row r="2690" ht="12.75" customHeight="1" x14ac:dyDescent="0.3"/>
    <row r="2691" ht="12.75" customHeight="1" x14ac:dyDescent="0.3"/>
    <row r="2692" ht="12.75" customHeight="1" x14ac:dyDescent="0.3"/>
    <row r="2693" ht="12.75" customHeight="1" x14ac:dyDescent="0.3"/>
    <row r="2694" ht="12.75" customHeight="1" x14ac:dyDescent="0.3"/>
    <row r="2695" ht="12.75" customHeight="1" x14ac:dyDescent="0.3"/>
    <row r="2696" ht="12.75" customHeight="1" x14ac:dyDescent="0.3"/>
    <row r="2697" ht="12.75" customHeight="1" x14ac:dyDescent="0.3"/>
    <row r="2698" ht="12.75" customHeight="1" x14ac:dyDescent="0.3"/>
    <row r="2699" ht="12.75" customHeight="1" x14ac:dyDescent="0.3"/>
    <row r="2700" ht="12.75" customHeight="1" x14ac:dyDescent="0.3"/>
    <row r="2701" ht="12.75" customHeight="1" x14ac:dyDescent="0.3"/>
    <row r="2702" ht="12.75" customHeight="1" x14ac:dyDescent="0.3"/>
    <row r="2703" ht="12.75" customHeight="1" x14ac:dyDescent="0.3"/>
    <row r="2704" ht="12.75" customHeight="1" x14ac:dyDescent="0.3"/>
    <row r="2705" ht="12.75" customHeight="1" x14ac:dyDescent="0.3"/>
    <row r="2706" ht="12.75" customHeight="1" x14ac:dyDescent="0.3"/>
    <row r="2707" ht="12.75" customHeight="1" x14ac:dyDescent="0.3"/>
    <row r="2708" ht="12.75" customHeight="1" x14ac:dyDescent="0.3"/>
    <row r="2709" ht="12.75" customHeight="1" x14ac:dyDescent="0.3"/>
    <row r="2710" ht="12.75" customHeight="1" x14ac:dyDescent="0.3"/>
    <row r="2711" ht="12.75" customHeight="1" x14ac:dyDescent="0.3"/>
    <row r="2712" ht="12.75" customHeight="1" x14ac:dyDescent="0.3"/>
    <row r="2713" ht="12.75" customHeight="1" x14ac:dyDescent="0.3"/>
    <row r="2714" ht="12.75" customHeight="1" x14ac:dyDescent="0.3"/>
    <row r="2715" ht="12.75" customHeight="1" x14ac:dyDescent="0.3"/>
    <row r="2716" ht="12.75" customHeight="1" x14ac:dyDescent="0.3"/>
    <row r="2717" ht="12.75" customHeight="1" x14ac:dyDescent="0.3"/>
    <row r="2718" ht="12.75" customHeight="1" x14ac:dyDescent="0.3"/>
    <row r="2719" ht="12.75" customHeight="1" x14ac:dyDescent="0.3"/>
    <row r="2720" ht="12.75" customHeight="1" x14ac:dyDescent="0.3"/>
    <row r="2721" ht="12.75" customHeight="1" x14ac:dyDescent="0.3"/>
    <row r="2722" ht="12.75" customHeight="1" x14ac:dyDescent="0.3"/>
    <row r="2723" ht="12.75" customHeight="1" x14ac:dyDescent="0.3"/>
    <row r="2724" ht="12.75" customHeight="1" x14ac:dyDescent="0.3"/>
    <row r="2725" ht="12.75" customHeight="1" x14ac:dyDescent="0.3"/>
    <row r="2726" ht="12.75" customHeight="1" x14ac:dyDescent="0.3"/>
    <row r="2727" ht="12.75" customHeight="1" x14ac:dyDescent="0.3"/>
    <row r="2728" ht="12.75" customHeight="1" x14ac:dyDescent="0.3"/>
    <row r="2729" ht="12.75" customHeight="1" x14ac:dyDescent="0.3"/>
    <row r="2730" ht="12.75" customHeight="1" x14ac:dyDescent="0.3"/>
    <row r="2731" ht="12.75" customHeight="1" x14ac:dyDescent="0.3"/>
    <row r="2732" ht="12.75" customHeight="1" x14ac:dyDescent="0.3"/>
    <row r="2733" ht="12.75" customHeight="1" x14ac:dyDescent="0.3"/>
    <row r="2734" ht="12.75" customHeight="1" x14ac:dyDescent="0.3"/>
    <row r="2735" ht="12.75" customHeight="1" x14ac:dyDescent="0.3"/>
    <row r="2736" ht="12.75" customHeight="1" x14ac:dyDescent="0.3"/>
    <row r="2737" ht="12.75" customHeight="1" x14ac:dyDescent="0.3"/>
    <row r="2738" ht="12.75" customHeight="1" x14ac:dyDescent="0.3"/>
    <row r="2739" ht="12.75" customHeight="1" x14ac:dyDescent="0.3"/>
    <row r="2740" ht="12.75" customHeight="1" x14ac:dyDescent="0.3"/>
    <row r="2741" ht="12.75" customHeight="1" x14ac:dyDescent="0.3"/>
    <row r="2742" ht="12.75" customHeight="1" x14ac:dyDescent="0.3"/>
    <row r="2743" ht="12.75" customHeight="1" x14ac:dyDescent="0.3"/>
    <row r="2744" ht="12.75" customHeight="1" x14ac:dyDescent="0.3"/>
    <row r="2745" ht="12.75" customHeight="1" x14ac:dyDescent="0.3"/>
    <row r="2746" ht="12.75" customHeight="1" x14ac:dyDescent="0.3"/>
    <row r="2747" ht="12.75" customHeight="1" x14ac:dyDescent="0.3"/>
    <row r="2748" ht="12.75" customHeight="1" x14ac:dyDescent="0.3"/>
    <row r="2749" ht="12.75" customHeight="1" x14ac:dyDescent="0.3"/>
    <row r="2750" ht="12.75" customHeight="1" x14ac:dyDescent="0.3"/>
    <row r="2751" ht="12.75" customHeight="1" x14ac:dyDescent="0.3"/>
    <row r="2752" ht="12.75" customHeight="1" x14ac:dyDescent="0.3"/>
    <row r="2753" ht="12.75" customHeight="1" x14ac:dyDescent="0.3"/>
    <row r="2754" ht="12.75" customHeight="1" x14ac:dyDescent="0.3"/>
    <row r="2755" ht="12.75" customHeight="1" x14ac:dyDescent="0.3"/>
    <row r="2756" ht="12.75" customHeight="1" x14ac:dyDescent="0.3"/>
    <row r="2757" ht="12.75" customHeight="1" x14ac:dyDescent="0.3"/>
    <row r="2758" ht="12.75" customHeight="1" x14ac:dyDescent="0.3"/>
    <row r="2759" ht="12.75" customHeight="1" x14ac:dyDescent="0.3"/>
    <row r="2760" ht="12.75" customHeight="1" x14ac:dyDescent="0.3"/>
    <row r="2761" ht="12.75" customHeight="1" x14ac:dyDescent="0.3"/>
    <row r="2762" ht="12.75" customHeight="1" x14ac:dyDescent="0.3"/>
    <row r="2763" ht="12.75" customHeight="1" x14ac:dyDescent="0.3"/>
    <row r="2764" ht="12.75" customHeight="1" x14ac:dyDescent="0.3"/>
    <row r="2765" ht="12.75" customHeight="1" x14ac:dyDescent="0.3"/>
    <row r="2766" ht="12.75" customHeight="1" x14ac:dyDescent="0.3"/>
    <row r="2767" ht="12.75" customHeight="1" x14ac:dyDescent="0.3"/>
    <row r="2768" ht="12.75" customHeight="1" x14ac:dyDescent="0.3"/>
    <row r="2769" ht="12.75" customHeight="1" x14ac:dyDescent="0.3"/>
    <row r="2770" ht="12.75" customHeight="1" x14ac:dyDescent="0.3"/>
    <row r="2771" ht="12.75" customHeight="1" x14ac:dyDescent="0.3"/>
    <row r="2772" ht="12.75" customHeight="1" x14ac:dyDescent="0.3"/>
    <row r="2773" ht="12.75" customHeight="1" x14ac:dyDescent="0.3"/>
    <row r="2774" ht="12.75" customHeight="1" x14ac:dyDescent="0.3"/>
    <row r="2775" ht="12.75" customHeight="1" x14ac:dyDescent="0.3"/>
    <row r="2776" ht="12.75" customHeight="1" x14ac:dyDescent="0.3"/>
    <row r="2777" ht="12.75" customHeight="1" x14ac:dyDescent="0.3"/>
    <row r="2778" ht="12.75" customHeight="1" x14ac:dyDescent="0.3"/>
    <row r="2779" ht="12.75" customHeight="1" x14ac:dyDescent="0.3"/>
    <row r="2780" ht="12.75" customHeight="1" x14ac:dyDescent="0.3"/>
    <row r="2781" ht="12.75" customHeight="1" x14ac:dyDescent="0.3"/>
    <row r="2782" ht="12.75" customHeight="1" x14ac:dyDescent="0.3"/>
    <row r="2783" ht="12.75" customHeight="1" x14ac:dyDescent="0.3"/>
    <row r="2784" ht="12.75" customHeight="1" x14ac:dyDescent="0.3"/>
    <row r="2785" ht="12.75" customHeight="1" x14ac:dyDescent="0.3"/>
    <row r="2786" ht="12.75" customHeight="1" x14ac:dyDescent="0.3"/>
    <row r="2787" ht="12.75" customHeight="1" x14ac:dyDescent="0.3"/>
    <row r="2788" ht="12.75" customHeight="1" x14ac:dyDescent="0.3"/>
    <row r="2789" ht="12.75" customHeight="1" x14ac:dyDescent="0.3"/>
    <row r="2790" ht="12.75" customHeight="1" x14ac:dyDescent="0.3"/>
    <row r="2791" ht="12.75" customHeight="1" x14ac:dyDescent="0.3"/>
    <row r="2792" ht="12.75" customHeight="1" x14ac:dyDescent="0.3"/>
    <row r="2793" ht="12.75" customHeight="1" x14ac:dyDescent="0.3"/>
    <row r="2794" ht="12.75" customHeight="1" x14ac:dyDescent="0.3"/>
    <row r="2795" ht="12.75" customHeight="1" x14ac:dyDescent="0.3"/>
    <row r="2796" ht="12.75" customHeight="1" x14ac:dyDescent="0.3"/>
    <row r="2797" ht="12.75" customHeight="1" x14ac:dyDescent="0.3"/>
    <row r="2798" ht="12.75" customHeight="1" x14ac:dyDescent="0.3"/>
    <row r="2799" ht="12.75" customHeight="1" x14ac:dyDescent="0.3"/>
    <row r="2800" ht="12.75" customHeight="1" x14ac:dyDescent="0.3"/>
    <row r="2801" ht="12.75" customHeight="1" x14ac:dyDescent="0.3"/>
    <row r="2802" ht="12.75" customHeight="1" x14ac:dyDescent="0.3"/>
    <row r="2803" ht="12.75" customHeight="1" x14ac:dyDescent="0.3"/>
    <row r="2804" ht="12.75" customHeight="1" x14ac:dyDescent="0.3"/>
    <row r="2805" ht="12.75" customHeight="1" x14ac:dyDescent="0.3"/>
    <row r="2806" ht="12.75" customHeight="1" x14ac:dyDescent="0.3"/>
    <row r="2807" ht="12.75" customHeight="1" x14ac:dyDescent="0.3"/>
    <row r="2808" ht="12.75" customHeight="1" x14ac:dyDescent="0.3"/>
    <row r="2809" ht="12.75" customHeight="1" x14ac:dyDescent="0.3"/>
    <row r="2810" ht="12.75" customHeight="1" x14ac:dyDescent="0.3"/>
    <row r="2811" ht="12.75" customHeight="1" x14ac:dyDescent="0.3"/>
    <row r="2812" ht="12.75" customHeight="1" x14ac:dyDescent="0.3"/>
    <row r="2813" ht="12.75" customHeight="1" x14ac:dyDescent="0.3"/>
    <row r="2814" ht="12.75" customHeight="1" x14ac:dyDescent="0.3"/>
    <row r="2815" ht="12.75" customHeight="1" x14ac:dyDescent="0.3"/>
    <row r="2816" ht="12.75" customHeight="1" x14ac:dyDescent="0.3"/>
    <row r="2817" ht="12.75" customHeight="1" x14ac:dyDescent="0.3"/>
    <row r="2818" ht="12.75" customHeight="1" x14ac:dyDescent="0.3"/>
    <row r="2819" ht="12.75" customHeight="1" x14ac:dyDescent="0.3"/>
    <row r="2820" ht="12.75" customHeight="1" x14ac:dyDescent="0.3"/>
    <row r="2821" ht="12.75" customHeight="1" x14ac:dyDescent="0.3"/>
    <row r="2822" ht="12.75" customHeight="1" x14ac:dyDescent="0.3"/>
    <row r="2823" ht="12.75" customHeight="1" x14ac:dyDescent="0.3"/>
    <row r="2824" ht="12.75" customHeight="1" x14ac:dyDescent="0.3"/>
    <row r="2825" ht="12.75" customHeight="1" x14ac:dyDescent="0.3"/>
    <row r="2826" ht="12.75" customHeight="1" x14ac:dyDescent="0.3"/>
    <row r="2827" ht="12.75" customHeight="1" x14ac:dyDescent="0.3"/>
    <row r="2828" ht="12.75" customHeight="1" x14ac:dyDescent="0.3"/>
    <row r="2829" ht="12.75" customHeight="1" x14ac:dyDescent="0.3"/>
    <row r="2830" ht="12.75" customHeight="1" x14ac:dyDescent="0.3"/>
    <row r="2831" ht="12.75" customHeight="1" x14ac:dyDescent="0.3"/>
    <row r="2832" ht="12.75" customHeight="1" x14ac:dyDescent="0.3"/>
    <row r="2833" ht="12.75" customHeight="1" x14ac:dyDescent="0.3"/>
    <row r="2834" ht="12.75" customHeight="1" x14ac:dyDescent="0.3"/>
    <row r="2835" ht="12.75" customHeight="1" x14ac:dyDescent="0.3"/>
    <row r="2836" ht="12.75" customHeight="1" x14ac:dyDescent="0.3"/>
    <row r="2837" ht="12.75" customHeight="1" x14ac:dyDescent="0.3"/>
    <row r="2838" ht="12.75" customHeight="1" x14ac:dyDescent="0.3"/>
    <row r="2839" ht="12.75" customHeight="1" x14ac:dyDescent="0.3"/>
    <row r="2840" ht="12.75" customHeight="1" x14ac:dyDescent="0.3"/>
    <row r="2841" ht="12.75" customHeight="1" x14ac:dyDescent="0.3"/>
    <row r="2842" ht="12.75" customHeight="1" x14ac:dyDescent="0.3"/>
    <row r="2843" ht="12.75" customHeight="1" x14ac:dyDescent="0.3"/>
    <row r="2844" ht="12.75" customHeight="1" x14ac:dyDescent="0.3"/>
    <row r="2845" ht="12.75" customHeight="1" x14ac:dyDescent="0.3"/>
    <row r="2846" ht="12.75" customHeight="1" x14ac:dyDescent="0.3"/>
    <row r="2847" ht="12.75" customHeight="1" x14ac:dyDescent="0.3"/>
    <row r="2848" ht="12.75" customHeight="1" x14ac:dyDescent="0.3"/>
    <row r="2849" ht="12.75" customHeight="1" x14ac:dyDescent="0.3"/>
    <row r="2850" ht="12.75" customHeight="1" x14ac:dyDescent="0.3"/>
    <row r="2851" ht="12.75" customHeight="1" x14ac:dyDescent="0.3"/>
    <row r="2852" ht="12.75" customHeight="1" x14ac:dyDescent="0.3"/>
    <row r="2853" ht="12.75" customHeight="1" x14ac:dyDescent="0.3"/>
    <row r="2854" ht="12.75" customHeight="1" x14ac:dyDescent="0.3"/>
    <row r="2855" ht="12.75" customHeight="1" x14ac:dyDescent="0.3"/>
    <row r="2856" ht="12.75" customHeight="1" x14ac:dyDescent="0.3"/>
    <row r="2857" ht="12.75" customHeight="1" x14ac:dyDescent="0.3"/>
    <row r="2858" ht="12.75" customHeight="1" x14ac:dyDescent="0.3"/>
    <row r="2859" ht="12.75" customHeight="1" x14ac:dyDescent="0.3"/>
    <row r="2860" ht="12.75" customHeight="1" x14ac:dyDescent="0.3"/>
    <row r="2861" ht="12.75" customHeight="1" x14ac:dyDescent="0.3"/>
    <row r="2862" ht="12.75" customHeight="1" x14ac:dyDescent="0.3"/>
    <row r="2863" ht="12.75" customHeight="1" x14ac:dyDescent="0.3"/>
    <row r="2864" ht="12.75" customHeight="1" x14ac:dyDescent="0.3"/>
    <row r="2865" ht="12.75" customHeight="1" x14ac:dyDescent="0.3"/>
    <row r="2866" ht="12.75" customHeight="1" x14ac:dyDescent="0.3"/>
    <row r="2867" ht="12.75" customHeight="1" x14ac:dyDescent="0.3"/>
    <row r="2868" ht="12.75" customHeight="1" x14ac:dyDescent="0.3"/>
    <row r="2869" ht="12.75" customHeight="1" x14ac:dyDescent="0.3"/>
    <row r="2870" ht="12.75" customHeight="1" x14ac:dyDescent="0.3"/>
    <row r="2871" ht="12.75" customHeight="1" x14ac:dyDescent="0.3"/>
    <row r="2872" ht="12.75" customHeight="1" x14ac:dyDescent="0.3"/>
    <row r="2873" ht="12.75" customHeight="1" x14ac:dyDescent="0.3"/>
    <row r="2874" ht="12.75" customHeight="1" x14ac:dyDescent="0.3"/>
    <row r="2875" ht="12.75" customHeight="1" x14ac:dyDescent="0.3"/>
    <row r="2876" ht="12.75" customHeight="1" x14ac:dyDescent="0.3"/>
    <row r="2877" ht="12.75" customHeight="1" x14ac:dyDescent="0.3"/>
    <row r="2878" ht="12.75" customHeight="1" x14ac:dyDescent="0.3"/>
    <row r="2879" ht="12.75" customHeight="1" x14ac:dyDescent="0.3"/>
    <row r="2880" ht="12.75" customHeight="1" x14ac:dyDescent="0.3"/>
    <row r="2881" ht="12.75" customHeight="1" x14ac:dyDescent="0.3"/>
    <row r="2882" ht="12.75" customHeight="1" x14ac:dyDescent="0.3"/>
    <row r="2883" ht="12.75" customHeight="1" x14ac:dyDescent="0.3"/>
    <row r="2884" ht="12.75" customHeight="1" x14ac:dyDescent="0.3"/>
    <row r="2885" ht="12.75" customHeight="1" x14ac:dyDescent="0.3"/>
    <row r="2886" ht="12.75" customHeight="1" x14ac:dyDescent="0.3"/>
    <row r="2887" ht="12.75" customHeight="1" x14ac:dyDescent="0.3"/>
    <row r="2888" ht="12.75" customHeight="1" x14ac:dyDescent="0.3"/>
    <row r="2889" ht="12.75" customHeight="1" x14ac:dyDescent="0.3"/>
    <row r="2890" ht="12.75" customHeight="1" x14ac:dyDescent="0.3"/>
    <row r="2891" ht="12.75" customHeight="1" x14ac:dyDescent="0.3"/>
    <row r="2892" ht="12.75" customHeight="1" x14ac:dyDescent="0.3"/>
    <row r="2893" ht="12.75" customHeight="1" x14ac:dyDescent="0.3"/>
    <row r="2894" ht="12.75" customHeight="1" x14ac:dyDescent="0.3"/>
    <row r="2895" ht="12.75" customHeight="1" x14ac:dyDescent="0.3"/>
    <row r="2896" ht="12.75" customHeight="1" x14ac:dyDescent="0.3"/>
    <row r="2897" ht="12.75" customHeight="1" x14ac:dyDescent="0.3"/>
    <row r="2898" ht="12.75" customHeight="1" x14ac:dyDescent="0.3"/>
    <row r="2899" ht="12.75" customHeight="1" x14ac:dyDescent="0.3"/>
    <row r="2900" ht="12.75" customHeight="1" x14ac:dyDescent="0.3"/>
    <row r="2901" ht="12.75" customHeight="1" x14ac:dyDescent="0.3"/>
    <row r="2902" ht="12.75" customHeight="1" x14ac:dyDescent="0.3"/>
    <row r="2903" ht="12.75" customHeight="1" x14ac:dyDescent="0.3"/>
    <row r="2904" ht="12.75" customHeight="1" x14ac:dyDescent="0.3"/>
    <row r="2905" ht="12.75" customHeight="1" x14ac:dyDescent="0.3"/>
    <row r="2906" ht="12.75" customHeight="1" x14ac:dyDescent="0.3"/>
    <row r="2907" ht="12.75" customHeight="1" x14ac:dyDescent="0.3"/>
    <row r="2908" ht="12.75" customHeight="1" x14ac:dyDescent="0.3"/>
    <row r="2909" ht="12.75" customHeight="1" x14ac:dyDescent="0.3"/>
    <row r="2910" ht="12.75" customHeight="1" x14ac:dyDescent="0.3"/>
    <row r="2911" ht="12.75" customHeight="1" x14ac:dyDescent="0.3"/>
    <row r="2912" ht="12.75" customHeight="1" x14ac:dyDescent="0.3"/>
    <row r="2913" ht="12.75" customHeight="1" x14ac:dyDescent="0.3"/>
    <row r="2914" ht="12.75" customHeight="1" x14ac:dyDescent="0.3"/>
    <row r="2915" ht="12.75" customHeight="1" x14ac:dyDescent="0.3"/>
    <row r="2916" ht="12.75" customHeight="1" x14ac:dyDescent="0.3"/>
    <row r="2917" ht="12.75" customHeight="1" x14ac:dyDescent="0.3"/>
    <row r="2918" ht="12.75" customHeight="1" x14ac:dyDescent="0.3"/>
    <row r="2919" ht="12.75" customHeight="1" x14ac:dyDescent="0.3"/>
    <row r="2920" ht="12.75" customHeight="1" x14ac:dyDescent="0.3"/>
    <row r="2921" ht="12.75" customHeight="1" x14ac:dyDescent="0.3"/>
    <row r="2922" ht="12.75" customHeight="1" x14ac:dyDescent="0.3"/>
    <row r="2923" ht="12.75" customHeight="1" x14ac:dyDescent="0.3"/>
    <row r="2924" ht="12.75" customHeight="1" x14ac:dyDescent="0.3"/>
    <row r="2925" ht="12.75" customHeight="1" x14ac:dyDescent="0.3"/>
    <row r="2926" ht="12.75" customHeight="1" x14ac:dyDescent="0.3"/>
    <row r="2927" ht="12.75" customHeight="1" x14ac:dyDescent="0.3"/>
    <row r="2928" ht="12.75" customHeight="1" x14ac:dyDescent="0.3"/>
    <row r="2929" ht="12.75" customHeight="1" x14ac:dyDescent="0.3"/>
    <row r="2930" ht="12.75" customHeight="1" x14ac:dyDescent="0.3"/>
    <row r="2931" ht="12.75" customHeight="1" x14ac:dyDescent="0.3"/>
    <row r="2932" ht="12.75" customHeight="1" x14ac:dyDescent="0.3"/>
    <row r="2933" ht="12.75" customHeight="1" x14ac:dyDescent="0.3"/>
    <row r="2934" ht="12.75" customHeight="1" x14ac:dyDescent="0.3"/>
    <row r="2935" ht="12.75" customHeight="1" x14ac:dyDescent="0.3"/>
    <row r="2936" ht="12.75" customHeight="1" x14ac:dyDescent="0.3"/>
    <row r="2937" ht="12.75" customHeight="1" x14ac:dyDescent="0.3"/>
    <row r="2938" ht="12.75" customHeight="1" x14ac:dyDescent="0.3"/>
    <row r="2939" ht="12.75" customHeight="1" x14ac:dyDescent="0.3"/>
    <row r="2940" ht="12.75" customHeight="1" x14ac:dyDescent="0.3"/>
    <row r="2941" ht="12.75" customHeight="1" x14ac:dyDescent="0.3"/>
    <row r="2942" ht="12.75" customHeight="1" x14ac:dyDescent="0.3"/>
    <row r="2943" ht="12.75" customHeight="1" x14ac:dyDescent="0.3"/>
    <row r="2944" ht="12.75" customHeight="1" x14ac:dyDescent="0.3"/>
    <row r="2945" ht="12.75" customHeight="1" x14ac:dyDescent="0.3"/>
    <row r="2946" ht="12.75" customHeight="1" x14ac:dyDescent="0.3"/>
    <row r="2947" ht="12.75" customHeight="1" x14ac:dyDescent="0.3"/>
    <row r="2948" ht="12.75" customHeight="1" x14ac:dyDescent="0.3"/>
    <row r="2949" ht="12.75" customHeight="1" x14ac:dyDescent="0.3"/>
    <row r="2950" ht="12.75" customHeight="1" x14ac:dyDescent="0.3"/>
    <row r="2951" ht="12.75" customHeight="1" x14ac:dyDescent="0.3"/>
    <row r="2952" ht="12.75" customHeight="1" x14ac:dyDescent="0.3"/>
    <row r="2953" ht="12.75" customHeight="1" x14ac:dyDescent="0.3"/>
    <row r="2954" ht="12.75" customHeight="1" x14ac:dyDescent="0.3"/>
    <row r="2955" ht="12.75" customHeight="1" x14ac:dyDescent="0.3"/>
    <row r="2956" ht="12.75" customHeight="1" x14ac:dyDescent="0.3"/>
    <row r="2957" ht="12.75" customHeight="1" x14ac:dyDescent="0.3"/>
    <row r="2958" ht="12.75" customHeight="1" x14ac:dyDescent="0.3"/>
    <row r="2959" ht="12.75" customHeight="1" x14ac:dyDescent="0.3"/>
    <row r="2960" ht="12.75" customHeight="1" x14ac:dyDescent="0.3"/>
    <row r="2961" ht="12.75" customHeight="1" x14ac:dyDescent="0.3"/>
    <row r="2962" ht="12.75" customHeight="1" x14ac:dyDescent="0.3"/>
    <row r="2963" ht="12.75" customHeight="1" x14ac:dyDescent="0.3"/>
    <row r="2964" ht="12.75" customHeight="1" x14ac:dyDescent="0.3"/>
    <row r="2965" ht="12.75" customHeight="1" x14ac:dyDescent="0.3"/>
    <row r="2966" ht="12.75" customHeight="1" x14ac:dyDescent="0.3"/>
    <row r="2967" ht="12.75" customHeight="1" x14ac:dyDescent="0.3"/>
    <row r="2968" ht="12.75" customHeight="1" x14ac:dyDescent="0.3"/>
    <row r="2969" ht="12.75" customHeight="1" x14ac:dyDescent="0.3"/>
    <row r="2970" ht="12.75" customHeight="1" x14ac:dyDescent="0.3"/>
    <row r="2971" ht="12.75" customHeight="1" x14ac:dyDescent="0.3"/>
    <row r="2972" ht="12.75" customHeight="1" x14ac:dyDescent="0.3"/>
    <row r="2973" ht="12.75" customHeight="1" x14ac:dyDescent="0.3"/>
    <row r="2974" ht="12.75" customHeight="1" x14ac:dyDescent="0.3"/>
    <row r="2975" ht="12.75" customHeight="1" x14ac:dyDescent="0.3"/>
    <row r="2976" ht="12.75" customHeight="1" x14ac:dyDescent="0.3"/>
    <row r="2977" ht="12.75" customHeight="1" x14ac:dyDescent="0.3"/>
    <row r="2978" ht="12.75" customHeight="1" x14ac:dyDescent="0.3"/>
    <row r="2979" ht="12.75" customHeight="1" x14ac:dyDescent="0.3"/>
    <row r="2980" ht="12.75" customHeight="1" x14ac:dyDescent="0.3"/>
    <row r="2981" ht="12.75" customHeight="1" x14ac:dyDescent="0.3"/>
    <row r="2982" ht="12.75" customHeight="1" x14ac:dyDescent="0.3"/>
    <row r="2983" ht="12.75" customHeight="1" x14ac:dyDescent="0.3"/>
    <row r="2984" ht="12.75" customHeight="1" x14ac:dyDescent="0.3"/>
    <row r="2985" ht="12.75" customHeight="1" x14ac:dyDescent="0.3"/>
    <row r="2986" ht="12.75" customHeight="1" x14ac:dyDescent="0.3"/>
    <row r="2987" ht="12.75" customHeight="1" x14ac:dyDescent="0.3"/>
    <row r="2988" ht="12.75" customHeight="1" x14ac:dyDescent="0.3"/>
    <row r="2989" ht="12.75" customHeight="1" x14ac:dyDescent="0.3"/>
    <row r="2990" ht="12.75" customHeight="1" x14ac:dyDescent="0.3"/>
    <row r="2991" ht="12.75" customHeight="1" x14ac:dyDescent="0.3"/>
    <row r="2992" ht="12.75" customHeight="1" x14ac:dyDescent="0.3"/>
    <row r="2993" ht="12.75" customHeight="1" x14ac:dyDescent="0.3"/>
    <row r="2994" ht="12.75" customHeight="1" x14ac:dyDescent="0.3"/>
    <row r="2995" ht="12.75" customHeight="1" x14ac:dyDescent="0.3"/>
    <row r="2996" ht="12.75" customHeight="1" x14ac:dyDescent="0.3"/>
    <row r="2997" ht="12.75" customHeight="1" x14ac:dyDescent="0.3"/>
    <row r="2998" ht="12.75" customHeight="1" x14ac:dyDescent="0.3"/>
    <row r="2999" ht="12.75" customHeight="1" x14ac:dyDescent="0.3"/>
    <row r="3000" ht="12.75" customHeight="1" x14ac:dyDescent="0.3"/>
    <row r="3001" ht="12.75" customHeight="1" x14ac:dyDescent="0.3"/>
    <row r="3002" ht="12.75" customHeight="1" x14ac:dyDescent="0.3"/>
    <row r="3003" ht="12.75" customHeight="1" x14ac:dyDescent="0.3"/>
    <row r="3004" ht="12.75" customHeight="1" x14ac:dyDescent="0.3"/>
    <row r="3005" ht="12.75" customHeight="1" x14ac:dyDescent="0.3"/>
    <row r="3006" ht="12.75" customHeight="1" x14ac:dyDescent="0.3"/>
    <row r="3007" ht="12.75" customHeight="1" x14ac:dyDescent="0.3"/>
    <row r="3008" ht="12.75" customHeight="1" x14ac:dyDescent="0.3"/>
    <row r="3009" ht="12.75" customHeight="1" x14ac:dyDescent="0.3"/>
    <row r="3010" ht="12.75" customHeight="1" x14ac:dyDescent="0.3"/>
    <row r="3011" ht="12.75" customHeight="1" x14ac:dyDescent="0.3"/>
    <row r="3012" ht="12.75" customHeight="1" x14ac:dyDescent="0.3"/>
    <row r="3013" ht="12.75" customHeight="1" x14ac:dyDescent="0.3"/>
    <row r="3014" ht="12.75" customHeight="1" x14ac:dyDescent="0.3"/>
    <row r="3015" ht="12.75" customHeight="1" x14ac:dyDescent="0.3"/>
    <row r="3016" ht="12.75" customHeight="1" x14ac:dyDescent="0.3"/>
    <row r="3017" ht="12.75" customHeight="1" x14ac:dyDescent="0.3"/>
    <row r="3018" ht="12.75" customHeight="1" x14ac:dyDescent="0.3"/>
    <row r="3019" ht="12.75" customHeight="1" x14ac:dyDescent="0.3"/>
    <row r="3020" ht="12.75" customHeight="1" x14ac:dyDescent="0.3"/>
    <row r="3021" ht="12.75" customHeight="1" x14ac:dyDescent="0.3"/>
    <row r="3022" ht="12.75" customHeight="1" x14ac:dyDescent="0.3"/>
    <row r="3023" ht="12.75" customHeight="1" x14ac:dyDescent="0.3"/>
    <row r="3024" ht="12.75" customHeight="1" x14ac:dyDescent="0.3"/>
    <row r="3025" ht="12.75" customHeight="1" x14ac:dyDescent="0.3"/>
    <row r="3026" ht="12.75" customHeight="1" x14ac:dyDescent="0.3"/>
    <row r="3027" ht="12.75" customHeight="1" x14ac:dyDescent="0.3"/>
    <row r="3028" ht="12.75" customHeight="1" x14ac:dyDescent="0.3"/>
    <row r="3029" ht="12.75" customHeight="1" x14ac:dyDescent="0.3"/>
    <row r="3030" ht="12.75" customHeight="1" x14ac:dyDescent="0.3"/>
    <row r="3031" ht="12.75" customHeight="1" x14ac:dyDescent="0.3"/>
    <row r="3032" ht="12.75" customHeight="1" x14ac:dyDescent="0.3"/>
    <row r="3033" ht="12.75" customHeight="1" x14ac:dyDescent="0.3"/>
    <row r="3034" ht="12.75" customHeight="1" x14ac:dyDescent="0.3"/>
    <row r="3035" ht="12.75" customHeight="1" x14ac:dyDescent="0.3"/>
    <row r="3036" ht="12.75" customHeight="1" x14ac:dyDescent="0.3"/>
    <row r="3037" ht="12.75" customHeight="1" x14ac:dyDescent="0.3"/>
    <row r="3038" ht="12.75" customHeight="1" x14ac:dyDescent="0.3"/>
    <row r="3039" ht="12.75" customHeight="1" x14ac:dyDescent="0.3"/>
    <row r="3040" ht="12.75" customHeight="1" x14ac:dyDescent="0.3"/>
    <row r="3041" ht="12.75" customHeight="1" x14ac:dyDescent="0.3"/>
    <row r="3042" ht="12.75" customHeight="1" x14ac:dyDescent="0.3"/>
    <row r="3043" ht="12.75" customHeight="1" x14ac:dyDescent="0.3"/>
    <row r="3044" ht="12.75" customHeight="1" x14ac:dyDescent="0.3"/>
    <row r="3045" ht="12.75" customHeight="1" x14ac:dyDescent="0.3"/>
    <row r="3046" ht="12.75" customHeight="1" x14ac:dyDescent="0.3"/>
    <row r="3047" ht="12.75" customHeight="1" x14ac:dyDescent="0.3"/>
    <row r="3048" ht="12.75" customHeight="1" x14ac:dyDescent="0.3"/>
    <row r="3049" ht="12.75" customHeight="1" x14ac:dyDescent="0.3"/>
    <row r="3050" ht="12.75" customHeight="1" x14ac:dyDescent="0.3"/>
    <row r="3051" ht="12.75" customHeight="1" x14ac:dyDescent="0.3"/>
    <row r="3052" ht="12.75" customHeight="1" x14ac:dyDescent="0.3"/>
    <row r="3053" ht="12.75" customHeight="1" x14ac:dyDescent="0.3"/>
    <row r="3054" ht="12.75" customHeight="1" x14ac:dyDescent="0.3"/>
    <row r="3055" ht="12.75" customHeight="1" x14ac:dyDescent="0.3"/>
    <row r="3056" ht="12.75" customHeight="1" x14ac:dyDescent="0.3"/>
    <row r="3057" ht="12.75" customHeight="1" x14ac:dyDescent="0.3"/>
    <row r="3058" ht="12.75" customHeight="1" x14ac:dyDescent="0.3"/>
    <row r="3059" ht="12.75" customHeight="1" x14ac:dyDescent="0.3"/>
    <row r="3060" ht="12.75" customHeight="1" x14ac:dyDescent="0.3"/>
    <row r="3061" ht="12.75" customHeight="1" x14ac:dyDescent="0.3"/>
    <row r="3062" ht="12.75" customHeight="1" x14ac:dyDescent="0.3"/>
    <row r="3063" ht="12.75" customHeight="1" x14ac:dyDescent="0.3"/>
    <row r="3064" ht="12.75" customHeight="1" x14ac:dyDescent="0.3"/>
    <row r="3065" ht="12.75" customHeight="1" x14ac:dyDescent="0.3"/>
    <row r="3066" ht="12.75" customHeight="1" x14ac:dyDescent="0.3"/>
    <row r="3067" ht="12.75" customHeight="1" x14ac:dyDescent="0.3"/>
    <row r="3068" ht="12.75" customHeight="1" x14ac:dyDescent="0.3"/>
    <row r="3069" ht="12.75" customHeight="1" x14ac:dyDescent="0.3"/>
    <row r="3070" ht="12.75" customHeight="1" x14ac:dyDescent="0.3"/>
    <row r="3071" ht="12.75" customHeight="1" x14ac:dyDescent="0.3"/>
    <row r="3072" ht="12.75" customHeight="1" x14ac:dyDescent="0.3"/>
    <row r="3073" ht="12.75" customHeight="1" x14ac:dyDescent="0.3"/>
    <row r="3074" ht="12.75" customHeight="1" x14ac:dyDescent="0.3"/>
    <row r="3075" ht="12.75" customHeight="1" x14ac:dyDescent="0.3"/>
    <row r="3076" ht="12.75" customHeight="1" x14ac:dyDescent="0.3"/>
    <row r="3077" ht="12.75" customHeight="1" x14ac:dyDescent="0.3"/>
    <row r="3078" ht="12.75" customHeight="1" x14ac:dyDescent="0.3"/>
    <row r="3079" ht="12.75" customHeight="1" x14ac:dyDescent="0.3"/>
    <row r="3080" ht="12.75" customHeight="1" x14ac:dyDescent="0.3"/>
    <row r="3081" ht="12.75" customHeight="1" x14ac:dyDescent="0.3"/>
    <row r="3082" ht="12.75" customHeight="1" x14ac:dyDescent="0.3"/>
    <row r="3083" ht="12.75" customHeight="1" x14ac:dyDescent="0.3"/>
    <row r="3084" ht="12.75" customHeight="1" x14ac:dyDescent="0.3"/>
    <row r="3085" ht="12.75" customHeight="1" x14ac:dyDescent="0.3"/>
    <row r="3086" ht="12.75" customHeight="1" x14ac:dyDescent="0.3"/>
    <row r="3087" ht="12.75" customHeight="1" x14ac:dyDescent="0.3"/>
    <row r="3088" ht="12.75" customHeight="1" x14ac:dyDescent="0.3"/>
    <row r="3089" ht="12.75" customHeight="1" x14ac:dyDescent="0.3"/>
    <row r="3090" ht="12.75" customHeight="1" x14ac:dyDescent="0.3"/>
    <row r="3091" ht="12.75" customHeight="1" x14ac:dyDescent="0.3"/>
    <row r="3092" ht="12.75" customHeight="1" x14ac:dyDescent="0.3"/>
    <row r="3093" ht="12.75" customHeight="1" x14ac:dyDescent="0.3"/>
    <row r="3094" ht="12.75" customHeight="1" x14ac:dyDescent="0.3"/>
    <row r="3095" ht="12.75" customHeight="1" x14ac:dyDescent="0.3"/>
    <row r="3096" ht="12.75" customHeight="1" x14ac:dyDescent="0.3"/>
    <row r="3097" ht="12.75" customHeight="1" x14ac:dyDescent="0.3"/>
    <row r="3098" ht="12.75" customHeight="1" x14ac:dyDescent="0.3"/>
    <row r="3099" ht="12.75" customHeight="1" x14ac:dyDescent="0.3"/>
    <row r="3100" ht="12.75" customHeight="1" x14ac:dyDescent="0.3"/>
    <row r="3101" ht="12.75" customHeight="1" x14ac:dyDescent="0.3"/>
    <row r="3102" ht="12.75" customHeight="1" x14ac:dyDescent="0.3"/>
    <row r="3103" ht="12.75" customHeight="1" x14ac:dyDescent="0.3"/>
    <row r="3104" ht="12.75" customHeight="1" x14ac:dyDescent="0.3"/>
    <row r="3105" ht="12.75" customHeight="1" x14ac:dyDescent="0.3"/>
    <row r="3106" ht="12.75" customHeight="1" x14ac:dyDescent="0.3"/>
    <row r="3107" ht="12.75" customHeight="1" x14ac:dyDescent="0.3"/>
    <row r="3108" ht="12.75" customHeight="1" x14ac:dyDescent="0.3"/>
    <row r="3109" ht="12.75" customHeight="1" x14ac:dyDescent="0.3"/>
    <row r="3110" ht="12.75" customHeight="1" x14ac:dyDescent="0.3"/>
    <row r="3111" ht="12.75" customHeight="1" x14ac:dyDescent="0.3"/>
    <row r="3112" ht="12.75" customHeight="1" x14ac:dyDescent="0.3"/>
    <row r="3113" ht="12.75" customHeight="1" x14ac:dyDescent="0.3"/>
    <row r="3114" ht="12.75" customHeight="1" x14ac:dyDescent="0.3"/>
    <row r="3115" ht="12.75" customHeight="1" x14ac:dyDescent="0.3"/>
    <row r="3116" ht="12.75" customHeight="1" x14ac:dyDescent="0.3"/>
    <row r="3117" ht="12.75" customHeight="1" x14ac:dyDescent="0.3"/>
    <row r="3118" ht="12.75" customHeight="1" x14ac:dyDescent="0.3"/>
    <row r="3119" ht="12.75" customHeight="1" x14ac:dyDescent="0.3"/>
    <row r="3120" ht="12.75" customHeight="1" x14ac:dyDescent="0.3"/>
    <row r="3121" ht="12.75" customHeight="1" x14ac:dyDescent="0.3"/>
    <row r="3122" ht="12.75" customHeight="1" x14ac:dyDescent="0.3"/>
    <row r="3123" ht="12.75" customHeight="1" x14ac:dyDescent="0.3"/>
    <row r="3124" ht="12.75" customHeight="1" x14ac:dyDescent="0.3"/>
    <row r="3125" ht="12.75" customHeight="1" x14ac:dyDescent="0.3"/>
    <row r="3126" ht="12.75" customHeight="1" x14ac:dyDescent="0.3"/>
    <row r="3127" ht="12.75" customHeight="1" x14ac:dyDescent="0.3"/>
    <row r="3128" ht="12.75" customHeight="1" x14ac:dyDescent="0.3"/>
    <row r="3129" ht="12.75" customHeight="1" x14ac:dyDescent="0.3"/>
    <row r="3130" ht="12.75" customHeight="1" x14ac:dyDescent="0.3"/>
    <row r="3131" ht="12.75" customHeight="1" x14ac:dyDescent="0.3"/>
    <row r="3132" ht="12.75" customHeight="1" x14ac:dyDescent="0.3"/>
    <row r="3133" ht="12.75" customHeight="1" x14ac:dyDescent="0.3"/>
    <row r="3134" ht="12.75" customHeight="1" x14ac:dyDescent="0.3"/>
    <row r="3135" ht="12.75" customHeight="1" x14ac:dyDescent="0.3"/>
    <row r="3136" ht="12.75" customHeight="1" x14ac:dyDescent="0.3"/>
    <row r="3137" ht="12.75" customHeight="1" x14ac:dyDescent="0.3"/>
    <row r="3138" ht="12.75" customHeight="1" x14ac:dyDescent="0.3"/>
    <row r="3139" ht="12.75" customHeight="1" x14ac:dyDescent="0.3"/>
    <row r="3140" ht="12.75" customHeight="1" x14ac:dyDescent="0.3"/>
    <row r="3141" ht="12.75" customHeight="1" x14ac:dyDescent="0.3"/>
    <row r="3142" ht="12.75" customHeight="1" x14ac:dyDescent="0.3"/>
    <row r="3143" ht="12.75" customHeight="1" x14ac:dyDescent="0.3"/>
    <row r="3144" ht="12.75" customHeight="1" x14ac:dyDescent="0.3"/>
    <row r="3145" ht="12.75" customHeight="1" x14ac:dyDescent="0.3"/>
    <row r="3146" ht="12.75" customHeight="1" x14ac:dyDescent="0.3"/>
    <row r="3147" ht="12.75" customHeight="1" x14ac:dyDescent="0.3"/>
    <row r="3148" ht="12.75" customHeight="1" x14ac:dyDescent="0.3"/>
    <row r="3149" ht="12.75" customHeight="1" x14ac:dyDescent="0.3"/>
    <row r="3150" ht="12.75" customHeight="1" x14ac:dyDescent="0.3"/>
    <row r="3151" ht="12.75" customHeight="1" x14ac:dyDescent="0.3"/>
    <row r="3152" ht="12.75" customHeight="1" x14ac:dyDescent="0.3"/>
    <row r="3153" ht="12.75" customHeight="1" x14ac:dyDescent="0.3"/>
    <row r="3154" ht="12.75" customHeight="1" x14ac:dyDescent="0.3"/>
    <row r="3155" ht="12.75" customHeight="1" x14ac:dyDescent="0.3"/>
    <row r="3156" ht="12.75" customHeight="1" x14ac:dyDescent="0.3"/>
    <row r="3157" ht="12.75" customHeight="1" x14ac:dyDescent="0.3"/>
    <row r="3158" ht="12.75" customHeight="1" x14ac:dyDescent="0.3"/>
    <row r="3159" ht="12.75" customHeight="1" x14ac:dyDescent="0.3"/>
    <row r="3160" ht="12.75" customHeight="1" x14ac:dyDescent="0.3"/>
    <row r="3161" ht="12.75" customHeight="1" x14ac:dyDescent="0.3"/>
    <row r="3162" ht="12.75" customHeight="1" x14ac:dyDescent="0.3"/>
    <row r="3163" ht="12.75" customHeight="1" x14ac:dyDescent="0.3"/>
    <row r="3164" ht="12.75" customHeight="1" x14ac:dyDescent="0.3"/>
    <row r="3165" ht="12.75" customHeight="1" x14ac:dyDescent="0.3"/>
    <row r="3166" ht="12.75" customHeight="1" x14ac:dyDescent="0.3"/>
    <row r="3167" ht="12.75" customHeight="1" x14ac:dyDescent="0.3"/>
    <row r="3168" ht="12.75" customHeight="1" x14ac:dyDescent="0.3"/>
    <row r="3169" ht="12.75" customHeight="1" x14ac:dyDescent="0.3"/>
    <row r="3170" ht="12.75" customHeight="1" x14ac:dyDescent="0.3"/>
    <row r="3171" ht="12.75" customHeight="1" x14ac:dyDescent="0.3"/>
    <row r="3172" ht="12.75" customHeight="1" x14ac:dyDescent="0.3"/>
    <row r="3173" ht="12.75" customHeight="1" x14ac:dyDescent="0.3"/>
    <row r="3174" ht="12.75" customHeight="1" x14ac:dyDescent="0.3"/>
    <row r="3175" ht="12.75" customHeight="1" x14ac:dyDescent="0.3"/>
    <row r="3176" ht="12.75" customHeight="1" x14ac:dyDescent="0.3"/>
    <row r="3177" ht="12.75" customHeight="1" x14ac:dyDescent="0.3"/>
    <row r="3178" ht="12.75" customHeight="1" x14ac:dyDescent="0.3"/>
    <row r="3179" ht="12.75" customHeight="1" x14ac:dyDescent="0.3"/>
    <row r="3180" ht="12.75" customHeight="1" x14ac:dyDescent="0.3"/>
    <row r="3181" ht="12.75" customHeight="1" x14ac:dyDescent="0.3"/>
    <row r="3182" ht="12.75" customHeight="1" x14ac:dyDescent="0.3"/>
    <row r="3183" ht="12.75" customHeight="1" x14ac:dyDescent="0.3"/>
    <row r="3184" ht="12.75" customHeight="1" x14ac:dyDescent="0.3"/>
    <row r="3185" ht="12.75" customHeight="1" x14ac:dyDescent="0.3"/>
    <row r="3186" ht="12.75" customHeight="1" x14ac:dyDescent="0.3"/>
    <row r="3187" ht="12.75" customHeight="1" x14ac:dyDescent="0.3"/>
    <row r="3188" ht="12.75" customHeight="1" x14ac:dyDescent="0.3"/>
    <row r="3189" ht="12.75" customHeight="1" x14ac:dyDescent="0.3"/>
    <row r="3190" ht="12.75" customHeight="1" x14ac:dyDescent="0.3"/>
    <row r="3191" ht="12.75" customHeight="1" x14ac:dyDescent="0.3"/>
    <row r="3192" ht="12.75" customHeight="1" x14ac:dyDescent="0.3"/>
    <row r="3193" ht="12.75" customHeight="1" x14ac:dyDescent="0.3"/>
    <row r="3194" ht="12.75" customHeight="1" x14ac:dyDescent="0.3"/>
    <row r="3195" ht="12.75" customHeight="1" x14ac:dyDescent="0.3"/>
    <row r="3196" ht="12.75" customHeight="1" x14ac:dyDescent="0.3"/>
    <row r="3197" ht="12.75" customHeight="1" x14ac:dyDescent="0.3"/>
    <row r="3198" ht="12.75" customHeight="1" x14ac:dyDescent="0.3"/>
    <row r="3199" ht="12.75" customHeight="1" x14ac:dyDescent="0.3"/>
    <row r="3200" ht="12.75" customHeight="1" x14ac:dyDescent="0.3"/>
    <row r="3201" ht="12.75" customHeight="1" x14ac:dyDescent="0.3"/>
    <row r="3202" ht="12.75" customHeight="1" x14ac:dyDescent="0.3"/>
    <row r="3203" ht="12.75" customHeight="1" x14ac:dyDescent="0.3"/>
    <row r="3204" ht="12.75" customHeight="1" x14ac:dyDescent="0.3"/>
    <row r="3205" ht="12.75" customHeight="1" x14ac:dyDescent="0.3"/>
    <row r="3206" ht="12.75" customHeight="1" x14ac:dyDescent="0.3"/>
    <row r="3207" ht="12.75" customHeight="1" x14ac:dyDescent="0.3"/>
    <row r="3208" ht="12.75" customHeight="1" x14ac:dyDescent="0.3"/>
    <row r="3209" ht="12.75" customHeight="1" x14ac:dyDescent="0.3"/>
    <row r="3210" ht="12.75" customHeight="1" x14ac:dyDescent="0.3"/>
    <row r="3211" ht="12.75" customHeight="1" x14ac:dyDescent="0.3"/>
    <row r="3212" ht="12.75" customHeight="1" x14ac:dyDescent="0.3"/>
    <row r="3213" ht="12.75" customHeight="1" x14ac:dyDescent="0.3"/>
    <row r="3214" ht="12.75" customHeight="1" x14ac:dyDescent="0.3"/>
    <row r="3215" ht="12.75" customHeight="1" x14ac:dyDescent="0.3"/>
    <row r="3216" ht="12.75" customHeight="1" x14ac:dyDescent="0.3"/>
    <row r="3217" ht="12.75" customHeight="1" x14ac:dyDescent="0.3"/>
    <row r="3218" ht="12.75" customHeight="1" x14ac:dyDescent="0.3"/>
    <row r="3219" ht="12.75" customHeight="1" x14ac:dyDescent="0.3"/>
    <row r="3220" ht="12.75" customHeight="1" x14ac:dyDescent="0.3"/>
    <row r="3221" ht="12.75" customHeight="1" x14ac:dyDescent="0.3"/>
    <row r="3222" ht="12.75" customHeight="1" x14ac:dyDescent="0.3"/>
    <row r="3223" ht="12.75" customHeight="1" x14ac:dyDescent="0.3"/>
    <row r="3224" ht="12.75" customHeight="1" x14ac:dyDescent="0.3"/>
    <row r="3225" ht="12.75" customHeight="1" x14ac:dyDescent="0.3"/>
    <row r="3226" ht="12.75" customHeight="1" x14ac:dyDescent="0.3"/>
    <row r="3227" ht="12.75" customHeight="1" x14ac:dyDescent="0.3"/>
    <row r="3228" ht="12.75" customHeight="1" x14ac:dyDescent="0.3"/>
    <row r="3229" ht="12.75" customHeight="1" x14ac:dyDescent="0.3"/>
    <row r="3230" ht="12.75" customHeight="1" x14ac:dyDescent="0.3"/>
    <row r="3231" ht="12.75" customHeight="1" x14ac:dyDescent="0.3"/>
    <row r="3232" ht="12.75" customHeight="1" x14ac:dyDescent="0.3"/>
    <row r="3233" ht="12.75" customHeight="1" x14ac:dyDescent="0.3"/>
    <row r="3234" ht="12.75" customHeight="1" x14ac:dyDescent="0.3"/>
    <row r="3235" ht="12.75" customHeight="1" x14ac:dyDescent="0.3"/>
    <row r="3236" ht="12.75" customHeight="1" x14ac:dyDescent="0.3"/>
    <row r="3237" ht="12.75" customHeight="1" x14ac:dyDescent="0.3"/>
    <row r="3238" ht="12.75" customHeight="1" x14ac:dyDescent="0.3"/>
    <row r="3239" ht="12.75" customHeight="1" x14ac:dyDescent="0.3"/>
    <row r="3240" ht="12.75" customHeight="1" x14ac:dyDescent="0.3"/>
    <row r="3241" ht="12.75" customHeight="1" x14ac:dyDescent="0.3"/>
    <row r="3242" ht="12.75" customHeight="1" x14ac:dyDescent="0.3"/>
    <row r="3243" ht="12.75" customHeight="1" x14ac:dyDescent="0.3"/>
    <row r="3244" ht="12.75" customHeight="1" x14ac:dyDescent="0.3"/>
    <row r="3245" ht="12.75" customHeight="1" x14ac:dyDescent="0.3"/>
    <row r="3246" ht="12.75" customHeight="1" x14ac:dyDescent="0.3"/>
    <row r="3247" ht="12.75" customHeight="1" x14ac:dyDescent="0.3"/>
    <row r="3248" ht="12.75" customHeight="1" x14ac:dyDescent="0.3"/>
    <row r="3249" ht="12.75" customHeight="1" x14ac:dyDescent="0.3"/>
    <row r="3250" ht="12.75" customHeight="1" x14ac:dyDescent="0.3"/>
    <row r="3251" ht="12.75" customHeight="1" x14ac:dyDescent="0.3"/>
    <row r="3252" ht="12.75" customHeight="1" x14ac:dyDescent="0.3"/>
    <row r="3253" ht="12.75" customHeight="1" x14ac:dyDescent="0.3"/>
    <row r="3254" ht="12.75" customHeight="1" x14ac:dyDescent="0.3"/>
    <row r="3255" ht="12.75" customHeight="1" x14ac:dyDescent="0.3"/>
    <row r="3256" ht="12.75" customHeight="1" x14ac:dyDescent="0.3"/>
    <row r="3257" ht="12.75" customHeight="1" x14ac:dyDescent="0.3"/>
    <row r="3258" ht="12.75" customHeight="1" x14ac:dyDescent="0.3"/>
    <row r="3259" ht="12.75" customHeight="1" x14ac:dyDescent="0.3"/>
    <row r="3260" ht="12.75" customHeight="1" x14ac:dyDescent="0.3"/>
    <row r="3261" ht="12.75" customHeight="1" x14ac:dyDescent="0.3"/>
    <row r="3262" ht="12.75" customHeight="1" x14ac:dyDescent="0.3"/>
    <row r="3263" ht="12.75" customHeight="1" x14ac:dyDescent="0.3"/>
    <row r="3264" ht="12.75" customHeight="1" x14ac:dyDescent="0.3"/>
    <row r="3265" ht="12.75" customHeight="1" x14ac:dyDescent="0.3"/>
    <row r="3266" ht="12.75" customHeight="1" x14ac:dyDescent="0.3"/>
    <row r="3267" ht="12.75" customHeight="1" x14ac:dyDescent="0.3"/>
    <row r="3268" ht="12.75" customHeight="1" x14ac:dyDescent="0.3"/>
    <row r="3269" ht="12.75" customHeight="1" x14ac:dyDescent="0.3"/>
    <row r="3270" ht="12.75" customHeight="1" x14ac:dyDescent="0.3"/>
    <row r="3271" ht="12.75" customHeight="1" x14ac:dyDescent="0.3"/>
    <row r="3272" ht="12.75" customHeight="1" x14ac:dyDescent="0.3"/>
    <row r="3273" ht="12.75" customHeight="1" x14ac:dyDescent="0.3"/>
    <row r="3274" ht="12.75" customHeight="1" x14ac:dyDescent="0.3"/>
    <row r="3275" ht="12.75" customHeight="1" x14ac:dyDescent="0.3"/>
    <row r="3276" ht="12.75" customHeight="1" x14ac:dyDescent="0.3"/>
    <row r="3277" ht="12.75" customHeight="1" x14ac:dyDescent="0.3"/>
    <row r="3278" ht="12.75" customHeight="1" x14ac:dyDescent="0.3"/>
    <row r="3279" ht="12.75" customHeight="1" x14ac:dyDescent="0.3"/>
    <row r="3280" ht="12.75" customHeight="1" x14ac:dyDescent="0.3"/>
    <row r="3281" ht="12.75" customHeight="1" x14ac:dyDescent="0.3"/>
    <row r="3282" ht="12.75" customHeight="1" x14ac:dyDescent="0.3"/>
    <row r="3283" ht="12.75" customHeight="1" x14ac:dyDescent="0.3"/>
    <row r="3284" ht="12.75" customHeight="1" x14ac:dyDescent="0.3"/>
    <row r="3285" ht="12.75" customHeight="1" x14ac:dyDescent="0.3"/>
    <row r="3286" ht="12.75" customHeight="1" x14ac:dyDescent="0.3"/>
    <row r="3287" ht="12.75" customHeight="1" x14ac:dyDescent="0.3"/>
    <row r="3288" ht="12.75" customHeight="1" x14ac:dyDescent="0.3"/>
    <row r="3289" ht="12.75" customHeight="1" x14ac:dyDescent="0.3"/>
    <row r="3290" ht="12.75" customHeight="1" x14ac:dyDescent="0.3"/>
    <row r="3291" ht="12.75" customHeight="1" x14ac:dyDescent="0.3"/>
    <row r="3292" ht="12.75" customHeight="1" x14ac:dyDescent="0.3"/>
    <row r="3293" ht="12.75" customHeight="1" x14ac:dyDescent="0.3"/>
    <row r="3294" ht="12.75" customHeight="1" x14ac:dyDescent="0.3"/>
    <row r="3295" ht="12.75" customHeight="1" x14ac:dyDescent="0.3"/>
    <row r="3296" ht="12.75" customHeight="1" x14ac:dyDescent="0.3"/>
    <row r="3297" ht="12.75" customHeight="1" x14ac:dyDescent="0.3"/>
    <row r="3298" ht="12.75" customHeight="1" x14ac:dyDescent="0.3"/>
    <row r="3299" ht="12.75" customHeight="1" x14ac:dyDescent="0.3"/>
    <row r="3300" ht="12.75" customHeight="1" x14ac:dyDescent="0.3"/>
    <row r="3301" ht="12.75" customHeight="1" x14ac:dyDescent="0.3"/>
    <row r="3302" ht="12.75" customHeight="1" x14ac:dyDescent="0.3"/>
    <row r="3303" ht="12.75" customHeight="1" x14ac:dyDescent="0.3"/>
    <row r="3304" ht="12.75" customHeight="1" x14ac:dyDescent="0.3"/>
    <row r="3305" ht="12.75" customHeight="1" x14ac:dyDescent="0.3"/>
    <row r="3306" ht="12.75" customHeight="1" x14ac:dyDescent="0.3"/>
    <row r="3307" ht="12.75" customHeight="1" x14ac:dyDescent="0.3"/>
    <row r="3308" ht="12.75" customHeight="1" x14ac:dyDescent="0.3"/>
    <row r="3309" ht="12.75" customHeight="1" x14ac:dyDescent="0.3"/>
    <row r="3310" ht="12.75" customHeight="1" x14ac:dyDescent="0.3"/>
    <row r="3311" ht="12.75" customHeight="1" x14ac:dyDescent="0.3"/>
    <row r="3312" ht="12.75" customHeight="1" x14ac:dyDescent="0.3"/>
    <row r="3313" ht="12.75" customHeight="1" x14ac:dyDescent="0.3"/>
    <row r="3314" ht="12.75" customHeight="1" x14ac:dyDescent="0.3"/>
    <row r="3315" ht="12.75" customHeight="1" x14ac:dyDescent="0.3"/>
    <row r="3316" ht="12.75" customHeight="1" x14ac:dyDescent="0.3"/>
    <row r="3317" ht="12.75" customHeight="1" x14ac:dyDescent="0.3"/>
    <row r="3318" ht="12.75" customHeight="1" x14ac:dyDescent="0.3"/>
    <row r="3319" ht="12.75" customHeight="1" x14ac:dyDescent="0.3"/>
    <row r="3320" ht="12.75" customHeight="1" x14ac:dyDescent="0.3"/>
    <row r="3321" ht="12.75" customHeight="1" x14ac:dyDescent="0.3"/>
    <row r="3322" ht="12.75" customHeight="1" x14ac:dyDescent="0.3"/>
    <row r="3323" ht="12.75" customHeight="1" x14ac:dyDescent="0.3"/>
    <row r="3324" ht="12.75" customHeight="1" x14ac:dyDescent="0.3"/>
    <row r="3325" ht="12.75" customHeight="1" x14ac:dyDescent="0.3"/>
    <row r="3326" ht="12.75" customHeight="1" x14ac:dyDescent="0.3"/>
    <row r="3327" ht="12.75" customHeight="1" x14ac:dyDescent="0.3"/>
    <row r="3328" ht="12.75" customHeight="1" x14ac:dyDescent="0.3"/>
    <row r="3329" ht="12.75" customHeight="1" x14ac:dyDescent="0.3"/>
    <row r="3330" ht="12.75" customHeight="1" x14ac:dyDescent="0.3"/>
    <row r="3331" ht="12.75" customHeight="1" x14ac:dyDescent="0.3"/>
    <row r="3332" ht="12.75" customHeight="1" x14ac:dyDescent="0.3"/>
    <row r="3333" ht="12.75" customHeight="1" x14ac:dyDescent="0.3"/>
    <row r="3334" ht="12.75" customHeight="1" x14ac:dyDescent="0.3"/>
    <row r="3335" ht="12.75" customHeight="1" x14ac:dyDescent="0.3"/>
    <row r="3336" ht="12.75" customHeight="1" x14ac:dyDescent="0.3"/>
    <row r="3337" ht="12.75" customHeight="1" x14ac:dyDescent="0.3"/>
    <row r="3338" ht="12.75" customHeight="1" x14ac:dyDescent="0.3"/>
    <row r="3339" ht="12.75" customHeight="1" x14ac:dyDescent="0.3"/>
    <row r="3340" ht="12.75" customHeight="1" x14ac:dyDescent="0.3"/>
    <row r="3341" ht="12.75" customHeight="1" x14ac:dyDescent="0.3"/>
    <row r="3342" ht="12.75" customHeight="1" x14ac:dyDescent="0.3"/>
    <row r="3343" ht="12.75" customHeight="1" x14ac:dyDescent="0.3"/>
    <row r="3344" ht="12.75" customHeight="1" x14ac:dyDescent="0.3"/>
    <row r="3345" ht="12.75" customHeight="1" x14ac:dyDescent="0.3"/>
    <row r="3346" ht="12.75" customHeight="1" x14ac:dyDescent="0.3"/>
    <row r="3347" ht="12.75" customHeight="1" x14ac:dyDescent="0.3"/>
    <row r="3348" ht="12.75" customHeight="1" x14ac:dyDescent="0.3"/>
    <row r="3349" ht="12.75" customHeight="1" x14ac:dyDescent="0.3"/>
    <row r="3350" ht="12.75" customHeight="1" x14ac:dyDescent="0.3"/>
    <row r="3351" ht="12.75" customHeight="1" x14ac:dyDescent="0.3"/>
    <row r="3352" ht="12.75" customHeight="1" x14ac:dyDescent="0.3"/>
    <row r="3353" ht="12.75" customHeight="1" x14ac:dyDescent="0.3"/>
    <row r="3354" ht="12.75" customHeight="1" x14ac:dyDescent="0.3"/>
    <row r="3355" ht="12.75" customHeight="1" x14ac:dyDescent="0.3"/>
    <row r="3356" ht="12.75" customHeight="1" x14ac:dyDescent="0.3"/>
    <row r="3357" ht="12.75" customHeight="1" x14ac:dyDescent="0.3"/>
    <row r="3358" ht="12.75" customHeight="1" x14ac:dyDescent="0.3"/>
    <row r="3359" ht="12.75" customHeight="1" x14ac:dyDescent="0.3"/>
    <row r="3360" ht="12.75" customHeight="1" x14ac:dyDescent="0.3"/>
    <row r="3361" ht="12.75" customHeight="1" x14ac:dyDescent="0.3"/>
    <row r="3362" ht="12.75" customHeight="1" x14ac:dyDescent="0.3"/>
    <row r="3363" ht="12.75" customHeight="1" x14ac:dyDescent="0.3"/>
    <row r="3364" ht="12.75" customHeight="1" x14ac:dyDescent="0.3"/>
    <row r="3365" ht="12.75" customHeight="1" x14ac:dyDescent="0.3"/>
    <row r="3366" ht="12.75" customHeight="1" x14ac:dyDescent="0.3"/>
    <row r="3367" ht="12.75" customHeight="1" x14ac:dyDescent="0.3"/>
    <row r="3368" ht="12.75" customHeight="1" x14ac:dyDescent="0.3"/>
    <row r="3369" ht="12.75" customHeight="1" x14ac:dyDescent="0.3"/>
    <row r="3370" ht="12.75" customHeight="1" x14ac:dyDescent="0.3"/>
    <row r="3371" ht="12.75" customHeight="1" x14ac:dyDescent="0.3"/>
    <row r="3372" ht="12.75" customHeight="1" x14ac:dyDescent="0.3"/>
    <row r="3373" ht="12.75" customHeight="1" x14ac:dyDescent="0.3"/>
    <row r="3374" ht="12.75" customHeight="1" x14ac:dyDescent="0.3"/>
    <row r="3375" ht="12.75" customHeight="1" x14ac:dyDescent="0.3"/>
    <row r="3376" ht="12.75" customHeight="1" x14ac:dyDescent="0.3"/>
    <row r="3377" ht="12.75" customHeight="1" x14ac:dyDescent="0.3"/>
    <row r="3378" ht="12.75" customHeight="1" x14ac:dyDescent="0.3"/>
    <row r="3379" ht="12.75" customHeight="1" x14ac:dyDescent="0.3"/>
    <row r="3380" ht="12.75" customHeight="1" x14ac:dyDescent="0.3"/>
    <row r="3381" ht="12.75" customHeight="1" x14ac:dyDescent="0.3"/>
    <row r="3382" ht="12.75" customHeight="1" x14ac:dyDescent="0.3"/>
    <row r="3383" ht="12.75" customHeight="1" x14ac:dyDescent="0.3"/>
    <row r="3384" ht="12.75" customHeight="1" x14ac:dyDescent="0.3"/>
    <row r="3385" ht="12.75" customHeight="1" x14ac:dyDescent="0.3"/>
    <row r="3386" ht="12.75" customHeight="1" x14ac:dyDescent="0.3"/>
    <row r="3387" ht="12.75" customHeight="1" x14ac:dyDescent="0.3"/>
    <row r="3388" ht="12.75" customHeight="1" x14ac:dyDescent="0.3"/>
    <row r="3389" ht="12.75" customHeight="1" x14ac:dyDescent="0.3"/>
    <row r="3390" ht="12.75" customHeight="1" x14ac:dyDescent="0.3"/>
    <row r="3391" ht="12.75" customHeight="1" x14ac:dyDescent="0.3"/>
    <row r="3392" ht="12.75" customHeight="1" x14ac:dyDescent="0.3"/>
    <row r="3393" ht="12.75" customHeight="1" x14ac:dyDescent="0.3"/>
    <row r="3394" ht="12.75" customHeight="1" x14ac:dyDescent="0.3"/>
    <row r="3395" ht="12.75" customHeight="1" x14ac:dyDescent="0.3"/>
    <row r="3396" ht="12.75" customHeight="1" x14ac:dyDescent="0.3"/>
    <row r="3397" ht="12.75" customHeight="1" x14ac:dyDescent="0.3"/>
    <row r="3398" ht="12.75" customHeight="1" x14ac:dyDescent="0.3"/>
    <row r="3399" ht="12.75" customHeight="1" x14ac:dyDescent="0.3"/>
    <row r="3400" ht="12.75" customHeight="1" x14ac:dyDescent="0.3"/>
    <row r="3401" ht="12.75" customHeight="1" x14ac:dyDescent="0.3"/>
    <row r="3402" ht="12.75" customHeight="1" x14ac:dyDescent="0.3"/>
    <row r="3403" ht="12.75" customHeight="1" x14ac:dyDescent="0.3"/>
    <row r="3404" ht="12.75" customHeight="1" x14ac:dyDescent="0.3"/>
    <row r="3405" ht="12.75" customHeight="1" x14ac:dyDescent="0.3"/>
    <row r="3406" ht="12.75" customHeight="1" x14ac:dyDescent="0.3"/>
    <row r="3407" ht="12.75" customHeight="1" x14ac:dyDescent="0.3"/>
    <row r="3408" ht="12.75" customHeight="1" x14ac:dyDescent="0.3"/>
    <row r="3409" ht="12.75" customHeight="1" x14ac:dyDescent="0.3"/>
    <row r="3410" ht="12.75" customHeight="1" x14ac:dyDescent="0.3"/>
    <row r="3411" ht="12.75" customHeight="1" x14ac:dyDescent="0.3"/>
    <row r="3412" ht="12.75" customHeight="1" x14ac:dyDescent="0.3"/>
    <row r="3413" ht="12.75" customHeight="1" x14ac:dyDescent="0.3"/>
    <row r="3414" ht="12.75" customHeight="1" x14ac:dyDescent="0.3"/>
    <row r="3415" ht="12.75" customHeight="1" x14ac:dyDescent="0.3"/>
    <row r="3416" ht="12.75" customHeight="1" x14ac:dyDescent="0.3"/>
    <row r="3417" ht="12.75" customHeight="1" x14ac:dyDescent="0.3"/>
    <row r="3418" ht="12.75" customHeight="1" x14ac:dyDescent="0.3"/>
    <row r="3419" ht="12.75" customHeight="1" x14ac:dyDescent="0.3"/>
    <row r="3420" ht="12.75" customHeight="1" x14ac:dyDescent="0.3"/>
    <row r="3421" ht="12.75" customHeight="1" x14ac:dyDescent="0.3"/>
    <row r="3422" ht="12.75" customHeight="1" x14ac:dyDescent="0.3"/>
    <row r="3423" ht="12.75" customHeight="1" x14ac:dyDescent="0.3"/>
    <row r="3424" ht="12.75" customHeight="1" x14ac:dyDescent="0.3"/>
    <row r="3425" ht="12.75" customHeight="1" x14ac:dyDescent="0.3"/>
    <row r="3426" ht="12.75" customHeight="1" x14ac:dyDescent="0.3"/>
    <row r="3427" ht="12.75" customHeight="1" x14ac:dyDescent="0.3"/>
    <row r="3428" ht="12.75" customHeight="1" x14ac:dyDescent="0.3"/>
    <row r="3429" ht="12.75" customHeight="1" x14ac:dyDescent="0.3"/>
    <row r="3430" ht="12.75" customHeight="1" x14ac:dyDescent="0.3"/>
    <row r="3431" ht="12.75" customHeight="1" x14ac:dyDescent="0.3"/>
    <row r="3432" ht="12.75" customHeight="1" x14ac:dyDescent="0.3"/>
    <row r="3433" ht="12.75" customHeight="1" x14ac:dyDescent="0.3"/>
    <row r="3434" ht="12.75" customHeight="1" x14ac:dyDescent="0.3"/>
    <row r="3435" ht="12.75" customHeight="1" x14ac:dyDescent="0.3"/>
    <row r="3436" ht="12.75" customHeight="1" x14ac:dyDescent="0.3"/>
    <row r="3437" ht="12.75" customHeight="1" x14ac:dyDescent="0.3"/>
    <row r="3438" ht="12.75" customHeight="1" x14ac:dyDescent="0.3"/>
    <row r="3439" ht="12.75" customHeight="1" x14ac:dyDescent="0.3"/>
    <row r="3440" ht="12.75" customHeight="1" x14ac:dyDescent="0.3"/>
    <row r="3441" ht="12.75" customHeight="1" x14ac:dyDescent="0.3"/>
    <row r="3442" ht="12.75" customHeight="1" x14ac:dyDescent="0.3"/>
    <row r="3443" ht="12.75" customHeight="1" x14ac:dyDescent="0.3"/>
    <row r="3444" ht="12.75" customHeight="1" x14ac:dyDescent="0.3"/>
    <row r="3445" ht="12.75" customHeight="1" x14ac:dyDescent="0.3"/>
    <row r="3446" ht="12.75" customHeight="1" x14ac:dyDescent="0.3"/>
    <row r="3447" ht="12.75" customHeight="1" x14ac:dyDescent="0.3"/>
    <row r="3448" ht="12.75" customHeight="1" x14ac:dyDescent="0.3"/>
    <row r="3449" ht="12.75" customHeight="1" x14ac:dyDescent="0.3"/>
    <row r="3450" ht="12.75" customHeight="1" x14ac:dyDescent="0.3"/>
    <row r="3451" ht="12.75" customHeight="1" x14ac:dyDescent="0.3"/>
    <row r="3452" ht="12.75" customHeight="1" x14ac:dyDescent="0.3"/>
    <row r="3453" ht="12.75" customHeight="1" x14ac:dyDescent="0.3"/>
    <row r="3454" ht="12.75" customHeight="1" x14ac:dyDescent="0.3"/>
    <row r="3455" ht="12.75" customHeight="1" x14ac:dyDescent="0.3"/>
    <row r="3456" ht="12.75" customHeight="1" x14ac:dyDescent="0.3"/>
    <row r="3457" ht="12.75" customHeight="1" x14ac:dyDescent="0.3"/>
    <row r="3458" ht="12.75" customHeight="1" x14ac:dyDescent="0.3"/>
    <row r="3459" ht="12.75" customHeight="1" x14ac:dyDescent="0.3"/>
    <row r="3460" ht="12.75" customHeight="1" x14ac:dyDescent="0.3"/>
    <row r="3461" ht="12.75" customHeight="1" x14ac:dyDescent="0.3"/>
    <row r="3462" ht="12.75" customHeight="1" x14ac:dyDescent="0.3"/>
    <row r="3463" ht="12.75" customHeight="1" x14ac:dyDescent="0.3"/>
    <row r="3464" ht="12.75" customHeight="1" x14ac:dyDescent="0.3"/>
    <row r="3465" ht="12.75" customHeight="1" x14ac:dyDescent="0.3"/>
    <row r="3466" ht="12.75" customHeight="1" x14ac:dyDescent="0.3"/>
    <row r="3467" ht="12.75" customHeight="1" x14ac:dyDescent="0.3"/>
    <row r="3468" ht="12.75" customHeight="1" x14ac:dyDescent="0.3"/>
    <row r="3469" ht="12.75" customHeight="1" x14ac:dyDescent="0.3"/>
    <row r="3470" ht="12.75" customHeight="1" x14ac:dyDescent="0.3"/>
    <row r="3471" ht="12.75" customHeight="1" x14ac:dyDescent="0.3"/>
    <row r="3472" ht="12.75" customHeight="1" x14ac:dyDescent="0.3"/>
    <row r="3473" ht="12.75" customHeight="1" x14ac:dyDescent="0.3"/>
    <row r="3474" ht="12.75" customHeight="1" x14ac:dyDescent="0.3"/>
    <row r="3475" ht="12.75" customHeight="1" x14ac:dyDescent="0.3"/>
    <row r="3476" ht="12.75" customHeight="1" x14ac:dyDescent="0.3"/>
    <row r="3477" ht="12.75" customHeight="1" x14ac:dyDescent="0.3"/>
    <row r="3478" ht="12.75" customHeight="1" x14ac:dyDescent="0.3"/>
    <row r="3479" ht="12.75" customHeight="1" x14ac:dyDescent="0.3"/>
    <row r="3480" ht="12.75" customHeight="1" x14ac:dyDescent="0.3"/>
    <row r="3481" ht="12.75" customHeight="1" x14ac:dyDescent="0.3"/>
    <row r="3482" ht="12.75" customHeight="1" x14ac:dyDescent="0.3"/>
    <row r="3483" ht="12.75" customHeight="1" x14ac:dyDescent="0.3"/>
    <row r="3484" ht="12.75" customHeight="1" x14ac:dyDescent="0.3"/>
    <row r="3485" ht="12.75" customHeight="1" x14ac:dyDescent="0.3"/>
    <row r="3486" ht="12.75" customHeight="1" x14ac:dyDescent="0.3"/>
    <row r="3487" ht="12.75" customHeight="1" x14ac:dyDescent="0.3"/>
    <row r="3488" ht="12.75" customHeight="1" x14ac:dyDescent="0.3"/>
    <row r="3489" ht="12.75" customHeight="1" x14ac:dyDescent="0.3"/>
    <row r="3490" ht="12.75" customHeight="1" x14ac:dyDescent="0.3"/>
    <row r="3491" ht="12.75" customHeight="1" x14ac:dyDescent="0.3"/>
    <row r="3492" ht="12.75" customHeight="1" x14ac:dyDescent="0.3"/>
    <row r="3493" ht="12.75" customHeight="1" x14ac:dyDescent="0.3"/>
    <row r="3494" ht="12.75" customHeight="1" x14ac:dyDescent="0.3"/>
    <row r="3495" ht="12.75" customHeight="1" x14ac:dyDescent="0.3"/>
    <row r="3496" ht="12.75" customHeight="1" x14ac:dyDescent="0.3"/>
    <row r="3497" ht="12.75" customHeight="1" x14ac:dyDescent="0.3"/>
    <row r="3498" ht="12.75" customHeight="1" x14ac:dyDescent="0.3"/>
    <row r="3499" ht="12.75" customHeight="1" x14ac:dyDescent="0.3"/>
    <row r="3500" ht="12.75" customHeight="1" x14ac:dyDescent="0.3"/>
    <row r="3501" ht="12.75" customHeight="1" x14ac:dyDescent="0.3"/>
    <row r="3502" ht="12.75" customHeight="1" x14ac:dyDescent="0.3"/>
    <row r="3503" ht="12.75" customHeight="1" x14ac:dyDescent="0.3"/>
    <row r="3504" ht="12.75" customHeight="1" x14ac:dyDescent="0.3"/>
    <row r="3505" ht="12.75" customHeight="1" x14ac:dyDescent="0.3"/>
    <row r="3506" ht="12.75" customHeight="1" x14ac:dyDescent="0.3"/>
    <row r="3507" ht="12.75" customHeight="1" x14ac:dyDescent="0.3"/>
    <row r="3508" ht="12.75" customHeight="1" x14ac:dyDescent="0.3"/>
    <row r="3509" ht="12.75" customHeight="1" x14ac:dyDescent="0.3"/>
    <row r="3510" ht="12.75" customHeight="1" x14ac:dyDescent="0.3"/>
    <row r="3511" ht="12.75" customHeight="1" x14ac:dyDescent="0.3"/>
    <row r="3512" ht="12.75" customHeight="1" x14ac:dyDescent="0.3"/>
    <row r="3513" ht="12.75" customHeight="1" x14ac:dyDescent="0.3"/>
    <row r="3514" ht="12.75" customHeight="1" x14ac:dyDescent="0.3"/>
    <row r="3515" ht="12.75" customHeight="1" x14ac:dyDescent="0.3"/>
    <row r="3516" ht="12.75" customHeight="1" x14ac:dyDescent="0.3"/>
    <row r="3517" ht="12.75" customHeight="1" x14ac:dyDescent="0.3"/>
    <row r="3518" ht="12.75" customHeight="1" x14ac:dyDescent="0.3"/>
    <row r="3519" ht="12.75" customHeight="1" x14ac:dyDescent="0.3"/>
    <row r="3520" ht="12.75" customHeight="1" x14ac:dyDescent="0.3"/>
    <row r="3521" ht="12.75" customHeight="1" x14ac:dyDescent="0.3"/>
    <row r="3522" ht="12.75" customHeight="1" x14ac:dyDescent="0.3"/>
    <row r="3523" ht="12.75" customHeight="1" x14ac:dyDescent="0.3"/>
    <row r="3524" ht="12.75" customHeight="1" x14ac:dyDescent="0.3"/>
    <row r="3525" ht="12.75" customHeight="1" x14ac:dyDescent="0.3"/>
    <row r="3526" ht="12.75" customHeight="1" x14ac:dyDescent="0.3"/>
    <row r="3527" ht="12.75" customHeight="1" x14ac:dyDescent="0.3"/>
    <row r="3528" ht="12.75" customHeight="1" x14ac:dyDescent="0.3"/>
    <row r="3529" ht="12.75" customHeight="1" x14ac:dyDescent="0.3"/>
    <row r="3530" ht="12.75" customHeight="1" x14ac:dyDescent="0.3"/>
    <row r="3531" ht="12.75" customHeight="1" x14ac:dyDescent="0.3"/>
    <row r="3532" ht="12.75" customHeight="1" x14ac:dyDescent="0.3"/>
    <row r="3533" ht="12.75" customHeight="1" x14ac:dyDescent="0.3"/>
    <row r="3534" ht="12.75" customHeight="1" x14ac:dyDescent="0.3"/>
    <row r="3535" ht="12.75" customHeight="1" x14ac:dyDescent="0.3"/>
    <row r="3536" ht="12.75" customHeight="1" x14ac:dyDescent="0.3"/>
    <row r="3537" ht="12.75" customHeight="1" x14ac:dyDescent="0.3"/>
    <row r="3538" ht="12.75" customHeight="1" x14ac:dyDescent="0.3"/>
    <row r="3539" ht="12.75" customHeight="1" x14ac:dyDescent="0.3"/>
    <row r="3540" ht="12.75" customHeight="1" x14ac:dyDescent="0.3"/>
    <row r="3541" ht="12.75" customHeight="1" x14ac:dyDescent="0.3"/>
    <row r="3542" ht="12.75" customHeight="1" x14ac:dyDescent="0.3"/>
    <row r="3543" ht="12.75" customHeight="1" x14ac:dyDescent="0.3"/>
    <row r="3544" ht="12.75" customHeight="1" x14ac:dyDescent="0.3"/>
    <row r="3545" ht="12.75" customHeight="1" x14ac:dyDescent="0.3"/>
    <row r="3546" ht="12.75" customHeight="1" x14ac:dyDescent="0.3"/>
    <row r="3547" ht="12.75" customHeight="1" x14ac:dyDescent="0.3"/>
    <row r="3548" ht="12.75" customHeight="1" x14ac:dyDescent="0.3"/>
    <row r="3549" ht="12.75" customHeight="1" x14ac:dyDescent="0.3"/>
    <row r="3550" ht="12.75" customHeight="1" x14ac:dyDescent="0.3"/>
    <row r="3551" ht="12.75" customHeight="1" x14ac:dyDescent="0.3"/>
    <row r="3552" ht="12.75" customHeight="1" x14ac:dyDescent="0.3"/>
    <row r="3553" ht="12.75" customHeight="1" x14ac:dyDescent="0.3"/>
    <row r="3554" ht="12.75" customHeight="1" x14ac:dyDescent="0.3"/>
    <row r="3555" ht="12.75" customHeight="1" x14ac:dyDescent="0.3"/>
    <row r="3556" ht="12.75" customHeight="1" x14ac:dyDescent="0.3"/>
    <row r="3557" ht="12.75" customHeight="1" x14ac:dyDescent="0.3"/>
    <row r="3558" ht="12.75" customHeight="1" x14ac:dyDescent="0.3"/>
    <row r="3559" ht="12.75" customHeight="1" x14ac:dyDescent="0.3"/>
    <row r="3560" ht="12.75" customHeight="1" x14ac:dyDescent="0.3"/>
    <row r="3561" ht="12.75" customHeight="1" x14ac:dyDescent="0.3"/>
    <row r="3562" ht="12.75" customHeight="1" x14ac:dyDescent="0.3"/>
    <row r="3563" ht="12.75" customHeight="1" x14ac:dyDescent="0.3"/>
    <row r="3564" ht="12.75" customHeight="1" x14ac:dyDescent="0.3"/>
    <row r="3565" ht="12.75" customHeight="1" x14ac:dyDescent="0.3"/>
    <row r="3566" ht="12.75" customHeight="1" x14ac:dyDescent="0.3"/>
    <row r="3567" ht="12.75" customHeight="1" x14ac:dyDescent="0.3"/>
    <row r="3568" ht="12.75" customHeight="1" x14ac:dyDescent="0.3"/>
    <row r="3569" ht="12.75" customHeight="1" x14ac:dyDescent="0.3"/>
    <row r="3570" ht="12.75" customHeight="1" x14ac:dyDescent="0.3"/>
    <row r="3571" ht="12.75" customHeight="1" x14ac:dyDescent="0.3"/>
    <row r="3572" ht="12.75" customHeight="1" x14ac:dyDescent="0.3"/>
    <row r="3573" ht="12.75" customHeight="1" x14ac:dyDescent="0.3"/>
    <row r="3574" ht="12.75" customHeight="1" x14ac:dyDescent="0.3"/>
    <row r="3575" ht="12.75" customHeight="1" x14ac:dyDescent="0.3"/>
    <row r="3576" ht="12.75" customHeight="1" x14ac:dyDescent="0.3"/>
    <row r="3577" ht="12.75" customHeight="1" x14ac:dyDescent="0.3"/>
    <row r="3578" ht="12.75" customHeight="1" x14ac:dyDescent="0.3"/>
    <row r="3579" ht="12.75" customHeight="1" x14ac:dyDescent="0.3"/>
    <row r="3580" ht="12.75" customHeight="1" x14ac:dyDescent="0.3"/>
    <row r="3581" ht="12.75" customHeight="1" x14ac:dyDescent="0.3"/>
    <row r="3582" ht="12.75" customHeight="1" x14ac:dyDescent="0.3"/>
    <row r="3583" ht="12.75" customHeight="1" x14ac:dyDescent="0.3"/>
    <row r="3584" ht="12.75" customHeight="1" x14ac:dyDescent="0.3"/>
    <row r="3585" ht="12.75" customHeight="1" x14ac:dyDescent="0.3"/>
    <row r="3586" ht="12.75" customHeight="1" x14ac:dyDescent="0.3"/>
    <row r="3587" ht="12.75" customHeight="1" x14ac:dyDescent="0.3"/>
    <row r="3588" ht="12.75" customHeight="1" x14ac:dyDescent="0.3"/>
    <row r="3589" ht="12.75" customHeight="1" x14ac:dyDescent="0.3"/>
    <row r="3590" ht="12.75" customHeight="1" x14ac:dyDescent="0.3"/>
    <row r="3591" ht="12.75" customHeight="1" x14ac:dyDescent="0.3"/>
    <row r="3592" ht="12.75" customHeight="1" x14ac:dyDescent="0.3"/>
    <row r="3593" ht="12.75" customHeight="1" x14ac:dyDescent="0.3"/>
    <row r="3594" ht="12.75" customHeight="1" x14ac:dyDescent="0.3"/>
    <row r="3595" ht="12.75" customHeight="1" x14ac:dyDescent="0.3"/>
    <row r="3596" ht="12.75" customHeight="1" x14ac:dyDescent="0.3"/>
    <row r="3597" ht="12.75" customHeight="1" x14ac:dyDescent="0.3"/>
    <row r="3598" ht="12.75" customHeight="1" x14ac:dyDescent="0.3"/>
    <row r="3599" ht="12.75" customHeight="1" x14ac:dyDescent="0.3"/>
    <row r="3600" ht="12.75" customHeight="1" x14ac:dyDescent="0.3"/>
    <row r="3601" ht="12.75" customHeight="1" x14ac:dyDescent="0.3"/>
    <row r="3602" ht="12.75" customHeight="1" x14ac:dyDescent="0.3"/>
    <row r="3603" ht="12.75" customHeight="1" x14ac:dyDescent="0.3"/>
    <row r="3604" ht="12.75" customHeight="1" x14ac:dyDescent="0.3"/>
    <row r="3605" ht="12.75" customHeight="1" x14ac:dyDescent="0.3"/>
    <row r="3606" ht="12.75" customHeight="1" x14ac:dyDescent="0.3"/>
    <row r="3607" ht="12.75" customHeight="1" x14ac:dyDescent="0.3"/>
    <row r="3608" ht="12.75" customHeight="1" x14ac:dyDescent="0.3"/>
    <row r="3609" ht="12.75" customHeight="1" x14ac:dyDescent="0.3"/>
    <row r="3610" ht="12.75" customHeight="1" x14ac:dyDescent="0.3"/>
    <row r="3611" ht="12.75" customHeight="1" x14ac:dyDescent="0.3"/>
    <row r="3612" ht="12.75" customHeight="1" x14ac:dyDescent="0.3"/>
    <row r="3613" ht="12.75" customHeight="1" x14ac:dyDescent="0.3"/>
    <row r="3614" ht="12.75" customHeight="1" x14ac:dyDescent="0.3"/>
    <row r="3615" ht="12.75" customHeight="1" x14ac:dyDescent="0.3"/>
    <row r="3616" ht="12.75" customHeight="1" x14ac:dyDescent="0.3"/>
    <row r="3617" ht="12.75" customHeight="1" x14ac:dyDescent="0.3"/>
    <row r="3618" ht="12.75" customHeight="1" x14ac:dyDescent="0.3"/>
    <row r="3619" ht="12.75" customHeight="1" x14ac:dyDescent="0.3"/>
    <row r="3620" ht="12.75" customHeight="1" x14ac:dyDescent="0.3"/>
    <row r="3621" ht="12.75" customHeight="1" x14ac:dyDescent="0.3"/>
    <row r="3622" ht="12.75" customHeight="1" x14ac:dyDescent="0.3"/>
    <row r="3623" ht="12.75" customHeight="1" x14ac:dyDescent="0.3"/>
    <row r="3624" ht="12.75" customHeight="1" x14ac:dyDescent="0.3"/>
    <row r="3625" ht="12.75" customHeight="1" x14ac:dyDescent="0.3"/>
    <row r="3626" ht="12.75" customHeight="1" x14ac:dyDescent="0.3"/>
    <row r="3627" ht="12.75" customHeight="1" x14ac:dyDescent="0.3"/>
    <row r="3628" ht="12.75" customHeight="1" x14ac:dyDescent="0.3"/>
    <row r="3629" ht="12.75" customHeight="1" x14ac:dyDescent="0.3"/>
    <row r="3630" ht="12.75" customHeight="1" x14ac:dyDescent="0.3"/>
    <row r="3631" ht="12.75" customHeight="1" x14ac:dyDescent="0.3"/>
    <row r="3632" ht="12.75" customHeight="1" x14ac:dyDescent="0.3"/>
    <row r="3633" ht="12.75" customHeight="1" x14ac:dyDescent="0.3"/>
    <row r="3634" ht="12.75" customHeight="1" x14ac:dyDescent="0.3"/>
    <row r="3635" ht="12.75" customHeight="1" x14ac:dyDescent="0.3"/>
    <row r="3636" ht="12.75" customHeight="1" x14ac:dyDescent="0.3"/>
    <row r="3637" ht="12.75" customHeight="1" x14ac:dyDescent="0.3"/>
    <row r="3638" ht="12.75" customHeight="1" x14ac:dyDescent="0.3"/>
    <row r="3639" ht="12.75" customHeight="1" x14ac:dyDescent="0.3"/>
    <row r="3640" ht="12.75" customHeight="1" x14ac:dyDescent="0.3"/>
    <row r="3641" ht="12.75" customHeight="1" x14ac:dyDescent="0.3"/>
    <row r="3642" ht="12.75" customHeight="1" x14ac:dyDescent="0.3"/>
    <row r="3643" ht="12.75" customHeight="1" x14ac:dyDescent="0.3"/>
    <row r="3644" ht="12.75" customHeight="1" x14ac:dyDescent="0.3"/>
    <row r="3645" ht="12.75" customHeight="1" x14ac:dyDescent="0.3"/>
    <row r="3646" ht="12.75" customHeight="1" x14ac:dyDescent="0.3"/>
    <row r="3647" ht="12.75" customHeight="1" x14ac:dyDescent="0.3"/>
    <row r="3648" ht="12.75" customHeight="1" x14ac:dyDescent="0.3"/>
    <row r="3649" ht="12.75" customHeight="1" x14ac:dyDescent="0.3"/>
    <row r="3650" ht="12.75" customHeight="1" x14ac:dyDescent="0.3"/>
    <row r="3651" ht="12.75" customHeight="1" x14ac:dyDescent="0.3"/>
    <row r="3652" ht="12.75" customHeight="1" x14ac:dyDescent="0.3"/>
    <row r="3653" ht="12.75" customHeight="1" x14ac:dyDescent="0.3"/>
    <row r="3654" ht="12.75" customHeight="1" x14ac:dyDescent="0.3"/>
    <row r="3655" ht="12.75" customHeight="1" x14ac:dyDescent="0.3"/>
    <row r="3656" ht="12.75" customHeight="1" x14ac:dyDescent="0.3"/>
    <row r="3657" ht="12.75" customHeight="1" x14ac:dyDescent="0.3"/>
    <row r="3658" ht="12.75" customHeight="1" x14ac:dyDescent="0.3"/>
    <row r="3659" ht="12.75" customHeight="1" x14ac:dyDescent="0.3"/>
    <row r="3660" ht="12.75" customHeight="1" x14ac:dyDescent="0.3"/>
    <row r="3661" ht="12.75" customHeight="1" x14ac:dyDescent="0.3"/>
    <row r="3662" ht="12.75" customHeight="1" x14ac:dyDescent="0.3"/>
    <row r="3663" ht="12.75" customHeight="1" x14ac:dyDescent="0.3"/>
    <row r="3664" ht="12.75" customHeight="1" x14ac:dyDescent="0.3"/>
    <row r="3665" ht="12.75" customHeight="1" x14ac:dyDescent="0.3"/>
    <row r="3666" ht="12.75" customHeight="1" x14ac:dyDescent="0.3"/>
    <row r="3667" ht="12.75" customHeight="1" x14ac:dyDescent="0.3"/>
    <row r="3668" ht="12.75" customHeight="1" x14ac:dyDescent="0.3"/>
    <row r="3669" ht="12.75" customHeight="1" x14ac:dyDescent="0.3"/>
    <row r="3670" ht="12.75" customHeight="1" x14ac:dyDescent="0.3"/>
    <row r="3671" ht="12.75" customHeight="1" x14ac:dyDescent="0.3"/>
    <row r="3672" ht="12.75" customHeight="1" x14ac:dyDescent="0.3"/>
    <row r="3673" ht="12.75" customHeight="1" x14ac:dyDescent="0.3"/>
    <row r="3674" ht="12.75" customHeight="1" x14ac:dyDescent="0.3"/>
    <row r="3675" ht="12.75" customHeight="1" x14ac:dyDescent="0.3"/>
    <row r="3676" ht="12.75" customHeight="1" x14ac:dyDescent="0.3"/>
    <row r="3677" ht="12.75" customHeight="1" x14ac:dyDescent="0.3"/>
    <row r="3678" ht="12.75" customHeight="1" x14ac:dyDescent="0.3"/>
    <row r="3679" ht="12.75" customHeight="1" x14ac:dyDescent="0.3"/>
    <row r="3680" ht="12.75" customHeight="1" x14ac:dyDescent="0.3"/>
    <row r="3681" ht="12.75" customHeight="1" x14ac:dyDescent="0.3"/>
    <row r="3682" ht="12.75" customHeight="1" x14ac:dyDescent="0.3"/>
    <row r="3683" ht="12.75" customHeight="1" x14ac:dyDescent="0.3"/>
    <row r="3684" ht="12.75" customHeight="1" x14ac:dyDescent="0.3"/>
    <row r="3685" ht="12.75" customHeight="1" x14ac:dyDescent="0.3"/>
    <row r="3686" ht="12.75" customHeight="1" x14ac:dyDescent="0.3"/>
    <row r="3687" ht="12.75" customHeight="1" x14ac:dyDescent="0.3"/>
    <row r="3688" ht="12.75" customHeight="1" x14ac:dyDescent="0.3"/>
    <row r="3689" ht="12.75" customHeight="1" x14ac:dyDescent="0.3"/>
    <row r="3690" ht="12.75" customHeight="1" x14ac:dyDescent="0.3"/>
    <row r="3691" ht="12.75" customHeight="1" x14ac:dyDescent="0.3"/>
    <row r="3692" ht="12.75" customHeight="1" x14ac:dyDescent="0.3"/>
    <row r="3693" ht="12.75" customHeight="1" x14ac:dyDescent="0.3"/>
    <row r="3694" ht="12.75" customHeight="1" x14ac:dyDescent="0.3"/>
    <row r="3695" ht="12.75" customHeight="1" x14ac:dyDescent="0.3"/>
    <row r="3696" ht="12.75" customHeight="1" x14ac:dyDescent="0.3"/>
    <row r="3697" ht="12.75" customHeight="1" x14ac:dyDescent="0.3"/>
    <row r="3698" ht="12.75" customHeight="1" x14ac:dyDescent="0.3"/>
    <row r="3699" ht="12.75" customHeight="1" x14ac:dyDescent="0.3"/>
    <row r="3700" ht="12.75" customHeight="1" x14ac:dyDescent="0.3"/>
    <row r="3701" ht="12.75" customHeight="1" x14ac:dyDescent="0.3"/>
    <row r="3702" ht="12.75" customHeight="1" x14ac:dyDescent="0.3"/>
    <row r="3703" ht="12.75" customHeight="1" x14ac:dyDescent="0.3"/>
    <row r="3704" ht="12.75" customHeight="1" x14ac:dyDescent="0.3"/>
    <row r="3705" ht="12.75" customHeight="1" x14ac:dyDescent="0.3"/>
    <row r="3706" ht="12.75" customHeight="1" x14ac:dyDescent="0.3"/>
    <row r="3707" ht="12.75" customHeight="1" x14ac:dyDescent="0.3"/>
    <row r="3708" ht="12.75" customHeight="1" x14ac:dyDescent="0.3"/>
    <row r="3709" ht="12.75" customHeight="1" x14ac:dyDescent="0.3"/>
    <row r="3710" ht="12.75" customHeight="1" x14ac:dyDescent="0.3"/>
    <row r="3711" ht="12.75" customHeight="1" x14ac:dyDescent="0.3"/>
    <row r="3712" ht="12.75" customHeight="1" x14ac:dyDescent="0.3"/>
    <row r="3713" ht="12.75" customHeight="1" x14ac:dyDescent="0.3"/>
    <row r="3714" ht="12.75" customHeight="1" x14ac:dyDescent="0.3"/>
    <row r="3715" ht="12.75" customHeight="1" x14ac:dyDescent="0.3"/>
    <row r="3716" ht="12.75" customHeight="1" x14ac:dyDescent="0.3"/>
    <row r="3717" ht="12.75" customHeight="1" x14ac:dyDescent="0.3"/>
    <row r="3718" ht="12.75" customHeight="1" x14ac:dyDescent="0.3"/>
    <row r="3719" ht="12.75" customHeight="1" x14ac:dyDescent="0.3"/>
    <row r="3720" ht="12.75" customHeight="1" x14ac:dyDescent="0.3"/>
    <row r="3721" ht="12.75" customHeight="1" x14ac:dyDescent="0.3"/>
    <row r="3722" ht="12.75" customHeight="1" x14ac:dyDescent="0.3"/>
    <row r="3723" ht="12.75" customHeight="1" x14ac:dyDescent="0.3"/>
    <row r="3724" ht="12.75" customHeight="1" x14ac:dyDescent="0.3"/>
    <row r="3725" ht="12.75" customHeight="1" x14ac:dyDescent="0.3"/>
    <row r="3726" ht="12.75" customHeight="1" x14ac:dyDescent="0.3"/>
    <row r="3727" ht="12.75" customHeight="1" x14ac:dyDescent="0.3"/>
    <row r="3728" ht="12.75" customHeight="1" x14ac:dyDescent="0.3"/>
    <row r="3729" ht="12.75" customHeight="1" x14ac:dyDescent="0.3"/>
    <row r="3730" ht="12.75" customHeight="1" x14ac:dyDescent="0.3"/>
    <row r="3731" ht="12.75" customHeight="1" x14ac:dyDescent="0.3"/>
    <row r="3732" ht="12.75" customHeight="1" x14ac:dyDescent="0.3"/>
    <row r="3733" ht="12.75" customHeight="1" x14ac:dyDescent="0.3"/>
    <row r="3734" ht="12.75" customHeight="1" x14ac:dyDescent="0.3"/>
    <row r="3735" ht="12.75" customHeight="1" x14ac:dyDescent="0.3"/>
    <row r="3736" ht="12.75" customHeight="1" x14ac:dyDescent="0.3"/>
    <row r="3737" ht="12.75" customHeight="1" x14ac:dyDescent="0.3"/>
    <row r="3738" ht="12.75" customHeight="1" x14ac:dyDescent="0.3"/>
    <row r="3739" ht="12.75" customHeight="1" x14ac:dyDescent="0.3"/>
    <row r="3740" ht="12.75" customHeight="1" x14ac:dyDescent="0.3"/>
    <row r="3741" ht="12.75" customHeight="1" x14ac:dyDescent="0.3"/>
    <row r="3742" ht="12.75" customHeight="1" x14ac:dyDescent="0.3"/>
    <row r="3743" ht="12.75" customHeight="1" x14ac:dyDescent="0.3"/>
    <row r="3744" ht="12.75" customHeight="1" x14ac:dyDescent="0.3"/>
    <row r="3745" ht="12.75" customHeight="1" x14ac:dyDescent="0.3"/>
    <row r="3746" ht="12.75" customHeight="1" x14ac:dyDescent="0.3"/>
    <row r="3747" ht="12.75" customHeight="1" x14ac:dyDescent="0.3"/>
    <row r="3748" ht="12.75" customHeight="1" x14ac:dyDescent="0.3"/>
    <row r="3749" ht="12.75" customHeight="1" x14ac:dyDescent="0.3"/>
    <row r="3750" ht="12.75" customHeight="1" x14ac:dyDescent="0.3"/>
    <row r="3751" ht="12.75" customHeight="1" x14ac:dyDescent="0.3"/>
    <row r="3752" ht="12.75" customHeight="1" x14ac:dyDescent="0.3"/>
    <row r="3753" ht="12.75" customHeight="1" x14ac:dyDescent="0.3"/>
    <row r="3754" ht="12.75" customHeight="1" x14ac:dyDescent="0.3"/>
    <row r="3755" ht="12.75" customHeight="1" x14ac:dyDescent="0.3"/>
    <row r="3756" ht="12.75" customHeight="1" x14ac:dyDescent="0.3"/>
    <row r="3757" ht="12.75" customHeight="1" x14ac:dyDescent="0.3"/>
    <row r="3758" ht="12.75" customHeight="1" x14ac:dyDescent="0.3"/>
    <row r="3759" ht="12.75" customHeight="1" x14ac:dyDescent="0.3"/>
    <row r="3760" ht="12.75" customHeight="1" x14ac:dyDescent="0.3"/>
    <row r="3761" ht="12.75" customHeight="1" x14ac:dyDescent="0.3"/>
    <row r="3762" ht="12.75" customHeight="1" x14ac:dyDescent="0.3"/>
    <row r="3763" ht="12.75" customHeight="1" x14ac:dyDescent="0.3"/>
    <row r="3764" ht="12.75" customHeight="1" x14ac:dyDescent="0.3"/>
    <row r="3765" ht="12.75" customHeight="1" x14ac:dyDescent="0.3"/>
    <row r="3766" ht="12.75" customHeight="1" x14ac:dyDescent="0.3"/>
    <row r="3767" ht="12.75" customHeight="1" x14ac:dyDescent="0.3"/>
    <row r="3768" ht="12.75" customHeight="1" x14ac:dyDescent="0.3"/>
    <row r="3769" ht="12.75" customHeight="1" x14ac:dyDescent="0.3"/>
    <row r="3770" ht="12.75" customHeight="1" x14ac:dyDescent="0.3"/>
    <row r="3771" ht="12.75" customHeight="1" x14ac:dyDescent="0.3"/>
    <row r="3772" ht="12.75" customHeight="1" x14ac:dyDescent="0.3"/>
    <row r="3773" ht="12.75" customHeight="1" x14ac:dyDescent="0.3"/>
    <row r="3774" ht="12.75" customHeight="1" x14ac:dyDescent="0.3"/>
    <row r="3775" ht="12.75" customHeight="1" x14ac:dyDescent="0.3"/>
    <row r="3776" ht="12.75" customHeight="1" x14ac:dyDescent="0.3"/>
    <row r="3777" ht="12.75" customHeight="1" x14ac:dyDescent="0.3"/>
    <row r="3778" ht="12.75" customHeight="1" x14ac:dyDescent="0.3"/>
    <row r="3779" ht="12.75" customHeight="1" x14ac:dyDescent="0.3"/>
    <row r="3780" ht="12.75" customHeight="1" x14ac:dyDescent="0.3"/>
    <row r="3781" ht="12.75" customHeight="1" x14ac:dyDescent="0.3"/>
    <row r="3782" ht="12.75" customHeight="1" x14ac:dyDescent="0.3"/>
    <row r="3783" ht="12.75" customHeight="1" x14ac:dyDescent="0.3"/>
    <row r="3784" ht="12.75" customHeight="1" x14ac:dyDescent="0.3"/>
    <row r="3785" ht="12.75" customHeight="1" x14ac:dyDescent="0.3"/>
    <row r="3786" ht="12.75" customHeight="1" x14ac:dyDescent="0.3"/>
    <row r="3787" ht="12.75" customHeight="1" x14ac:dyDescent="0.3"/>
    <row r="3788" ht="12.75" customHeight="1" x14ac:dyDescent="0.3"/>
    <row r="3789" ht="12.75" customHeight="1" x14ac:dyDescent="0.3"/>
    <row r="3790" ht="12.75" customHeight="1" x14ac:dyDescent="0.3"/>
    <row r="3791" ht="12.75" customHeight="1" x14ac:dyDescent="0.3"/>
    <row r="3792" ht="12.75" customHeight="1" x14ac:dyDescent="0.3"/>
    <row r="3793" ht="12.75" customHeight="1" x14ac:dyDescent="0.3"/>
    <row r="3794" ht="12.75" customHeight="1" x14ac:dyDescent="0.3"/>
    <row r="3795" ht="12.75" customHeight="1" x14ac:dyDescent="0.3"/>
    <row r="3796" ht="12.75" customHeight="1" x14ac:dyDescent="0.3"/>
    <row r="3797" ht="12.75" customHeight="1" x14ac:dyDescent="0.3"/>
    <row r="3798" ht="12.75" customHeight="1" x14ac:dyDescent="0.3"/>
    <row r="3799" ht="12.75" customHeight="1" x14ac:dyDescent="0.3"/>
    <row r="3800" ht="12.75" customHeight="1" x14ac:dyDescent="0.3"/>
    <row r="3801" ht="12.75" customHeight="1" x14ac:dyDescent="0.3"/>
    <row r="3802" ht="12.75" customHeight="1" x14ac:dyDescent="0.3"/>
    <row r="3803" ht="12.75" customHeight="1" x14ac:dyDescent="0.3"/>
    <row r="3804" ht="12.75" customHeight="1" x14ac:dyDescent="0.3"/>
    <row r="3805" ht="12.75" customHeight="1" x14ac:dyDescent="0.3"/>
    <row r="3806" ht="12.75" customHeight="1" x14ac:dyDescent="0.3"/>
    <row r="3807" ht="12.75" customHeight="1" x14ac:dyDescent="0.3"/>
    <row r="3808" ht="12.75" customHeight="1" x14ac:dyDescent="0.3"/>
    <row r="3809" ht="12.75" customHeight="1" x14ac:dyDescent="0.3"/>
    <row r="3810" ht="12.75" customHeight="1" x14ac:dyDescent="0.3"/>
    <row r="3811" ht="12.75" customHeight="1" x14ac:dyDescent="0.3"/>
    <row r="3812" ht="12.75" customHeight="1" x14ac:dyDescent="0.3"/>
    <row r="3813" ht="12.75" customHeight="1" x14ac:dyDescent="0.3"/>
    <row r="3814" ht="12.75" customHeight="1" x14ac:dyDescent="0.3"/>
    <row r="3815" ht="12.75" customHeight="1" x14ac:dyDescent="0.3"/>
    <row r="3816" ht="12.75" customHeight="1" x14ac:dyDescent="0.3"/>
    <row r="3817" ht="12.75" customHeight="1" x14ac:dyDescent="0.3"/>
    <row r="3818" ht="12.75" customHeight="1" x14ac:dyDescent="0.3"/>
    <row r="3819" ht="12.75" customHeight="1" x14ac:dyDescent="0.3"/>
    <row r="3820" ht="12.75" customHeight="1" x14ac:dyDescent="0.3"/>
    <row r="3821" ht="12.75" customHeight="1" x14ac:dyDescent="0.3"/>
    <row r="3822" ht="12.75" customHeight="1" x14ac:dyDescent="0.3"/>
    <row r="3823" ht="12.75" customHeight="1" x14ac:dyDescent="0.3"/>
    <row r="3824" ht="12.75" customHeight="1" x14ac:dyDescent="0.3"/>
    <row r="3825" ht="12.75" customHeight="1" x14ac:dyDescent="0.3"/>
    <row r="3826" ht="12.75" customHeight="1" x14ac:dyDescent="0.3"/>
    <row r="3827" ht="12.75" customHeight="1" x14ac:dyDescent="0.3"/>
    <row r="3828" ht="12.75" customHeight="1" x14ac:dyDescent="0.3"/>
    <row r="3829" ht="12.75" customHeight="1" x14ac:dyDescent="0.3"/>
    <row r="3830" ht="12.75" customHeight="1" x14ac:dyDescent="0.3"/>
    <row r="3831" ht="12.75" customHeight="1" x14ac:dyDescent="0.3"/>
    <row r="3832" ht="12.75" customHeight="1" x14ac:dyDescent="0.3"/>
    <row r="3833" ht="12.75" customHeight="1" x14ac:dyDescent="0.3"/>
    <row r="3834" ht="12.75" customHeight="1" x14ac:dyDescent="0.3"/>
    <row r="3835" ht="12.75" customHeight="1" x14ac:dyDescent="0.3"/>
    <row r="3836" ht="12.75" customHeight="1" x14ac:dyDescent="0.3"/>
    <row r="3837" ht="12.75" customHeight="1" x14ac:dyDescent="0.3"/>
    <row r="3838" ht="12.75" customHeight="1" x14ac:dyDescent="0.3"/>
    <row r="3839" ht="12.75" customHeight="1" x14ac:dyDescent="0.3"/>
    <row r="3840" ht="12.75" customHeight="1" x14ac:dyDescent="0.3"/>
    <row r="3841" ht="12.75" customHeight="1" x14ac:dyDescent="0.3"/>
    <row r="3842" ht="12.75" customHeight="1" x14ac:dyDescent="0.3"/>
    <row r="3843" ht="12.75" customHeight="1" x14ac:dyDescent="0.3"/>
    <row r="3844" ht="12.75" customHeight="1" x14ac:dyDescent="0.3"/>
    <row r="3845" ht="12.75" customHeight="1" x14ac:dyDescent="0.3"/>
    <row r="3846" ht="12.75" customHeight="1" x14ac:dyDescent="0.3"/>
    <row r="3847" ht="12.75" customHeight="1" x14ac:dyDescent="0.3"/>
    <row r="3848" ht="12.75" customHeight="1" x14ac:dyDescent="0.3"/>
    <row r="3849" ht="12.75" customHeight="1" x14ac:dyDescent="0.3"/>
    <row r="3850" ht="12.75" customHeight="1" x14ac:dyDescent="0.3"/>
    <row r="3851" ht="12.75" customHeight="1" x14ac:dyDescent="0.3"/>
    <row r="3852" ht="12.75" customHeight="1" x14ac:dyDescent="0.3"/>
    <row r="3853" ht="12.75" customHeight="1" x14ac:dyDescent="0.3"/>
    <row r="3854" ht="12.75" customHeight="1" x14ac:dyDescent="0.3"/>
    <row r="3855" ht="12.75" customHeight="1" x14ac:dyDescent="0.3"/>
    <row r="3856" ht="12.75" customHeight="1" x14ac:dyDescent="0.3"/>
    <row r="3857" ht="12.75" customHeight="1" x14ac:dyDescent="0.3"/>
    <row r="3858" ht="12.75" customHeight="1" x14ac:dyDescent="0.3"/>
    <row r="3859" ht="12.75" customHeight="1" x14ac:dyDescent="0.3"/>
    <row r="3860" ht="12.75" customHeight="1" x14ac:dyDescent="0.3"/>
    <row r="3861" ht="12.75" customHeight="1" x14ac:dyDescent="0.3"/>
    <row r="3862" ht="12.75" customHeight="1" x14ac:dyDescent="0.3"/>
    <row r="3863" ht="12.75" customHeight="1" x14ac:dyDescent="0.3"/>
    <row r="3864" ht="12.75" customHeight="1" x14ac:dyDescent="0.3"/>
    <row r="3865" ht="12.75" customHeight="1" x14ac:dyDescent="0.3"/>
    <row r="3866" ht="12.75" customHeight="1" x14ac:dyDescent="0.3"/>
    <row r="3867" ht="12.75" customHeight="1" x14ac:dyDescent="0.3"/>
    <row r="3868" ht="12.75" customHeight="1" x14ac:dyDescent="0.3"/>
    <row r="3869" ht="12.75" customHeight="1" x14ac:dyDescent="0.3"/>
    <row r="3870" ht="12.75" customHeight="1" x14ac:dyDescent="0.3"/>
    <row r="3871" ht="12.75" customHeight="1" x14ac:dyDescent="0.3"/>
    <row r="3872" ht="12.75" customHeight="1" x14ac:dyDescent="0.3"/>
    <row r="3873" ht="12.75" customHeight="1" x14ac:dyDescent="0.3"/>
    <row r="3874" ht="12.75" customHeight="1" x14ac:dyDescent="0.3"/>
    <row r="3875" ht="12.75" customHeight="1" x14ac:dyDescent="0.3"/>
    <row r="3876" ht="12.75" customHeight="1" x14ac:dyDescent="0.3"/>
    <row r="3877" ht="12.75" customHeight="1" x14ac:dyDescent="0.3"/>
    <row r="3878" ht="12.75" customHeight="1" x14ac:dyDescent="0.3"/>
    <row r="3879" ht="12.75" customHeight="1" x14ac:dyDescent="0.3"/>
    <row r="3880" ht="12.75" customHeight="1" x14ac:dyDescent="0.3"/>
    <row r="3881" ht="12.75" customHeight="1" x14ac:dyDescent="0.3"/>
    <row r="3882" ht="12.75" customHeight="1" x14ac:dyDescent="0.3"/>
    <row r="3883" ht="12.75" customHeight="1" x14ac:dyDescent="0.3"/>
    <row r="3884" ht="12.75" customHeight="1" x14ac:dyDescent="0.3"/>
    <row r="3885" ht="12.75" customHeight="1" x14ac:dyDescent="0.3"/>
    <row r="3886" ht="12.75" customHeight="1" x14ac:dyDescent="0.3"/>
    <row r="3887" ht="12.75" customHeight="1" x14ac:dyDescent="0.3"/>
    <row r="3888" ht="12.75" customHeight="1" x14ac:dyDescent="0.3"/>
    <row r="3889" ht="12.75" customHeight="1" x14ac:dyDescent="0.3"/>
    <row r="3890" ht="12.75" customHeight="1" x14ac:dyDescent="0.3"/>
    <row r="3891" ht="12.75" customHeight="1" x14ac:dyDescent="0.3"/>
    <row r="3892" ht="12.75" customHeight="1" x14ac:dyDescent="0.3"/>
    <row r="3893" ht="12.75" customHeight="1" x14ac:dyDescent="0.3"/>
    <row r="3894" ht="12.75" customHeight="1" x14ac:dyDescent="0.3"/>
    <row r="3895" ht="12.75" customHeight="1" x14ac:dyDescent="0.3"/>
    <row r="3896" ht="12.75" customHeight="1" x14ac:dyDescent="0.3"/>
    <row r="3897" ht="12.75" customHeight="1" x14ac:dyDescent="0.3"/>
    <row r="3898" ht="12.75" customHeight="1" x14ac:dyDescent="0.3"/>
    <row r="3899" ht="12.75" customHeight="1" x14ac:dyDescent="0.3"/>
    <row r="3900" ht="12.75" customHeight="1" x14ac:dyDescent="0.3"/>
    <row r="3901" ht="12.75" customHeight="1" x14ac:dyDescent="0.3"/>
    <row r="3902" ht="12.75" customHeight="1" x14ac:dyDescent="0.3"/>
    <row r="3903" ht="12.75" customHeight="1" x14ac:dyDescent="0.3"/>
    <row r="3904" ht="12.75" customHeight="1" x14ac:dyDescent="0.3"/>
    <row r="3905" ht="12.75" customHeight="1" x14ac:dyDescent="0.3"/>
    <row r="3906" ht="12.75" customHeight="1" x14ac:dyDescent="0.3"/>
    <row r="3907" ht="12.75" customHeight="1" x14ac:dyDescent="0.3"/>
    <row r="3908" ht="12.75" customHeight="1" x14ac:dyDescent="0.3"/>
    <row r="3909" ht="12.75" customHeight="1" x14ac:dyDescent="0.3"/>
    <row r="3910" ht="12.75" customHeight="1" x14ac:dyDescent="0.3"/>
    <row r="3911" ht="12.75" customHeight="1" x14ac:dyDescent="0.3"/>
    <row r="3912" ht="12.75" customHeight="1" x14ac:dyDescent="0.3"/>
    <row r="3913" ht="12.75" customHeight="1" x14ac:dyDescent="0.3"/>
    <row r="3914" ht="12.75" customHeight="1" x14ac:dyDescent="0.3"/>
    <row r="3915" ht="12.75" customHeight="1" x14ac:dyDescent="0.3"/>
    <row r="3916" ht="12.75" customHeight="1" x14ac:dyDescent="0.3"/>
    <row r="3917" ht="12.75" customHeight="1" x14ac:dyDescent="0.3"/>
    <row r="3918" ht="12.75" customHeight="1" x14ac:dyDescent="0.3"/>
    <row r="3919" ht="12.75" customHeight="1" x14ac:dyDescent="0.3"/>
    <row r="3920" ht="12.75" customHeight="1" x14ac:dyDescent="0.3"/>
    <row r="3921" ht="12.75" customHeight="1" x14ac:dyDescent="0.3"/>
    <row r="3922" ht="12.75" customHeight="1" x14ac:dyDescent="0.3"/>
    <row r="3923" ht="12.75" customHeight="1" x14ac:dyDescent="0.3"/>
    <row r="3924" ht="12.75" customHeight="1" x14ac:dyDescent="0.3"/>
    <row r="3925" ht="12.75" customHeight="1" x14ac:dyDescent="0.3"/>
    <row r="3926" ht="12.75" customHeight="1" x14ac:dyDescent="0.3"/>
    <row r="3927" ht="12.75" customHeight="1" x14ac:dyDescent="0.3"/>
    <row r="3928" ht="12.75" customHeight="1" x14ac:dyDescent="0.3"/>
    <row r="3929" ht="12.75" customHeight="1" x14ac:dyDescent="0.3"/>
    <row r="3930" ht="12.75" customHeight="1" x14ac:dyDescent="0.3"/>
    <row r="3931" ht="12.75" customHeight="1" x14ac:dyDescent="0.3"/>
    <row r="3932" ht="12.75" customHeight="1" x14ac:dyDescent="0.3"/>
    <row r="3933" ht="12.75" customHeight="1" x14ac:dyDescent="0.3"/>
    <row r="3934" ht="12.75" customHeight="1" x14ac:dyDescent="0.3"/>
    <row r="3935" ht="12.75" customHeight="1" x14ac:dyDescent="0.3"/>
    <row r="3936" ht="12.75" customHeight="1" x14ac:dyDescent="0.3"/>
    <row r="3937" ht="12.75" customHeight="1" x14ac:dyDescent="0.3"/>
    <row r="3938" ht="12.75" customHeight="1" x14ac:dyDescent="0.3"/>
    <row r="3939" ht="12.75" customHeight="1" x14ac:dyDescent="0.3"/>
    <row r="3940" ht="12.75" customHeight="1" x14ac:dyDescent="0.3"/>
    <row r="3941" ht="12.75" customHeight="1" x14ac:dyDescent="0.3"/>
    <row r="3942" ht="12.75" customHeight="1" x14ac:dyDescent="0.3"/>
    <row r="3943" ht="12.75" customHeight="1" x14ac:dyDescent="0.3"/>
    <row r="3944" ht="12.75" customHeight="1" x14ac:dyDescent="0.3"/>
    <row r="3945" ht="12.75" customHeight="1" x14ac:dyDescent="0.3"/>
    <row r="3946" ht="12.75" customHeight="1" x14ac:dyDescent="0.3"/>
    <row r="3947" ht="12.75" customHeight="1" x14ac:dyDescent="0.3"/>
    <row r="3948" ht="12.75" customHeight="1" x14ac:dyDescent="0.3"/>
    <row r="3949" ht="12.75" customHeight="1" x14ac:dyDescent="0.3"/>
    <row r="3950" ht="12.75" customHeight="1" x14ac:dyDescent="0.3"/>
    <row r="3951" ht="12.75" customHeight="1" x14ac:dyDescent="0.3"/>
    <row r="3952" ht="12.75" customHeight="1" x14ac:dyDescent="0.3"/>
    <row r="3953" ht="12.75" customHeight="1" x14ac:dyDescent="0.3"/>
    <row r="3954" ht="12.75" customHeight="1" x14ac:dyDescent="0.3"/>
    <row r="3955" ht="12.75" customHeight="1" x14ac:dyDescent="0.3"/>
    <row r="3956" ht="12.75" customHeight="1" x14ac:dyDescent="0.3"/>
    <row r="3957" ht="12.75" customHeight="1" x14ac:dyDescent="0.3"/>
    <row r="3958" ht="12.75" customHeight="1" x14ac:dyDescent="0.3"/>
    <row r="3959" ht="12.75" customHeight="1" x14ac:dyDescent="0.3"/>
    <row r="3960" ht="12.75" customHeight="1" x14ac:dyDescent="0.3"/>
    <row r="3961" ht="12.75" customHeight="1" x14ac:dyDescent="0.3"/>
    <row r="3962" ht="12.75" customHeight="1" x14ac:dyDescent="0.3"/>
    <row r="3963" ht="12.75" customHeight="1" x14ac:dyDescent="0.3"/>
    <row r="3964" ht="12.75" customHeight="1" x14ac:dyDescent="0.3"/>
    <row r="3965" ht="12.75" customHeight="1" x14ac:dyDescent="0.3"/>
    <row r="3966" ht="12.75" customHeight="1" x14ac:dyDescent="0.3"/>
    <row r="3967" ht="12.75" customHeight="1" x14ac:dyDescent="0.3"/>
    <row r="3968" ht="12.75" customHeight="1" x14ac:dyDescent="0.3"/>
    <row r="3969" ht="12.75" customHeight="1" x14ac:dyDescent="0.3"/>
    <row r="3970" ht="12.75" customHeight="1" x14ac:dyDescent="0.3"/>
    <row r="3971" ht="12.75" customHeight="1" x14ac:dyDescent="0.3"/>
    <row r="3972" ht="12.75" customHeight="1" x14ac:dyDescent="0.3"/>
    <row r="3973" ht="12.75" customHeight="1" x14ac:dyDescent="0.3"/>
    <row r="3974" ht="12.75" customHeight="1" x14ac:dyDescent="0.3"/>
    <row r="3975" ht="12.75" customHeight="1" x14ac:dyDescent="0.3"/>
    <row r="3976" ht="12.75" customHeight="1" x14ac:dyDescent="0.3"/>
    <row r="3977" ht="12.75" customHeight="1" x14ac:dyDescent="0.3"/>
    <row r="3978" ht="12.75" customHeight="1" x14ac:dyDescent="0.3"/>
    <row r="3979" ht="12.75" customHeight="1" x14ac:dyDescent="0.3"/>
    <row r="3980" ht="12.75" customHeight="1" x14ac:dyDescent="0.3"/>
    <row r="3981" ht="12.75" customHeight="1" x14ac:dyDescent="0.3"/>
    <row r="3982" ht="12.75" customHeight="1" x14ac:dyDescent="0.3"/>
    <row r="3983" ht="12.75" customHeight="1" x14ac:dyDescent="0.3"/>
    <row r="3984" ht="12.75" customHeight="1" x14ac:dyDescent="0.3"/>
    <row r="3985" ht="12.75" customHeight="1" x14ac:dyDescent="0.3"/>
    <row r="3986" ht="12.75" customHeight="1" x14ac:dyDescent="0.3"/>
    <row r="3987" ht="12.75" customHeight="1" x14ac:dyDescent="0.3"/>
    <row r="3988" ht="12.75" customHeight="1" x14ac:dyDescent="0.3"/>
    <row r="3989" ht="12.75" customHeight="1" x14ac:dyDescent="0.3"/>
    <row r="3990" ht="12.75" customHeight="1" x14ac:dyDescent="0.3"/>
    <row r="3991" ht="12.75" customHeight="1" x14ac:dyDescent="0.3"/>
    <row r="3992" ht="12.75" customHeight="1" x14ac:dyDescent="0.3"/>
    <row r="3993" ht="12.75" customHeight="1" x14ac:dyDescent="0.3"/>
    <row r="3994" ht="12.75" customHeight="1" x14ac:dyDescent="0.3"/>
    <row r="3995" ht="12.75" customHeight="1" x14ac:dyDescent="0.3"/>
    <row r="3996" ht="12.75" customHeight="1" x14ac:dyDescent="0.3"/>
    <row r="3997" ht="12.75" customHeight="1" x14ac:dyDescent="0.3"/>
    <row r="3998" ht="12.75" customHeight="1" x14ac:dyDescent="0.3"/>
    <row r="3999" ht="12.75" customHeight="1" x14ac:dyDescent="0.3"/>
    <row r="4000" ht="12.75" customHeight="1" x14ac:dyDescent="0.3"/>
    <row r="4001" ht="12.75" customHeight="1" x14ac:dyDescent="0.3"/>
    <row r="4002" ht="12.75" customHeight="1" x14ac:dyDescent="0.3"/>
    <row r="4003" ht="12.75" customHeight="1" x14ac:dyDescent="0.3"/>
    <row r="4004" ht="12.75" customHeight="1" x14ac:dyDescent="0.3"/>
    <row r="4005" ht="12.75" customHeight="1" x14ac:dyDescent="0.3"/>
    <row r="4006" ht="12.75" customHeight="1" x14ac:dyDescent="0.3"/>
    <row r="4007" ht="12.75" customHeight="1" x14ac:dyDescent="0.3"/>
    <row r="4008" ht="12.75" customHeight="1" x14ac:dyDescent="0.3"/>
    <row r="4009" ht="12.75" customHeight="1" x14ac:dyDescent="0.3"/>
    <row r="4010" ht="12.75" customHeight="1" x14ac:dyDescent="0.3"/>
    <row r="4011" ht="12.75" customHeight="1" x14ac:dyDescent="0.3"/>
    <row r="4012" ht="12.75" customHeight="1" x14ac:dyDescent="0.3"/>
    <row r="4013" ht="12.75" customHeight="1" x14ac:dyDescent="0.3"/>
    <row r="4014" ht="12.75" customHeight="1" x14ac:dyDescent="0.3"/>
    <row r="4015" ht="12.75" customHeight="1" x14ac:dyDescent="0.3"/>
    <row r="4016" ht="12.75" customHeight="1" x14ac:dyDescent="0.3"/>
    <row r="4017" ht="12.75" customHeight="1" x14ac:dyDescent="0.3"/>
    <row r="4018" ht="12.75" customHeight="1" x14ac:dyDescent="0.3"/>
    <row r="4019" ht="12.75" customHeight="1" x14ac:dyDescent="0.3"/>
    <row r="4020" ht="12.75" customHeight="1" x14ac:dyDescent="0.3"/>
    <row r="4021" ht="12.75" customHeight="1" x14ac:dyDescent="0.3"/>
    <row r="4022" ht="12.75" customHeight="1" x14ac:dyDescent="0.3"/>
    <row r="4023" ht="12.75" customHeight="1" x14ac:dyDescent="0.3"/>
    <row r="4024" ht="12.75" customHeight="1" x14ac:dyDescent="0.3"/>
    <row r="4025" ht="12.75" customHeight="1" x14ac:dyDescent="0.3"/>
    <row r="4026" ht="12.75" customHeight="1" x14ac:dyDescent="0.3"/>
    <row r="4027" ht="12.75" customHeight="1" x14ac:dyDescent="0.3"/>
    <row r="4028" ht="12.75" customHeight="1" x14ac:dyDescent="0.3"/>
    <row r="4029" ht="12.75" customHeight="1" x14ac:dyDescent="0.3"/>
    <row r="4030" ht="12.75" customHeight="1" x14ac:dyDescent="0.3"/>
    <row r="4031" ht="12.75" customHeight="1" x14ac:dyDescent="0.3"/>
    <row r="4032" ht="12.75" customHeight="1" x14ac:dyDescent="0.3"/>
    <row r="4033" ht="12.75" customHeight="1" x14ac:dyDescent="0.3"/>
    <row r="4034" ht="12.75" customHeight="1" x14ac:dyDescent="0.3"/>
    <row r="4035" ht="12.75" customHeight="1" x14ac:dyDescent="0.3"/>
    <row r="4036" ht="12.75" customHeight="1" x14ac:dyDescent="0.3"/>
    <row r="4037" ht="12.75" customHeight="1" x14ac:dyDescent="0.3"/>
    <row r="4038" ht="12.75" customHeight="1" x14ac:dyDescent="0.3"/>
    <row r="4039" ht="12.75" customHeight="1" x14ac:dyDescent="0.3"/>
    <row r="4040" ht="12.75" customHeight="1" x14ac:dyDescent="0.3"/>
    <row r="4041" ht="12.75" customHeight="1" x14ac:dyDescent="0.3"/>
    <row r="4042" ht="12.75" customHeight="1" x14ac:dyDescent="0.3"/>
    <row r="4043" ht="12.75" customHeight="1" x14ac:dyDescent="0.3"/>
    <row r="4044" ht="12.75" customHeight="1" x14ac:dyDescent="0.3"/>
    <row r="4045" ht="12.75" customHeight="1" x14ac:dyDescent="0.3"/>
    <row r="4046" ht="12.75" customHeight="1" x14ac:dyDescent="0.3"/>
    <row r="4047" ht="12.75" customHeight="1" x14ac:dyDescent="0.3"/>
    <row r="4048" ht="12.75" customHeight="1" x14ac:dyDescent="0.3"/>
    <row r="4049" ht="12.75" customHeight="1" x14ac:dyDescent="0.3"/>
    <row r="4050" ht="12.75" customHeight="1" x14ac:dyDescent="0.3"/>
    <row r="4051" ht="12.75" customHeight="1" x14ac:dyDescent="0.3"/>
    <row r="4052" ht="12.75" customHeight="1" x14ac:dyDescent="0.3"/>
    <row r="4053" ht="12.75" customHeight="1" x14ac:dyDescent="0.3"/>
    <row r="4054" ht="12.75" customHeight="1" x14ac:dyDescent="0.3"/>
    <row r="4055" ht="12.75" customHeight="1" x14ac:dyDescent="0.3"/>
    <row r="4056" ht="12.75" customHeight="1" x14ac:dyDescent="0.3"/>
    <row r="4057" ht="12.75" customHeight="1" x14ac:dyDescent="0.3"/>
    <row r="4058" ht="12.75" customHeight="1" x14ac:dyDescent="0.3"/>
    <row r="4059" ht="12.75" customHeight="1" x14ac:dyDescent="0.3"/>
    <row r="4060" ht="12.75" customHeight="1" x14ac:dyDescent="0.3"/>
    <row r="4061" ht="12.75" customHeight="1" x14ac:dyDescent="0.3"/>
    <row r="4062" ht="12.75" customHeight="1" x14ac:dyDescent="0.3"/>
    <row r="4063" ht="12.75" customHeight="1" x14ac:dyDescent="0.3"/>
    <row r="4064" ht="12.75" customHeight="1" x14ac:dyDescent="0.3"/>
    <row r="4065" ht="12.75" customHeight="1" x14ac:dyDescent="0.3"/>
    <row r="4066" ht="12.75" customHeight="1" x14ac:dyDescent="0.3"/>
    <row r="4067" ht="12.75" customHeight="1" x14ac:dyDescent="0.3"/>
    <row r="4068" ht="12.75" customHeight="1" x14ac:dyDescent="0.3"/>
    <row r="4069" ht="12.75" customHeight="1" x14ac:dyDescent="0.3"/>
    <row r="4070" ht="12.75" customHeight="1" x14ac:dyDescent="0.3"/>
    <row r="4071" ht="12.75" customHeight="1" x14ac:dyDescent="0.3"/>
    <row r="4072" ht="12.75" customHeight="1" x14ac:dyDescent="0.3"/>
    <row r="4073" ht="12.75" customHeight="1" x14ac:dyDescent="0.3"/>
    <row r="4074" ht="12.75" customHeight="1" x14ac:dyDescent="0.3"/>
    <row r="4075" ht="12.75" customHeight="1" x14ac:dyDescent="0.3"/>
    <row r="4076" ht="12.75" customHeight="1" x14ac:dyDescent="0.3"/>
    <row r="4077" ht="12.75" customHeight="1" x14ac:dyDescent="0.3"/>
    <row r="4078" ht="12.75" customHeight="1" x14ac:dyDescent="0.3"/>
    <row r="4079" ht="12.75" customHeight="1" x14ac:dyDescent="0.3"/>
    <row r="4080" ht="12.75" customHeight="1" x14ac:dyDescent="0.3"/>
    <row r="4081" ht="12.75" customHeight="1" x14ac:dyDescent="0.3"/>
    <row r="4082" ht="12.75" customHeight="1" x14ac:dyDescent="0.3"/>
    <row r="4083" ht="12.75" customHeight="1" x14ac:dyDescent="0.3"/>
    <row r="4084" ht="12.75" customHeight="1" x14ac:dyDescent="0.3"/>
    <row r="4085" ht="12.75" customHeight="1" x14ac:dyDescent="0.3"/>
    <row r="4086" ht="12.75" customHeight="1" x14ac:dyDescent="0.3"/>
    <row r="4087" ht="12.75" customHeight="1" x14ac:dyDescent="0.3"/>
    <row r="4088" ht="12.75" customHeight="1" x14ac:dyDescent="0.3"/>
    <row r="4089" ht="12.75" customHeight="1" x14ac:dyDescent="0.3"/>
    <row r="4090" ht="12.75" customHeight="1" x14ac:dyDescent="0.3"/>
    <row r="4091" ht="12.75" customHeight="1" x14ac:dyDescent="0.3"/>
    <row r="4092" ht="12.75" customHeight="1" x14ac:dyDescent="0.3"/>
    <row r="4093" ht="12.75" customHeight="1" x14ac:dyDescent="0.3"/>
    <row r="4094" ht="12.75" customHeight="1" x14ac:dyDescent="0.3"/>
    <row r="4095" ht="12.75" customHeight="1" x14ac:dyDescent="0.3"/>
    <row r="4096" ht="12.75" customHeight="1" x14ac:dyDescent="0.3"/>
    <row r="4097" ht="12.75" customHeight="1" x14ac:dyDescent="0.3"/>
    <row r="4098" ht="12.75" customHeight="1" x14ac:dyDescent="0.3"/>
    <row r="4099" ht="12.75" customHeight="1" x14ac:dyDescent="0.3"/>
    <row r="4100" ht="12.75" customHeight="1" x14ac:dyDescent="0.3"/>
    <row r="4101" ht="12.75" customHeight="1" x14ac:dyDescent="0.3"/>
    <row r="4102" ht="12.75" customHeight="1" x14ac:dyDescent="0.3"/>
    <row r="4103" ht="12.75" customHeight="1" x14ac:dyDescent="0.3"/>
    <row r="4104" ht="12.75" customHeight="1" x14ac:dyDescent="0.3"/>
    <row r="4105" ht="12.75" customHeight="1" x14ac:dyDescent="0.3"/>
    <row r="4106" ht="12.75" customHeight="1" x14ac:dyDescent="0.3"/>
    <row r="4107" ht="12.75" customHeight="1" x14ac:dyDescent="0.3"/>
    <row r="4108" ht="12.75" customHeight="1" x14ac:dyDescent="0.3"/>
    <row r="4109" ht="12.75" customHeight="1" x14ac:dyDescent="0.3"/>
    <row r="4110" ht="12.75" customHeight="1" x14ac:dyDescent="0.3"/>
    <row r="4111" ht="12.75" customHeight="1" x14ac:dyDescent="0.3"/>
    <row r="4112" ht="12.75" customHeight="1" x14ac:dyDescent="0.3"/>
    <row r="4113" ht="12.75" customHeight="1" x14ac:dyDescent="0.3"/>
    <row r="4114" ht="12.75" customHeight="1" x14ac:dyDescent="0.3"/>
    <row r="4115" ht="12.75" customHeight="1" x14ac:dyDescent="0.3"/>
    <row r="4116" ht="12.75" customHeight="1" x14ac:dyDescent="0.3"/>
    <row r="4117" ht="12.75" customHeight="1" x14ac:dyDescent="0.3"/>
    <row r="4118" ht="12.75" customHeight="1" x14ac:dyDescent="0.3"/>
    <row r="4119" ht="12.75" customHeight="1" x14ac:dyDescent="0.3"/>
    <row r="4120" ht="12.75" customHeight="1" x14ac:dyDescent="0.3"/>
    <row r="4121" ht="12.75" customHeight="1" x14ac:dyDescent="0.3"/>
    <row r="4122" ht="12.75" customHeight="1" x14ac:dyDescent="0.3"/>
    <row r="4123" ht="12.75" customHeight="1" x14ac:dyDescent="0.3"/>
    <row r="4124" ht="12.75" customHeight="1" x14ac:dyDescent="0.3"/>
    <row r="4125" ht="12.75" customHeight="1" x14ac:dyDescent="0.3"/>
    <row r="4126" ht="12.75" customHeight="1" x14ac:dyDescent="0.3"/>
    <row r="4127" ht="12.75" customHeight="1" x14ac:dyDescent="0.3"/>
    <row r="4128" ht="12.75" customHeight="1" x14ac:dyDescent="0.3"/>
    <row r="4129" ht="12.75" customHeight="1" x14ac:dyDescent="0.3"/>
    <row r="4130" ht="12.75" customHeight="1" x14ac:dyDescent="0.3"/>
    <row r="4131" ht="12.75" customHeight="1" x14ac:dyDescent="0.3"/>
    <row r="4132" ht="12.75" customHeight="1" x14ac:dyDescent="0.3"/>
    <row r="4133" ht="12.75" customHeight="1" x14ac:dyDescent="0.3"/>
    <row r="4134" ht="12.75" customHeight="1" x14ac:dyDescent="0.3"/>
    <row r="4135" ht="12.75" customHeight="1" x14ac:dyDescent="0.3"/>
    <row r="4136" ht="12.75" customHeight="1" x14ac:dyDescent="0.3"/>
    <row r="4137" ht="12.75" customHeight="1" x14ac:dyDescent="0.3"/>
    <row r="4138" ht="12.75" customHeight="1" x14ac:dyDescent="0.3"/>
    <row r="4139" ht="12.75" customHeight="1" x14ac:dyDescent="0.3"/>
    <row r="4140" ht="12.75" customHeight="1" x14ac:dyDescent="0.3"/>
    <row r="4141" ht="12.75" customHeight="1" x14ac:dyDescent="0.3"/>
    <row r="4142" ht="12.75" customHeight="1" x14ac:dyDescent="0.3"/>
    <row r="4143" ht="12.75" customHeight="1" x14ac:dyDescent="0.3"/>
    <row r="4144" ht="12.75" customHeight="1" x14ac:dyDescent="0.3"/>
    <row r="4145" ht="12.75" customHeight="1" x14ac:dyDescent="0.3"/>
    <row r="4146" ht="12.75" customHeight="1" x14ac:dyDescent="0.3"/>
    <row r="4147" ht="12.75" customHeight="1" x14ac:dyDescent="0.3"/>
    <row r="4148" ht="12.75" customHeight="1" x14ac:dyDescent="0.3"/>
    <row r="4149" ht="12.75" customHeight="1" x14ac:dyDescent="0.3"/>
    <row r="4150" ht="12.75" customHeight="1" x14ac:dyDescent="0.3"/>
    <row r="4151" ht="12.75" customHeight="1" x14ac:dyDescent="0.3"/>
    <row r="4152" ht="12.75" customHeight="1" x14ac:dyDescent="0.3"/>
    <row r="4153" ht="12.75" customHeight="1" x14ac:dyDescent="0.3"/>
    <row r="4154" ht="12.75" customHeight="1" x14ac:dyDescent="0.3"/>
    <row r="4155" ht="12.75" customHeight="1" x14ac:dyDescent="0.3"/>
    <row r="4156" ht="12.75" customHeight="1" x14ac:dyDescent="0.3"/>
    <row r="4157" ht="12.75" customHeight="1" x14ac:dyDescent="0.3"/>
    <row r="4158" ht="12.75" customHeight="1" x14ac:dyDescent="0.3"/>
    <row r="4159" ht="12.75" customHeight="1" x14ac:dyDescent="0.3"/>
    <row r="4160" ht="12.75" customHeight="1" x14ac:dyDescent="0.3"/>
    <row r="4161" ht="12.75" customHeight="1" x14ac:dyDescent="0.3"/>
    <row r="4162" ht="12.75" customHeight="1" x14ac:dyDescent="0.3"/>
    <row r="4163" ht="12.75" customHeight="1" x14ac:dyDescent="0.3"/>
    <row r="4164" ht="12.75" customHeight="1" x14ac:dyDescent="0.3"/>
    <row r="4165" ht="12.75" customHeight="1" x14ac:dyDescent="0.3"/>
    <row r="4166" ht="12.75" customHeight="1" x14ac:dyDescent="0.3"/>
    <row r="4167" ht="12.75" customHeight="1" x14ac:dyDescent="0.3"/>
    <row r="4168" ht="12.75" customHeight="1" x14ac:dyDescent="0.3"/>
    <row r="4169" ht="12.75" customHeight="1" x14ac:dyDescent="0.3"/>
    <row r="4170" ht="12.75" customHeight="1" x14ac:dyDescent="0.3"/>
    <row r="4171" ht="12.75" customHeight="1" x14ac:dyDescent="0.3"/>
    <row r="4172" ht="12.75" customHeight="1" x14ac:dyDescent="0.3"/>
    <row r="4173" ht="12.75" customHeight="1" x14ac:dyDescent="0.3"/>
    <row r="4174" ht="12.75" customHeight="1" x14ac:dyDescent="0.3"/>
    <row r="4175" ht="12.75" customHeight="1" x14ac:dyDescent="0.3"/>
    <row r="4176" ht="12.75" customHeight="1" x14ac:dyDescent="0.3"/>
    <row r="4177" ht="12.75" customHeight="1" x14ac:dyDescent="0.3"/>
    <row r="4178" ht="12.75" customHeight="1" x14ac:dyDescent="0.3"/>
    <row r="4179" ht="12.75" customHeight="1" x14ac:dyDescent="0.3"/>
    <row r="4180" ht="12.75" customHeight="1" x14ac:dyDescent="0.3"/>
    <row r="4181" ht="12.75" customHeight="1" x14ac:dyDescent="0.3"/>
    <row r="4182" ht="12.75" customHeight="1" x14ac:dyDescent="0.3"/>
    <row r="4183" ht="12.75" customHeight="1" x14ac:dyDescent="0.3"/>
    <row r="4184" ht="12.75" customHeight="1" x14ac:dyDescent="0.3"/>
    <row r="4185" ht="12.75" customHeight="1" x14ac:dyDescent="0.3"/>
    <row r="4186" ht="12.75" customHeight="1" x14ac:dyDescent="0.3"/>
    <row r="4187" ht="12.75" customHeight="1" x14ac:dyDescent="0.3"/>
    <row r="4188" ht="12.75" customHeight="1" x14ac:dyDescent="0.3"/>
    <row r="4189" ht="12.75" customHeight="1" x14ac:dyDescent="0.3"/>
    <row r="4190" ht="12.75" customHeight="1" x14ac:dyDescent="0.3"/>
    <row r="4191" ht="12.75" customHeight="1" x14ac:dyDescent="0.3"/>
    <row r="4192" ht="12.75" customHeight="1" x14ac:dyDescent="0.3"/>
    <row r="4193" ht="12.75" customHeight="1" x14ac:dyDescent="0.3"/>
    <row r="4194" ht="12.75" customHeight="1" x14ac:dyDescent="0.3"/>
    <row r="4195" ht="12.75" customHeight="1" x14ac:dyDescent="0.3"/>
    <row r="4196" ht="12.75" customHeight="1" x14ac:dyDescent="0.3"/>
    <row r="4197" ht="12.75" customHeight="1" x14ac:dyDescent="0.3"/>
    <row r="4198" ht="12.75" customHeight="1" x14ac:dyDescent="0.3"/>
    <row r="4199" ht="12.75" customHeight="1" x14ac:dyDescent="0.3"/>
    <row r="4200" ht="12.75" customHeight="1" x14ac:dyDescent="0.3"/>
    <row r="4201" ht="12.75" customHeight="1" x14ac:dyDescent="0.3"/>
    <row r="4202" ht="12.75" customHeight="1" x14ac:dyDescent="0.3"/>
    <row r="4203" ht="12.75" customHeight="1" x14ac:dyDescent="0.3"/>
    <row r="4204" ht="12.75" customHeight="1" x14ac:dyDescent="0.3"/>
    <row r="4205" ht="12.75" customHeight="1" x14ac:dyDescent="0.3"/>
    <row r="4206" ht="12.75" customHeight="1" x14ac:dyDescent="0.3"/>
    <row r="4207" ht="12.75" customHeight="1" x14ac:dyDescent="0.3"/>
    <row r="4208" ht="12.75" customHeight="1" x14ac:dyDescent="0.3"/>
    <row r="4209" ht="12.75" customHeight="1" x14ac:dyDescent="0.3"/>
    <row r="4210" ht="12.75" customHeight="1" x14ac:dyDescent="0.3"/>
    <row r="4211" ht="12.75" customHeight="1" x14ac:dyDescent="0.3"/>
    <row r="4212" ht="12.75" customHeight="1" x14ac:dyDescent="0.3"/>
    <row r="4213" ht="12.75" customHeight="1" x14ac:dyDescent="0.3"/>
    <row r="4214" ht="12.75" customHeight="1" x14ac:dyDescent="0.3"/>
    <row r="4215" ht="12.75" customHeight="1" x14ac:dyDescent="0.3"/>
    <row r="4216" ht="12.75" customHeight="1" x14ac:dyDescent="0.3"/>
    <row r="4217" ht="12.75" customHeight="1" x14ac:dyDescent="0.3"/>
    <row r="4218" ht="12.75" customHeight="1" x14ac:dyDescent="0.3"/>
    <row r="4219" ht="12.75" customHeight="1" x14ac:dyDescent="0.3"/>
    <row r="4220" ht="12.75" customHeight="1" x14ac:dyDescent="0.3"/>
    <row r="4221" ht="12.75" customHeight="1" x14ac:dyDescent="0.3"/>
    <row r="4222" ht="12.75" customHeight="1" x14ac:dyDescent="0.3"/>
    <row r="4223" ht="12.75" customHeight="1" x14ac:dyDescent="0.3"/>
    <row r="4224" ht="12.75" customHeight="1" x14ac:dyDescent="0.3"/>
    <row r="4225" ht="12.75" customHeight="1" x14ac:dyDescent="0.3"/>
    <row r="4226" ht="12.75" customHeight="1" x14ac:dyDescent="0.3"/>
    <row r="4227" ht="12.75" customHeight="1" x14ac:dyDescent="0.3"/>
    <row r="4228" ht="12.75" customHeight="1" x14ac:dyDescent="0.3"/>
    <row r="4229" ht="12.75" customHeight="1" x14ac:dyDescent="0.3"/>
    <row r="4230" ht="12.75" customHeight="1" x14ac:dyDescent="0.3"/>
    <row r="4231" ht="12.75" customHeight="1" x14ac:dyDescent="0.3"/>
    <row r="4232" ht="12.75" customHeight="1" x14ac:dyDescent="0.3"/>
    <row r="4233" ht="12.75" customHeight="1" x14ac:dyDescent="0.3"/>
    <row r="4234" ht="12.75" customHeight="1" x14ac:dyDescent="0.3"/>
    <row r="4235" ht="12.75" customHeight="1" x14ac:dyDescent="0.3"/>
    <row r="4236" ht="12.75" customHeight="1" x14ac:dyDescent="0.3"/>
    <row r="4237" ht="12.75" customHeight="1" x14ac:dyDescent="0.3"/>
    <row r="4238" ht="12.75" customHeight="1" x14ac:dyDescent="0.3"/>
    <row r="4239" ht="12.75" customHeight="1" x14ac:dyDescent="0.3"/>
    <row r="4240" ht="12.75" customHeight="1" x14ac:dyDescent="0.3"/>
    <row r="4241" ht="12.75" customHeight="1" x14ac:dyDescent="0.3"/>
    <row r="4242" ht="12.75" customHeight="1" x14ac:dyDescent="0.3"/>
    <row r="4243" ht="12.75" customHeight="1" x14ac:dyDescent="0.3"/>
    <row r="4244" ht="12.75" customHeight="1" x14ac:dyDescent="0.3"/>
    <row r="4245" ht="12.75" customHeight="1" x14ac:dyDescent="0.3"/>
    <row r="4246" ht="12.75" customHeight="1" x14ac:dyDescent="0.3"/>
    <row r="4247" ht="12.75" customHeight="1" x14ac:dyDescent="0.3"/>
    <row r="4248" ht="12.75" customHeight="1" x14ac:dyDescent="0.3"/>
    <row r="4249" ht="12.75" customHeight="1" x14ac:dyDescent="0.3"/>
    <row r="4250" ht="12.75" customHeight="1" x14ac:dyDescent="0.3"/>
    <row r="4251" ht="12.75" customHeight="1" x14ac:dyDescent="0.3"/>
    <row r="4252" ht="12.75" customHeight="1" x14ac:dyDescent="0.3"/>
    <row r="4253" ht="12.75" customHeight="1" x14ac:dyDescent="0.3"/>
    <row r="4254" ht="12.75" customHeight="1" x14ac:dyDescent="0.3"/>
    <row r="4255" ht="12.75" customHeight="1" x14ac:dyDescent="0.3"/>
    <row r="4256" ht="12.75" customHeight="1" x14ac:dyDescent="0.3"/>
    <row r="4257" ht="12.75" customHeight="1" x14ac:dyDescent="0.3"/>
    <row r="4258" ht="12.75" customHeight="1" x14ac:dyDescent="0.3"/>
    <row r="4259" ht="12.75" customHeight="1" x14ac:dyDescent="0.3"/>
    <row r="4260" ht="12.75" customHeight="1" x14ac:dyDescent="0.3"/>
    <row r="4261" ht="12.75" customHeight="1" x14ac:dyDescent="0.3"/>
    <row r="4262" ht="12.75" customHeight="1" x14ac:dyDescent="0.3"/>
    <row r="4263" ht="12.75" customHeight="1" x14ac:dyDescent="0.3"/>
    <row r="4264" ht="12.75" customHeight="1" x14ac:dyDescent="0.3"/>
    <row r="4265" ht="12.75" customHeight="1" x14ac:dyDescent="0.3"/>
    <row r="4266" ht="12.75" customHeight="1" x14ac:dyDescent="0.3"/>
    <row r="4267" ht="12.75" customHeight="1" x14ac:dyDescent="0.3"/>
    <row r="4268" ht="12.75" customHeight="1" x14ac:dyDescent="0.3"/>
    <row r="4269" ht="12.75" customHeight="1" x14ac:dyDescent="0.3"/>
    <row r="4270" ht="12.75" customHeight="1" x14ac:dyDescent="0.3"/>
    <row r="4271" ht="12.75" customHeight="1" x14ac:dyDescent="0.3"/>
    <row r="4272" ht="12.75" customHeight="1" x14ac:dyDescent="0.3"/>
    <row r="4273" ht="12.75" customHeight="1" x14ac:dyDescent="0.3"/>
    <row r="4274" ht="12.75" customHeight="1" x14ac:dyDescent="0.3"/>
    <row r="4275" ht="12.75" customHeight="1" x14ac:dyDescent="0.3"/>
    <row r="4276" ht="12.75" customHeight="1" x14ac:dyDescent="0.3"/>
    <row r="4277" ht="12.75" customHeight="1" x14ac:dyDescent="0.3"/>
    <row r="4278" ht="12.75" customHeight="1" x14ac:dyDescent="0.3"/>
    <row r="4279" ht="12.75" customHeight="1" x14ac:dyDescent="0.3"/>
    <row r="4280" ht="12.75" customHeight="1" x14ac:dyDescent="0.3"/>
    <row r="4281" ht="12.75" customHeight="1" x14ac:dyDescent="0.3"/>
    <row r="4282" ht="12.75" customHeight="1" x14ac:dyDescent="0.3"/>
    <row r="4283" ht="12.75" customHeight="1" x14ac:dyDescent="0.3"/>
    <row r="4284" ht="12.75" customHeight="1" x14ac:dyDescent="0.3"/>
    <row r="4285" ht="12.75" customHeight="1" x14ac:dyDescent="0.3"/>
    <row r="4286" ht="12.75" customHeight="1" x14ac:dyDescent="0.3"/>
    <row r="4287" ht="12.75" customHeight="1" x14ac:dyDescent="0.3"/>
    <row r="4288" ht="12.75" customHeight="1" x14ac:dyDescent="0.3"/>
    <row r="4289" ht="12.75" customHeight="1" x14ac:dyDescent="0.3"/>
    <row r="4290" ht="12.75" customHeight="1" x14ac:dyDescent="0.3"/>
    <row r="4291" ht="12.75" customHeight="1" x14ac:dyDescent="0.3"/>
    <row r="4292" ht="12.75" customHeight="1" x14ac:dyDescent="0.3"/>
    <row r="4293" ht="12.75" customHeight="1" x14ac:dyDescent="0.3"/>
    <row r="4294" ht="12.75" customHeight="1" x14ac:dyDescent="0.3"/>
    <row r="4295" ht="12.75" customHeight="1" x14ac:dyDescent="0.3"/>
    <row r="4296" ht="12.75" customHeight="1" x14ac:dyDescent="0.3"/>
    <row r="4297" ht="12.75" customHeight="1" x14ac:dyDescent="0.3"/>
    <row r="4298" ht="12.75" customHeight="1" x14ac:dyDescent="0.3"/>
    <row r="4299" ht="12.75" customHeight="1" x14ac:dyDescent="0.3"/>
    <row r="4300" ht="12.75" customHeight="1" x14ac:dyDescent="0.3"/>
    <row r="4301" ht="12.75" customHeight="1" x14ac:dyDescent="0.3"/>
    <row r="4302" ht="12.75" customHeight="1" x14ac:dyDescent="0.3"/>
    <row r="4303" ht="12.75" customHeight="1" x14ac:dyDescent="0.3"/>
    <row r="4304" ht="12.75" customHeight="1" x14ac:dyDescent="0.3"/>
    <row r="4305" ht="12.75" customHeight="1" x14ac:dyDescent="0.3"/>
    <row r="4306" ht="12.75" customHeight="1" x14ac:dyDescent="0.3"/>
    <row r="4307" ht="12.75" customHeight="1" x14ac:dyDescent="0.3"/>
    <row r="4308" ht="12.75" customHeight="1" x14ac:dyDescent="0.3"/>
    <row r="4309" ht="12.75" customHeight="1" x14ac:dyDescent="0.3"/>
    <row r="4310" ht="12.75" customHeight="1" x14ac:dyDescent="0.3"/>
    <row r="4311" ht="12.75" customHeight="1" x14ac:dyDescent="0.3"/>
    <row r="4312" ht="12.75" customHeight="1" x14ac:dyDescent="0.3"/>
    <row r="4313" ht="12.75" customHeight="1" x14ac:dyDescent="0.3"/>
    <row r="4314" ht="12.75" customHeight="1" x14ac:dyDescent="0.3"/>
    <row r="4315" ht="12.75" customHeight="1" x14ac:dyDescent="0.3"/>
    <row r="4316" ht="12.75" customHeight="1" x14ac:dyDescent="0.3"/>
    <row r="4317" ht="12.75" customHeight="1" x14ac:dyDescent="0.3"/>
    <row r="4318" ht="12.75" customHeight="1" x14ac:dyDescent="0.3"/>
    <row r="4319" ht="12.75" customHeight="1" x14ac:dyDescent="0.3"/>
    <row r="4320" ht="12.75" customHeight="1" x14ac:dyDescent="0.3"/>
    <row r="4321" ht="12.75" customHeight="1" x14ac:dyDescent="0.3"/>
    <row r="4322" ht="12.75" customHeight="1" x14ac:dyDescent="0.3"/>
    <row r="4323" ht="12.75" customHeight="1" x14ac:dyDescent="0.3"/>
    <row r="4324" ht="12.75" customHeight="1" x14ac:dyDescent="0.3"/>
    <row r="4325" ht="12.75" customHeight="1" x14ac:dyDescent="0.3"/>
    <row r="4326" ht="12.75" customHeight="1" x14ac:dyDescent="0.3"/>
    <row r="4327" ht="12.75" customHeight="1" x14ac:dyDescent="0.3"/>
    <row r="4328" ht="12.75" customHeight="1" x14ac:dyDescent="0.3"/>
    <row r="4329" ht="12.75" customHeight="1" x14ac:dyDescent="0.3"/>
    <row r="4330" ht="12.75" customHeight="1" x14ac:dyDescent="0.3"/>
    <row r="4331" ht="12.75" customHeight="1" x14ac:dyDescent="0.3"/>
    <row r="4332" ht="12.75" customHeight="1" x14ac:dyDescent="0.3"/>
    <row r="4333" ht="12.75" customHeight="1" x14ac:dyDescent="0.3"/>
    <row r="4334" ht="12.75" customHeight="1" x14ac:dyDescent="0.3"/>
    <row r="4335" ht="12.75" customHeight="1" x14ac:dyDescent="0.3"/>
    <row r="4336" ht="12.75" customHeight="1" x14ac:dyDescent="0.3"/>
    <row r="4337" ht="12.75" customHeight="1" x14ac:dyDescent="0.3"/>
    <row r="4338" ht="12.75" customHeight="1" x14ac:dyDescent="0.3"/>
    <row r="4339" ht="12.75" customHeight="1" x14ac:dyDescent="0.3"/>
    <row r="4340" ht="12.75" customHeight="1" x14ac:dyDescent="0.3"/>
    <row r="4341" ht="12.75" customHeight="1" x14ac:dyDescent="0.3"/>
    <row r="4342" ht="12.75" customHeight="1" x14ac:dyDescent="0.3"/>
    <row r="4343" ht="12.75" customHeight="1" x14ac:dyDescent="0.3"/>
    <row r="4344" ht="12.75" customHeight="1" x14ac:dyDescent="0.3"/>
    <row r="4345" ht="12.75" customHeight="1" x14ac:dyDescent="0.3"/>
    <row r="4346" ht="12.75" customHeight="1" x14ac:dyDescent="0.3"/>
    <row r="4347" ht="12.75" customHeight="1" x14ac:dyDescent="0.3"/>
    <row r="4348" ht="12.75" customHeight="1" x14ac:dyDescent="0.3"/>
    <row r="4349" ht="12.75" customHeight="1" x14ac:dyDescent="0.3"/>
    <row r="4350" ht="12.75" customHeight="1" x14ac:dyDescent="0.3"/>
    <row r="4351" ht="12.75" customHeight="1" x14ac:dyDescent="0.3"/>
    <row r="4352" ht="12.75" customHeight="1" x14ac:dyDescent="0.3"/>
    <row r="4353" ht="12.75" customHeight="1" x14ac:dyDescent="0.3"/>
    <row r="4354" ht="12.75" customHeight="1" x14ac:dyDescent="0.3"/>
    <row r="4355" ht="12.75" customHeight="1" x14ac:dyDescent="0.3"/>
    <row r="4356" ht="12.75" customHeight="1" x14ac:dyDescent="0.3"/>
    <row r="4357" ht="12.75" customHeight="1" x14ac:dyDescent="0.3"/>
    <row r="4358" ht="12.75" customHeight="1" x14ac:dyDescent="0.3"/>
    <row r="4359" ht="12.75" customHeight="1" x14ac:dyDescent="0.3"/>
    <row r="4360" ht="12.75" customHeight="1" x14ac:dyDescent="0.3"/>
    <row r="4361" ht="12.75" customHeight="1" x14ac:dyDescent="0.3"/>
    <row r="4362" ht="12.75" customHeight="1" x14ac:dyDescent="0.3"/>
    <row r="4363" ht="12.75" customHeight="1" x14ac:dyDescent="0.3"/>
    <row r="4364" ht="12.75" customHeight="1" x14ac:dyDescent="0.3"/>
    <row r="4365" ht="12.75" customHeight="1" x14ac:dyDescent="0.3"/>
    <row r="4366" ht="12.75" customHeight="1" x14ac:dyDescent="0.3"/>
    <row r="4367" ht="12.75" customHeight="1" x14ac:dyDescent="0.3"/>
    <row r="4368" ht="12.75" customHeight="1" x14ac:dyDescent="0.3"/>
    <row r="4369" ht="12.75" customHeight="1" x14ac:dyDescent="0.3"/>
    <row r="4370" ht="12.75" customHeight="1" x14ac:dyDescent="0.3"/>
    <row r="4371" ht="12.75" customHeight="1" x14ac:dyDescent="0.3"/>
    <row r="4372" ht="12.75" customHeight="1" x14ac:dyDescent="0.3"/>
    <row r="4373" ht="12.75" customHeight="1" x14ac:dyDescent="0.3"/>
    <row r="4374" ht="12.75" customHeight="1" x14ac:dyDescent="0.3"/>
    <row r="4375" ht="12.75" customHeight="1" x14ac:dyDescent="0.3"/>
    <row r="4376" ht="12.75" customHeight="1" x14ac:dyDescent="0.3"/>
    <row r="4377" ht="12.75" customHeight="1" x14ac:dyDescent="0.3"/>
    <row r="4378" ht="12.75" customHeight="1" x14ac:dyDescent="0.3"/>
    <row r="4379" ht="12.75" customHeight="1" x14ac:dyDescent="0.3"/>
    <row r="4380" ht="12.75" customHeight="1" x14ac:dyDescent="0.3"/>
    <row r="4381" ht="12.75" customHeight="1" x14ac:dyDescent="0.3"/>
    <row r="4382" ht="12.75" customHeight="1" x14ac:dyDescent="0.3"/>
    <row r="4383" ht="12.75" customHeight="1" x14ac:dyDescent="0.3"/>
    <row r="4384" ht="12.75" customHeight="1" x14ac:dyDescent="0.3"/>
    <row r="4385" ht="12.75" customHeight="1" x14ac:dyDescent="0.3"/>
    <row r="4386" ht="12.75" customHeight="1" x14ac:dyDescent="0.3"/>
    <row r="4387" ht="12.75" customHeight="1" x14ac:dyDescent="0.3"/>
    <row r="4388" ht="12.75" customHeight="1" x14ac:dyDescent="0.3"/>
    <row r="4389" ht="12.75" customHeight="1" x14ac:dyDescent="0.3"/>
    <row r="4390" ht="12.75" customHeight="1" x14ac:dyDescent="0.3"/>
    <row r="4391" ht="12.75" customHeight="1" x14ac:dyDescent="0.3"/>
    <row r="4392" ht="12.75" customHeight="1" x14ac:dyDescent="0.3"/>
    <row r="4393" ht="12.75" customHeight="1" x14ac:dyDescent="0.3"/>
    <row r="4394" ht="12.75" customHeight="1" x14ac:dyDescent="0.3"/>
    <row r="4395" ht="12.75" customHeight="1" x14ac:dyDescent="0.3"/>
    <row r="4396" ht="12.75" customHeight="1" x14ac:dyDescent="0.3"/>
    <row r="4397" ht="12.75" customHeight="1" x14ac:dyDescent="0.3"/>
    <row r="4398" ht="12.75" customHeight="1" x14ac:dyDescent="0.3"/>
    <row r="4399" ht="12.75" customHeight="1" x14ac:dyDescent="0.3"/>
    <row r="4400" ht="12.75" customHeight="1" x14ac:dyDescent="0.3"/>
    <row r="4401" ht="12.75" customHeight="1" x14ac:dyDescent="0.3"/>
    <row r="4402" ht="12.75" customHeight="1" x14ac:dyDescent="0.3"/>
    <row r="4403" ht="12.75" customHeight="1" x14ac:dyDescent="0.3"/>
    <row r="4404" ht="12.75" customHeight="1" x14ac:dyDescent="0.3"/>
    <row r="4405" ht="12.75" customHeight="1" x14ac:dyDescent="0.3"/>
    <row r="4406" ht="12.75" customHeight="1" x14ac:dyDescent="0.3"/>
    <row r="4407" ht="12.75" customHeight="1" x14ac:dyDescent="0.3"/>
    <row r="4408" ht="12.75" customHeight="1" x14ac:dyDescent="0.3"/>
    <row r="4409" ht="12.75" customHeight="1" x14ac:dyDescent="0.3"/>
    <row r="4410" ht="12.75" customHeight="1" x14ac:dyDescent="0.3"/>
    <row r="4411" ht="12.75" customHeight="1" x14ac:dyDescent="0.3"/>
    <row r="4412" ht="12.75" customHeight="1" x14ac:dyDescent="0.3"/>
    <row r="4413" ht="12.75" customHeight="1" x14ac:dyDescent="0.3"/>
    <row r="4414" ht="12.75" customHeight="1" x14ac:dyDescent="0.3"/>
    <row r="4415" ht="12.75" customHeight="1" x14ac:dyDescent="0.3"/>
    <row r="4416" ht="12.75" customHeight="1" x14ac:dyDescent="0.3"/>
    <row r="4417" ht="12.75" customHeight="1" x14ac:dyDescent="0.3"/>
    <row r="4418" ht="12.75" customHeight="1" x14ac:dyDescent="0.3"/>
    <row r="4419" ht="12.75" customHeight="1" x14ac:dyDescent="0.3"/>
    <row r="4420" ht="12.75" customHeight="1" x14ac:dyDescent="0.3"/>
    <row r="4421" ht="12.75" customHeight="1" x14ac:dyDescent="0.3"/>
    <row r="4422" ht="12.75" customHeight="1" x14ac:dyDescent="0.3"/>
    <row r="4423" ht="12.75" customHeight="1" x14ac:dyDescent="0.3"/>
    <row r="4424" ht="12.75" customHeight="1" x14ac:dyDescent="0.3"/>
    <row r="4425" ht="12.75" customHeight="1" x14ac:dyDescent="0.3"/>
    <row r="4426" ht="12.75" customHeight="1" x14ac:dyDescent="0.3"/>
    <row r="4427" ht="12.75" customHeight="1" x14ac:dyDescent="0.3"/>
    <row r="4428" ht="12.75" customHeight="1" x14ac:dyDescent="0.3"/>
    <row r="4429" ht="12.75" customHeight="1" x14ac:dyDescent="0.3"/>
    <row r="4430" ht="12.75" customHeight="1" x14ac:dyDescent="0.3"/>
    <row r="4431" ht="12.75" customHeight="1" x14ac:dyDescent="0.3"/>
    <row r="4432" ht="12.75" customHeight="1" x14ac:dyDescent="0.3"/>
    <row r="4433" ht="12.75" customHeight="1" x14ac:dyDescent="0.3"/>
    <row r="4434" ht="12.75" customHeight="1" x14ac:dyDescent="0.3"/>
    <row r="4435" ht="12.75" customHeight="1" x14ac:dyDescent="0.3"/>
    <row r="4436" ht="12.75" customHeight="1" x14ac:dyDescent="0.3"/>
    <row r="4437" ht="12.75" customHeight="1" x14ac:dyDescent="0.3"/>
    <row r="4438" ht="12.75" customHeight="1" x14ac:dyDescent="0.3"/>
    <row r="4439" ht="12.75" customHeight="1" x14ac:dyDescent="0.3"/>
    <row r="4440" ht="12.75" customHeight="1" x14ac:dyDescent="0.3"/>
    <row r="4441" ht="12.75" customHeight="1" x14ac:dyDescent="0.3"/>
    <row r="4442" ht="12.75" customHeight="1" x14ac:dyDescent="0.3"/>
    <row r="4443" ht="12.75" customHeight="1" x14ac:dyDescent="0.3"/>
    <row r="4444" ht="12.75" customHeight="1" x14ac:dyDescent="0.3"/>
    <row r="4445" ht="12.75" customHeight="1" x14ac:dyDescent="0.3"/>
    <row r="4446" ht="12.75" customHeight="1" x14ac:dyDescent="0.3"/>
    <row r="4447" ht="12.75" customHeight="1" x14ac:dyDescent="0.3"/>
    <row r="4448" ht="12.75" customHeight="1" x14ac:dyDescent="0.3"/>
    <row r="4449" ht="12.75" customHeight="1" x14ac:dyDescent="0.3"/>
    <row r="4450" ht="12.75" customHeight="1" x14ac:dyDescent="0.3"/>
    <row r="4451" ht="12.75" customHeight="1" x14ac:dyDescent="0.3"/>
    <row r="4452" ht="12.75" customHeight="1" x14ac:dyDescent="0.3"/>
    <row r="4453" ht="12.75" customHeight="1" x14ac:dyDescent="0.3"/>
    <row r="4454" ht="12.75" customHeight="1" x14ac:dyDescent="0.3"/>
    <row r="4455" ht="12.75" customHeight="1" x14ac:dyDescent="0.3"/>
    <row r="4456" ht="12.75" customHeight="1" x14ac:dyDescent="0.3"/>
    <row r="4457" ht="12.75" customHeight="1" x14ac:dyDescent="0.3"/>
    <row r="4458" ht="12.75" customHeight="1" x14ac:dyDescent="0.3"/>
    <row r="4459" ht="12.75" customHeight="1" x14ac:dyDescent="0.3"/>
    <row r="4460" ht="12.75" customHeight="1" x14ac:dyDescent="0.3"/>
    <row r="4461" ht="12.75" customHeight="1" x14ac:dyDescent="0.3"/>
    <row r="4462" ht="12.75" customHeight="1" x14ac:dyDescent="0.3"/>
    <row r="4463" ht="12.75" customHeight="1" x14ac:dyDescent="0.3"/>
    <row r="4464" ht="12.75" customHeight="1" x14ac:dyDescent="0.3"/>
    <row r="4465" ht="12.75" customHeight="1" x14ac:dyDescent="0.3"/>
    <row r="4466" ht="12.75" customHeight="1" x14ac:dyDescent="0.3"/>
    <row r="4467" ht="12.75" customHeight="1" x14ac:dyDescent="0.3"/>
    <row r="4468" ht="12.75" customHeight="1" x14ac:dyDescent="0.3"/>
    <row r="4469" ht="12.75" customHeight="1" x14ac:dyDescent="0.3"/>
    <row r="4470" ht="12.75" customHeight="1" x14ac:dyDescent="0.3"/>
    <row r="4471" ht="12.75" customHeight="1" x14ac:dyDescent="0.3"/>
    <row r="4472" ht="12.75" customHeight="1" x14ac:dyDescent="0.3"/>
    <row r="4473" ht="12.75" customHeight="1" x14ac:dyDescent="0.3"/>
    <row r="4474" ht="12.75" customHeight="1" x14ac:dyDescent="0.3"/>
    <row r="4475" ht="12.75" customHeight="1" x14ac:dyDescent="0.3"/>
    <row r="4476" ht="12.75" customHeight="1" x14ac:dyDescent="0.3"/>
    <row r="4477" ht="12.75" customHeight="1" x14ac:dyDescent="0.3"/>
    <row r="4478" ht="12.75" customHeight="1" x14ac:dyDescent="0.3"/>
    <row r="4479" ht="12.75" customHeight="1" x14ac:dyDescent="0.3"/>
    <row r="4480" ht="12.75" customHeight="1" x14ac:dyDescent="0.3"/>
    <row r="4481" ht="12.75" customHeight="1" x14ac:dyDescent="0.3"/>
    <row r="4482" ht="12.75" customHeight="1" x14ac:dyDescent="0.3"/>
    <row r="4483" ht="12.75" customHeight="1" x14ac:dyDescent="0.3"/>
    <row r="4484" ht="12.75" customHeight="1" x14ac:dyDescent="0.3"/>
    <row r="4485" ht="12.75" customHeight="1" x14ac:dyDescent="0.3"/>
    <row r="4486" ht="12.75" customHeight="1" x14ac:dyDescent="0.3"/>
    <row r="4487" ht="12.75" customHeight="1" x14ac:dyDescent="0.3"/>
    <row r="4488" ht="12.75" customHeight="1" x14ac:dyDescent="0.3"/>
    <row r="4489" ht="12.75" customHeight="1" x14ac:dyDescent="0.3"/>
    <row r="4490" ht="12.75" customHeight="1" x14ac:dyDescent="0.3"/>
    <row r="4491" ht="12.75" customHeight="1" x14ac:dyDescent="0.3"/>
    <row r="4492" ht="12.75" customHeight="1" x14ac:dyDescent="0.3"/>
    <row r="4493" ht="12.75" customHeight="1" x14ac:dyDescent="0.3"/>
    <row r="4494" ht="12.75" customHeight="1" x14ac:dyDescent="0.3"/>
    <row r="4495" ht="12.75" customHeight="1" x14ac:dyDescent="0.3"/>
    <row r="4496" ht="12.75" customHeight="1" x14ac:dyDescent="0.3"/>
    <row r="4497" ht="12.75" customHeight="1" x14ac:dyDescent="0.3"/>
    <row r="4498" ht="12.75" customHeight="1" x14ac:dyDescent="0.3"/>
    <row r="4499" ht="12.75" customHeight="1" x14ac:dyDescent="0.3"/>
    <row r="4500" ht="12.75" customHeight="1" x14ac:dyDescent="0.3"/>
    <row r="4501" ht="12.75" customHeight="1" x14ac:dyDescent="0.3"/>
    <row r="4502" ht="12.75" customHeight="1" x14ac:dyDescent="0.3"/>
    <row r="4503" ht="12.75" customHeight="1" x14ac:dyDescent="0.3"/>
    <row r="4504" ht="12.75" customHeight="1" x14ac:dyDescent="0.3"/>
    <row r="4505" ht="12.75" customHeight="1" x14ac:dyDescent="0.3"/>
    <row r="4506" ht="12.75" customHeight="1" x14ac:dyDescent="0.3"/>
    <row r="4507" ht="12.75" customHeight="1" x14ac:dyDescent="0.3"/>
    <row r="4508" ht="12.75" customHeight="1" x14ac:dyDescent="0.3"/>
    <row r="4509" ht="12.75" customHeight="1" x14ac:dyDescent="0.3"/>
    <row r="4510" ht="12.75" customHeight="1" x14ac:dyDescent="0.3"/>
    <row r="4511" ht="12.75" customHeight="1" x14ac:dyDescent="0.3"/>
    <row r="4512" ht="12.75" customHeight="1" x14ac:dyDescent="0.3"/>
    <row r="4513" ht="12.75" customHeight="1" x14ac:dyDescent="0.3"/>
    <row r="4514" ht="12.75" customHeight="1" x14ac:dyDescent="0.3"/>
    <row r="4515" ht="12.75" customHeight="1" x14ac:dyDescent="0.3"/>
    <row r="4516" ht="12.75" customHeight="1" x14ac:dyDescent="0.3"/>
    <row r="4517" ht="12.75" customHeight="1" x14ac:dyDescent="0.3"/>
    <row r="4518" ht="12.75" customHeight="1" x14ac:dyDescent="0.3"/>
    <row r="4519" ht="12.75" customHeight="1" x14ac:dyDescent="0.3"/>
    <row r="4520" ht="12.75" customHeight="1" x14ac:dyDescent="0.3"/>
    <row r="4521" ht="12.75" customHeight="1" x14ac:dyDescent="0.3"/>
    <row r="4522" ht="12.75" customHeight="1" x14ac:dyDescent="0.3"/>
    <row r="4523" ht="12.75" customHeight="1" x14ac:dyDescent="0.3"/>
    <row r="4524" ht="12.75" customHeight="1" x14ac:dyDescent="0.3"/>
    <row r="4525" ht="12.75" customHeight="1" x14ac:dyDescent="0.3"/>
    <row r="4526" ht="12.75" customHeight="1" x14ac:dyDescent="0.3"/>
    <row r="4527" ht="12.75" customHeight="1" x14ac:dyDescent="0.3"/>
    <row r="4528" ht="12.75" customHeight="1" x14ac:dyDescent="0.3"/>
    <row r="4529" ht="12.75" customHeight="1" x14ac:dyDescent="0.3"/>
    <row r="4530" ht="12.75" customHeight="1" x14ac:dyDescent="0.3"/>
    <row r="4531" ht="12.75" customHeight="1" x14ac:dyDescent="0.3"/>
    <row r="4532" ht="12.75" customHeight="1" x14ac:dyDescent="0.3"/>
    <row r="4533" ht="12.75" customHeight="1" x14ac:dyDescent="0.3"/>
    <row r="4534" ht="12.75" customHeight="1" x14ac:dyDescent="0.3"/>
    <row r="4535" ht="12.75" customHeight="1" x14ac:dyDescent="0.3"/>
    <row r="4536" ht="12.75" customHeight="1" x14ac:dyDescent="0.3"/>
    <row r="4537" ht="12.75" customHeight="1" x14ac:dyDescent="0.3"/>
    <row r="4538" ht="12.75" customHeight="1" x14ac:dyDescent="0.3"/>
    <row r="4539" ht="12.75" customHeight="1" x14ac:dyDescent="0.3"/>
    <row r="4540" ht="12.75" customHeight="1" x14ac:dyDescent="0.3"/>
    <row r="4541" ht="12.75" customHeight="1" x14ac:dyDescent="0.3"/>
    <row r="4542" ht="12.75" customHeight="1" x14ac:dyDescent="0.3"/>
    <row r="4543" ht="12.75" customHeight="1" x14ac:dyDescent="0.3"/>
    <row r="4544" ht="12.75" customHeight="1" x14ac:dyDescent="0.3"/>
    <row r="4545" ht="12.75" customHeight="1" x14ac:dyDescent="0.3"/>
    <row r="4546" ht="12.75" customHeight="1" x14ac:dyDescent="0.3"/>
    <row r="4547" ht="12.75" customHeight="1" x14ac:dyDescent="0.3"/>
    <row r="4548" ht="12.75" customHeight="1" x14ac:dyDescent="0.3"/>
    <row r="4549" ht="12.75" customHeight="1" x14ac:dyDescent="0.3"/>
    <row r="4550" ht="12.75" customHeight="1" x14ac:dyDescent="0.3"/>
    <row r="4551" ht="12.75" customHeight="1" x14ac:dyDescent="0.3"/>
    <row r="4552" ht="12.75" customHeight="1" x14ac:dyDescent="0.3"/>
    <row r="4553" ht="12.75" customHeight="1" x14ac:dyDescent="0.3"/>
    <row r="4554" ht="12.75" customHeight="1" x14ac:dyDescent="0.3"/>
    <row r="4555" ht="12.75" customHeight="1" x14ac:dyDescent="0.3"/>
    <row r="4556" ht="12.75" customHeight="1" x14ac:dyDescent="0.3"/>
    <row r="4557" ht="12.75" customHeight="1" x14ac:dyDescent="0.3"/>
    <row r="4558" ht="12.75" customHeight="1" x14ac:dyDescent="0.3"/>
    <row r="4559" ht="12.75" customHeight="1" x14ac:dyDescent="0.3"/>
    <row r="4560" ht="12.75" customHeight="1" x14ac:dyDescent="0.3"/>
    <row r="4561" ht="12.75" customHeight="1" x14ac:dyDescent="0.3"/>
    <row r="4562" ht="12.75" customHeight="1" x14ac:dyDescent="0.3"/>
    <row r="4563" ht="12.75" customHeight="1" x14ac:dyDescent="0.3"/>
    <row r="4564" ht="12.75" customHeight="1" x14ac:dyDescent="0.3"/>
    <row r="4565" ht="12.75" customHeight="1" x14ac:dyDescent="0.3"/>
    <row r="4566" ht="12.75" customHeight="1" x14ac:dyDescent="0.3"/>
    <row r="4567" ht="12.75" customHeight="1" x14ac:dyDescent="0.3"/>
    <row r="4568" ht="12.75" customHeight="1" x14ac:dyDescent="0.3"/>
    <row r="4569" ht="12.75" customHeight="1" x14ac:dyDescent="0.3"/>
    <row r="4570" ht="12.75" customHeight="1" x14ac:dyDescent="0.3"/>
    <row r="4571" ht="12.75" customHeight="1" x14ac:dyDescent="0.3"/>
    <row r="4572" ht="12.75" customHeight="1" x14ac:dyDescent="0.3"/>
    <row r="4573" ht="12.75" customHeight="1" x14ac:dyDescent="0.3"/>
    <row r="4574" ht="12.75" customHeight="1" x14ac:dyDescent="0.3"/>
    <row r="4575" ht="12.75" customHeight="1" x14ac:dyDescent="0.3"/>
    <row r="4576" ht="12.75" customHeight="1" x14ac:dyDescent="0.3"/>
    <row r="4577" ht="12.75" customHeight="1" x14ac:dyDescent="0.3"/>
    <row r="4578" ht="12.75" customHeight="1" x14ac:dyDescent="0.3"/>
    <row r="4579" ht="12.75" customHeight="1" x14ac:dyDescent="0.3"/>
    <row r="4580" ht="12.75" customHeight="1" x14ac:dyDescent="0.3"/>
    <row r="4581" ht="12.75" customHeight="1" x14ac:dyDescent="0.3"/>
    <row r="4582" ht="12.75" customHeight="1" x14ac:dyDescent="0.3"/>
    <row r="4583" ht="12.75" customHeight="1" x14ac:dyDescent="0.3"/>
    <row r="4584" ht="12.75" customHeight="1" x14ac:dyDescent="0.3"/>
    <row r="4585" ht="12.75" customHeight="1" x14ac:dyDescent="0.3"/>
    <row r="4586" ht="12.75" customHeight="1" x14ac:dyDescent="0.3"/>
    <row r="4587" ht="12.75" customHeight="1" x14ac:dyDescent="0.3"/>
    <row r="4588" ht="12.75" customHeight="1" x14ac:dyDescent="0.3"/>
    <row r="4589" ht="12.75" customHeight="1" x14ac:dyDescent="0.3"/>
    <row r="4590" ht="12.75" customHeight="1" x14ac:dyDescent="0.3"/>
    <row r="4591" ht="12.75" customHeight="1" x14ac:dyDescent="0.3"/>
    <row r="4592" ht="12.75" customHeight="1" x14ac:dyDescent="0.3"/>
    <row r="4593" ht="12.75" customHeight="1" x14ac:dyDescent="0.3"/>
    <row r="4594" ht="12.75" customHeight="1" x14ac:dyDescent="0.3"/>
    <row r="4595" ht="12.75" customHeight="1" x14ac:dyDescent="0.3"/>
    <row r="4596" ht="12.75" customHeight="1" x14ac:dyDescent="0.3"/>
    <row r="4597" ht="12.75" customHeight="1" x14ac:dyDescent="0.3"/>
    <row r="4598" ht="12.75" customHeight="1" x14ac:dyDescent="0.3"/>
    <row r="4599" ht="12.75" customHeight="1" x14ac:dyDescent="0.3"/>
    <row r="4600" ht="12.75" customHeight="1" x14ac:dyDescent="0.3"/>
    <row r="4601" ht="12.75" customHeight="1" x14ac:dyDescent="0.3"/>
    <row r="4602" ht="12.75" customHeight="1" x14ac:dyDescent="0.3"/>
    <row r="4603" ht="12.75" customHeight="1" x14ac:dyDescent="0.3"/>
    <row r="4604" ht="12.75" customHeight="1" x14ac:dyDescent="0.3"/>
    <row r="4605" ht="12.75" customHeight="1" x14ac:dyDescent="0.3"/>
    <row r="4606" ht="12.75" customHeight="1" x14ac:dyDescent="0.3"/>
    <row r="4607" ht="12.75" customHeight="1" x14ac:dyDescent="0.3"/>
    <row r="4608" ht="12.75" customHeight="1" x14ac:dyDescent="0.3"/>
    <row r="4609" ht="12.75" customHeight="1" x14ac:dyDescent="0.3"/>
    <row r="4610" ht="12.75" customHeight="1" x14ac:dyDescent="0.3"/>
    <row r="4611" ht="12.75" customHeight="1" x14ac:dyDescent="0.3"/>
    <row r="4612" ht="12.75" customHeight="1" x14ac:dyDescent="0.3"/>
    <row r="4613" ht="12.75" customHeight="1" x14ac:dyDescent="0.3"/>
    <row r="4614" ht="12.75" customHeight="1" x14ac:dyDescent="0.3"/>
    <row r="4615" ht="12.75" customHeight="1" x14ac:dyDescent="0.3"/>
    <row r="4616" ht="12.75" customHeight="1" x14ac:dyDescent="0.3"/>
    <row r="4617" ht="12.75" customHeight="1" x14ac:dyDescent="0.3"/>
    <row r="4618" ht="12.75" customHeight="1" x14ac:dyDescent="0.3"/>
    <row r="4619" ht="12.75" customHeight="1" x14ac:dyDescent="0.3"/>
    <row r="4620" ht="12.75" customHeight="1" x14ac:dyDescent="0.3"/>
    <row r="4621" ht="12.75" customHeight="1" x14ac:dyDescent="0.3"/>
    <row r="4622" ht="12.75" customHeight="1" x14ac:dyDescent="0.3"/>
    <row r="4623" ht="12.75" customHeight="1" x14ac:dyDescent="0.3"/>
    <row r="4624" ht="12.75" customHeight="1" x14ac:dyDescent="0.3"/>
    <row r="4625" ht="12.75" customHeight="1" x14ac:dyDescent="0.3"/>
    <row r="4626" ht="12.75" customHeight="1" x14ac:dyDescent="0.3"/>
    <row r="4627" ht="12.75" customHeight="1" x14ac:dyDescent="0.3"/>
    <row r="4628" ht="12.75" customHeight="1" x14ac:dyDescent="0.3"/>
    <row r="4629" ht="12.75" customHeight="1" x14ac:dyDescent="0.3"/>
    <row r="4630" ht="12.75" customHeight="1" x14ac:dyDescent="0.3"/>
    <row r="4631" ht="12.75" customHeight="1" x14ac:dyDescent="0.3"/>
    <row r="4632" ht="12.75" customHeight="1" x14ac:dyDescent="0.3"/>
    <row r="4633" ht="12.75" customHeight="1" x14ac:dyDescent="0.3"/>
    <row r="4634" ht="12.75" customHeight="1" x14ac:dyDescent="0.3"/>
    <row r="4635" ht="12.75" customHeight="1" x14ac:dyDescent="0.3"/>
    <row r="4636" ht="12.75" customHeight="1" x14ac:dyDescent="0.3"/>
    <row r="4637" ht="12.75" customHeight="1" x14ac:dyDescent="0.3"/>
    <row r="4638" ht="12.75" customHeight="1" x14ac:dyDescent="0.3"/>
    <row r="4639" ht="12.75" customHeight="1" x14ac:dyDescent="0.3"/>
    <row r="4640" ht="12.75" customHeight="1" x14ac:dyDescent="0.3"/>
    <row r="4641" ht="12.75" customHeight="1" x14ac:dyDescent="0.3"/>
    <row r="4642" ht="12.75" customHeight="1" x14ac:dyDescent="0.3"/>
    <row r="4643" ht="12.75" customHeight="1" x14ac:dyDescent="0.3"/>
    <row r="4644" ht="12.75" customHeight="1" x14ac:dyDescent="0.3"/>
    <row r="4645" ht="12.75" customHeight="1" x14ac:dyDescent="0.3"/>
    <row r="4646" ht="12.75" customHeight="1" x14ac:dyDescent="0.3"/>
    <row r="4647" ht="12.75" customHeight="1" x14ac:dyDescent="0.3"/>
    <row r="4648" ht="12.75" customHeight="1" x14ac:dyDescent="0.3"/>
    <row r="4649" ht="12.75" customHeight="1" x14ac:dyDescent="0.3"/>
    <row r="4650" ht="12.75" customHeight="1" x14ac:dyDescent="0.3"/>
    <row r="4651" ht="12.75" customHeight="1" x14ac:dyDescent="0.3"/>
    <row r="4652" ht="12.75" customHeight="1" x14ac:dyDescent="0.3"/>
    <row r="4653" ht="12.75" customHeight="1" x14ac:dyDescent="0.3"/>
    <row r="4654" ht="12.75" customHeight="1" x14ac:dyDescent="0.3"/>
    <row r="4655" ht="12.75" customHeight="1" x14ac:dyDescent="0.3"/>
    <row r="4656" ht="12.75" customHeight="1" x14ac:dyDescent="0.3"/>
    <row r="4657" ht="12.75" customHeight="1" x14ac:dyDescent="0.3"/>
    <row r="4658" ht="12.75" customHeight="1" x14ac:dyDescent="0.3"/>
    <row r="4659" ht="12.75" customHeight="1" x14ac:dyDescent="0.3"/>
    <row r="4660" ht="12.75" customHeight="1" x14ac:dyDescent="0.3"/>
    <row r="4661" ht="12.75" customHeight="1" x14ac:dyDescent="0.3"/>
    <row r="4662" ht="12.75" customHeight="1" x14ac:dyDescent="0.3"/>
    <row r="4663" ht="12.75" customHeight="1" x14ac:dyDescent="0.3"/>
    <row r="4664" ht="12.75" customHeight="1" x14ac:dyDescent="0.3"/>
    <row r="4665" ht="12.75" customHeight="1" x14ac:dyDescent="0.3"/>
    <row r="4666" ht="12.75" customHeight="1" x14ac:dyDescent="0.3"/>
    <row r="4667" ht="12.75" customHeight="1" x14ac:dyDescent="0.3"/>
    <row r="4668" ht="12.75" customHeight="1" x14ac:dyDescent="0.3"/>
    <row r="4669" ht="12.75" customHeight="1" x14ac:dyDescent="0.3"/>
    <row r="4670" ht="12.75" customHeight="1" x14ac:dyDescent="0.3"/>
    <row r="4671" ht="12.75" customHeight="1" x14ac:dyDescent="0.3"/>
    <row r="4672" ht="12.75" customHeight="1" x14ac:dyDescent="0.3"/>
    <row r="4673" ht="12.75" customHeight="1" x14ac:dyDescent="0.3"/>
    <row r="4674" ht="12.75" customHeight="1" x14ac:dyDescent="0.3"/>
    <row r="4675" ht="12.75" customHeight="1" x14ac:dyDescent="0.3"/>
    <row r="4676" ht="12.75" customHeight="1" x14ac:dyDescent="0.3"/>
    <row r="4677" ht="12.75" customHeight="1" x14ac:dyDescent="0.3"/>
    <row r="4678" ht="12.75" customHeight="1" x14ac:dyDescent="0.3"/>
    <row r="4679" ht="12.75" customHeight="1" x14ac:dyDescent="0.3"/>
    <row r="4680" ht="12.75" customHeight="1" x14ac:dyDescent="0.3"/>
    <row r="4681" ht="12.75" customHeight="1" x14ac:dyDescent="0.3"/>
    <row r="4682" ht="12.75" customHeight="1" x14ac:dyDescent="0.3"/>
    <row r="4683" ht="12.75" customHeight="1" x14ac:dyDescent="0.3"/>
    <row r="4684" ht="12.75" customHeight="1" x14ac:dyDescent="0.3"/>
    <row r="4685" ht="12.75" customHeight="1" x14ac:dyDescent="0.3"/>
    <row r="4686" ht="12.75" customHeight="1" x14ac:dyDescent="0.3"/>
    <row r="4687" ht="12.75" customHeight="1" x14ac:dyDescent="0.3"/>
    <row r="4688" ht="12.75" customHeight="1" x14ac:dyDescent="0.3"/>
    <row r="4689" ht="12.75" customHeight="1" x14ac:dyDescent="0.3"/>
    <row r="4690" ht="12.75" customHeight="1" x14ac:dyDescent="0.3"/>
    <row r="4691" ht="12.75" customHeight="1" x14ac:dyDescent="0.3"/>
    <row r="4692" ht="12.75" customHeight="1" x14ac:dyDescent="0.3"/>
    <row r="4693" ht="12.75" customHeight="1" x14ac:dyDescent="0.3"/>
    <row r="4694" ht="12.75" customHeight="1" x14ac:dyDescent="0.3"/>
    <row r="4695" ht="12.75" customHeight="1" x14ac:dyDescent="0.3"/>
    <row r="4696" ht="12.75" customHeight="1" x14ac:dyDescent="0.3"/>
    <row r="4697" ht="12.75" customHeight="1" x14ac:dyDescent="0.3"/>
    <row r="4698" ht="12.75" customHeight="1" x14ac:dyDescent="0.3"/>
    <row r="4699" ht="12.75" customHeight="1" x14ac:dyDescent="0.3"/>
    <row r="4700" ht="12.75" customHeight="1" x14ac:dyDescent="0.3"/>
    <row r="4701" ht="12.75" customHeight="1" x14ac:dyDescent="0.3"/>
    <row r="4702" ht="12.75" customHeight="1" x14ac:dyDescent="0.3"/>
    <row r="4703" ht="12.75" customHeight="1" x14ac:dyDescent="0.3"/>
    <row r="4704" ht="12.75" customHeight="1" x14ac:dyDescent="0.3"/>
    <row r="4705" ht="12.75" customHeight="1" x14ac:dyDescent="0.3"/>
    <row r="4706" ht="12.75" customHeight="1" x14ac:dyDescent="0.3"/>
    <row r="4707" ht="12.75" customHeight="1" x14ac:dyDescent="0.3"/>
    <row r="4708" ht="12.75" customHeight="1" x14ac:dyDescent="0.3"/>
    <row r="4709" ht="12.75" customHeight="1" x14ac:dyDescent="0.3"/>
    <row r="4710" ht="12.75" customHeight="1" x14ac:dyDescent="0.3"/>
    <row r="4711" ht="12.75" customHeight="1" x14ac:dyDescent="0.3"/>
    <row r="4712" ht="12.75" customHeight="1" x14ac:dyDescent="0.3"/>
    <row r="4713" ht="12.75" customHeight="1" x14ac:dyDescent="0.3"/>
    <row r="4714" ht="12.75" customHeight="1" x14ac:dyDescent="0.3"/>
    <row r="4715" ht="12.75" customHeight="1" x14ac:dyDescent="0.3"/>
    <row r="4716" ht="12.75" customHeight="1" x14ac:dyDescent="0.3"/>
    <row r="4717" ht="12.75" customHeight="1" x14ac:dyDescent="0.3"/>
    <row r="4718" ht="12.75" customHeight="1" x14ac:dyDescent="0.3"/>
    <row r="4719" ht="12.75" customHeight="1" x14ac:dyDescent="0.3"/>
    <row r="4720" ht="12.75" customHeight="1" x14ac:dyDescent="0.3"/>
    <row r="4721" ht="12.75" customHeight="1" x14ac:dyDescent="0.3"/>
    <row r="4722" ht="12.75" customHeight="1" x14ac:dyDescent="0.3"/>
    <row r="4723" ht="12.75" customHeight="1" x14ac:dyDescent="0.3"/>
    <row r="4724" ht="12.75" customHeight="1" x14ac:dyDescent="0.3"/>
    <row r="4725" ht="12.75" customHeight="1" x14ac:dyDescent="0.3"/>
    <row r="4726" ht="12.75" customHeight="1" x14ac:dyDescent="0.3"/>
    <row r="4727" ht="12.75" customHeight="1" x14ac:dyDescent="0.3"/>
    <row r="4728" ht="12.75" customHeight="1" x14ac:dyDescent="0.3"/>
    <row r="4729" ht="12.75" customHeight="1" x14ac:dyDescent="0.3"/>
    <row r="4730" ht="12.75" customHeight="1" x14ac:dyDescent="0.3"/>
    <row r="4731" ht="12.75" customHeight="1" x14ac:dyDescent="0.3"/>
    <row r="4732" ht="12.75" customHeight="1" x14ac:dyDescent="0.3"/>
    <row r="4733" ht="12.75" customHeight="1" x14ac:dyDescent="0.3"/>
    <row r="4734" ht="12.75" customHeight="1" x14ac:dyDescent="0.3"/>
    <row r="4735" ht="12.75" customHeight="1" x14ac:dyDescent="0.3"/>
    <row r="4736" ht="12.75" customHeight="1" x14ac:dyDescent="0.3"/>
    <row r="4737" ht="12.75" customHeight="1" x14ac:dyDescent="0.3"/>
    <row r="4738" ht="12.75" customHeight="1" x14ac:dyDescent="0.3"/>
    <row r="4739" ht="12.75" customHeight="1" x14ac:dyDescent="0.3"/>
    <row r="4740" ht="12.75" customHeight="1" x14ac:dyDescent="0.3"/>
    <row r="4741" ht="12.75" customHeight="1" x14ac:dyDescent="0.3"/>
    <row r="4742" ht="12.75" customHeight="1" x14ac:dyDescent="0.3"/>
    <row r="4743" ht="12.75" customHeight="1" x14ac:dyDescent="0.3"/>
    <row r="4744" ht="12.75" customHeight="1" x14ac:dyDescent="0.3"/>
    <row r="4745" ht="12.75" customHeight="1" x14ac:dyDescent="0.3"/>
    <row r="4746" ht="12.75" customHeight="1" x14ac:dyDescent="0.3"/>
    <row r="4747" ht="12.75" customHeight="1" x14ac:dyDescent="0.3"/>
    <row r="4748" ht="12.75" customHeight="1" x14ac:dyDescent="0.3"/>
    <row r="4749" ht="12.75" customHeight="1" x14ac:dyDescent="0.3"/>
    <row r="4750" ht="12.75" customHeight="1" x14ac:dyDescent="0.3"/>
    <row r="4751" ht="12.75" customHeight="1" x14ac:dyDescent="0.3"/>
    <row r="4752" ht="12.75" customHeight="1" x14ac:dyDescent="0.3"/>
    <row r="4753" ht="12.75" customHeight="1" x14ac:dyDescent="0.3"/>
    <row r="4754" ht="12.75" customHeight="1" x14ac:dyDescent="0.3"/>
    <row r="4755" ht="12.75" customHeight="1" x14ac:dyDescent="0.3"/>
    <row r="4756" ht="12.75" customHeight="1" x14ac:dyDescent="0.3"/>
    <row r="4757" ht="12.75" customHeight="1" x14ac:dyDescent="0.3"/>
    <row r="4758" ht="12.75" customHeight="1" x14ac:dyDescent="0.3"/>
    <row r="4759" ht="12.75" customHeight="1" x14ac:dyDescent="0.3"/>
    <row r="4760" ht="12.75" customHeight="1" x14ac:dyDescent="0.3"/>
    <row r="4761" ht="12.75" customHeight="1" x14ac:dyDescent="0.3"/>
    <row r="4762" ht="12.75" customHeight="1" x14ac:dyDescent="0.3"/>
    <row r="4763" ht="12.75" customHeight="1" x14ac:dyDescent="0.3"/>
    <row r="4764" ht="12.75" customHeight="1" x14ac:dyDescent="0.3"/>
    <row r="4765" ht="12.75" customHeight="1" x14ac:dyDescent="0.3"/>
    <row r="4766" ht="12.75" customHeight="1" x14ac:dyDescent="0.3"/>
    <row r="4767" ht="12.75" customHeight="1" x14ac:dyDescent="0.3"/>
    <row r="4768" ht="12.75" customHeight="1" x14ac:dyDescent="0.3"/>
    <row r="4769" ht="12.75" customHeight="1" x14ac:dyDescent="0.3"/>
    <row r="4770" ht="12.75" customHeight="1" x14ac:dyDescent="0.3"/>
    <row r="4771" ht="12.75" customHeight="1" x14ac:dyDescent="0.3"/>
    <row r="4772" ht="12.75" customHeight="1" x14ac:dyDescent="0.3"/>
    <row r="4773" ht="12.75" customHeight="1" x14ac:dyDescent="0.3"/>
    <row r="4774" ht="12.75" customHeight="1" x14ac:dyDescent="0.3"/>
    <row r="4775" ht="12.75" customHeight="1" x14ac:dyDescent="0.3"/>
    <row r="4776" ht="12.75" customHeight="1" x14ac:dyDescent="0.3"/>
    <row r="4777" ht="12.75" customHeight="1" x14ac:dyDescent="0.3"/>
    <row r="4778" ht="12.75" customHeight="1" x14ac:dyDescent="0.3"/>
    <row r="4779" ht="12.75" customHeight="1" x14ac:dyDescent="0.3"/>
    <row r="4780" ht="12.75" customHeight="1" x14ac:dyDescent="0.3"/>
    <row r="4781" ht="12.75" customHeight="1" x14ac:dyDescent="0.3"/>
    <row r="4782" ht="12.75" customHeight="1" x14ac:dyDescent="0.3"/>
    <row r="4783" ht="12.75" customHeight="1" x14ac:dyDescent="0.3"/>
    <row r="4784" ht="12.75" customHeight="1" x14ac:dyDescent="0.3"/>
    <row r="4785" ht="12.75" customHeight="1" x14ac:dyDescent="0.3"/>
    <row r="4786" ht="12.75" customHeight="1" x14ac:dyDescent="0.3"/>
    <row r="4787" ht="12.75" customHeight="1" x14ac:dyDescent="0.3"/>
    <row r="4788" ht="12.75" customHeight="1" x14ac:dyDescent="0.3"/>
    <row r="4789" ht="12.75" customHeight="1" x14ac:dyDescent="0.3"/>
    <row r="4790" ht="12.75" customHeight="1" x14ac:dyDescent="0.3"/>
    <row r="4791" ht="12.75" customHeight="1" x14ac:dyDescent="0.3"/>
    <row r="4792" ht="12.75" customHeight="1" x14ac:dyDescent="0.3"/>
    <row r="4793" ht="12.75" customHeight="1" x14ac:dyDescent="0.3"/>
    <row r="4794" ht="12.75" customHeight="1" x14ac:dyDescent="0.3"/>
    <row r="4795" ht="12.75" customHeight="1" x14ac:dyDescent="0.3"/>
    <row r="4796" ht="12.75" customHeight="1" x14ac:dyDescent="0.3"/>
    <row r="4797" ht="12.75" customHeight="1" x14ac:dyDescent="0.3"/>
    <row r="4798" ht="12.75" customHeight="1" x14ac:dyDescent="0.3"/>
    <row r="4799" ht="12.75" customHeight="1" x14ac:dyDescent="0.3"/>
    <row r="4800" ht="12.75" customHeight="1" x14ac:dyDescent="0.3"/>
    <row r="4801" ht="12.75" customHeight="1" x14ac:dyDescent="0.3"/>
    <row r="4802" ht="12.75" customHeight="1" x14ac:dyDescent="0.3"/>
    <row r="4803" ht="12.75" customHeight="1" x14ac:dyDescent="0.3"/>
    <row r="4804" ht="12.75" customHeight="1" x14ac:dyDescent="0.3"/>
    <row r="4805" ht="12.75" customHeight="1" x14ac:dyDescent="0.3"/>
    <row r="4806" ht="12.75" customHeight="1" x14ac:dyDescent="0.3"/>
    <row r="4807" ht="12.75" customHeight="1" x14ac:dyDescent="0.3"/>
    <row r="4808" ht="12.75" customHeight="1" x14ac:dyDescent="0.3"/>
    <row r="4809" ht="12.75" customHeight="1" x14ac:dyDescent="0.3"/>
    <row r="4810" ht="12.75" customHeight="1" x14ac:dyDescent="0.3"/>
    <row r="4811" ht="12.75" customHeight="1" x14ac:dyDescent="0.3"/>
    <row r="4812" ht="12.75" customHeight="1" x14ac:dyDescent="0.3"/>
    <row r="4813" ht="12.75" customHeight="1" x14ac:dyDescent="0.3"/>
    <row r="4814" ht="12.75" customHeight="1" x14ac:dyDescent="0.3"/>
    <row r="4815" ht="12.75" customHeight="1" x14ac:dyDescent="0.3"/>
    <row r="4816" ht="12.75" customHeight="1" x14ac:dyDescent="0.3"/>
    <row r="4817" ht="12.75" customHeight="1" x14ac:dyDescent="0.3"/>
    <row r="4818" ht="12.75" customHeight="1" x14ac:dyDescent="0.3"/>
    <row r="4819" ht="12.75" customHeight="1" x14ac:dyDescent="0.3"/>
  </sheetData>
  <mergeCells count="3">
    <mergeCell ref="Q3:T3"/>
    <mergeCell ref="B4:B5"/>
    <mergeCell ref="B83:C83"/>
  </mergeCells>
  <conditionalFormatting sqref="Q3">
    <cfRule type="expression" dxfId="53" priority="10">
      <formula>$BE$3="UAT Test"</formula>
    </cfRule>
    <cfRule type="expression" dxfId="52" priority="11">
      <formula>$BE$3="Production"</formula>
    </cfRule>
    <cfRule type="cellIs" dxfId="51" priority="12" operator="notEqual">
      <formula>""</formula>
    </cfRule>
  </conditionalFormatting>
  <hyperlinks>
    <hyperlink ref="Q2" r:id="rId1" xr:uid="{74DF3B0D-A2BA-4FBA-83D9-403AE13F7422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A7A7-7C9B-4A72-8F58-0DF8F62705CC}">
  <sheetPr codeName="Sheet7">
    <tabColor theme="7" tint="0.39997558519241921"/>
  </sheetPr>
  <dimension ref="B1:BE80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3" customWidth="1"/>
    <col min="2" max="3" width="28.69921875" customWidth="1"/>
    <col min="4" max="11" width="16.69921875" customWidth="1"/>
    <col min="12" max="12" width="14.3984375" bestFit="1" customWidth="1"/>
    <col min="14" max="14" width="10.69921875" bestFit="1" customWidth="1"/>
    <col min="57" max="57" width="9.09765625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16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"&amp;IFERROR(_xll.SAPGetDimensionEffectiveFilter("ACR_PIPE_NUS_SRC","ZMAREA","TEXT"),"")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25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45811098.4014</v>
      </c>
      <c r="E9" s="69">
        <v>47314345.627099998</v>
      </c>
      <c r="F9" s="69">
        <v>46484906.714000002</v>
      </c>
      <c r="G9" s="69">
        <v>139610350.74250001</v>
      </c>
      <c r="H9" s="69">
        <v>47564511.482699998</v>
      </c>
      <c r="I9" s="69">
        <v>47263778.3684</v>
      </c>
      <c r="J9" s="69">
        <v>48921820.969300002</v>
      </c>
      <c r="K9" s="108">
        <v>143750110.8204</v>
      </c>
      <c r="L9"/>
    </row>
    <row r="10" spans="2:57" s="1" customFormat="1" ht="13.15" customHeight="1" x14ac:dyDescent="0.3">
      <c r="B10"/>
      <c r="C10" s="81" t="s">
        <v>137</v>
      </c>
      <c r="D10" s="69">
        <v>45811098.4014</v>
      </c>
      <c r="E10" s="69">
        <v>47314345.627099998</v>
      </c>
      <c r="F10" s="69">
        <v>47350666.866999999</v>
      </c>
      <c r="G10" s="69">
        <v>140476110.8955</v>
      </c>
      <c r="H10" s="69">
        <v>49358748.9344</v>
      </c>
      <c r="I10" s="69">
        <v>49557239.650600001</v>
      </c>
      <c r="J10" s="69">
        <v>51562916.947300002</v>
      </c>
      <c r="K10" s="108">
        <v>150478905.5323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-865760.15300000005</v>
      </c>
      <c r="G11" s="69">
        <v>-865760.15300000005</v>
      </c>
      <c r="H11" s="69">
        <v>-1794237.4517000001</v>
      </c>
      <c r="I11" s="69">
        <v>-2293461.2821999998</v>
      </c>
      <c r="J11" s="69">
        <v>-2641095.9780000001</v>
      </c>
      <c r="K11" s="108">
        <v>-6728794.7119000005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45811098.4014</v>
      </c>
      <c r="E13" s="104">
        <v>47314345.627099998</v>
      </c>
      <c r="F13" s="104">
        <v>46484906.714000002</v>
      </c>
      <c r="G13" s="104">
        <v>139610350.74250001</v>
      </c>
      <c r="H13" s="104">
        <v>47564511.482699998</v>
      </c>
      <c r="I13" s="104">
        <v>47263778.3684</v>
      </c>
      <c r="J13" s="104">
        <v>48921820.969300002</v>
      </c>
      <c r="K13" s="105">
        <v>143750110.8204</v>
      </c>
      <c r="L13"/>
    </row>
    <row r="14" spans="2:57" s="1" customFormat="1" x14ac:dyDescent="0.3">
      <c r="B14"/>
      <c r="C14"/>
      <c r="D14"/>
      <c r="E14"/>
      <c r="F14"/>
      <c r="G14"/>
      <c r="H14"/>
      <c r="I14"/>
      <c r="J14"/>
      <c r="K14"/>
    </row>
    <row r="15" spans="2:57" s="1" customFormat="1" x14ac:dyDescent="0.3"/>
    <row r="16" spans="2:57" s="1" customFormat="1" x14ac:dyDescent="0.3"/>
    <row r="17" spans="2:11" ht="15.5" x14ac:dyDescent="0.35">
      <c r="B17" s="66" t="s">
        <v>14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64134.727899999998</v>
      </c>
      <c r="J19" s="71">
        <v>319124.28570000001</v>
      </c>
      <c r="K19" s="100">
        <v>0.67</v>
      </c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11184.132600000001</v>
      </c>
      <c r="J20" s="71">
        <v>27236.036700000001</v>
      </c>
      <c r="K20" s="100">
        <v>0.67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7973.2253000000001</v>
      </c>
      <c r="J21" s="71">
        <v>39760.377899999999</v>
      </c>
      <c r="K21" s="100">
        <v>0.67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89760.345700000005</v>
      </c>
      <c r="K22" s="100">
        <v>0.67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7960.3315000000002</v>
      </c>
      <c r="J23" s="71">
        <v>13960.3315</v>
      </c>
      <c r="K23" s="100">
        <v>0.67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3289.2573000000002</v>
      </c>
      <c r="K24" s="100">
        <v>0.67</v>
      </c>
    </row>
    <row r="25" spans="2:11" s="1" customFormat="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167597.527</v>
      </c>
      <c r="J25" s="71">
        <v>650485.15960000001</v>
      </c>
      <c r="K25" s="100">
        <v>0.67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28024.800800000001</v>
      </c>
      <c r="J26" s="71">
        <v>46181.83</v>
      </c>
      <c r="K26" s="100"/>
    </row>
    <row r="27" spans="2:1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12367.7719</v>
      </c>
      <c r="J27" s="71">
        <v>73595.889899999995</v>
      </c>
      <c r="K27" s="100"/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4500</v>
      </c>
      <c r="K28" s="101"/>
    </row>
    <row r="36" spans="2:11" ht="15.5" x14ac:dyDescent="0.35">
      <c r="B36" s="66" t="s">
        <v>15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>
        <v>42970.267699999997</v>
      </c>
      <c r="J38" s="42">
        <v>213813.2714</v>
      </c>
      <c r="K38" s="77">
        <v>256783.53909999999</v>
      </c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>
        <v>7493.3688000000002</v>
      </c>
      <c r="J39" s="42">
        <v>18248.1446</v>
      </c>
      <c r="K39" s="77">
        <v>25741.5134</v>
      </c>
    </row>
    <row r="40" spans="2:11" ht="12.75" customHeight="1" x14ac:dyDescent="0.3">
      <c r="B40" s="75"/>
      <c r="C40" s="81" t="s">
        <v>112</v>
      </c>
      <c r="D40" s="42">
        <v>10135190.2534</v>
      </c>
      <c r="E40" s="42">
        <v>10453464.726299999</v>
      </c>
      <c r="F40" s="42">
        <v>10116256.186699999</v>
      </c>
      <c r="G40" s="42">
        <v>30704911.1664</v>
      </c>
      <c r="H40" s="42">
        <v>10453464.726299999</v>
      </c>
      <c r="I40" s="42">
        <v>10116256.186699999</v>
      </c>
      <c r="J40" s="42">
        <v>10453464.726299999</v>
      </c>
      <c r="K40" s="77">
        <v>31023185.6393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10135190.2534</v>
      </c>
      <c r="E42" s="42">
        <v>10453464.726299999</v>
      </c>
      <c r="F42" s="42">
        <v>10116256.186699999</v>
      </c>
      <c r="G42" s="42">
        <v>30704911.1664</v>
      </c>
      <c r="H42" s="42">
        <v>10453464.726299999</v>
      </c>
      <c r="I42" s="42">
        <v>10166719.8232</v>
      </c>
      <c r="J42" s="42">
        <v>10685526.1423</v>
      </c>
      <c r="K42" s="77">
        <v>31305710.691799998</v>
      </c>
    </row>
    <row r="43" spans="2:11" s="1" customFormat="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>
        <v>5342.0609999999997</v>
      </c>
      <c r="J43" s="42">
        <v>26639.4532</v>
      </c>
      <c r="K43" s="77">
        <v>31981.514200000001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60139.431600000004</v>
      </c>
      <c r="K44" s="77">
        <v>60139.431600000004</v>
      </c>
    </row>
    <row r="45" spans="2:11" ht="12.75" customHeight="1" x14ac:dyDescent="0.3">
      <c r="B45" s="75"/>
      <c r="C45" s="81" t="s">
        <v>112</v>
      </c>
      <c r="D45" s="42">
        <v>9395008.3779000007</v>
      </c>
      <c r="E45" s="42">
        <v>9880858.8213</v>
      </c>
      <c r="F45" s="42">
        <v>9562121.4399999995</v>
      </c>
      <c r="G45" s="42">
        <v>28837988.639199998</v>
      </c>
      <c r="H45" s="42">
        <v>9880858.8213</v>
      </c>
      <c r="I45" s="42">
        <v>9562121.4399999995</v>
      </c>
      <c r="J45" s="42">
        <v>9880858.8213</v>
      </c>
      <c r="K45" s="77">
        <v>29323839.082600001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/>
      <c r="K46" s="77"/>
    </row>
    <row r="47" spans="2:11" ht="12.75" customHeight="1" x14ac:dyDescent="0.3">
      <c r="B47" s="75"/>
      <c r="C47" s="81" t="s">
        <v>130</v>
      </c>
      <c r="D47" s="42">
        <v>9395008.3779000007</v>
      </c>
      <c r="E47" s="42">
        <v>9880858.8213</v>
      </c>
      <c r="F47" s="42">
        <v>9562121.4399999995</v>
      </c>
      <c r="G47" s="42">
        <v>28837988.639199998</v>
      </c>
      <c r="H47" s="42">
        <v>9880858.8213</v>
      </c>
      <c r="I47" s="42">
        <v>9567463.5010000002</v>
      </c>
      <c r="J47" s="42">
        <v>9967637.7061000001</v>
      </c>
      <c r="K47" s="77">
        <v>29415960.0284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5333.4220999999998</v>
      </c>
      <c r="J48" s="42">
        <v>9353.4220999999998</v>
      </c>
      <c r="K48" s="77">
        <v>14686.8442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>
        <v>2203.8024</v>
      </c>
      <c r="K49" s="77">
        <v>2203.8024</v>
      </c>
    </row>
    <row r="50" spans="2:11" ht="12.75" customHeight="1" x14ac:dyDescent="0.3">
      <c r="B50" s="75"/>
      <c r="C50" s="81" t="s">
        <v>112</v>
      </c>
      <c r="D50" s="42">
        <v>5147385.5521999998</v>
      </c>
      <c r="E50" s="42">
        <v>5313959.5617000004</v>
      </c>
      <c r="F50" s="42">
        <v>5142541.5113000004</v>
      </c>
      <c r="G50" s="42">
        <v>15603886.6252</v>
      </c>
      <c r="H50" s="42">
        <v>5313959.5617000004</v>
      </c>
      <c r="I50" s="42">
        <v>5142541.5113000004</v>
      </c>
      <c r="J50" s="42">
        <v>5313959.5617000004</v>
      </c>
      <c r="K50" s="77">
        <v>15770460.6347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5147385.5521999998</v>
      </c>
      <c r="E52" s="42">
        <v>5313959.5617000004</v>
      </c>
      <c r="F52" s="42">
        <v>5142541.5113000004</v>
      </c>
      <c r="G52" s="42">
        <v>15603886.6252</v>
      </c>
      <c r="H52" s="42">
        <v>5313959.5617000004</v>
      </c>
      <c r="I52" s="42">
        <v>5147874.9334000004</v>
      </c>
      <c r="J52" s="42">
        <v>5325516.7862</v>
      </c>
      <c r="K52" s="77">
        <v>15787351.281300001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112290.3431</v>
      </c>
      <c r="J53" s="42">
        <v>435825.05690000003</v>
      </c>
      <c r="K53" s="77">
        <v>548115.4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/>
      <c r="J54" s="42"/>
      <c r="K54" s="77"/>
    </row>
    <row r="55" spans="2:11" ht="12.75" customHeight="1" x14ac:dyDescent="0.3">
      <c r="B55" s="75"/>
      <c r="C55" s="81" t="s">
        <v>112</v>
      </c>
      <c r="D55" s="42">
        <v>6499900.5270999996</v>
      </c>
      <c r="E55" s="42">
        <v>6513295.2659</v>
      </c>
      <c r="F55" s="42">
        <v>6303188.9670000002</v>
      </c>
      <c r="G55" s="42">
        <v>19316384.760000002</v>
      </c>
      <c r="H55" s="42">
        <v>6513295.2659</v>
      </c>
      <c r="I55" s="42">
        <v>6303188.9670000002</v>
      </c>
      <c r="J55" s="42">
        <v>6513295.2659</v>
      </c>
      <c r="K55" s="77">
        <v>19329779.498799998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6499900.5270999996</v>
      </c>
      <c r="E57" s="42">
        <v>6513295.2659</v>
      </c>
      <c r="F57" s="42">
        <v>6303188.9670000002</v>
      </c>
      <c r="G57" s="42">
        <v>19316384.760000002</v>
      </c>
      <c r="H57" s="42">
        <v>6513295.2659</v>
      </c>
      <c r="I57" s="42">
        <v>6415479.3101000004</v>
      </c>
      <c r="J57" s="42">
        <v>6949120.3228000002</v>
      </c>
      <c r="K57" s="77">
        <v>19877894.898800001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/>
      <c r="K58" s="77"/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928066.81310000003</v>
      </c>
      <c r="E60" s="42">
        <v>970272.29429999995</v>
      </c>
      <c r="F60" s="42">
        <v>938973.18799999997</v>
      </c>
      <c r="G60" s="42">
        <v>2837312.2954000002</v>
      </c>
      <c r="H60" s="42">
        <v>970272.29429999995</v>
      </c>
      <c r="I60" s="42">
        <v>938973.18799999997</v>
      </c>
      <c r="J60" s="42">
        <v>970272.29429999995</v>
      </c>
      <c r="K60" s="77">
        <v>2879517.7766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928066.81310000003</v>
      </c>
      <c r="E62" s="102">
        <v>970272.29429999995</v>
      </c>
      <c r="F62" s="102">
        <v>938973.18799999997</v>
      </c>
      <c r="G62" s="102">
        <v>2837312.2954000002</v>
      </c>
      <c r="H62" s="102">
        <v>970272.29429999995</v>
      </c>
      <c r="I62" s="102">
        <v>938973.18799999997</v>
      </c>
      <c r="J62" s="102">
        <v>970272.29429999995</v>
      </c>
      <c r="K62" s="103">
        <v>2879517.7766</v>
      </c>
    </row>
    <row r="69" spans="3:12" ht="15.5" x14ac:dyDescent="0.35">
      <c r="C69" s="66" t="s">
        <v>16</v>
      </c>
      <c r="D69" s="66"/>
      <c r="E69" s="66"/>
      <c r="F69" s="66"/>
      <c r="G69" s="66"/>
      <c r="H69" s="66"/>
      <c r="I69" s="66"/>
      <c r="J69" s="66"/>
      <c r="K69" s="66"/>
    </row>
    <row r="70" spans="3:12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2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2" ht="14.25" customHeight="1" x14ac:dyDescent="0.3">
      <c r="C72" s="55" t="s">
        <v>111</v>
      </c>
      <c r="D72" s="104">
        <v>13705546.877699999</v>
      </c>
      <c r="E72" s="104">
        <v>14182494.957599999</v>
      </c>
      <c r="F72" s="104">
        <v>14421825.421</v>
      </c>
      <c r="G72" s="104">
        <v>42309867.256300002</v>
      </c>
      <c r="H72" s="104">
        <v>14432660.813200001</v>
      </c>
      <c r="I72" s="104">
        <v>15027267.6127</v>
      </c>
      <c r="J72" s="104">
        <v>15023747.717599999</v>
      </c>
      <c r="K72" s="105">
        <v>44483676.1435</v>
      </c>
    </row>
    <row r="79" spans="3:12" s="1" customFormat="1" x14ac:dyDescent="0.3"/>
    <row r="80" spans="3:12" x14ac:dyDescent="0.3">
      <c r="L80" s="1"/>
    </row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50" priority="4">
      <formula>$BE$3="UAT Test"</formula>
    </cfRule>
    <cfRule type="expression" dxfId="49" priority="5">
      <formula>$BE$3="Production"</formula>
    </cfRule>
    <cfRule type="cellIs" dxfId="48" priority="6" operator="notEqual">
      <formula>""</formula>
    </cfRule>
  </conditionalFormatting>
  <hyperlinks>
    <hyperlink ref="E2" r:id="rId1" xr:uid="{CFBCFEF2-8EAE-4EDC-9105-7A17D09A1497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B7C0-85CA-499F-84F9-BE976D33DB02}">
  <sheetPr codeName="Sheet8">
    <tabColor theme="7" tint="0.39997558519241921"/>
  </sheetPr>
  <dimension ref="B1:BE79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4.59765625" customWidth="1"/>
    <col min="2" max="3" width="28.69921875" customWidth="1"/>
    <col min="4" max="11" width="16.69921875" customWidth="1"/>
    <col min="12" max="12" width="11.8984375" bestFit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"&amp;IFERROR(_xll.SAPGetDimensionEffectiveFilter("ADS_PIPE_NUS_SRC","ZMAREA","TEXT"),"")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26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11422224.2871</v>
      </c>
      <c r="E9" s="69">
        <v>12119322.340500001</v>
      </c>
      <c r="F9" s="69">
        <v>11918523.491599999</v>
      </c>
      <c r="G9" s="69">
        <v>35460070.119199999</v>
      </c>
      <c r="H9" s="69">
        <v>12182465.2567</v>
      </c>
      <c r="I9" s="69">
        <v>12095049.122099999</v>
      </c>
      <c r="J9" s="69">
        <v>12448689.282099999</v>
      </c>
      <c r="K9" s="108">
        <v>36726203.660899997</v>
      </c>
      <c r="L9"/>
    </row>
    <row r="10" spans="2:57" s="1" customFormat="1" ht="13.15" customHeight="1" x14ac:dyDescent="0.3">
      <c r="B10"/>
      <c r="C10" s="81" t="s">
        <v>137</v>
      </c>
      <c r="D10" s="69">
        <v>11422224.2871</v>
      </c>
      <c r="E10" s="69">
        <v>12119322.340500001</v>
      </c>
      <c r="F10" s="69">
        <v>12217947.135</v>
      </c>
      <c r="G10" s="69">
        <v>35759493.762599997</v>
      </c>
      <c r="H10" s="69">
        <v>12780839.9471</v>
      </c>
      <c r="I10" s="69">
        <v>12941082.4266</v>
      </c>
      <c r="J10" s="69">
        <v>13553275.1077</v>
      </c>
      <c r="K10" s="108">
        <v>39275197.481399998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-299423.6434</v>
      </c>
      <c r="G11" s="69">
        <v>-299423.6434</v>
      </c>
      <c r="H11" s="69">
        <v>-598374.69039999996</v>
      </c>
      <c r="I11" s="69">
        <v>-846033.30449999997</v>
      </c>
      <c r="J11" s="69">
        <v>-1104585.8256000001</v>
      </c>
      <c r="K11" s="108">
        <v>-2548993.8204999999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11422224.2871</v>
      </c>
      <c r="E13" s="104">
        <v>12119322.340500001</v>
      </c>
      <c r="F13" s="104">
        <v>11918523.491599999</v>
      </c>
      <c r="G13" s="104">
        <v>35460070.119199999</v>
      </c>
      <c r="H13" s="104">
        <v>12182465.2567</v>
      </c>
      <c r="I13" s="104">
        <v>12095049.122099999</v>
      </c>
      <c r="J13" s="104">
        <v>12448689.282099999</v>
      </c>
      <c r="K13" s="105">
        <v>36726203.660899997</v>
      </c>
      <c r="L13"/>
    </row>
    <row r="14" spans="2:57" s="1" customFormat="1" x14ac:dyDescent="0.3"/>
    <row r="15" spans="2:57" s="1" customFormat="1" x14ac:dyDescent="0.3"/>
    <row r="16" spans="2:57" s="1" customFormat="1" x14ac:dyDescent="0.3"/>
    <row r="17" spans="2:11" ht="15.5" x14ac:dyDescent="0.35">
      <c r="B17" s="66" t="s">
        <v>17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7644.6287000000002</v>
      </c>
      <c r="J19" s="71">
        <v>21591.737400000002</v>
      </c>
      <c r="K19" s="100"/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0</v>
      </c>
      <c r="J20" s="71">
        <v>0</v>
      </c>
      <c r="K20" s="100">
        <v>0.34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0</v>
      </c>
      <c r="J21" s="71">
        <v>13275.87</v>
      </c>
      <c r="K21" s="100">
        <v>0.34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30157.029299999998</v>
      </c>
      <c r="K22" s="100">
        <v>0.34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2960.3314999999998</v>
      </c>
      <c r="J23" s="71">
        <v>3960.3314999999998</v>
      </c>
      <c r="K23" s="100">
        <v>0.34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0</v>
      </c>
      <c r="K24" s="100">
        <v>0.34</v>
      </c>
    </row>
    <row r="25" spans="2:1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82319.255499999999</v>
      </c>
      <c r="J25" s="71">
        <v>88503.059200000003</v>
      </c>
      <c r="K25" s="100">
        <v>0.34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23024.800800000001</v>
      </c>
      <c r="J26" s="71">
        <v>23024.800800000001</v>
      </c>
      <c r="K26" s="100">
        <v>0.34</v>
      </c>
    </row>
    <row r="27" spans="2:11" s="1" customFormat="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0</v>
      </c>
      <c r="J27" s="71">
        <v>15157.029200000001</v>
      </c>
      <c r="K27" s="100">
        <v>0.34</v>
      </c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2000</v>
      </c>
      <c r="K28" s="101"/>
    </row>
    <row r="36" spans="2:11" ht="15.5" x14ac:dyDescent="0.35">
      <c r="B36" s="66" t="s">
        <v>18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/>
      <c r="J38" s="42"/>
      <c r="K38" s="77"/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/>
      <c r="J39" s="42"/>
      <c r="K39" s="77"/>
    </row>
    <row r="40" spans="2:11" ht="12.75" customHeight="1" x14ac:dyDescent="0.3">
      <c r="B40" s="75"/>
      <c r="C40" s="81" t="s">
        <v>112</v>
      </c>
      <c r="D40" s="42">
        <v>2513035.6118000001</v>
      </c>
      <c r="E40" s="42">
        <v>2680697.6074000001</v>
      </c>
      <c r="F40" s="42">
        <v>2594223.4909999999</v>
      </c>
      <c r="G40" s="42">
        <v>7787956.7101999996</v>
      </c>
      <c r="H40" s="42">
        <v>2680697.6074000001</v>
      </c>
      <c r="I40" s="42">
        <v>2594223.4909999999</v>
      </c>
      <c r="J40" s="42">
        <v>2680697.6074000001</v>
      </c>
      <c r="K40" s="77">
        <v>7955618.7057999996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2513035.6118000001</v>
      </c>
      <c r="E42" s="42">
        <v>2680697.6074000001</v>
      </c>
      <c r="F42" s="42">
        <v>2594223.4909999999</v>
      </c>
      <c r="G42" s="42">
        <v>7787956.7101999996</v>
      </c>
      <c r="H42" s="42">
        <v>2680697.6074000001</v>
      </c>
      <c r="I42" s="42">
        <v>2594223.4909999999</v>
      </c>
      <c r="J42" s="42">
        <v>2680697.6074000001</v>
      </c>
      <c r="K42" s="77">
        <v>7955618.7057999996</v>
      </c>
    </row>
    <row r="43" spans="2:1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/>
      <c r="J43" s="42">
        <v>4513.7957999999999</v>
      </c>
      <c r="K43" s="77">
        <v>4513.7957999999999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10253.39</v>
      </c>
      <c r="K44" s="77">
        <v>10253.39</v>
      </c>
    </row>
    <row r="45" spans="2:11" ht="12.75" customHeight="1" x14ac:dyDescent="0.3">
      <c r="B45" s="75"/>
      <c r="C45" s="81" t="s">
        <v>112</v>
      </c>
      <c r="D45" s="42">
        <v>2682965.5704999999</v>
      </c>
      <c r="E45" s="42">
        <v>2973847.0414</v>
      </c>
      <c r="F45" s="42">
        <v>2877916.4917000001</v>
      </c>
      <c r="G45" s="42">
        <v>8534729.1035999991</v>
      </c>
      <c r="H45" s="42">
        <v>2973847.0414</v>
      </c>
      <c r="I45" s="42">
        <v>2877916.4917000001</v>
      </c>
      <c r="J45" s="42">
        <v>2973847.0414</v>
      </c>
      <c r="K45" s="77">
        <v>8825610.5745000001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>
        <v>67645</v>
      </c>
      <c r="K46" s="77">
        <v>67645</v>
      </c>
    </row>
    <row r="47" spans="2:11" ht="12.75" customHeight="1" x14ac:dyDescent="0.3">
      <c r="B47" s="75"/>
      <c r="C47" s="81" t="s">
        <v>130</v>
      </c>
      <c r="D47" s="42">
        <v>2682965.5704999999</v>
      </c>
      <c r="E47" s="42">
        <v>2973847.0414</v>
      </c>
      <c r="F47" s="42">
        <v>2877916.4917000001</v>
      </c>
      <c r="G47" s="42">
        <v>8534729.1035999991</v>
      </c>
      <c r="H47" s="42">
        <v>2973847.0414</v>
      </c>
      <c r="I47" s="42">
        <v>2877916.4917000001</v>
      </c>
      <c r="J47" s="42">
        <v>3056259.2272000001</v>
      </c>
      <c r="K47" s="77">
        <v>8908022.7602999993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1006.5127</v>
      </c>
      <c r="J48" s="42">
        <v>1346.5127</v>
      </c>
      <c r="K48" s="77">
        <v>2353.0254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/>
      <c r="K49" s="77"/>
    </row>
    <row r="50" spans="2:11" ht="12.75" customHeight="1" x14ac:dyDescent="0.3">
      <c r="B50" s="75"/>
      <c r="C50" s="81" t="s">
        <v>112</v>
      </c>
      <c r="D50" s="42">
        <v>1260854.5976</v>
      </c>
      <c r="E50" s="42">
        <v>1317590.1254</v>
      </c>
      <c r="F50" s="42">
        <v>1275087.2180999999</v>
      </c>
      <c r="G50" s="42">
        <v>3853531.9410999999</v>
      </c>
      <c r="H50" s="42">
        <v>1317590.1254</v>
      </c>
      <c r="I50" s="42">
        <v>1275087.2180999999</v>
      </c>
      <c r="J50" s="42">
        <v>1317590.1254</v>
      </c>
      <c r="K50" s="77">
        <v>3910267.4689000002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1260854.5976</v>
      </c>
      <c r="E52" s="42">
        <v>1317590.1254</v>
      </c>
      <c r="F52" s="42">
        <v>1275087.2180999999</v>
      </c>
      <c r="G52" s="42">
        <v>3853531.9410999999</v>
      </c>
      <c r="H52" s="42">
        <v>1317590.1254</v>
      </c>
      <c r="I52" s="42">
        <v>1276093.7308</v>
      </c>
      <c r="J52" s="42">
        <v>1318936.6381000001</v>
      </c>
      <c r="K52" s="77">
        <v>3912620.4942999999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27988.546900000001</v>
      </c>
      <c r="J53" s="42">
        <v>30091.040099999998</v>
      </c>
      <c r="K53" s="77">
        <v>58079.587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>
        <v>7828.4323000000004</v>
      </c>
      <c r="J54" s="42">
        <v>7828.4323000000004</v>
      </c>
      <c r="K54" s="77">
        <v>15656.864600000001</v>
      </c>
    </row>
    <row r="55" spans="2:11" ht="12.75" customHeight="1" x14ac:dyDescent="0.3">
      <c r="B55" s="75"/>
      <c r="C55" s="81" t="s">
        <v>112</v>
      </c>
      <c r="D55" s="42">
        <v>1242688.7923999999</v>
      </c>
      <c r="E55" s="42">
        <v>1316463.4334</v>
      </c>
      <c r="F55" s="42">
        <v>1273996.871</v>
      </c>
      <c r="G55" s="42">
        <v>3833149.0967999999</v>
      </c>
      <c r="H55" s="42">
        <v>1316463.4334</v>
      </c>
      <c r="I55" s="42">
        <v>1273996.871</v>
      </c>
      <c r="J55" s="42">
        <v>1316463.4334</v>
      </c>
      <c r="K55" s="77">
        <v>3906923.7377999998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1242688.7923999999</v>
      </c>
      <c r="E57" s="42">
        <v>1316463.4334</v>
      </c>
      <c r="F57" s="42">
        <v>1273996.871</v>
      </c>
      <c r="G57" s="42">
        <v>3833149.0967999999</v>
      </c>
      <c r="H57" s="42">
        <v>1316463.4334</v>
      </c>
      <c r="I57" s="42">
        <v>1309813.8502</v>
      </c>
      <c r="J57" s="42">
        <v>1354382.9058000001</v>
      </c>
      <c r="K57" s="77">
        <v>3980660.1894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>
        <v>5153.3899000000001</v>
      </c>
      <c r="K58" s="77">
        <v>5153.3899000000001</v>
      </c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118012.6805</v>
      </c>
      <c r="E60" s="42">
        <v>113593.4111</v>
      </c>
      <c r="F60" s="42">
        <v>109929.1075</v>
      </c>
      <c r="G60" s="42">
        <v>341535.19910000003</v>
      </c>
      <c r="H60" s="42">
        <v>113593.4111</v>
      </c>
      <c r="I60" s="42">
        <v>109929.1075</v>
      </c>
      <c r="J60" s="42">
        <v>113593.4111</v>
      </c>
      <c r="K60" s="77">
        <v>337115.92969999998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118012.6805</v>
      </c>
      <c r="E62" s="102">
        <v>113593.4111</v>
      </c>
      <c r="F62" s="102">
        <v>109929.1075</v>
      </c>
      <c r="G62" s="102">
        <v>341535.19910000003</v>
      </c>
      <c r="H62" s="102">
        <v>113593.4111</v>
      </c>
      <c r="I62" s="102">
        <v>109929.1075</v>
      </c>
      <c r="J62" s="102">
        <v>118746.80100000001</v>
      </c>
      <c r="K62" s="103">
        <v>342269.31959999999</v>
      </c>
    </row>
    <row r="69" spans="3:11" ht="15.5" x14ac:dyDescent="0.35">
      <c r="C69" s="66" t="s">
        <v>19</v>
      </c>
      <c r="D69" s="66"/>
      <c r="E69" s="66"/>
      <c r="F69" s="66"/>
      <c r="G69" s="66"/>
      <c r="H69" s="66"/>
      <c r="I69" s="66"/>
      <c r="J69" s="66"/>
      <c r="K69" s="66"/>
    </row>
    <row r="70" spans="3:11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1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1" ht="14.25" customHeight="1" x14ac:dyDescent="0.3">
      <c r="C72" s="55" t="s">
        <v>111</v>
      </c>
      <c r="D72" s="104">
        <v>3604667.0342999999</v>
      </c>
      <c r="E72" s="104">
        <v>3717130.7217999999</v>
      </c>
      <c r="F72" s="104">
        <v>3787370.3122999999</v>
      </c>
      <c r="G72" s="104">
        <v>11109168.068399999</v>
      </c>
      <c r="H72" s="104">
        <v>3780273.6379999998</v>
      </c>
      <c r="I72" s="104">
        <v>3927072.4509000001</v>
      </c>
      <c r="J72" s="104">
        <v>3919666.1025999999</v>
      </c>
      <c r="K72" s="105">
        <v>11627012.191500001</v>
      </c>
    </row>
    <row r="79" spans="3:11" s="1" customFormat="1" x14ac:dyDescent="0.3"/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47" priority="1">
      <formula>$BE$3="UAT Test"</formula>
    </cfRule>
    <cfRule type="expression" dxfId="46" priority="2">
      <formula>$BE$3="Production"</formula>
    </cfRule>
    <cfRule type="cellIs" dxfId="45" priority="3" operator="notEqual">
      <formula>""</formula>
    </cfRule>
  </conditionalFormatting>
  <hyperlinks>
    <hyperlink ref="E2" r:id="rId1" xr:uid="{8CD49123-BCEC-48D1-B531-90607C4FD6E5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108D-B66A-4CD8-AD0B-457DCFDDBB1D}">
  <sheetPr codeName="Sheet9">
    <tabColor theme="7" tint="0.39997558519241921"/>
  </sheetPr>
  <dimension ref="B1:BE114"/>
  <sheetViews>
    <sheetView showGridLines="0" showRowColHeaders="0" zoomScale="80" zoomScaleNormal="8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2" sqref="C2"/>
    </sheetView>
  </sheetViews>
  <sheetFormatPr defaultColWidth="9.09765625" defaultRowHeight="13" x14ac:dyDescent="0.3"/>
  <cols>
    <col min="1" max="1" width="4.59765625" style="1" customWidth="1"/>
    <col min="2" max="2" width="46.69921875" style="1" customWidth="1"/>
    <col min="3" max="19" width="16.69921875" style="1" customWidth="1"/>
    <col min="20" max="20" width="0" style="1" hidden="1" customWidth="1"/>
    <col min="21" max="21" width="10.8984375" style="1" bestFit="1" customWidth="1"/>
    <col min="22" max="56" width="9.09765625" style="1"/>
    <col min="57" max="57" width="0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_xlfn.XLOOKUP(_xlfn.IFNA(_xll.SAPGetSourceInfo("MACC_PIPE_NUS_SRC","SYSTEM"),"NA"),'Instructions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"&amp;IFERROR(_xll.SAPGetDimensionEffectiveFilter("MACC_PIPE_NUS_SRC","ZMAREA","TEXT"),"")</f>
        <v>Area Selected: Australia</v>
      </c>
    </row>
    <row r="5" spans="2:57" x14ac:dyDescent="0.3">
      <c r="B5" s="60"/>
    </row>
    <row r="7" spans="2:57" ht="15.5" x14ac:dyDescent="0.35">
      <c r="B7" s="67" t="s">
        <v>24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2:57" ht="16" x14ac:dyDescent="0.4">
      <c r="B8" s="54" t="s">
        <v>48</v>
      </c>
      <c r="C8" s="109" t="s">
        <v>83</v>
      </c>
      <c r="D8" s="109" t="s">
        <v>84</v>
      </c>
      <c r="E8" s="109" t="s">
        <v>85</v>
      </c>
      <c r="F8" s="110" t="s">
        <v>141</v>
      </c>
      <c r="G8" s="109" t="s">
        <v>86</v>
      </c>
      <c r="H8" s="109" t="s">
        <v>87</v>
      </c>
      <c r="I8" s="109" t="s">
        <v>88</v>
      </c>
      <c r="J8" s="110" t="s">
        <v>142</v>
      </c>
      <c r="K8" s="109" t="s">
        <v>89</v>
      </c>
      <c r="L8" s="109" t="s">
        <v>90</v>
      </c>
      <c r="M8" s="109" t="s">
        <v>91</v>
      </c>
      <c r="N8" s="110" t="s">
        <v>143</v>
      </c>
      <c r="O8" s="109" t="s">
        <v>92</v>
      </c>
      <c r="P8" s="109" t="s">
        <v>93</v>
      </c>
      <c r="Q8" s="109" t="s">
        <v>94</v>
      </c>
      <c r="R8" s="110" t="s">
        <v>144</v>
      </c>
      <c r="S8" s="111" t="s">
        <v>145</v>
      </c>
      <c r="T8" s="55" t="s">
        <v>146</v>
      </c>
    </row>
    <row r="9" spans="2:57" ht="13.15" customHeight="1" x14ac:dyDescent="0.3">
      <c r="B9" s="81" t="s">
        <v>147</v>
      </c>
      <c r="C9" s="69">
        <v>6873563.3290999997</v>
      </c>
      <c r="D9" s="69">
        <v>8374911.6516000004</v>
      </c>
      <c r="E9" s="69">
        <v>9582707.6736999992</v>
      </c>
      <c r="F9" s="69">
        <v>24831182.654399998</v>
      </c>
      <c r="G9" s="69">
        <v>80.86</v>
      </c>
      <c r="H9" s="69">
        <v>5522991.5806</v>
      </c>
      <c r="I9" s="69">
        <v>12007704.0756</v>
      </c>
      <c r="J9" s="69">
        <v>17530776.516199999</v>
      </c>
      <c r="K9" s="69">
        <v>21569446.858600002</v>
      </c>
      <c r="L9" s="69">
        <v>4961550.62</v>
      </c>
      <c r="M9" s="69">
        <v>8104223.3989000004</v>
      </c>
      <c r="N9" s="69">
        <v>34635220.877499998</v>
      </c>
      <c r="O9" s="69">
        <v>0</v>
      </c>
      <c r="P9" s="69">
        <v>0</v>
      </c>
      <c r="Q9" s="69">
        <v>0</v>
      </c>
      <c r="R9" s="69">
        <v>0</v>
      </c>
      <c r="S9" s="69">
        <v>76997180.048099995</v>
      </c>
      <c r="T9" s="108">
        <v>76997180.048099995</v>
      </c>
      <c r="U9" s="30"/>
    </row>
    <row r="10" spans="2:57" ht="13.15" customHeight="1" x14ac:dyDescent="0.3">
      <c r="B10" s="81" t="s">
        <v>139</v>
      </c>
      <c r="C10" s="69">
        <v>0</v>
      </c>
      <c r="D10" s="69">
        <v>0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108">
        <v>0</v>
      </c>
      <c r="U10" s="30"/>
    </row>
    <row r="11" spans="2:57" ht="13.15" customHeight="1" x14ac:dyDescent="0.3">
      <c r="B11" s="81" t="s">
        <v>140</v>
      </c>
      <c r="C11" s="104">
        <v>6873563.3290999997</v>
      </c>
      <c r="D11" s="104">
        <v>8374911.6516000004</v>
      </c>
      <c r="E11" s="104">
        <v>9582707.6736999992</v>
      </c>
      <c r="F11" s="104">
        <v>24831182.654399998</v>
      </c>
      <c r="G11" s="104">
        <v>80.86</v>
      </c>
      <c r="H11" s="104">
        <v>5522991.5806</v>
      </c>
      <c r="I11" s="104">
        <v>12007704.0756</v>
      </c>
      <c r="J11" s="104">
        <v>17530776.516199999</v>
      </c>
      <c r="K11" s="104">
        <v>21569446.858600002</v>
      </c>
      <c r="L11" s="104">
        <v>4961550.62</v>
      </c>
      <c r="M11" s="104">
        <v>8104223.3989000004</v>
      </c>
      <c r="N11" s="104">
        <v>34635220.877499998</v>
      </c>
      <c r="O11" s="104">
        <v>0</v>
      </c>
      <c r="P11" s="104">
        <v>0</v>
      </c>
      <c r="Q11" s="104">
        <v>0</v>
      </c>
      <c r="R11" s="104">
        <v>0</v>
      </c>
      <c r="S11" s="104">
        <v>76997180.048099995</v>
      </c>
      <c r="T11" s="105">
        <v>76997180.048099995</v>
      </c>
      <c r="U11" s="30"/>
    </row>
    <row r="15" spans="2:57" ht="15.5" x14ac:dyDescent="0.35">
      <c r="B15" s="66" t="s">
        <v>20</v>
      </c>
      <c r="C15" s="66"/>
      <c r="D15" s="66"/>
      <c r="E15" s="66"/>
      <c r="F15" s="66"/>
      <c r="G15" s="66"/>
      <c r="H15" s="66"/>
      <c r="I15" s="66"/>
      <c r="J15" s="66"/>
    </row>
    <row r="16" spans="2:57" ht="13.15" customHeight="1" x14ac:dyDescent="0.3">
      <c r="B16" s="54" t="s">
        <v>121</v>
      </c>
      <c r="C16" s="81" t="s">
        <v>83</v>
      </c>
      <c r="D16" s="81" t="s">
        <v>84</v>
      </c>
      <c r="E16" s="81" t="s">
        <v>85</v>
      </c>
      <c r="F16" s="81" t="s">
        <v>122</v>
      </c>
      <c r="G16" s="81" t="s">
        <v>86</v>
      </c>
      <c r="H16" s="81" t="s">
        <v>87</v>
      </c>
      <c r="I16" s="81" t="s">
        <v>88</v>
      </c>
      <c r="J16" s="81" t="s">
        <v>122</v>
      </c>
    </row>
    <row r="17" spans="2:11" ht="12.75" customHeight="1" x14ac:dyDescent="0.3">
      <c r="B17" s="81" t="s">
        <v>123</v>
      </c>
      <c r="C17" s="71"/>
      <c r="D17" s="71"/>
      <c r="E17" s="71"/>
      <c r="F17" s="73"/>
      <c r="G17" s="71">
        <v>0</v>
      </c>
      <c r="H17" s="71">
        <v>19735500</v>
      </c>
      <c r="I17" s="71">
        <v>1083.8737000000001</v>
      </c>
      <c r="J17" s="100">
        <v>0.26</v>
      </c>
    </row>
    <row r="18" spans="2:11" ht="12.75" customHeight="1" x14ac:dyDescent="0.3">
      <c r="B18" s="81" t="s">
        <v>124</v>
      </c>
      <c r="C18" s="71"/>
      <c r="D18" s="71"/>
      <c r="E18" s="71"/>
      <c r="F18" s="73"/>
      <c r="G18" s="71">
        <v>311</v>
      </c>
      <c r="H18" s="71">
        <v>4903.76</v>
      </c>
      <c r="I18" s="71">
        <v>3618182.64</v>
      </c>
      <c r="J18" s="100">
        <v>0.26</v>
      </c>
    </row>
    <row r="19" spans="2:11" ht="12.75" customHeight="1" x14ac:dyDescent="0.3">
      <c r="B19" s="81" t="s">
        <v>134</v>
      </c>
      <c r="C19" s="71"/>
      <c r="D19" s="71"/>
      <c r="E19" s="71"/>
      <c r="F19" s="73"/>
      <c r="G19" s="71">
        <v>0</v>
      </c>
      <c r="H19" s="71">
        <v>1501871.55</v>
      </c>
      <c r="I19" s="71">
        <v>42562895</v>
      </c>
      <c r="J19" s="100">
        <v>0.26</v>
      </c>
      <c r="K19"/>
    </row>
    <row r="20" spans="2:11" ht="12.75" customHeight="1" x14ac:dyDescent="0.3">
      <c r="B20" s="81" t="s">
        <v>135</v>
      </c>
      <c r="C20" s="90"/>
      <c r="D20" s="90"/>
      <c r="E20" s="90"/>
      <c r="F20" s="99"/>
      <c r="G20" s="90"/>
      <c r="H20" s="90">
        <v>0</v>
      </c>
      <c r="I20" s="90">
        <v>1315.7</v>
      </c>
      <c r="J20" s="101">
        <v>0.26</v>
      </c>
      <c r="K20"/>
    </row>
    <row r="21" spans="2:11" x14ac:dyDescent="0.3">
      <c r="B21"/>
      <c r="C21"/>
      <c r="D21"/>
      <c r="E21"/>
      <c r="F21"/>
      <c r="G21"/>
      <c r="H21"/>
      <c r="I21"/>
      <c r="J21"/>
      <c r="K21"/>
    </row>
    <row r="24" spans="2:11" ht="15.5" x14ac:dyDescent="0.35">
      <c r="B24" s="66" t="s">
        <v>21</v>
      </c>
      <c r="C24" s="66"/>
      <c r="D24" s="66"/>
      <c r="E24" s="66"/>
      <c r="F24" s="66"/>
      <c r="G24" s="66"/>
      <c r="H24" s="66"/>
      <c r="I24" s="66"/>
      <c r="J24" s="66"/>
    </row>
    <row r="25" spans="2:11" ht="16" x14ac:dyDescent="0.3">
      <c r="B25" s="54" t="s">
        <v>48</v>
      </c>
      <c r="C25" s="80" t="s">
        <v>83</v>
      </c>
      <c r="D25" s="80" t="s">
        <v>84</v>
      </c>
      <c r="E25" s="80" t="s">
        <v>85</v>
      </c>
      <c r="F25" s="55" t="s">
        <v>125</v>
      </c>
      <c r="G25" s="80" t="s">
        <v>86</v>
      </c>
      <c r="H25" s="80" t="s">
        <v>87</v>
      </c>
      <c r="I25" s="80" t="s">
        <v>88</v>
      </c>
      <c r="J25" s="55" t="s">
        <v>126</v>
      </c>
    </row>
    <row r="26" spans="2:11" ht="12.75" customHeight="1" x14ac:dyDescent="0.3">
      <c r="B26" s="81" t="s">
        <v>123</v>
      </c>
      <c r="C26" s="83"/>
      <c r="D26" s="83"/>
      <c r="E26" s="83"/>
      <c r="F26" s="83"/>
      <c r="G26" s="83"/>
      <c r="H26" s="83">
        <v>5131230</v>
      </c>
      <c r="I26" s="83">
        <v>281.80720000000002</v>
      </c>
      <c r="J26" s="86">
        <v>5131511.8071999997</v>
      </c>
    </row>
    <row r="27" spans="2:11" ht="12.75" customHeight="1" x14ac:dyDescent="0.3">
      <c r="B27" s="81" t="s">
        <v>124</v>
      </c>
      <c r="C27" s="83"/>
      <c r="D27" s="83"/>
      <c r="E27" s="83"/>
      <c r="F27" s="83"/>
      <c r="G27" s="83">
        <v>80.86</v>
      </c>
      <c r="H27" s="83">
        <v>1274.9775999999999</v>
      </c>
      <c r="I27" s="83">
        <v>940727.48640000005</v>
      </c>
      <c r="J27" s="86">
        <v>942083.32400000002</v>
      </c>
    </row>
    <row r="28" spans="2:11" ht="12.75" customHeight="1" x14ac:dyDescent="0.3">
      <c r="B28" s="81" t="s">
        <v>134</v>
      </c>
      <c r="C28" s="83"/>
      <c r="D28" s="83"/>
      <c r="E28" s="83"/>
      <c r="F28" s="83"/>
      <c r="G28" s="83"/>
      <c r="H28" s="83">
        <v>390486.603</v>
      </c>
      <c r="I28" s="83">
        <v>11066352.699999999</v>
      </c>
      <c r="J28" s="86">
        <v>11456839.302999999</v>
      </c>
    </row>
    <row r="29" spans="2:11" ht="12.75" customHeight="1" x14ac:dyDescent="0.3">
      <c r="B29" s="81" t="s">
        <v>135</v>
      </c>
      <c r="C29" s="83"/>
      <c r="D29" s="83"/>
      <c r="E29" s="83"/>
      <c r="F29" s="83"/>
      <c r="G29" s="83"/>
      <c r="H29" s="83"/>
      <c r="I29" s="83">
        <v>342.08199999999999</v>
      </c>
      <c r="J29" s="86">
        <v>342.08199999999999</v>
      </c>
    </row>
    <row r="30" spans="2:11" ht="12.75" customHeight="1" x14ac:dyDescent="0.3">
      <c r="B30" s="81" t="s">
        <v>130</v>
      </c>
      <c r="C30" s="106">
        <v>6873563.3290999997</v>
      </c>
      <c r="D30" s="106">
        <v>8374911.6516000004</v>
      </c>
      <c r="E30" s="106"/>
      <c r="F30" s="106">
        <v>15248474.980699999</v>
      </c>
      <c r="G30" s="106">
        <v>80.86</v>
      </c>
      <c r="H30" s="106">
        <v>5522991.5806</v>
      </c>
      <c r="I30" s="106">
        <v>12007704.0756</v>
      </c>
      <c r="J30" s="107">
        <v>17530776.516199999</v>
      </c>
    </row>
    <row r="32" spans="2:11" x14ac:dyDescent="0.3">
      <c r="B32"/>
      <c r="C32"/>
      <c r="D32"/>
      <c r="E32"/>
      <c r="F32"/>
      <c r="G32"/>
      <c r="H32"/>
      <c r="I32"/>
      <c r="J32"/>
      <c r="K32"/>
    </row>
    <row r="33" spans="2:11" x14ac:dyDescent="0.3">
      <c r="B33"/>
      <c r="C33"/>
      <c r="D33"/>
      <c r="E33"/>
      <c r="F33"/>
      <c r="G33"/>
      <c r="H33"/>
      <c r="I33"/>
      <c r="J33"/>
      <c r="K33"/>
    </row>
    <row r="34" spans="2:11" ht="15.5" x14ac:dyDescent="0.35">
      <c r="B34" s="66" t="s">
        <v>46</v>
      </c>
      <c r="C34" s="66"/>
      <c r="D34" s="66"/>
      <c r="E34" s="66"/>
      <c r="F34" s="66"/>
      <c r="K34"/>
    </row>
    <row r="35" spans="2:11" ht="16" x14ac:dyDescent="0.3">
      <c r="B35" s="54" t="s">
        <v>148</v>
      </c>
      <c r="C35" s="74"/>
      <c r="D35" s="54" t="s">
        <v>149</v>
      </c>
      <c r="E35" s="54" t="s">
        <v>150</v>
      </c>
      <c r="F35" s="81" t="s">
        <v>151</v>
      </c>
      <c r="G35"/>
      <c r="H35"/>
      <c r="I35"/>
      <c r="J35"/>
      <c r="K35"/>
    </row>
    <row r="36" spans="2:11" ht="12.75" customHeight="1" x14ac:dyDescent="0.3">
      <c r="B36" s="81" t="s">
        <v>152</v>
      </c>
      <c r="C36" s="44" t="s">
        <v>153</v>
      </c>
      <c r="D36" s="44" t="s">
        <v>88</v>
      </c>
      <c r="E36" s="81" t="s">
        <v>135</v>
      </c>
      <c r="F36" s="108">
        <v>1315.7</v>
      </c>
      <c r="G36"/>
      <c r="H36"/>
      <c r="I36"/>
      <c r="J36"/>
      <c r="K36"/>
    </row>
    <row r="37" spans="2:11" ht="12.75" customHeight="1" x14ac:dyDescent="0.3">
      <c r="B37" s="81" t="s">
        <v>154</v>
      </c>
      <c r="C37" s="44" t="s">
        <v>155</v>
      </c>
      <c r="D37" s="44" t="s">
        <v>87</v>
      </c>
      <c r="E37" s="81" t="s">
        <v>124</v>
      </c>
      <c r="F37" s="108">
        <v>300</v>
      </c>
      <c r="G37"/>
      <c r="H37"/>
      <c r="I37"/>
      <c r="J37"/>
      <c r="K37"/>
    </row>
    <row r="38" spans="2:11" ht="12.75" customHeight="1" x14ac:dyDescent="0.3">
      <c r="B38" s="81" t="s">
        <v>156</v>
      </c>
      <c r="C38" s="44" t="s">
        <v>157</v>
      </c>
      <c r="D38" s="44" t="s">
        <v>87</v>
      </c>
      <c r="E38" s="81" t="s">
        <v>134</v>
      </c>
      <c r="F38" s="108">
        <v>1501871.55</v>
      </c>
      <c r="G38"/>
    </row>
    <row r="39" spans="2:11" ht="12.75" customHeight="1" x14ac:dyDescent="0.3">
      <c r="B39" s="81" t="s">
        <v>158</v>
      </c>
      <c r="C39" s="44" t="s">
        <v>159</v>
      </c>
      <c r="D39" s="44" t="s">
        <v>88</v>
      </c>
      <c r="E39" s="81" t="s">
        <v>134</v>
      </c>
      <c r="F39" s="108">
        <v>32892500</v>
      </c>
      <c r="G39"/>
    </row>
    <row r="40" spans="2:11" ht="12.75" customHeight="1" x14ac:dyDescent="0.3">
      <c r="B40" s="81" t="s">
        <v>160</v>
      </c>
      <c r="C40" s="44" t="s">
        <v>161</v>
      </c>
      <c r="D40" s="44" t="s">
        <v>88</v>
      </c>
      <c r="E40" s="81" t="s">
        <v>134</v>
      </c>
      <c r="F40" s="108">
        <v>9670395</v>
      </c>
      <c r="G40"/>
    </row>
    <row r="41" spans="2:11" ht="12.75" customHeight="1" x14ac:dyDescent="0.3">
      <c r="B41" s="75"/>
      <c r="C41" s="68"/>
      <c r="D41" s="68"/>
      <c r="E41" s="81" t="s">
        <v>123</v>
      </c>
      <c r="F41" s="108">
        <v>1083.8737000000001</v>
      </c>
      <c r="G41"/>
    </row>
    <row r="42" spans="2:11" ht="12.75" customHeight="1" x14ac:dyDescent="0.3">
      <c r="B42" s="81" t="s">
        <v>162</v>
      </c>
      <c r="C42" s="44" t="s">
        <v>163</v>
      </c>
      <c r="D42" s="44" t="s">
        <v>87</v>
      </c>
      <c r="E42" s="81" t="s">
        <v>123</v>
      </c>
      <c r="F42" s="108">
        <v>19735500</v>
      </c>
      <c r="G42"/>
    </row>
    <row r="43" spans="2:11" ht="12.75" customHeight="1" x14ac:dyDescent="0.3">
      <c r="B43" s="81" t="s">
        <v>164</v>
      </c>
      <c r="C43" s="44" t="s">
        <v>165</v>
      </c>
      <c r="D43" s="44" t="s">
        <v>86</v>
      </c>
      <c r="E43" s="81" t="s">
        <v>124</v>
      </c>
      <c r="F43" s="108">
        <v>311</v>
      </c>
      <c r="G43"/>
    </row>
    <row r="44" spans="2:11" ht="12.75" customHeight="1" x14ac:dyDescent="0.3">
      <c r="B44" s="75"/>
      <c r="C44" s="68"/>
      <c r="D44" s="44" t="s">
        <v>87</v>
      </c>
      <c r="E44" s="81" t="s">
        <v>124</v>
      </c>
      <c r="F44" s="108">
        <v>4603.76</v>
      </c>
      <c r="G44"/>
    </row>
    <row r="45" spans="2:11" ht="12.75" customHeight="1" x14ac:dyDescent="0.3">
      <c r="B45" s="75"/>
      <c r="C45" s="75"/>
      <c r="D45" s="81" t="s">
        <v>88</v>
      </c>
      <c r="E45" s="81" t="s">
        <v>124</v>
      </c>
      <c r="F45" s="105">
        <v>3618182.64</v>
      </c>
      <c r="G45"/>
    </row>
    <row r="46" spans="2:11" ht="12.75" customHeight="1" x14ac:dyDescent="0.3">
      <c r="B46"/>
      <c r="C46"/>
      <c r="D46"/>
      <c r="E46"/>
      <c r="F46"/>
      <c r="G46"/>
    </row>
    <row r="47" spans="2:11" ht="12.75" customHeight="1" x14ac:dyDescent="0.3">
      <c r="B47"/>
      <c r="C47"/>
      <c r="D47"/>
      <c r="E47"/>
      <c r="F47"/>
      <c r="G47"/>
    </row>
    <row r="48" spans="2:11" ht="12.75" customHeight="1" x14ac:dyDescent="0.3">
      <c r="B48"/>
      <c r="C48"/>
      <c r="D48"/>
      <c r="E48"/>
      <c r="F48"/>
      <c r="G48"/>
    </row>
    <row r="49" spans="2:6" ht="12.75" customHeight="1" x14ac:dyDescent="0.3">
      <c r="B49"/>
      <c r="C49"/>
      <c r="D49"/>
      <c r="E49"/>
      <c r="F49"/>
    </row>
    <row r="50" spans="2:6" ht="12.75" customHeight="1" x14ac:dyDescent="0.3">
      <c r="B50"/>
      <c r="C50"/>
      <c r="D50"/>
      <c r="E50"/>
      <c r="F50"/>
    </row>
    <row r="51" spans="2:6" ht="12.75" customHeight="1" x14ac:dyDescent="0.3">
      <c r="B51"/>
      <c r="C51"/>
      <c r="D51"/>
      <c r="E51"/>
      <c r="F51"/>
    </row>
    <row r="52" spans="2:6" ht="12.75" customHeight="1" x14ac:dyDescent="0.3">
      <c r="B52"/>
      <c r="C52"/>
      <c r="D52"/>
      <c r="E52"/>
      <c r="F52"/>
    </row>
    <row r="53" spans="2:6" ht="12.75" customHeight="1" x14ac:dyDescent="0.3">
      <c r="B53"/>
      <c r="C53"/>
      <c r="D53"/>
      <c r="E53"/>
      <c r="F53"/>
    </row>
    <row r="54" spans="2:6" ht="12.75" customHeight="1" x14ac:dyDescent="0.3">
      <c r="B54"/>
      <c r="C54"/>
      <c r="D54"/>
      <c r="E54"/>
      <c r="F54"/>
    </row>
    <row r="55" spans="2:6" x14ac:dyDescent="0.3">
      <c r="B55"/>
      <c r="C55"/>
      <c r="D55"/>
      <c r="E55"/>
      <c r="F55"/>
    </row>
    <row r="56" spans="2:6" x14ac:dyDescent="0.3">
      <c r="B56"/>
      <c r="C56"/>
      <c r="D56"/>
      <c r="E56"/>
      <c r="F56"/>
    </row>
    <row r="57" spans="2:6" x14ac:dyDescent="0.3">
      <c r="B57"/>
      <c r="C57"/>
      <c r="D57"/>
      <c r="E57"/>
      <c r="F57"/>
    </row>
    <row r="58" spans="2:6" x14ac:dyDescent="0.3">
      <c r="B58"/>
      <c r="C58"/>
      <c r="D58"/>
      <c r="E58"/>
    </row>
    <row r="59" spans="2:6" x14ac:dyDescent="0.3">
      <c r="B59"/>
      <c r="C59"/>
      <c r="D59"/>
      <c r="E59"/>
    </row>
    <row r="60" spans="2:6" x14ac:dyDescent="0.3">
      <c r="B60"/>
      <c r="C60"/>
      <c r="D60"/>
      <c r="E60"/>
    </row>
    <row r="61" spans="2:6" x14ac:dyDescent="0.3">
      <c r="B61"/>
      <c r="C61"/>
      <c r="D61"/>
      <c r="E61"/>
    </row>
    <row r="62" spans="2:6" x14ac:dyDescent="0.3">
      <c r="B62"/>
      <c r="C62"/>
      <c r="D62"/>
      <c r="E62"/>
    </row>
    <row r="63" spans="2:6" x14ac:dyDescent="0.3">
      <c r="B63"/>
      <c r="C63"/>
      <c r="D63"/>
      <c r="E63"/>
    </row>
    <row r="64" spans="2:6" x14ac:dyDescent="0.3">
      <c r="B64"/>
      <c r="C64"/>
      <c r="D64"/>
      <c r="E64"/>
    </row>
    <row r="65" spans="2:5" x14ac:dyDescent="0.3">
      <c r="B65"/>
      <c r="C65"/>
      <c r="D65"/>
      <c r="E65"/>
    </row>
    <row r="66" spans="2:5" x14ac:dyDescent="0.3">
      <c r="B66"/>
      <c r="C66"/>
      <c r="D66"/>
      <c r="E66"/>
    </row>
    <row r="67" spans="2:5" x14ac:dyDescent="0.3">
      <c r="B67"/>
      <c r="C67"/>
      <c r="D67"/>
      <c r="E67"/>
    </row>
    <row r="68" spans="2:5" x14ac:dyDescent="0.3">
      <c r="B68"/>
      <c r="C68"/>
      <c r="D68"/>
      <c r="E68"/>
    </row>
    <row r="69" spans="2:5" x14ac:dyDescent="0.3">
      <c r="B69"/>
      <c r="C69"/>
      <c r="D69"/>
      <c r="E69"/>
    </row>
    <row r="70" spans="2:5" x14ac:dyDescent="0.3">
      <c r="B70"/>
      <c r="C70"/>
      <c r="D70"/>
      <c r="E70"/>
    </row>
    <row r="71" spans="2:5" x14ac:dyDescent="0.3">
      <c r="B71"/>
      <c r="C71"/>
      <c r="D71"/>
      <c r="E71"/>
    </row>
    <row r="72" spans="2:5" x14ac:dyDescent="0.3">
      <c r="B72"/>
      <c r="C72"/>
      <c r="D72"/>
      <c r="E72"/>
    </row>
    <row r="73" spans="2:5" x14ac:dyDescent="0.3">
      <c r="B73"/>
      <c r="C73"/>
      <c r="D73"/>
      <c r="E73"/>
    </row>
    <row r="74" spans="2:5" x14ac:dyDescent="0.3">
      <c r="B74"/>
      <c r="C74"/>
      <c r="D74"/>
      <c r="E74"/>
    </row>
    <row r="75" spans="2:5" x14ac:dyDescent="0.3">
      <c r="B75"/>
      <c r="C75"/>
      <c r="D75"/>
      <c r="E75"/>
    </row>
    <row r="76" spans="2:5" x14ac:dyDescent="0.3">
      <c r="B76"/>
      <c r="C76"/>
      <c r="D76"/>
      <c r="E76"/>
    </row>
    <row r="77" spans="2:5" x14ac:dyDescent="0.3">
      <c r="B77"/>
      <c r="C77"/>
      <c r="D77"/>
      <c r="E77"/>
    </row>
    <row r="78" spans="2:5" x14ac:dyDescent="0.3">
      <c r="B78"/>
      <c r="C78"/>
      <c r="D78"/>
      <c r="E78"/>
    </row>
    <row r="79" spans="2:5" x14ac:dyDescent="0.3">
      <c r="B79"/>
      <c r="C79"/>
      <c r="D79"/>
      <c r="E79"/>
    </row>
    <row r="80" spans="2:5" x14ac:dyDescent="0.3">
      <c r="B80"/>
      <c r="C80"/>
      <c r="D80"/>
      <c r="E80"/>
    </row>
    <row r="81" spans="2:5" x14ac:dyDescent="0.3">
      <c r="B81"/>
      <c r="C81"/>
      <c r="D81"/>
      <c r="E81"/>
    </row>
    <row r="82" spans="2:5" x14ac:dyDescent="0.3">
      <c r="B82"/>
      <c r="C82"/>
      <c r="D82"/>
      <c r="E82"/>
    </row>
    <row r="83" spans="2:5" x14ac:dyDescent="0.3">
      <c r="B83"/>
      <c r="C83"/>
      <c r="D83"/>
      <c r="E83"/>
    </row>
    <row r="84" spans="2:5" x14ac:dyDescent="0.3">
      <c r="B84"/>
      <c r="C84"/>
      <c r="D84"/>
      <c r="E84"/>
    </row>
    <row r="85" spans="2:5" x14ac:dyDescent="0.3">
      <c r="B85"/>
      <c r="C85"/>
      <c r="D85"/>
      <c r="E85"/>
    </row>
    <row r="86" spans="2:5" x14ac:dyDescent="0.3">
      <c r="B86"/>
      <c r="C86"/>
      <c r="D86"/>
      <c r="E86"/>
    </row>
    <row r="87" spans="2:5" x14ac:dyDescent="0.3">
      <c r="B87"/>
      <c r="C87"/>
      <c r="D87"/>
      <c r="E87"/>
    </row>
    <row r="88" spans="2:5" x14ac:dyDescent="0.3">
      <c r="B88"/>
      <c r="C88"/>
      <c r="D88"/>
      <c r="E88"/>
    </row>
    <row r="89" spans="2:5" x14ac:dyDescent="0.3">
      <c r="B89"/>
      <c r="C89"/>
      <c r="D89"/>
      <c r="E89"/>
    </row>
    <row r="90" spans="2:5" x14ac:dyDescent="0.3">
      <c r="B90"/>
      <c r="C90"/>
      <c r="D90"/>
      <c r="E90"/>
    </row>
    <row r="91" spans="2:5" x14ac:dyDescent="0.3">
      <c r="B91"/>
      <c r="C91"/>
      <c r="D91"/>
      <c r="E91"/>
    </row>
    <row r="92" spans="2:5" x14ac:dyDescent="0.3">
      <c r="B92"/>
      <c r="C92"/>
      <c r="D92"/>
      <c r="E92"/>
    </row>
    <row r="93" spans="2:5" x14ac:dyDescent="0.3">
      <c r="B93"/>
      <c r="C93"/>
      <c r="D93"/>
      <c r="E93"/>
    </row>
    <row r="94" spans="2:5" x14ac:dyDescent="0.3">
      <c r="B94"/>
      <c r="C94"/>
      <c r="D94"/>
      <c r="E94"/>
    </row>
    <row r="95" spans="2:5" x14ac:dyDescent="0.3">
      <c r="B95"/>
      <c r="C95"/>
      <c r="D95"/>
      <c r="E95"/>
    </row>
    <row r="96" spans="2:5" x14ac:dyDescent="0.3">
      <c r="B96"/>
      <c r="C96"/>
      <c r="D96"/>
      <c r="E96"/>
    </row>
    <row r="97" spans="2:5" x14ac:dyDescent="0.3">
      <c r="B97"/>
      <c r="C97"/>
      <c r="D97"/>
      <c r="E97"/>
    </row>
    <row r="98" spans="2:5" x14ac:dyDescent="0.3">
      <c r="B98"/>
      <c r="C98"/>
      <c r="D98"/>
      <c r="E98"/>
    </row>
    <row r="99" spans="2:5" x14ac:dyDescent="0.3">
      <c r="B99"/>
      <c r="C99"/>
      <c r="D99"/>
      <c r="E99"/>
    </row>
    <row r="100" spans="2:5" x14ac:dyDescent="0.3">
      <c r="B100"/>
      <c r="C100"/>
      <c r="D100"/>
      <c r="E100"/>
    </row>
    <row r="101" spans="2:5" x14ac:dyDescent="0.3">
      <c r="B101"/>
      <c r="C101"/>
      <c r="D101"/>
      <c r="E101"/>
    </row>
    <row r="102" spans="2:5" x14ac:dyDescent="0.3">
      <c r="B102"/>
      <c r="C102"/>
      <c r="D102"/>
      <c r="E102"/>
    </row>
    <row r="103" spans="2:5" x14ac:dyDescent="0.3">
      <c r="B103"/>
      <c r="C103"/>
      <c r="D103"/>
      <c r="E103"/>
    </row>
    <row r="104" spans="2:5" x14ac:dyDescent="0.3">
      <c r="B104"/>
      <c r="C104"/>
      <c r="D104"/>
      <c r="E104"/>
    </row>
    <row r="105" spans="2:5" x14ac:dyDescent="0.3">
      <c r="B105"/>
      <c r="C105"/>
      <c r="D105"/>
      <c r="E105"/>
    </row>
    <row r="106" spans="2:5" x14ac:dyDescent="0.3">
      <c r="B106"/>
      <c r="C106"/>
      <c r="D106"/>
      <c r="E106"/>
    </row>
    <row r="107" spans="2:5" x14ac:dyDescent="0.3">
      <c r="B107"/>
      <c r="C107"/>
      <c r="D107"/>
      <c r="E107"/>
    </row>
    <row r="108" spans="2:5" x14ac:dyDescent="0.3">
      <c r="B108"/>
      <c r="C108"/>
      <c r="D108"/>
      <c r="E108"/>
    </row>
    <row r="109" spans="2:5" x14ac:dyDescent="0.3">
      <c r="B109"/>
      <c r="C109"/>
      <c r="D109"/>
      <c r="E109"/>
    </row>
    <row r="110" spans="2:5" x14ac:dyDescent="0.3">
      <c r="B110"/>
      <c r="C110"/>
      <c r="D110"/>
      <c r="E110"/>
    </row>
    <row r="111" spans="2:5" x14ac:dyDescent="0.3">
      <c r="B111"/>
      <c r="C111"/>
      <c r="D111"/>
      <c r="E111"/>
    </row>
    <row r="112" spans="2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</sheetData>
  <mergeCells count="6">
    <mergeCell ref="B34:F34"/>
    <mergeCell ref="E3:H3"/>
    <mergeCell ref="B15:J15"/>
    <mergeCell ref="B24:J24"/>
    <mergeCell ref="B4:B5"/>
    <mergeCell ref="B7:S7"/>
  </mergeCells>
  <conditionalFormatting sqref="E3">
    <cfRule type="expression" dxfId="44" priority="1">
      <formula>$BE$3="UAT Test"</formula>
    </cfRule>
    <cfRule type="expression" dxfId="43" priority="2">
      <formula>$BE$3="Production"</formula>
    </cfRule>
    <cfRule type="cellIs" dxfId="42" priority="3" operator="notEqual">
      <formula>""</formula>
    </cfRule>
  </conditionalFormatting>
  <hyperlinks>
    <hyperlink ref="D2" r:id="rId1" xr:uid="{CD0CECFF-2656-4D6D-ACE5-4709936AF0C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677-66E1-446E-9DB4-EA1233C69571}">
  <sheetPr codeName="Sheet6">
    <tabColor theme="7" tint="0.39997558519241921"/>
  </sheetPr>
  <dimension ref="B1:BE134"/>
  <sheetViews>
    <sheetView showGridLines="0" showRowColHeaders="0"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2" sqref="C2"/>
    </sheetView>
  </sheetViews>
  <sheetFormatPr defaultColWidth="9.09765625" defaultRowHeight="13" outlineLevelCol="1" x14ac:dyDescent="0.3"/>
  <cols>
    <col min="1" max="1" width="2.09765625" style="1" customWidth="1"/>
    <col min="2" max="4" width="28.69921875" style="1" customWidth="1"/>
    <col min="5" max="16" width="16.69921875" style="1" hidden="1" customWidth="1" outlineLevel="1"/>
    <col min="17" max="17" width="16.69921875" style="1" customWidth="1" collapsed="1"/>
    <col min="18" max="29" width="16.69921875" style="1" customWidth="1" outlineLevel="1"/>
    <col min="30" max="30" width="16.69921875" style="1" customWidth="1"/>
    <col min="31" max="42" width="16.69921875" style="1" hidden="1" customWidth="1" outlineLevel="1"/>
    <col min="43" max="43" width="16.69921875" style="1" customWidth="1" collapsed="1"/>
    <col min="44" max="44" width="16.69921875" style="1" customWidth="1"/>
    <col min="45" max="56" width="9.09765625" style="1"/>
    <col min="57" max="57" width="9.09765625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</row>
    <row r="3" spans="2:57" ht="12.75" customHeight="1" x14ac:dyDescent="0.3">
      <c r="BE3" s="27" t="str">
        <f>_xlfn.XLOOKUP(_xlfn.IFNA(_xll.SAPGetSourceInfo("MACC_FIN_ADJ","SYSTEM"),"NA"),'Instructions and Report'!AE2:AE7,'Instructions and Report'!AF2:AF7,"NA",0)</f>
        <v>SIT Test</v>
      </c>
    </row>
    <row r="4" spans="2:57" ht="12.75" customHeight="1" x14ac:dyDescent="0.3">
      <c r="B4" s="60" t="str">
        <f>"Area Selected: "&amp;IFERROR(_xll.SAPGetDimensionEffectiveFilter("MACC_FIN_ADJ","ZMAREA","TEXT"),"")</f>
        <v>Area Selected: Australia</v>
      </c>
      <c r="D4" s="59" t="str">
        <f>IF($BE$3="NA","","Connected to: "&amp;$BE$3&amp;" System")</f>
        <v>Connected to: SIT Test System</v>
      </c>
      <c r="E4" s="59"/>
      <c r="F4" s="59"/>
      <c r="G4" s="59"/>
    </row>
    <row r="5" spans="2:57" ht="12.75" customHeight="1" x14ac:dyDescent="0.3">
      <c r="B5" s="60"/>
      <c r="D5" s="59"/>
      <c r="E5" s="59"/>
      <c r="F5" s="59"/>
      <c r="G5" s="59"/>
    </row>
    <row r="6" spans="2:57" x14ac:dyDescent="0.3">
      <c r="D6" s="59"/>
      <c r="E6" s="59"/>
      <c r="F6" s="59"/>
      <c r="G6" s="59"/>
    </row>
    <row r="10" spans="2:57" ht="16" x14ac:dyDescent="0.3">
      <c r="B10" s="61" t="s">
        <v>27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/>
    </row>
    <row r="11" spans="2:57" ht="16" x14ac:dyDescent="0.3">
      <c r="B11" s="54" t="s">
        <v>67</v>
      </c>
      <c r="C11" s="54" t="s">
        <v>67</v>
      </c>
      <c r="D11" s="54" t="s">
        <v>67</v>
      </c>
      <c r="E11" s="81" t="s">
        <v>112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81" t="s">
        <v>113</v>
      </c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81" t="s">
        <v>114</v>
      </c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/>
    </row>
    <row r="12" spans="2:57" ht="12.75" customHeight="1" x14ac:dyDescent="0.3">
      <c r="B12" s="54" t="s">
        <v>115</v>
      </c>
      <c r="C12" s="54" t="s">
        <v>116</v>
      </c>
      <c r="D12" s="54" t="s">
        <v>117</v>
      </c>
      <c r="E12" s="80" t="s">
        <v>83</v>
      </c>
      <c r="F12" s="80" t="s">
        <v>84</v>
      </c>
      <c r="G12" s="80" t="s">
        <v>85</v>
      </c>
      <c r="H12" s="80" t="s">
        <v>86</v>
      </c>
      <c r="I12" s="80" t="s">
        <v>87</v>
      </c>
      <c r="J12" s="80" t="s">
        <v>88</v>
      </c>
      <c r="K12" s="80" t="s">
        <v>89</v>
      </c>
      <c r="L12" s="80" t="s">
        <v>90</v>
      </c>
      <c r="M12" s="80" t="s">
        <v>91</v>
      </c>
      <c r="N12" s="80" t="s">
        <v>92</v>
      </c>
      <c r="O12" s="80" t="s">
        <v>93</v>
      </c>
      <c r="P12" s="80" t="s">
        <v>94</v>
      </c>
      <c r="Q12" s="55" t="s">
        <v>95</v>
      </c>
      <c r="R12" s="80" t="s">
        <v>83</v>
      </c>
      <c r="S12" s="80" t="s">
        <v>84</v>
      </c>
      <c r="T12" s="80" t="s">
        <v>85</v>
      </c>
      <c r="U12" s="80" t="s">
        <v>86</v>
      </c>
      <c r="V12" s="80" t="s">
        <v>87</v>
      </c>
      <c r="W12" s="80" t="s">
        <v>88</v>
      </c>
      <c r="X12" s="80" t="s">
        <v>89</v>
      </c>
      <c r="Y12" s="80" t="s">
        <v>90</v>
      </c>
      <c r="Z12" s="80" t="s">
        <v>91</v>
      </c>
      <c r="AA12" s="80" t="s">
        <v>92</v>
      </c>
      <c r="AB12" s="80" t="s">
        <v>93</v>
      </c>
      <c r="AC12" s="80" t="s">
        <v>94</v>
      </c>
      <c r="AD12" s="55" t="s">
        <v>95</v>
      </c>
      <c r="AE12" s="80" t="s">
        <v>83</v>
      </c>
      <c r="AF12" s="80" t="s">
        <v>84</v>
      </c>
      <c r="AG12" s="80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80" t="s">
        <v>90</v>
      </c>
      <c r="AM12" s="80" t="s">
        <v>91</v>
      </c>
      <c r="AN12" s="80" t="s">
        <v>92</v>
      </c>
      <c r="AO12" s="80" t="s">
        <v>93</v>
      </c>
      <c r="AP12" s="80" t="s">
        <v>94</v>
      </c>
      <c r="AQ12" s="55" t="s">
        <v>95</v>
      </c>
      <c r="AR12"/>
    </row>
    <row r="13" spans="2:57" ht="14.25" customHeight="1" x14ac:dyDescent="0.3">
      <c r="B13" s="81" t="s">
        <v>131</v>
      </c>
      <c r="C13" s="44" t="s">
        <v>132</v>
      </c>
      <c r="D13" s="81" t="s">
        <v>133</v>
      </c>
      <c r="E13" s="42">
        <v>6873563.3290999997</v>
      </c>
      <c r="F13" s="42">
        <v>8374911.6516000004</v>
      </c>
      <c r="G13" s="42">
        <v>9582707.6736999992</v>
      </c>
      <c r="H13" s="42">
        <v>80.86</v>
      </c>
      <c r="I13" s="42">
        <v>5522991.5806</v>
      </c>
      <c r="J13" s="42">
        <v>12007704.0756</v>
      </c>
      <c r="K13" s="42">
        <v>21569446.858600002</v>
      </c>
      <c r="L13" s="42">
        <v>4961550.62</v>
      </c>
      <c r="M13" s="42">
        <v>8104223.3989000004</v>
      </c>
      <c r="N13" s="42">
        <v>0</v>
      </c>
      <c r="O13" s="42">
        <v>0</v>
      </c>
      <c r="P13" s="42">
        <v>0</v>
      </c>
      <c r="Q13" s="42">
        <v>76997180.048099995</v>
      </c>
      <c r="R13" s="42"/>
      <c r="S13" s="42"/>
      <c r="T13" s="43"/>
      <c r="U13" s="43">
        <v>486</v>
      </c>
      <c r="V13" s="43">
        <v>486</v>
      </c>
      <c r="W13" s="43">
        <v>486</v>
      </c>
      <c r="X13" s="43">
        <v>486</v>
      </c>
      <c r="Y13" s="43"/>
      <c r="Z13" s="43"/>
      <c r="AA13" s="43"/>
      <c r="AB13" s="43"/>
      <c r="AC13" s="43"/>
      <c r="AD13" s="42">
        <v>1944</v>
      </c>
      <c r="AE13" s="42">
        <v>6873563.3290999997</v>
      </c>
      <c r="AF13" s="42">
        <v>8374911.6516000004</v>
      </c>
      <c r="AG13" s="42">
        <v>9582707.6736999992</v>
      </c>
      <c r="AH13" s="42">
        <v>566.86</v>
      </c>
      <c r="AI13" s="42">
        <v>5523477.5806</v>
      </c>
      <c r="AJ13" s="42">
        <v>12008190.0756</v>
      </c>
      <c r="AK13" s="42">
        <v>21569932.858600002</v>
      </c>
      <c r="AL13" s="42">
        <v>4961550.62</v>
      </c>
      <c r="AM13" s="42">
        <v>8104223.3989000004</v>
      </c>
      <c r="AN13" s="42">
        <v>0</v>
      </c>
      <c r="AO13" s="42">
        <v>0</v>
      </c>
      <c r="AP13" s="42">
        <v>0</v>
      </c>
      <c r="AQ13" s="77">
        <v>76999124.048099995</v>
      </c>
      <c r="AR13"/>
    </row>
    <row r="14" spans="2:57" ht="12.75" customHeight="1" x14ac:dyDescent="0.3">
      <c r="B14" s="96" t="s">
        <v>67</v>
      </c>
      <c r="C14" s="97" t="s">
        <v>67</v>
      </c>
      <c r="D14" s="98" t="s">
        <v>67</v>
      </c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2"/>
      <c r="AR14"/>
    </row>
    <row r="15" spans="2:57" ht="12.75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2:57" ht="12.75" customHeigh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 ht="12.75" customHeigh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ht="12.75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ht="16" x14ac:dyDescent="0.3">
      <c r="B20" s="61" t="s">
        <v>28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/>
    </row>
    <row r="21" spans="2:44" ht="16" x14ac:dyDescent="0.3">
      <c r="B21" s="54" t="s">
        <v>67</v>
      </c>
      <c r="C21" s="54" t="s">
        <v>67</v>
      </c>
      <c r="D21" s="54" t="s">
        <v>67</v>
      </c>
      <c r="E21" s="81" t="s">
        <v>112</v>
      </c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81" t="s">
        <v>113</v>
      </c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81" t="s">
        <v>114</v>
      </c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/>
    </row>
    <row r="22" spans="2:44" ht="12.75" customHeight="1" x14ac:dyDescent="0.3">
      <c r="B22" s="54" t="s">
        <v>115</v>
      </c>
      <c r="C22" s="54" t="s">
        <v>116</v>
      </c>
      <c r="D22" s="54" t="s">
        <v>117</v>
      </c>
      <c r="E22" s="80" t="s">
        <v>83</v>
      </c>
      <c r="F22" s="80" t="s">
        <v>84</v>
      </c>
      <c r="G22" s="80" t="s">
        <v>85</v>
      </c>
      <c r="H22" s="80" t="s">
        <v>86</v>
      </c>
      <c r="I22" s="80" t="s">
        <v>87</v>
      </c>
      <c r="J22" s="80" t="s">
        <v>88</v>
      </c>
      <c r="K22" s="80" t="s">
        <v>89</v>
      </c>
      <c r="L22" s="80" t="s">
        <v>90</v>
      </c>
      <c r="M22" s="80" t="s">
        <v>91</v>
      </c>
      <c r="N22" s="80" t="s">
        <v>92</v>
      </c>
      <c r="O22" s="80" t="s">
        <v>93</v>
      </c>
      <c r="P22" s="80" t="s">
        <v>94</v>
      </c>
      <c r="Q22" s="55" t="s">
        <v>95</v>
      </c>
      <c r="R22" s="80" t="s">
        <v>83</v>
      </c>
      <c r="S22" s="80" t="s">
        <v>84</v>
      </c>
      <c r="T22" s="80" t="s">
        <v>85</v>
      </c>
      <c r="U22" s="80" t="s">
        <v>86</v>
      </c>
      <c r="V22" s="80" t="s">
        <v>87</v>
      </c>
      <c r="W22" s="80" t="s">
        <v>88</v>
      </c>
      <c r="X22" s="80" t="s">
        <v>89</v>
      </c>
      <c r="Y22" s="80" t="s">
        <v>90</v>
      </c>
      <c r="Z22" s="80" t="s">
        <v>91</v>
      </c>
      <c r="AA22" s="80" t="s">
        <v>92</v>
      </c>
      <c r="AB22" s="80" t="s">
        <v>93</v>
      </c>
      <c r="AC22" s="80" t="s">
        <v>94</v>
      </c>
      <c r="AD22" s="55" t="s">
        <v>95</v>
      </c>
      <c r="AE22" s="80" t="s">
        <v>83</v>
      </c>
      <c r="AF22" s="80" t="s">
        <v>84</v>
      </c>
      <c r="AG22" s="80" t="s">
        <v>85</v>
      </c>
      <c r="AH22" s="80" t="s">
        <v>86</v>
      </c>
      <c r="AI22" s="80" t="s">
        <v>87</v>
      </c>
      <c r="AJ22" s="80" t="s">
        <v>88</v>
      </c>
      <c r="AK22" s="80" t="s">
        <v>89</v>
      </c>
      <c r="AL22" s="80" t="s">
        <v>90</v>
      </c>
      <c r="AM22" s="80" t="s">
        <v>91</v>
      </c>
      <c r="AN22" s="80" t="s">
        <v>92</v>
      </c>
      <c r="AO22" s="80" t="s">
        <v>93</v>
      </c>
      <c r="AP22" s="80" t="s">
        <v>94</v>
      </c>
      <c r="AQ22" s="55" t="s">
        <v>95</v>
      </c>
      <c r="AR22"/>
    </row>
    <row r="23" spans="2:44" ht="12.75" customHeight="1" x14ac:dyDescent="0.3">
      <c r="B23" s="81" t="s">
        <v>118</v>
      </c>
      <c r="C23" s="44" t="s">
        <v>119</v>
      </c>
      <c r="D23" s="81" t="s">
        <v>96</v>
      </c>
      <c r="E23" s="42">
        <v>7622154.6415999997</v>
      </c>
      <c r="F23" s="42">
        <v>7772767.1189000001</v>
      </c>
      <c r="G23" s="42">
        <v>7640354.1512000002</v>
      </c>
      <c r="H23" s="42">
        <v>8016035.0888999999</v>
      </c>
      <c r="I23" s="42">
        <v>7846067.6803000001</v>
      </c>
      <c r="J23" s="42">
        <v>8221343.3997</v>
      </c>
      <c r="K23" s="42">
        <v>8274460.9305999996</v>
      </c>
      <c r="L23" s="42">
        <v>7576188.4028000003</v>
      </c>
      <c r="M23" s="42">
        <v>8495032.6199999992</v>
      </c>
      <c r="N23" s="42">
        <v>8321887.8284999998</v>
      </c>
      <c r="O23" s="42">
        <v>8700340.9214999992</v>
      </c>
      <c r="P23" s="42">
        <v>8519074.3593000006</v>
      </c>
      <c r="Q23" s="42">
        <v>97005707.143299997</v>
      </c>
      <c r="R23" s="42"/>
      <c r="S23" s="42"/>
      <c r="T23" s="43"/>
      <c r="U23" s="43">
        <v>68263</v>
      </c>
      <c r="V23" s="43">
        <v>68263</v>
      </c>
      <c r="W23" s="43">
        <v>68263</v>
      </c>
      <c r="X23" s="43">
        <v>68263</v>
      </c>
      <c r="Y23" s="43">
        <v>68263</v>
      </c>
      <c r="Z23" s="43">
        <v>68263</v>
      </c>
      <c r="AA23" s="43">
        <v>68263</v>
      </c>
      <c r="AB23" s="43">
        <v>68263</v>
      </c>
      <c r="AC23" s="43"/>
      <c r="AD23" s="42">
        <v>546104</v>
      </c>
      <c r="AE23" s="42">
        <v>7622154.6415999997</v>
      </c>
      <c r="AF23" s="42">
        <v>7772767.1189000001</v>
      </c>
      <c r="AG23" s="42">
        <v>7640354.1512000002</v>
      </c>
      <c r="AH23" s="42">
        <v>8084298.0888999999</v>
      </c>
      <c r="AI23" s="42">
        <v>7914330.6803000001</v>
      </c>
      <c r="AJ23" s="42">
        <v>8289606.3997</v>
      </c>
      <c r="AK23" s="42">
        <v>8342723.9305999996</v>
      </c>
      <c r="AL23" s="42">
        <v>7644451.4028000003</v>
      </c>
      <c r="AM23" s="42">
        <v>8563295.6199999992</v>
      </c>
      <c r="AN23" s="42">
        <v>8390150.8285000008</v>
      </c>
      <c r="AO23" s="42">
        <v>8768603.9214999992</v>
      </c>
      <c r="AP23" s="42">
        <v>8519074.3593000006</v>
      </c>
      <c r="AQ23" s="77">
        <v>97551811.143299997</v>
      </c>
      <c r="AR23"/>
    </row>
    <row r="24" spans="2:44" ht="12.75" customHeight="1" x14ac:dyDescent="0.3">
      <c r="B24" s="75"/>
      <c r="C24" s="68"/>
      <c r="D24" s="81" t="s">
        <v>100</v>
      </c>
      <c r="E24" s="42">
        <v>6712042.8074000003</v>
      </c>
      <c r="F24" s="42">
        <v>6907011.7799000004</v>
      </c>
      <c r="G24" s="42">
        <v>6972709.0481000002</v>
      </c>
      <c r="H24" s="42">
        <v>7532105.0811000001</v>
      </c>
      <c r="I24" s="42">
        <v>7516681.9754999997</v>
      </c>
      <c r="J24" s="42">
        <v>8027696.6904999996</v>
      </c>
      <c r="K24" s="42">
        <v>8281002.0888</v>
      </c>
      <c r="L24" s="42">
        <v>7732242.5964000002</v>
      </c>
      <c r="M24" s="42">
        <v>8860419.9564999994</v>
      </c>
      <c r="N24" s="42">
        <v>8861006.3697999995</v>
      </c>
      <c r="O24" s="42">
        <v>9440716.4177000001</v>
      </c>
      <c r="P24" s="42">
        <v>9417903.2700999994</v>
      </c>
      <c r="Q24" s="42">
        <v>96261538.081799999</v>
      </c>
      <c r="R24" s="42"/>
      <c r="S24" s="42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2"/>
      <c r="AE24" s="42">
        <v>6712042.8074000003</v>
      </c>
      <c r="AF24" s="42">
        <v>6907011.7799000004</v>
      </c>
      <c r="AG24" s="42">
        <v>6972709.0481000002</v>
      </c>
      <c r="AH24" s="42">
        <v>7532105.0811000001</v>
      </c>
      <c r="AI24" s="42">
        <v>7516681.9754999997</v>
      </c>
      <c r="AJ24" s="42">
        <v>8027696.6904999996</v>
      </c>
      <c r="AK24" s="42">
        <v>8281002.0888</v>
      </c>
      <c r="AL24" s="42">
        <v>7732242.5964000002</v>
      </c>
      <c r="AM24" s="42">
        <v>8860419.9564999994</v>
      </c>
      <c r="AN24" s="42">
        <v>8861006.3697999995</v>
      </c>
      <c r="AO24" s="42">
        <v>9440716.4177000001</v>
      </c>
      <c r="AP24" s="42">
        <v>9417903.2700999994</v>
      </c>
      <c r="AQ24" s="77">
        <v>96261538.081799999</v>
      </c>
      <c r="AR24"/>
    </row>
    <row r="25" spans="2:44" ht="12.75" customHeight="1" x14ac:dyDescent="0.3">
      <c r="B25" s="75"/>
      <c r="C25" s="68"/>
      <c r="D25" s="81" t="s">
        <v>101</v>
      </c>
      <c r="E25" s="42">
        <v>3886530.9545999998</v>
      </c>
      <c r="F25" s="42">
        <v>3996369.4363000002</v>
      </c>
      <c r="G25" s="42">
        <v>3904393.6074999999</v>
      </c>
      <c r="H25" s="42">
        <v>4107813.5921999998</v>
      </c>
      <c r="I25" s="42">
        <v>4040969.1102999998</v>
      </c>
      <c r="J25" s="42">
        <v>4265103.5026000002</v>
      </c>
      <c r="K25" s="42">
        <v>4351180.3371000001</v>
      </c>
      <c r="L25" s="42">
        <v>4004756.122</v>
      </c>
      <c r="M25" s="42">
        <v>4511268.6893999996</v>
      </c>
      <c r="N25" s="42">
        <v>4447767.6505000005</v>
      </c>
      <c r="O25" s="42">
        <v>4682861.5674999999</v>
      </c>
      <c r="P25" s="42">
        <v>4619219.0399000002</v>
      </c>
      <c r="Q25" s="42">
        <v>50818233.609899998</v>
      </c>
      <c r="R25" s="42"/>
      <c r="S25" s="42"/>
      <c r="T25" s="43"/>
      <c r="U25" s="43">
        <v>9273</v>
      </c>
      <c r="V25" s="43">
        <v>9273</v>
      </c>
      <c r="W25" s="43">
        <v>9273</v>
      </c>
      <c r="X25" s="43">
        <v>9273</v>
      </c>
      <c r="Y25" s="43">
        <v>9273</v>
      </c>
      <c r="Z25" s="43">
        <v>9273</v>
      </c>
      <c r="AA25" s="43">
        <v>9273</v>
      </c>
      <c r="AB25" s="43">
        <v>9273</v>
      </c>
      <c r="AC25" s="43"/>
      <c r="AD25" s="42">
        <v>74184</v>
      </c>
      <c r="AE25" s="42">
        <v>3886530.9545999998</v>
      </c>
      <c r="AF25" s="42">
        <v>3996369.4363000002</v>
      </c>
      <c r="AG25" s="42">
        <v>3904393.6074999999</v>
      </c>
      <c r="AH25" s="42">
        <v>4117086.5921999998</v>
      </c>
      <c r="AI25" s="42">
        <v>4050242.1102999998</v>
      </c>
      <c r="AJ25" s="42">
        <v>4274376.5026000002</v>
      </c>
      <c r="AK25" s="42">
        <v>4360453.3371000001</v>
      </c>
      <c r="AL25" s="42">
        <v>4014029.122</v>
      </c>
      <c r="AM25" s="42">
        <v>4520541.6893999996</v>
      </c>
      <c r="AN25" s="42">
        <v>4457040.6505000005</v>
      </c>
      <c r="AO25" s="42">
        <v>4692134.5674999999</v>
      </c>
      <c r="AP25" s="42">
        <v>4619219.0399000002</v>
      </c>
      <c r="AQ25" s="77">
        <v>50892417.609899998</v>
      </c>
      <c r="AR25"/>
    </row>
    <row r="26" spans="2:44" ht="12.75" customHeight="1" x14ac:dyDescent="0.3">
      <c r="B26" s="75"/>
      <c r="C26" s="68"/>
      <c r="D26" s="81" t="s">
        <v>111</v>
      </c>
      <c r="E26" s="42">
        <v>10100879.8434</v>
      </c>
      <c r="F26" s="42">
        <v>10465364.2358</v>
      </c>
      <c r="G26" s="42">
        <v>10634455.1087</v>
      </c>
      <c r="H26" s="42">
        <v>10652387.1752</v>
      </c>
      <c r="I26" s="42">
        <v>11100195.161800001</v>
      </c>
      <c r="J26" s="42">
        <v>11104081.615</v>
      </c>
      <c r="K26" s="42">
        <v>11678215.957900001</v>
      </c>
      <c r="L26" s="42">
        <v>11716809.840600001</v>
      </c>
      <c r="M26" s="42">
        <v>11208536.3868</v>
      </c>
      <c r="N26" s="42">
        <v>12392210.960000001</v>
      </c>
      <c r="O26" s="42">
        <v>12394448.222999999</v>
      </c>
      <c r="P26" s="42">
        <v>12962699.3632</v>
      </c>
      <c r="Q26" s="42">
        <v>136410283.8714</v>
      </c>
      <c r="R26" s="42"/>
      <c r="S26" s="42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2"/>
      <c r="AE26" s="42">
        <v>10100879.8434</v>
      </c>
      <c r="AF26" s="42">
        <v>10465364.2358</v>
      </c>
      <c r="AG26" s="42">
        <v>10634455.1087</v>
      </c>
      <c r="AH26" s="42">
        <v>10652387.1752</v>
      </c>
      <c r="AI26" s="42">
        <v>11100195.161800001</v>
      </c>
      <c r="AJ26" s="42">
        <v>11104081.615</v>
      </c>
      <c r="AK26" s="42">
        <v>11678215.957900001</v>
      </c>
      <c r="AL26" s="42">
        <v>11716809.840600001</v>
      </c>
      <c r="AM26" s="42">
        <v>11208536.3868</v>
      </c>
      <c r="AN26" s="42">
        <v>12392210.960000001</v>
      </c>
      <c r="AO26" s="42">
        <v>12394448.222999999</v>
      </c>
      <c r="AP26" s="42">
        <v>12962699.3632</v>
      </c>
      <c r="AQ26" s="77">
        <v>136410283.8714</v>
      </c>
      <c r="AR26"/>
    </row>
    <row r="27" spans="2:44" ht="12.75" customHeight="1" x14ac:dyDescent="0.3">
      <c r="B27" s="75"/>
      <c r="C27" s="68"/>
      <c r="D27" s="81" t="s">
        <v>102</v>
      </c>
      <c r="E27" s="42">
        <v>5257211.7346999999</v>
      </c>
      <c r="F27" s="42">
        <v>5196831.8324999996</v>
      </c>
      <c r="G27" s="42">
        <v>5103370.8408000004</v>
      </c>
      <c r="H27" s="42">
        <v>5315922.5515000001</v>
      </c>
      <c r="I27" s="42">
        <v>5149602.1108999997</v>
      </c>
      <c r="J27" s="42">
        <v>5358225.4709999999</v>
      </c>
      <c r="K27" s="42">
        <v>5370642.8413000004</v>
      </c>
      <c r="L27" s="42">
        <v>4866310.1178000001</v>
      </c>
      <c r="M27" s="42">
        <v>5419235.3015999999</v>
      </c>
      <c r="N27" s="42">
        <v>5267563.3964</v>
      </c>
      <c r="O27" s="42">
        <v>5463926.1602999996</v>
      </c>
      <c r="P27" s="42">
        <v>5310358.3194000004</v>
      </c>
      <c r="Q27" s="42">
        <v>63079200.678199999</v>
      </c>
      <c r="R27" s="42"/>
      <c r="S27" s="42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2"/>
      <c r="AE27" s="42">
        <v>5257211.7346999999</v>
      </c>
      <c r="AF27" s="42">
        <v>5196831.8324999996</v>
      </c>
      <c r="AG27" s="42">
        <v>5103370.8408000004</v>
      </c>
      <c r="AH27" s="42">
        <v>5315922.5515000001</v>
      </c>
      <c r="AI27" s="42">
        <v>5149602.1108999997</v>
      </c>
      <c r="AJ27" s="42">
        <v>5358225.4709999999</v>
      </c>
      <c r="AK27" s="42">
        <v>5370642.8413000004</v>
      </c>
      <c r="AL27" s="42">
        <v>4866310.1178000001</v>
      </c>
      <c r="AM27" s="42">
        <v>5419235.3015999999</v>
      </c>
      <c r="AN27" s="42">
        <v>5267563.3964</v>
      </c>
      <c r="AO27" s="42">
        <v>5463926.1602999996</v>
      </c>
      <c r="AP27" s="42">
        <v>5310358.3194000004</v>
      </c>
      <c r="AQ27" s="77">
        <v>63079200.678199999</v>
      </c>
      <c r="AR27"/>
    </row>
    <row r="28" spans="2:44" ht="12.75" customHeight="1" x14ac:dyDescent="0.3">
      <c r="B28" s="75"/>
      <c r="C28" s="68"/>
      <c r="D28" s="81" t="s">
        <v>103</v>
      </c>
      <c r="E28" s="42">
        <v>810054.13260000001</v>
      </c>
      <c r="F28" s="42">
        <v>856678.88320000004</v>
      </c>
      <c r="G28" s="42">
        <v>877436.97569999995</v>
      </c>
      <c r="H28" s="42">
        <v>953645.49840000004</v>
      </c>
      <c r="I28" s="42">
        <v>962641.18519999995</v>
      </c>
      <c r="J28" s="42">
        <v>1033191.1608</v>
      </c>
      <c r="K28" s="42">
        <v>1076982.5327999999</v>
      </c>
      <c r="L28" s="42">
        <v>1020023.7079</v>
      </c>
      <c r="M28" s="42">
        <v>1182508.1488000001</v>
      </c>
      <c r="N28" s="42">
        <v>1196156.9702000001</v>
      </c>
      <c r="O28" s="42">
        <v>1290631.0411</v>
      </c>
      <c r="P28" s="42">
        <v>1304401.5268000001</v>
      </c>
      <c r="Q28" s="42">
        <v>12564351.763499999</v>
      </c>
      <c r="R28" s="42"/>
      <c r="S28" s="42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2"/>
      <c r="AE28" s="42">
        <v>810054.13260000001</v>
      </c>
      <c r="AF28" s="42">
        <v>856678.88320000004</v>
      </c>
      <c r="AG28" s="42">
        <v>877436.97569999995</v>
      </c>
      <c r="AH28" s="42">
        <v>953645.49840000004</v>
      </c>
      <c r="AI28" s="42">
        <v>962641.18519999995</v>
      </c>
      <c r="AJ28" s="42">
        <v>1033191.1608</v>
      </c>
      <c r="AK28" s="42">
        <v>1076982.5327999999</v>
      </c>
      <c r="AL28" s="42">
        <v>1020023.7079</v>
      </c>
      <c r="AM28" s="42">
        <v>1182508.1488000001</v>
      </c>
      <c r="AN28" s="42">
        <v>1196156.9702000001</v>
      </c>
      <c r="AO28" s="42">
        <v>1290631.0411</v>
      </c>
      <c r="AP28" s="42">
        <v>1304401.5268000001</v>
      </c>
      <c r="AQ28" s="77">
        <v>12564351.763499999</v>
      </c>
      <c r="AR28"/>
    </row>
    <row r="29" spans="2:44" ht="12.75" customHeight="1" x14ac:dyDescent="0.3">
      <c r="B29" s="75"/>
      <c r="C29" s="44" t="s">
        <v>120</v>
      </c>
      <c r="D29" s="81" t="s">
        <v>96</v>
      </c>
      <c r="E29" s="42">
        <v>2513035.6118000001</v>
      </c>
      <c r="F29" s="42">
        <v>2680697.6074000001</v>
      </c>
      <c r="G29" s="42">
        <v>2627382.8557000002</v>
      </c>
      <c r="H29" s="42">
        <v>2742637.6768999998</v>
      </c>
      <c r="I29" s="42">
        <v>2693187.1603000001</v>
      </c>
      <c r="J29" s="42">
        <v>2825488.6288999999</v>
      </c>
      <c r="K29" s="42">
        <v>2873372.2831999999</v>
      </c>
      <c r="L29" s="42">
        <v>2653916.3432</v>
      </c>
      <c r="M29" s="42">
        <v>2983537.3026000001</v>
      </c>
      <c r="N29" s="42">
        <v>2933046.2270999998</v>
      </c>
      <c r="O29" s="42">
        <v>3081704.8398000002</v>
      </c>
      <c r="P29" s="42">
        <v>3033411.5427000001</v>
      </c>
      <c r="Q29" s="42">
        <v>33641418.079599999</v>
      </c>
      <c r="R29" s="42"/>
      <c r="S29" s="42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2"/>
      <c r="AE29" s="42">
        <v>2513035.6118000001</v>
      </c>
      <c r="AF29" s="42">
        <v>2680697.6074000001</v>
      </c>
      <c r="AG29" s="42">
        <v>2627382.8557000002</v>
      </c>
      <c r="AH29" s="42">
        <v>2742637.6768999998</v>
      </c>
      <c r="AI29" s="42">
        <v>2693187.1603000001</v>
      </c>
      <c r="AJ29" s="42">
        <v>2825488.6288999999</v>
      </c>
      <c r="AK29" s="42">
        <v>2873372.2831999999</v>
      </c>
      <c r="AL29" s="42">
        <v>2653916.3432</v>
      </c>
      <c r="AM29" s="42">
        <v>2983537.3026000001</v>
      </c>
      <c r="AN29" s="42">
        <v>2933046.2270999998</v>
      </c>
      <c r="AO29" s="42">
        <v>3081704.8398000002</v>
      </c>
      <c r="AP29" s="42">
        <v>3033411.5427000001</v>
      </c>
      <c r="AQ29" s="77">
        <v>33641418.079599999</v>
      </c>
      <c r="AR29"/>
    </row>
    <row r="30" spans="2:44" ht="12.75" customHeight="1" x14ac:dyDescent="0.3">
      <c r="B30" s="75"/>
      <c r="C30" s="68"/>
      <c r="D30" s="81" t="s">
        <v>100</v>
      </c>
      <c r="E30" s="42">
        <v>2682965.5704999999</v>
      </c>
      <c r="F30" s="42">
        <v>2973847.0414</v>
      </c>
      <c r="G30" s="42">
        <v>3062488.7880000002</v>
      </c>
      <c r="H30" s="42">
        <v>3368819.5373</v>
      </c>
      <c r="I30" s="42">
        <v>3478043.1869999999</v>
      </c>
      <c r="J30" s="42">
        <v>3827748.2563</v>
      </c>
      <c r="K30" s="42">
        <v>4188601.5677</v>
      </c>
      <c r="L30" s="42">
        <v>4074813.2067999998</v>
      </c>
      <c r="M30" s="42">
        <v>4835896.3394999998</v>
      </c>
      <c r="N30" s="42">
        <v>5022618.0970000001</v>
      </c>
      <c r="O30" s="42">
        <v>5577667.1206</v>
      </c>
      <c r="P30" s="42">
        <v>5807976.193</v>
      </c>
      <c r="Q30" s="42">
        <v>48901484.905100003</v>
      </c>
      <c r="R30" s="42"/>
      <c r="S30" s="42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2"/>
      <c r="AE30" s="42">
        <v>2682965.5704999999</v>
      </c>
      <c r="AF30" s="42">
        <v>2973847.0414</v>
      </c>
      <c r="AG30" s="42">
        <v>3062488.7880000002</v>
      </c>
      <c r="AH30" s="42">
        <v>3368819.5373</v>
      </c>
      <c r="AI30" s="42">
        <v>3478043.1869999999</v>
      </c>
      <c r="AJ30" s="42">
        <v>3827748.2563</v>
      </c>
      <c r="AK30" s="42">
        <v>4188601.5677</v>
      </c>
      <c r="AL30" s="42">
        <v>4074813.2067999998</v>
      </c>
      <c r="AM30" s="42">
        <v>4835896.3394999998</v>
      </c>
      <c r="AN30" s="42">
        <v>5022618.0970000001</v>
      </c>
      <c r="AO30" s="42">
        <v>5577667.1206</v>
      </c>
      <c r="AP30" s="42">
        <v>5807976.193</v>
      </c>
      <c r="AQ30" s="77">
        <v>48901484.905100003</v>
      </c>
      <c r="AR30"/>
    </row>
    <row r="31" spans="2:44" ht="12.75" customHeight="1" x14ac:dyDescent="0.3">
      <c r="B31" s="75"/>
      <c r="C31" s="68"/>
      <c r="D31" s="81" t="s">
        <v>101</v>
      </c>
      <c r="E31" s="42">
        <v>1260854.5976</v>
      </c>
      <c r="F31" s="42">
        <v>1317590.1254</v>
      </c>
      <c r="G31" s="42">
        <v>1291769.1842</v>
      </c>
      <c r="H31" s="42">
        <v>1350884.8049000001</v>
      </c>
      <c r="I31" s="42">
        <v>1328150.2852</v>
      </c>
      <c r="J31" s="42">
        <v>1398908.3328</v>
      </c>
      <c r="K31" s="42">
        <v>1429221.2775000001</v>
      </c>
      <c r="L31" s="42">
        <v>1318160.6414000001</v>
      </c>
      <c r="M31" s="42">
        <v>1484467.4143999999</v>
      </c>
      <c r="N31" s="42">
        <v>1462248.7681</v>
      </c>
      <c r="O31" s="42">
        <v>1539461.9857000001</v>
      </c>
      <c r="P31" s="42">
        <v>1518595.3234000001</v>
      </c>
      <c r="Q31" s="42">
        <v>16700312.740599999</v>
      </c>
      <c r="R31" s="42"/>
      <c r="S31" s="42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2"/>
      <c r="AE31" s="42">
        <v>1260854.5976</v>
      </c>
      <c r="AF31" s="42">
        <v>1317590.1254</v>
      </c>
      <c r="AG31" s="42">
        <v>1291769.1842</v>
      </c>
      <c r="AH31" s="42">
        <v>1350884.8049000001</v>
      </c>
      <c r="AI31" s="42">
        <v>1328150.2852</v>
      </c>
      <c r="AJ31" s="42">
        <v>1398908.3328</v>
      </c>
      <c r="AK31" s="42">
        <v>1429221.2775000001</v>
      </c>
      <c r="AL31" s="42">
        <v>1318160.6414000001</v>
      </c>
      <c r="AM31" s="42">
        <v>1484467.4143999999</v>
      </c>
      <c r="AN31" s="42">
        <v>1462248.7681</v>
      </c>
      <c r="AO31" s="42">
        <v>1539461.9857000001</v>
      </c>
      <c r="AP31" s="42">
        <v>1518595.3234000001</v>
      </c>
      <c r="AQ31" s="77">
        <v>16700312.740599999</v>
      </c>
      <c r="AR31"/>
    </row>
    <row r="32" spans="2:44" ht="12.75" customHeight="1" x14ac:dyDescent="0.3">
      <c r="B32" s="75"/>
      <c r="C32" s="68"/>
      <c r="D32" s="81" t="s">
        <v>111</v>
      </c>
      <c r="E32" s="42">
        <v>3604667.0342999999</v>
      </c>
      <c r="F32" s="42">
        <v>3717130.7217999999</v>
      </c>
      <c r="G32" s="42">
        <v>3787370.3122999999</v>
      </c>
      <c r="H32" s="42">
        <v>3780273.6379999998</v>
      </c>
      <c r="I32" s="42">
        <v>3927072.4509000001</v>
      </c>
      <c r="J32" s="42">
        <v>3919666.1025999999</v>
      </c>
      <c r="K32" s="42">
        <v>4116912.1439</v>
      </c>
      <c r="L32" s="42">
        <v>4138009.7700999998</v>
      </c>
      <c r="M32" s="42">
        <v>3946491.9451000001</v>
      </c>
      <c r="N32" s="42">
        <v>4375923.5892000003</v>
      </c>
      <c r="O32" s="42">
        <v>4373507.1131999996</v>
      </c>
      <c r="P32" s="42">
        <v>4588880.1552999998</v>
      </c>
      <c r="Q32" s="42">
        <v>48275904.9767</v>
      </c>
      <c r="R32" s="42"/>
      <c r="S32" s="42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2"/>
      <c r="AE32" s="42">
        <v>3604667.0342999999</v>
      </c>
      <c r="AF32" s="42">
        <v>3717130.7217999999</v>
      </c>
      <c r="AG32" s="42">
        <v>3787370.3122999999</v>
      </c>
      <c r="AH32" s="42">
        <v>3780273.6379999998</v>
      </c>
      <c r="AI32" s="42">
        <v>3927072.4509000001</v>
      </c>
      <c r="AJ32" s="42">
        <v>3919666.1025999999</v>
      </c>
      <c r="AK32" s="42">
        <v>4116912.1439</v>
      </c>
      <c r="AL32" s="42">
        <v>4138009.7700999998</v>
      </c>
      <c r="AM32" s="42">
        <v>3946491.9451000001</v>
      </c>
      <c r="AN32" s="42">
        <v>4375923.5892000003</v>
      </c>
      <c r="AO32" s="42">
        <v>4373507.1131999996</v>
      </c>
      <c r="AP32" s="42">
        <v>4588880.1552999998</v>
      </c>
      <c r="AQ32" s="77">
        <v>48275904.9767</v>
      </c>
      <c r="AR32"/>
    </row>
    <row r="33" spans="2:44" ht="12.75" customHeight="1" x14ac:dyDescent="0.3">
      <c r="B33" s="75"/>
      <c r="C33" s="68"/>
      <c r="D33" s="81" t="s">
        <v>102</v>
      </c>
      <c r="E33" s="42">
        <v>1242688.7923999999</v>
      </c>
      <c r="F33" s="42">
        <v>1316463.4334</v>
      </c>
      <c r="G33" s="42">
        <v>1326625.6817999999</v>
      </c>
      <c r="H33" s="42">
        <v>1404670.8052999999</v>
      </c>
      <c r="I33" s="42">
        <v>1381156.1629000001</v>
      </c>
      <c r="J33" s="42">
        <v>1437423.4061</v>
      </c>
      <c r="K33" s="42">
        <v>1456830.0595</v>
      </c>
      <c r="L33" s="42">
        <v>1351179.6157</v>
      </c>
      <c r="M33" s="42">
        <v>1528156.6392000001</v>
      </c>
      <c r="N33" s="42">
        <v>1505881.5379000001</v>
      </c>
      <c r="O33" s="42">
        <v>1582853.0162</v>
      </c>
      <c r="P33" s="42">
        <v>1558451.0393000001</v>
      </c>
      <c r="Q33" s="42">
        <v>17092380.1897</v>
      </c>
      <c r="R33" s="42"/>
      <c r="S33" s="42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2"/>
      <c r="AE33" s="42">
        <v>1242688.7923999999</v>
      </c>
      <c r="AF33" s="42">
        <v>1316463.4334</v>
      </c>
      <c r="AG33" s="42">
        <v>1326625.6817999999</v>
      </c>
      <c r="AH33" s="42">
        <v>1404670.8052999999</v>
      </c>
      <c r="AI33" s="42">
        <v>1381156.1629000001</v>
      </c>
      <c r="AJ33" s="42">
        <v>1437423.4061</v>
      </c>
      <c r="AK33" s="42">
        <v>1456830.0595</v>
      </c>
      <c r="AL33" s="42">
        <v>1351179.6157</v>
      </c>
      <c r="AM33" s="42">
        <v>1528156.6392000001</v>
      </c>
      <c r="AN33" s="42">
        <v>1505881.5379000001</v>
      </c>
      <c r="AO33" s="42">
        <v>1582853.0162</v>
      </c>
      <c r="AP33" s="42">
        <v>1558451.0393000001</v>
      </c>
      <c r="AQ33" s="77">
        <v>17092380.1897</v>
      </c>
      <c r="AR33"/>
    </row>
    <row r="34" spans="2:44" ht="12.75" customHeight="1" x14ac:dyDescent="0.3">
      <c r="B34" s="75"/>
      <c r="C34" s="68"/>
      <c r="D34" s="81" t="s">
        <v>103</v>
      </c>
      <c r="E34" s="42">
        <v>118012.6805</v>
      </c>
      <c r="F34" s="42">
        <v>113593.4111</v>
      </c>
      <c r="G34" s="42">
        <v>122310.31299999999</v>
      </c>
      <c r="H34" s="42">
        <v>133553.4847</v>
      </c>
      <c r="I34" s="42">
        <v>133473.18030000001</v>
      </c>
      <c r="J34" s="42">
        <v>144040.38099999999</v>
      </c>
      <c r="K34" s="42">
        <v>150016.4724</v>
      </c>
      <c r="L34" s="42">
        <v>141027.50469999999</v>
      </c>
      <c r="M34" s="42">
        <v>164639.13039999999</v>
      </c>
      <c r="N34" s="42">
        <v>166506.4037</v>
      </c>
      <c r="O34" s="42">
        <v>179476.3867</v>
      </c>
      <c r="P34" s="42">
        <v>181480.1537</v>
      </c>
      <c r="Q34" s="42">
        <v>1748129.5022</v>
      </c>
      <c r="R34" s="42"/>
      <c r="S34" s="42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2"/>
      <c r="AE34" s="42">
        <v>118012.6805</v>
      </c>
      <c r="AF34" s="42">
        <v>113593.4111</v>
      </c>
      <c r="AG34" s="42">
        <v>122310.31299999999</v>
      </c>
      <c r="AH34" s="42">
        <v>133553.4847</v>
      </c>
      <c r="AI34" s="42">
        <v>133473.18030000001</v>
      </c>
      <c r="AJ34" s="42">
        <v>144040.38099999999</v>
      </c>
      <c r="AK34" s="42">
        <v>150016.4724</v>
      </c>
      <c r="AL34" s="42">
        <v>141027.50469999999</v>
      </c>
      <c r="AM34" s="42">
        <v>164639.13039999999</v>
      </c>
      <c r="AN34" s="42">
        <v>166506.4037</v>
      </c>
      <c r="AO34" s="42">
        <v>179476.3867</v>
      </c>
      <c r="AP34" s="42">
        <v>181480.1537</v>
      </c>
      <c r="AQ34" s="77">
        <v>1748129.5022</v>
      </c>
      <c r="AR34"/>
    </row>
    <row r="35" spans="2:44" ht="12.75" customHeight="1" x14ac:dyDescent="0.3">
      <c r="B35" s="93" t="s">
        <v>67</v>
      </c>
      <c r="C35" s="94" t="s">
        <v>67</v>
      </c>
      <c r="D35" s="95" t="s">
        <v>67</v>
      </c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91"/>
      <c r="AR35"/>
    </row>
    <row r="36" spans="2:44" ht="12.75" customHeight="1" x14ac:dyDescent="0.3">
      <c r="B36" s="93" t="s">
        <v>67</v>
      </c>
      <c r="C36" s="94" t="s">
        <v>67</v>
      </c>
      <c r="D36" s="95" t="s">
        <v>67</v>
      </c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91"/>
      <c r="AR36"/>
    </row>
    <row r="37" spans="2:44" ht="12.75" customHeight="1" x14ac:dyDescent="0.3">
      <c r="B37" s="93" t="s">
        <v>67</v>
      </c>
      <c r="C37" s="94" t="s">
        <v>67</v>
      </c>
      <c r="D37" s="95" t="s">
        <v>67</v>
      </c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91"/>
      <c r="AR37"/>
    </row>
    <row r="38" spans="2:44" ht="12.75" customHeight="1" x14ac:dyDescent="0.3">
      <c r="B38" s="93" t="s">
        <v>67</v>
      </c>
      <c r="C38" s="94" t="s">
        <v>67</v>
      </c>
      <c r="D38" s="95" t="s">
        <v>67</v>
      </c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91"/>
      <c r="AR38"/>
    </row>
    <row r="39" spans="2:44" ht="12.75" customHeight="1" x14ac:dyDescent="0.3">
      <c r="B39" s="93" t="s">
        <v>67</v>
      </c>
      <c r="C39" s="94" t="s">
        <v>67</v>
      </c>
      <c r="D39" s="95" t="s">
        <v>67</v>
      </c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91"/>
      <c r="AR39"/>
    </row>
    <row r="40" spans="2:44" ht="12.75" customHeight="1" x14ac:dyDescent="0.3">
      <c r="B40" s="93" t="s">
        <v>67</v>
      </c>
      <c r="C40" s="94" t="s">
        <v>67</v>
      </c>
      <c r="D40" s="95" t="s">
        <v>67</v>
      </c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91"/>
      <c r="AR40"/>
    </row>
    <row r="41" spans="2:44" ht="12.75" customHeight="1" x14ac:dyDescent="0.3">
      <c r="B41" s="93" t="s">
        <v>67</v>
      </c>
      <c r="C41" s="94" t="s">
        <v>67</v>
      </c>
      <c r="D41" s="95" t="s">
        <v>67</v>
      </c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91"/>
      <c r="AR41"/>
    </row>
    <row r="42" spans="2:44" ht="12.75" customHeight="1" x14ac:dyDescent="0.3">
      <c r="B42" s="93" t="s">
        <v>67</v>
      </c>
      <c r="C42" s="94" t="s">
        <v>67</v>
      </c>
      <c r="D42" s="95" t="s">
        <v>67</v>
      </c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91"/>
      <c r="AR42"/>
    </row>
    <row r="43" spans="2:44" ht="12.75" customHeight="1" x14ac:dyDescent="0.3">
      <c r="B43" s="93" t="s">
        <v>67</v>
      </c>
      <c r="C43" s="94" t="s">
        <v>67</v>
      </c>
      <c r="D43" s="95" t="s">
        <v>67</v>
      </c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91"/>
      <c r="AR43"/>
    </row>
    <row r="44" spans="2:44" ht="12.75" customHeight="1" x14ac:dyDescent="0.3">
      <c r="B44" s="93" t="s">
        <v>67</v>
      </c>
      <c r="C44" s="94" t="s">
        <v>67</v>
      </c>
      <c r="D44" s="95" t="s">
        <v>67</v>
      </c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91"/>
      <c r="AR44"/>
    </row>
    <row r="45" spans="2:44" ht="12.75" customHeight="1" x14ac:dyDescent="0.3">
      <c r="B45" s="93" t="s">
        <v>67</v>
      </c>
      <c r="C45" s="94" t="s">
        <v>67</v>
      </c>
      <c r="D45" s="95" t="s">
        <v>67</v>
      </c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91"/>
      <c r="AR45"/>
    </row>
    <row r="46" spans="2:44" ht="12.75" customHeight="1" x14ac:dyDescent="0.3">
      <c r="B46" s="93" t="s">
        <v>67</v>
      </c>
      <c r="C46" s="94" t="s">
        <v>67</v>
      </c>
      <c r="D46" s="95" t="s">
        <v>67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91"/>
      <c r="AR46"/>
    </row>
    <row r="47" spans="2:44" ht="12.75" customHeight="1" x14ac:dyDescent="0.3">
      <c r="B47" s="93" t="s">
        <v>67</v>
      </c>
      <c r="C47" s="94" t="s">
        <v>67</v>
      </c>
      <c r="D47" s="95" t="s">
        <v>67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91"/>
      <c r="AR47"/>
    </row>
    <row r="48" spans="2:44" ht="12.75" customHeight="1" x14ac:dyDescent="0.3">
      <c r="B48" s="93" t="s">
        <v>67</v>
      </c>
      <c r="C48" s="94" t="s">
        <v>67</v>
      </c>
      <c r="D48" s="95" t="s">
        <v>67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91"/>
      <c r="AR48"/>
    </row>
    <row r="49" spans="2:44" ht="12.75" customHeight="1" x14ac:dyDescent="0.3">
      <c r="B49" s="93" t="s">
        <v>67</v>
      </c>
      <c r="C49" s="94" t="s">
        <v>67</v>
      </c>
      <c r="D49" s="95" t="s">
        <v>67</v>
      </c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91"/>
      <c r="AR49"/>
    </row>
    <row r="50" spans="2:44" ht="12.75" customHeight="1" x14ac:dyDescent="0.3">
      <c r="B50" s="93" t="s">
        <v>67</v>
      </c>
      <c r="C50" s="94" t="s">
        <v>67</v>
      </c>
      <c r="D50" s="95" t="s">
        <v>67</v>
      </c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91"/>
      <c r="AR50"/>
    </row>
    <row r="51" spans="2:44" ht="12.75" customHeight="1" x14ac:dyDescent="0.3">
      <c r="B51" s="93" t="s">
        <v>67</v>
      </c>
      <c r="C51" s="94" t="s">
        <v>67</v>
      </c>
      <c r="D51" s="95" t="s">
        <v>67</v>
      </c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91"/>
      <c r="AR51"/>
    </row>
    <row r="52" spans="2:44" ht="12.75" customHeight="1" x14ac:dyDescent="0.3">
      <c r="B52" s="93" t="s">
        <v>67</v>
      </c>
      <c r="C52" s="94" t="s">
        <v>67</v>
      </c>
      <c r="D52" s="95" t="s">
        <v>67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91"/>
      <c r="AR52"/>
    </row>
    <row r="53" spans="2:44" ht="12.75" customHeight="1" x14ac:dyDescent="0.3">
      <c r="B53" s="93" t="s">
        <v>67</v>
      </c>
      <c r="C53" s="94" t="s">
        <v>67</v>
      </c>
      <c r="D53" s="95" t="s">
        <v>67</v>
      </c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91"/>
      <c r="AR53"/>
    </row>
    <row r="54" spans="2:44" ht="12.75" customHeight="1" x14ac:dyDescent="0.3">
      <c r="B54" s="93" t="s">
        <v>67</v>
      </c>
      <c r="C54" s="94" t="s">
        <v>67</v>
      </c>
      <c r="D54" s="95" t="s">
        <v>67</v>
      </c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91"/>
      <c r="AR54"/>
    </row>
    <row r="55" spans="2:44" ht="12.75" customHeight="1" x14ac:dyDescent="0.3">
      <c r="B55" s="93" t="s">
        <v>67</v>
      </c>
      <c r="C55" s="94" t="s">
        <v>67</v>
      </c>
      <c r="D55" s="95" t="s">
        <v>67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91"/>
      <c r="AR55"/>
    </row>
    <row r="56" spans="2:44" ht="12.75" customHeight="1" x14ac:dyDescent="0.3">
      <c r="B56" s="93" t="s">
        <v>67</v>
      </c>
      <c r="C56" s="94" t="s">
        <v>67</v>
      </c>
      <c r="D56" s="95" t="s">
        <v>67</v>
      </c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91"/>
      <c r="AR56"/>
    </row>
    <row r="57" spans="2:44" ht="12.75" customHeight="1" x14ac:dyDescent="0.3">
      <c r="B57" s="93" t="s">
        <v>67</v>
      </c>
      <c r="C57" s="94" t="s">
        <v>67</v>
      </c>
      <c r="D57" s="95" t="s">
        <v>67</v>
      </c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91"/>
      <c r="AR57"/>
    </row>
    <row r="58" spans="2:44" ht="12.75" customHeight="1" x14ac:dyDescent="0.3">
      <c r="B58" s="93" t="s">
        <v>67</v>
      </c>
      <c r="C58" s="94" t="s">
        <v>67</v>
      </c>
      <c r="D58" s="95" t="s">
        <v>67</v>
      </c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91"/>
      <c r="AR58"/>
    </row>
    <row r="59" spans="2:44" ht="12.75" customHeight="1" x14ac:dyDescent="0.3">
      <c r="B59" s="93" t="s">
        <v>67</v>
      </c>
      <c r="C59" s="94" t="s">
        <v>67</v>
      </c>
      <c r="D59" s="95" t="s">
        <v>67</v>
      </c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91"/>
      <c r="AR59"/>
    </row>
    <row r="60" spans="2:44" ht="12.75" customHeight="1" x14ac:dyDescent="0.3">
      <c r="B60" s="93" t="s">
        <v>67</v>
      </c>
      <c r="C60" s="94" t="s">
        <v>67</v>
      </c>
      <c r="D60" s="95" t="s">
        <v>67</v>
      </c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91"/>
      <c r="AR60"/>
    </row>
    <row r="61" spans="2:44" ht="12.75" customHeight="1" x14ac:dyDescent="0.3">
      <c r="B61" s="93" t="s">
        <v>67</v>
      </c>
      <c r="C61" s="94" t="s">
        <v>67</v>
      </c>
      <c r="D61" s="95" t="s">
        <v>67</v>
      </c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91"/>
      <c r="AR61"/>
    </row>
    <row r="62" spans="2:44" ht="12.75" customHeight="1" x14ac:dyDescent="0.3">
      <c r="B62" s="93" t="s">
        <v>67</v>
      </c>
      <c r="C62" s="94" t="s">
        <v>67</v>
      </c>
      <c r="D62" s="95" t="s">
        <v>67</v>
      </c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91"/>
      <c r="AR62"/>
    </row>
    <row r="63" spans="2:44" ht="12.75" customHeight="1" x14ac:dyDescent="0.3">
      <c r="B63" s="93" t="s">
        <v>67</v>
      </c>
      <c r="C63" s="94" t="s">
        <v>67</v>
      </c>
      <c r="D63" s="95" t="s">
        <v>67</v>
      </c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91"/>
      <c r="AR63"/>
    </row>
    <row r="64" spans="2:44" ht="12.75" customHeight="1" x14ac:dyDescent="0.3">
      <c r="B64" s="93" t="s">
        <v>67</v>
      </c>
      <c r="C64" s="94" t="s">
        <v>67</v>
      </c>
      <c r="D64" s="95" t="s">
        <v>67</v>
      </c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91"/>
      <c r="AR64"/>
    </row>
    <row r="65" spans="2:44" ht="12.75" customHeight="1" x14ac:dyDescent="0.3">
      <c r="B65" s="93" t="s">
        <v>67</v>
      </c>
      <c r="C65" s="94" t="s">
        <v>67</v>
      </c>
      <c r="D65" s="95" t="s">
        <v>67</v>
      </c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91"/>
      <c r="AR65"/>
    </row>
    <row r="66" spans="2:44" ht="12.75" customHeight="1" x14ac:dyDescent="0.3">
      <c r="B66" s="93" t="s">
        <v>67</v>
      </c>
      <c r="C66" s="94" t="s">
        <v>67</v>
      </c>
      <c r="D66" s="95" t="s">
        <v>67</v>
      </c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91"/>
      <c r="AR66"/>
    </row>
    <row r="67" spans="2:44" ht="12.75" customHeight="1" x14ac:dyDescent="0.3">
      <c r="B67" s="93" t="s">
        <v>67</v>
      </c>
      <c r="C67" s="94" t="s">
        <v>67</v>
      </c>
      <c r="D67" s="95" t="s">
        <v>67</v>
      </c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91"/>
      <c r="AR67"/>
    </row>
    <row r="68" spans="2:44" ht="12.75" customHeight="1" x14ac:dyDescent="0.3">
      <c r="B68" s="93" t="s">
        <v>67</v>
      </c>
      <c r="C68" s="94" t="s">
        <v>67</v>
      </c>
      <c r="D68" s="95" t="s">
        <v>67</v>
      </c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91"/>
      <c r="AR68"/>
    </row>
    <row r="69" spans="2:44" ht="12.75" customHeight="1" x14ac:dyDescent="0.3">
      <c r="B69" s="93" t="s">
        <v>67</v>
      </c>
      <c r="C69" s="94" t="s">
        <v>67</v>
      </c>
      <c r="D69" s="95" t="s">
        <v>67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91"/>
      <c r="AR69"/>
    </row>
    <row r="70" spans="2:44" ht="12.75" customHeight="1" x14ac:dyDescent="0.3">
      <c r="B70" s="93" t="s">
        <v>67</v>
      </c>
      <c r="C70" s="94" t="s">
        <v>67</v>
      </c>
      <c r="D70" s="95" t="s">
        <v>67</v>
      </c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91"/>
      <c r="AR70"/>
    </row>
    <row r="71" spans="2:44" ht="12.75" customHeight="1" x14ac:dyDescent="0.3">
      <c r="B71" s="93" t="s">
        <v>67</v>
      </c>
      <c r="C71" s="94" t="s">
        <v>67</v>
      </c>
      <c r="D71" s="95" t="s">
        <v>67</v>
      </c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91"/>
      <c r="AR71"/>
    </row>
    <row r="72" spans="2:44" ht="12.75" customHeight="1" x14ac:dyDescent="0.3">
      <c r="B72" s="93" t="s">
        <v>67</v>
      </c>
      <c r="C72" s="94" t="s">
        <v>67</v>
      </c>
      <c r="D72" s="95" t="s">
        <v>67</v>
      </c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91"/>
      <c r="AR72"/>
    </row>
    <row r="73" spans="2:44" ht="12.75" customHeight="1" x14ac:dyDescent="0.3">
      <c r="B73" s="93" t="s">
        <v>67</v>
      </c>
      <c r="C73" s="94" t="s">
        <v>67</v>
      </c>
      <c r="D73" s="95" t="s">
        <v>67</v>
      </c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91"/>
      <c r="AR73"/>
    </row>
    <row r="74" spans="2:44" ht="12.75" customHeight="1" x14ac:dyDescent="0.3">
      <c r="B74" s="93" t="s">
        <v>67</v>
      </c>
      <c r="C74" s="94" t="s">
        <v>67</v>
      </c>
      <c r="D74" s="95" t="s">
        <v>67</v>
      </c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91"/>
      <c r="AR74"/>
    </row>
    <row r="75" spans="2:44" ht="12.75" customHeight="1" x14ac:dyDescent="0.3">
      <c r="B75" s="93" t="s">
        <v>67</v>
      </c>
      <c r="C75" s="94" t="s">
        <v>67</v>
      </c>
      <c r="D75" s="95" t="s">
        <v>67</v>
      </c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91"/>
      <c r="AR75"/>
    </row>
    <row r="76" spans="2:44" ht="12.75" customHeight="1" x14ac:dyDescent="0.3">
      <c r="B76" s="93" t="s">
        <v>67</v>
      </c>
      <c r="C76" s="94" t="s">
        <v>67</v>
      </c>
      <c r="D76" s="95" t="s">
        <v>67</v>
      </c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91"/>
      <c r="AR76"/>
    </row>
    <row r="77" spans="2:44" ht="12.75" customHeight="1" x14ac:dyDescent="0.3">
      <c r="B77" s="93" t="s">
        <v>67</v>
      </c>
      <c r="C77" s="94" t="s">
        <v>67</v>
      </c>
      <c r="D77" s="95" t="s">
        <v>67</v>
      </c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91"/>
      <c r="AR77"/>
    </row>
    <row r="78" spans="2:44" ht="12.75" customHeight="1" x14ac:dyDescent="0.3">
      <c r="B78" s="93" t="s">
        <v>67</v>
      </c>
      <c r="C78" s="94" t="s">
        <v>67</v>
      </c>
      <c r="D78" s="95" t="s">
        <v>67</v>
      </c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91"/>
      <c r="AR78"/>
    </row>
    <row r="79" spans="2:44" ht="12.75" customHeight="1" x14ac:dyDescent="0.3">
      <c r="B79" s="93" t="s">
        <v>67</v>
      </c>
      <c r="C79" s="94" t="s">
        <v>67</v>
      </c>
      <c r="D79" s="95" t="s">
        <v>67</v>
      </c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91"/>
      <c r="AR79"/>
    </row>
    <row r="80" spans="2:44" ht="12.75" customHeight="1" x14ac:dyDescent="0.3">
      <c r="B80" s="93" t="s">
        <v>67</v>
      </c>
      <c r="C80" s="94" t="s">
        <v>67</v>
      </c>
      <c r="D80" s="95" t="s">
        <v>67</v>
      </c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91"/>
      <c r="AR80"/>
    </row>
    <row r="81" spans="2:44" ht="12.75" customHeight="1" x14ac:dyDescent="0.3">
      <c r="B81" s="93" t="s">
        <v>67</v>
      </c>
      <c r="C81" s="94" t="s">
        <v>67</v>
      </c>
      <c r="D81" s="95" t="s">
        <v>67</v>
      </c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91"/>
      <c r="AR81"/>
    </row>
    <row r="82" spans="2:44" ht="12.75" customHeight="1" x14ac:dyDescent="0.3">
      <c r="B82" s="93" t="s">
        <v>67</v>
      </c>
      <c r="C82" s="94" t="s">
        <v>67</v>
      </c>
      <c r="D82" s="95" t="s">
        <v>67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91"/>
      <c r="AR82"/>
    </row>
    <row r="83" spans="2:44" ht="12.75" customHeight="1" x14ac:dyDescent="0.3">
      <c r="B83" s="93" t="s">
        <v>67</v>
      </c>
      <c r="C83" s="94" t="s">
        <v>67</v>
      </c>
      <c r="D83" s="95" t="s">
        <v>67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91"/>
      <c r="AR83"/>
    </row>
    <row r="84" spans="2:44" ht="12.75" customHeight="1" x14ac:dyDescent="0.3">
      <c r="B84" s="93" t="s">
        <v>67</v>
      </c>
      <c r="C84" s="94" t="s">
        <v>67</v>
      </c>
      <c r="D84" s="95" t="s">
        <v>67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91"/>
      <c r="AR84"/>
    </row>
    <row r="85" spans="2:44" ht="12.75" customHeight="1" x14ac:dyDescent="0.3">
      <c r="B85" s="93" t="s">
        <v>67</v>
      </c>
      <c r="C85" s="94" t="s">
        <v>67</v>
      </c>
      <c r="D85" s="95" t="s">
        <v>67</v>
      </c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91"/>
      <c r="AR85"/>
    </row>
    <row r="86" spans="2:44" ht="12.75" customHeight="1" x14ac:dyDescent="0.3">
      <c r="B86" s="93" t="s">
        <v>67</v>
      </c>
      <c r="C86" s="94" t="s">
        <v>67</v>
      </c>
      <c r="D86" s="95" t="s">
        <v>67</v>
      </c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91"/>
      <c r="AR86"/>
    </row>
    <row r="87" spans="2:44" ht="12.75" customHeight="1" x14ac:dyDescent="0.3">
      <c r="B87" s="93" t="s">
        <v>67</v>
      </c>
      <c r="C87" s="94" t="s">
        <v>67</v>
      </c>
      <c r="D87" s="95" t="s">
        <v>67</v>
      </c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91"/>
      <c r="AR87"/>
    </row>
    <row r="88" spans="2:44" ht="12.75" customHeight="1" x14ac:dyDescent="0.3">
      <c r="B88" s="93" t="s">
        <v>67</v>
      </c>
      <c r="C88" s="94" t="s">
        <v>67</v>
      </c>
      <c r="D88" s="95" t="s">
        <v>67</v>
      </c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91"/>
      <c r="AR88"/>
    </row>
    <row r="89" spans="2:44" ht="12.75" customHeight="1" x14ac:dyDescent="0.3">
      <c r="B89" s="93" t="s">
        <v>67</v>
      </c>
      <c r="C89" s="94" t="s">
        <v>67</v>
      </c>
      <c r="D89" s="95" t="s">
        <v>67</v>
      </c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91"/>
      <c r="AR89"/>
    </row>
    <row r="90" spans="2:44" ht="12.75" customHeight="1" x14ac:dyDescent="0.3">
      <c r="B90" s="93" t="s">
        <v>67</v>
      </c>
      <c r="C90" s="94" t="s">
        <v>67</v>
      </c>
      <c r="D90" s="95" t="s">
        <v>67</v>
      </c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91"/>
      <c r="AR90"/>
    </row>
    <row r="91" spans="2:44" ht="12.75" customHeight="1" x14ac:dyDescent="0.3">
      <c r="B91" s="93" t="s">
        <v>67</v>
      </c>
      <c r="C91" s="94" t="s">
        <v>67</v>
      </c>
      <c r="D91" s="95" t="s">
        <v>67</v>
      </c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91"/>
      <c r="AR91"/>
    </row>
    <row r="92" spans="2:44" ht="12.75" customHeight="1" x14ac:dyDescent="0.3">
      <c r="B92" s="93" t="s">
        <v>67</v>
      </c>
      <c r="C92" s="94" t="s">
        <v>67</v>
      </c>
      <c r="D92" s="95" t="s">
        <v>67</v>
      </c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91"/>
      <c r="AR92"/>
    </row>
    <row r="93" spans="2:44" ht="12.75" customHeight="1" x14ac:dyDescent="0.3">
      <c r="B93" s="93" t="s">
        <v>67</v>
      </c>
      <c r="C93" s="94" t="s">
        <v>67</v>
      </c>
      <c r="D93" s="95" t="s">
        <v>67</v>
      </c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91"/>
      <c r="AR93"/>
    </row>
    <row r="94" spans="2:44" ht="12.75" customHeight="1" x14ac:dyDescent="0.3">
      <c r="B94" s="93" t="s">
        <v>67</v>
      </c>
      <c r="C94" s="94" t="s">
        <v>67</v>
      </c>
      <c r="D94" s="95" t="s">
        <v>67</v>
      </c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91"/>
      <c r="AR94"/>
    </row>
    <row r="95" spans="2:44" ht="12.75" customHeight="1" x14ac:dyDescent="0.3">
      <c r="B95" s="93" t="s">
        <v>67</v>
      </c>
      <c r="C95" s="94" t="s">
        <v>67</v>
      </c>
      <c r="D95" s="95" t="s">
        <v>67</v>
      </c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91"/>
      <c r="AR95"/>
    </row>
    <row r="96" spans="2:44" ht="12.75" customHeight="1" x14ac:dyDescent="0.3">
      <c r="B96" s="93" t="s">
        <v>67</v>
      </c>
      <c r="C96" s="94" t="s">
        <v>67</v>
      </c>
      <c r="D96" s="95" t="s">
        <v>67</v>
      </c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91"/>
      <c r="AR96"/>
    </row>
    <row r="97" spans="2:44" ht="12.75" customHeight="1" x14ac:dyDescent="0.3">
      <c r="B97" s="93" t="s">
        <v>67</v>
      </c>
      <c r="C97" s="94" t="s">
        <v>67</v>
      </c>
      <c r="D97" s="95" t="s">
        <v>67</v>
      </c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91"/>
      <c r="AR97"/>
    </row>
    <row r="98" spans="2:44" ht="12.75" customHeight="1" x14ac:dyDescent="0.3">
      <c r="B98" s="93" t="s">
        <v>67</v>
      </c>
      <c r="C98" s="94" t="s">
        <v>67</v>
      </c>
      <c r="D98" s="95" t="s">
        <v>67</v>
      </c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91"/>
      <c r="AR98"/>
    </row>
    <row r="99" spans="2:44" ht="12.75" customHeight="1" x14ac:dyDescent="0.3">
      <c r="B99" s="93" t="s">
        <v>67</v>
      </c>
      <c r="C99" s="94" t="s">
        <v>67</v>
      </c>
      <c r="D99" s="95" t="s">
        <v>67</v>
      </c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91"/>
      <c r="AR99"/>
    </row>
    <row r="100" spans="2:44" ht="12.75" customHeight="1" x14ac:dyDescent="0.3">
      <c r="B100" s="93" t="s">
        <v>67</v>
      </c>
      <c r="C100" s="94" t="s">
        <v>67</v>
      </c>
      <c r="D100" s="95" t="s">
        <v>67</v>
      </c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91"/>
      <c r="AR100"/>
    </row>
    <row r="101" spans="2:44" ht="12.75" customHeight="1" x14ac:dyDescent="0.3">
      <c r="B101" s="93" t="s">
        <v>67</v>
      </c>
      <c r="C101" s="94" t="s">
        <v>67</v>
      </c>
      <c r="D101" s="95" t="s">
        <v>67</v>
      </c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91"/>
      <c r="AR101"/>
    </row>
    <row r="102" spans="2:44" ht="12.75" customHeight="1" x14ac:dyDescent="0.3">
      <c r="B102" s="93" t="s">
        <v>67</v>
      </c>
      <c r="C102" s="94" t="s">
        <v>67</v>
      </c>
      <c r="D102" s="95" t="s">
        <v>67</v>
      </c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91"/>
      <c r="AR102"/>
    </row>
    <row r="103" spans="2:44" ht="12.75" customHeight="1" x14ac:dyDescent="0.3">
      <c r="B103" s="93" t="s">
        <v>67</v>
      </c>
      <c r="C103" s="94" t="s">
        <v>67</v>
      </c>
      <c r="D103" s="95" t="s">
        <v>67</v>
      </c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91"/>
      <c r="AR103"/>
    </row>
    <row r="104" spans="2:44" ht="12.75" customHeight="1" x14ac:dyDescent="0.3">
      <c r="B104" s="93" t="s">
        <v>67</v>
      </c>
      <c r="C104" s="94" t="s">
        <v>67</v>
      </c>
      <c r="D104" s="95" t="s">
        <v>67</v>
      </c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91"/>
      <c r="AR104"/>
    </row>
    <row r="105" spans="2:44" ht="12.75" customHeight="1" x14ac:dyDescent="0.3">
      <c r="B105" s="93" t="s">
        <v>67</v>
      </c>
      <c r="C105" s="94" t="s">
        <v>67</v>
      </c>
      <c r="D105" s="95" t="s">
        <v>67</v>
      </c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91"/>
      <c r="AR105"/>
    </row>
    <row r="106" spans="2:44" ht="12.75" customHeight="1" x14ac:dyDescent="0.3">
      <c r="B106" s="93" t="s">
        <v>67</v>
      </c>
      <c r="C106" s="94" t="s">
        <v>67</v>
      </c>
      <c r="D106" s="95" t="s">
        <v>67</v>
      </c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91"/>
      <c r="AR106"/>
    </row>
    <row r="107" spans="2:44" ht="12.75" customHeight="1" x14ac:dyDescent="0.3">
      <c r="B107" s="93" t="s">
        <v>67</v>
      </c>
      <c r="C107" s="94" t="s">
        <v>67</v>
      </c>
      <c r="D107" s="95" t="s">
        <v>67</v>
      </c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91"/>
      <c r="AR107"/>
    </row>
    <row r="108" spans="2:44" ht="12.75" customHeight="1" x14ac:dyDescent="0.3">
      <c r="B108" s="93" t="s">
        <v>67</v>
      </c>
      <c r="C108" s="94" t="s">
        <v>67</v>
      </c>
      <c r="D108" s="95" t="s">
        <v>67</v>
      </c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91"/>
      <c r="AR108"/>
    </row>
    <row r="109" spans="2:44" ht="12.75" customHeight="1" x14ac:dyDescent="0.3">
      <c r="B109" s="93" t="s">
        <v>67</v>
      </c>
      <c r="C109" s="94" t="s">
        <v>67</v>
      </c>
      <c r="D109" s="95" t="s">
        <v>67</v>
      </c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91"/>
      <c r="AR109"/>
    </row>
    <row r="110" spans="2:44" ht="12.75" customHeight="1" x14ac:dyDescent="0.3">
      <c r="B110" s="93" t="s">
        <v>67</v>
      </c>
      <c r="C110" s="94" t="s">
        <v>67</v>
      </c>
      <c r="D110" s="95" t="s">
        <v>67</v>
      </c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91"/>
      <c r="AR110"/>
    </row>
    <row r="111" spans="2:44" ht="12.75" customHeight="1" x14ac:dyDescent="0.3">
      <c r="B111" s="93" t="s">
        <v>67</v>
      </c>
      <c r="C111" s="94" t="s">
        <v>67</v>
      </c>
      <c r="D111" s="95" t="s">
        <v>67</v>
      </c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91"/>
      <c r="AR111"/>
    </row>
    <row r="112" spans="2:44" ht="12.75" customHeight="1" x14ac:dyDescent="0.3">
      <c r="B112" s="93" t="s">
        <v>67</v>
      </c>
      <c r="C112" s="94" t="s">
        <v>67</v>
      </c>
      <c r="D112" s="95" t="s">
        <v>67</v>
      </c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91"/>
      <c r="AR112"/>
    </row>
    <row r="113" spans="2:44" ht="12.75" customHeight="1" x14ac:dyDescent="0.3">
      <c r="B113" s="93" t="s">
        <v>67</v>
      </c>
      <c r="C113" s="94" t="s">
        <v>67</v>
      </c>
      <c r="D113" s="95" t="s">
        <v>67</v>
      </c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91"/>
      <c r="AR113"/>
    </row>
    <row r="114" spans="2:44" ht="12.75" customHeight="1" x14ac:dyDescent="0.3">
      <c r="B114" s="93" t="s">
        <v>67</v>
      </c>
      <c r="C114" s="94" t="s">
        <v>67</v>
      </c>
      <c r="D114" s="95" t="s">
        <v>67</v>
      </c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91"/>
      <c r="AR114"/>
    </row>
    <row r="115" spans="2:44" ht="12.75" customHeight="1" x14ac:dyDescent="0.3">
      <c r="B115" s="93" t="s">
        <v>67</v>
      </c>
      <c r="C115" s="94" t="s">
        <v>67</v>
      </c>
      <c r="D115" s="95" t="s">
        <v>67</v>
      </c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91"/>
      <c r="AR115"/>
    </row>
    <row r="116" spans="2:44" ht="12.75" customHeight="1" x14ac:dyDescent="0.3">
      <c r="B116" s="93" t="s">
        <v>67</v>
      </c>
      <c r="C116" s="94" t="s">
        <v>67</v>
      </c>
      <c r="D116" s="95" t="s">
        <v>67</v>
      </c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91"/>
      <c r="AR116"/>
    </row>
    <row r="117" spans="2:44" ht="12.75" customHeight="1" x14ac:dyDescent="0.3">
      <c r="B117" s="93" t="s">
        <v>67</v>
      </c>
      <c r="C117" s="94" t="s">
        <v>67</v>
      </c>
      <c r="D117" s="95" t="s">
        <v>67</v>
      </c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91"/>
      <c r="AR117"/>
    </row>
    <row r="118" spans="2:44" ht="12.75" customHeight="1" x14ac:dyDescent="0.3">
      <c r="B118" s="93" t="s">
        <v>67</v>
      </c>
      <c r="C118" s="94" t="s">
        <v>67</v>
      </c>
      <c r="D118" s="95" t="s">
        <v>67</v>
      </c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91"/>
      <c r="AR118"/>
    </row>
    <row r="119" spans="2:44" ht="12.75" customHeight="1" x14ac:dyDescent="0.3">
      <c r="B119" s="93" t="s">
        <v>67</v>
      </c>
      <c r="C119" s="94" t="s">
        <v>67</v>
      </c>
      <c r="D119" s="95" t="s">
        <v>67</v>
      </c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91"/>
      <c r="AR119"/>
    </row>
    <row r="120" spans="2:44" ht="12.75" customHeight="1" x14ac:dyDescent="0.3">
      <c r="B120" s="93" t="s">
        <v>67</v>
      </c>
      <c r="C120" s="94" t="s">
        <v>67</v>
      </c>
      <c r="D120" s="95" t="s">
        <v>67</v>
      </c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91"/>
      <c r="AR120"/>
    </row>
    <row r="121" spans="2:44" ht="12.75" customHeight="1" x14ac:dyDescent="0.3">
      <c r="B121" s="93" t="s">
        <v>67</v>
      </c>
      <c r="C121" s="94" t="s">
        <v>67</v>
      </c>
      <c r="D121" s="95" t="s">
        <v>67</v>
      </c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91"/>
      <c r="AR121"/>
    </row>
    <row r="122" spans="2:44" ht="12.75" customHeight="1" x14ac:dyDescent="0.3">
      <c r="B122" s="93" t="s">
        <v>67</v>
      </c>
      <c r="C122" s="94" t="s">
        <v>67</v>
      </c>
      <c r="D122" s="95" t="s">
        <v>67</v>
      </c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91"/>
      <c r="AR122"/>
    </row>
    <row r="123" spans="2:44" ht="12.75" customHeight="1" x14ac:dyDescent="0.3">
      <c r="B123" s="93" t="s">
        <v>67</v>
      </c>
      <c r="C123" s="94" t="s">
        <v>67</v>
      </c>
      <c r="D123" s="95" t="s">
        <v>67</v>
      </c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91"/>
      <c r="AR123"/>
    </row>
    <row r="124" spans="2:44" ht="12.75" customHeight="1" x14ac:dyDescent="0.3">
      <c r="B124" s="93" t="s">
        <v>67</v>
      </c>
      <c r="C124" s="94" t="s">
        <v>67</v>
      </c>
      <c r="D124" s="95" t="s">
        <v>67</v>
      </c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91"/>
      <c r="AR124"/>
    </row>
    <row r="125" spans="2:44" ht="12.75" customHeight="1" x14ac:dyDescent="0.3">
      <c r="B125" s="93" t="s">
        <v>67</v>
      </c>
      <c r="C125" s="94" t="s">
        <v>67</v>
      </c>
      <c r="D125" s="95" t="s">
        <v>67</v>
      </c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91"/>
    </row>
    <row r="126" spans="2:44" ht="12.75" customHeight="1" x14ac:dyDescent="0.3">
      <c r="B126" s="93" t="s">
        <v>67</v>
      </c>
      <c r="C126" s="94" t="s">
        <v>67</v>
      </c>
      <c r="D126" s="95" t="s">
        <v>67</v>
      </c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91"/>
    </row>
    <row r="127" spans="2:44" ht="12.75" customHeight="1" x14ac:dyDescent="0.3">
      <c r="B127" s="93" t="s">
        <v>67</v>
      </c>
      <c r="C127" s="94" t="s">
        <v>67</v>
      </c>
      <c r="D127" s="95" t="s">
        <v>67</v>
      </c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91"/>
    </row>
    <row r="128" spans="2:44" ht="12.75" customHeight="1" x14ac:dyDescent="0.3">
      <c r="B128" s="93" t="s">
        <v>67</v>
      </c>
      <c r="C128" s="94" t="s">
        <v>67</v>
      </c>
      <c r="D128" s="95" t="s">
        <v>67</v>
      </c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91"/>
    </row>
    <row r="129" spans="2:43" ht="12.75" customHeight="1" x14ac:dyDescent="0.3">
      <c r="B129" s="93" t="s">
        <v>67</v>
      </c>
      <c r="C129" s="94" t="s">
        <v>67</v>
      </c>
      <c r="D129" s="95" t="s">
        <v>67</v>
      </c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91"/>
    </row>
    <row r="130" spans="2:43" ht="12.75" customHeight="1" x14ac:dyDescent="0.3">
      <c r="B130" s="93" t="s">
        <v>67</v>
      </c>
      <c r="C130" s="94" t="s">
        <v>67</v>
      </c>
      <c r="D130" s="95" t="s">
        <v>67</v>
      </c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91"/>
    </row>
    <row r="131" spans="2:43" ht="12.75" customHeight="1" x14ac:dyDescent="0.3">
      <c r="B131" s="93" t="s">
        <v>67</v>
      </c>
      <c r="C131" s="94" t="s">
        <v>67</v>
      </c>
      <c r="D131" s="95" t="s">
        <v>67</v>
      </c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91"/>
    </row>
    <row r="132" spans="2:43" ht="12.75" customHeight="1" x14ac:dyDescent="0.3">
      <c r="B132" s="93" t="s">
        <v>67</v>
      </c>
      <c r="C132" s="94" t="s">
        <v>67</v>
      </c>
      <c r="D132" s="95" t="s">
        <v>67</v>
      </c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91"/>
    </row>
    <row r="133" spans="2:43" ht="12.75" customHeight="1" x14ac:dyDescent="0.3">
      <c r="B133" s="93" t="s">
        <v>67</v>
      </c>
      <c r="C133" s="94" t="s">
        <v>67</v>
      </c>
      <c r="D133" s="95" t="s">
        <v>67</v>
      </c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91"/>
    </row>
    <row r="134" spans="2:43" ht="12.75" customHeight="1" x14ac:dyDescent="0.3">
      <c r="B134" s="96" t="s">
        <v>67</v>
      </c>
      <c r="C134" s="97" t="s">
        <v>67</v>
      </c>
      <c r="D134" s="98" t="s">
        <v>67</v>
      </c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2"/>
    </row>
  </sheetData>
  <mergeCells count="4">
    <mergeCell ref="B4:B5"/>
    <mergeCell ref="D4:G6"/>
    <mergeCell ref="B10:AQ10"/>
    <mergeCell ref="B20:AQ20"/>
  </mergeCells>
  <conditionalFormatting sqref="D4">
    <cfRule type="expression" dxfId="41" priority="16">
      <formula>BE3="UAT Test"</formula>
    </cfRule>
    <cfRule type="expression" dxfId="40" priority="17">
      <formula>BE3="Production"</formula>
    </cfRule>
    <cfRule type="cellIs" dxfId="39" priority="18" operator="notEqual">
      <formula>""</formula>
    </cfRule>
  </conditionalFormatting>
  <hyperlinks>
    <hyperlink ref="D2" r:id="rId1" xr:uid="{010FC27C-728C-47B4-84CB-E19D19A53E4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C980-0A9F-473D-9BF2-82B4623A636A}">
  <sheetPr codeName="Sheet5">
    <tabColor theme="7" tint="0.39997558519241921"/>
  </sheetPr>
  <dimension ref="D1:AF5"/>
  <sheetViews>
    <sheetView showGridLines="0" showRowColHeaders="0" zoomScale="80" zoomScaleNormal="80" workbookViewId="0">
      <selection activeCell="D2" sqref="D2"/>
    </sheetView>
  </sheetViews>
  <sheetFormatPr defaultColWidth="9.09765625" defaultRowHeight="13" x14ac:dyDescent="0.3"/>
  <cols>
    <col min="1" max="1" width="2.09765625" style="1" customWidth="1"/>
    <col min="2" max="3" width="28.69921875" style="1" customWidth="1"/>
    <col min="4" max="16" width="16.69921875" style="1" customWidth="1"/>
    <col min="17" max="28" width="18.69921875" style="1" bestFit="1" customWidth="1"/>
    <col min="29" max="29" width="33.8984375" style="1" bestFit="1" customWidth="1"/>
    <col min="30" max="31" width="15.69921875" style="1" customWidth="1"/>
    <col min="32" max="32" width="15.69921875" style="1" hidden="1" customWidth="1"/>
    <col min="33" max="16384" width="9.09765625" style="1"/>
  </cols>
  <sheetData>
    <row r="1" spans="4:8" s="2" customFormat="1" ht="21" customHeight="1" x14ac:dyDescent="0.3"/>
    <row r="2" spans="4:8" s="2" customFormat="1" ht="26.25" customHeight="1" x14ac:dyDescent="0.35">
      <c r="D2" s="12" t="s">
        <v>0</v>
      </c>
      <c r="E2" s="14" t="s">
        <v>1</v>
      </c>
    </row>
    <row r="3" spans="4:8" ht="12.75" customHeight="1" x14ac:dyDescent="0.3">
      <c r="E3" s="59" t="str">
        <f>ACR_MOM!Q3</f>
        <v>Connected to: SIT Test System</v>
      </c>
      <c r="F3" s="59"/>
      <c r="G3" s="59"/>
      <c r="H3" s="59"/>
    </row>
    <row r="4" spans="4:8" ht="12.75" customHeight="1" x14ac:dyDescent="0.3">
      <c r="E4" s="59"/>
      <c r="F4" s="59"/>
      <c r="G4" s="59"/>
      <c r="H4" s="59"/>
    </row>
    <row r="5" spans="4:8" ht="12.75" customHeight="1" x14ac:dyDescent="0.3"/>
  </sheetData>
  <mergeCells count="1">
    <mergeCell ref="E3:H4"/>
  </mergeCells>
  <conditionalFormatting sqref="E3">
    <cfRule type="cellIs" dxfId="38" priority="21" operator="notEqual">
      <formula>""</formula>
    </cfRule>
  </conditionalFormatting>
  <hyperlinks>
    <hyperlink ref="E2" r:id="rId1" xr:uid="{E8368F4C-E36D-4FD6-8F2C-D22432D5BE89}"/>
  </hyperlinks>
  <pageMargins left="0.7" right="0.7" top="0.75" bottom="0.75" header="0.3" footer="0.3"/>
  <pageSetup orientation="portrait" r:id="rId2"/>
  <customProperties>
    <customPr name="_pios_id" r:id="rId3"/>
    <customPr name="EpmWorksheetKeyString_GUID" r:id="rId4"/>
  </customProperties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00000000-000E-0000-0800-000001000000}">
            <xm:f>Final_Adjustment!$BE$3="UAT Test"</xm:f>
            <x14:dxf>
              <fill>
                <patternFill>
                  <bgColor rgb="FFFFC000"/>
                </patternFill>
              </fill>
            </x14:dxf>
          </x14:cfRule>
          <x14:cfRule type="expression" priority="20" id="{00000000-000E-0000-0800-000002000000}">
            <xm:f>Final_Adjustment!$BE$3="Production"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7E5D-1582-4B02-8FF1-55BCB26711C3}">
  <sheetPr codeName="Sheet4">
    <tabColor theme="7" tint="0.39997558519241921"/>
  </sheetPr>
  <dimension ref="A1:CM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5976562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64" width="9.09765625" style="1"/>
    <col min="65" max="65" width="20.296875" style="1" bestFit="1" customWidth="1"/>
    <col min="66" max="66" width="12.3984375" style="1" bestFit="1" customWidth="1"/>
    <col min="67" max="67" width="13.09765625" style="1" bestFit="1" customWidth="1"/>
    <col min="68" max="68" width="12.8984375" style="1" bestFit="1" customWidth="1"/>
    <col min="69" max="69" width="13" style="1" bestFit="1" customWidth="1"/>
    <col min="70" max="70" width="13.09765625" style="1" bestFit="1" customWidth="1"/>
    <col min="71" max="71" width="12.8984375" style="1" bestFit="1" customWidth="1"/>
    <col min="72" max="73" width="12.69921875" style="1" bestFit="1" customWidth="1"/>
    <col min="74" max="74" width="13.09765625" style="1" bestFit="1" customWidth="1"/>
    <col min="75" max="75" width="13" style="1" bestFit="1" customWidth="1"/>
    <col min="76" max="76" width="13.09765625" style="1" bestFit="1" customWidth="1"/>
    <col min="77" max="77" width="12.69921875" style="1" bestFit="1" customWidth="1"/>
    <col min="78" max="78" width="12.3984375" style="1" bestFit="1" customWidth="1"/>
    <col min="79" max="79" width="13.09765625" style="1" bestFit="1" customWidth="1"/>
    <col min="80" max="80" width="12.8984375" style="1" bestFit="1" customWidth="1"/>
    <col min="81" max="81" width="13" style="1" bestFit="1" customWidth="1"/>
    <col min="82" max="82" width="13.09765625" style="1" bestFit="1" customWidth="1"/>
    <col min="83" max="83" width="12.8984375" style="1" bestFit="1" customWidth="1"/>
    <col min="84" max="85" width="12.69921875" style="1" bestFit="1" customWidth="1"/>
    <col min="86" max="86" width="13.09765625" style="1" bestFit="1" customWidth="1"/>
    <col min="87" max="87" width="13" style="1" bestFit="1" customWidth="1"/>
    <col min="88" max="88" width="13.09765625" style="1" bestFit="1" customWidth="1"/>
    <col min="89" max="89" width="12.69921875" style="1" bestFit="1" customWidth="1"/>
    <col min="90" max="16384" width="9.09765625" style="1"/>
  </cols>
  <sheetData>
    <row r="1" spans="1:91" s="2" customFormat="1" ht="21" customHeight="1" x14ac:dyDescent="0.3"/>
    <row r="2" spans="1:91" s="2" customFormat="1" ht="26.25" customHeight="1" x14ac:dyDescent="0.35">
      <c r="P2" s="12" t="s">
        <v>0</v>
      </c>
      <c r="Q2" s="33" t="s">
        <v>1</v>
      </c>
    </row>
    <row r="3" spans="1:91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1:91" x14ac:dyDescent="0.3">
      <c r="B4" s="60" t="str">
        <f>"Area Selected: "&amp;IFERROR(_xll.SAPGetDimensionEffectiveFilter("ACR_MOM_REP","ZMAREA","TEXT"),"")</f>
        <v>Area Selected: Australia</v>
      </c>
    </row>
    <row r="5" spans="1:91" x14ac:dyDescent="0.3">
      <c r="B5" s="60"/>
    </row>
    <row r="7" spans="1:91" hidden="1" x14ac:dyDescent="0.3">
      <c r="C7" s="1" t="str">
        <f>IFERROR(_xll.SAPGetMember("ACT_NONUS_SIM","0FISCPER="&amp;C$8, "0NUMDAY_Key"),"")</f>
        <v>30</v>
      </c>
      <c r="D7" s="1" t="str">
        <f>IFERROR(_xll.SAPGetMember("ACR_MOM_NUS_RPL","0FISCPER="&amp;D$8, "0NUMDAY_Key"),"")</f>
        <v>31</v>
      </c>
      <c r="E7" s="1" t="str">
        <f>IFERROR(_xll.SAPGetMember("ACR_MOM_NUS_RPL","0FISCPER="&amp;E$8, "0NUMDAY_Key"),"")</f>
        <v>31</v>
      </c>
      <c r="F7" s="1" t="str">
        <f>IFERROR(_xll.SAPGetMember("ACR_MOM_NUS_RPL","0FISCPER="&amp;F$8, "0NUMDAY_Key"),"")</f>
        <v>30</v>
      </c>
      <c r="G7" s="1" t="str">
        <f>IFERROR(_xll.SAPGetMember("ACR_MOM_NUS_RPL","0FISCPER="&amp;G$8, "0NUMDAY_Key"),"")</f>
        <v>31</v>
      </c>
      <c r="H7" s="1" t="str">
        <f>IFERROR(_xll.SAPGetMember("ACR_MOM_NUS_RPL","0FISCPER="&amp;H$8, "0NUMDAY_Key"),"")</f>
        <v>30</v>
      </c>
      <c r="I7" s="1" t="str">
        <f>IFERROR(_xll.SAPGetMember("ACR_MOM_NUS_RPL","0FISCPER="&amp;I$8, "0NUMDAY_Key"),"")</f>
        <v>31</v>
      </c>
      <c r="J7" s="1" t="str">
        <f>IFERROR(_xll.SAPGetMember("ACR_MOM_NUS_RPL","0FISCPER="&amp;J$8, "0NUMDAY_Key"),"")</f>
        <v>31</v>
      </c>
      <c r="K7" s="1" t="str">
        <f>IFERROR(_xll.SAPGetMember("ACR_MOM_NUS_RPL","0FISCPER="&amp;K$8, "0NUMDAY_Key"),"")</f>
        <v>29</v>
      </c>
      <c r="L7" s="1" t="str">
        <f>IFERROR(_xll.SAPGetMember("ACR_MOM_NUS_RPL","0FISCPER="&amp;L$8, "0NUMDAY_Key"),"")</f>
        <v>31</v>
      </c>
      <c r="M7" s="1" t="str">
        <f>IFERROR(_xll.SAPGetMember("ACR_MOM_NUS_RPL","0FISCPER="&amp;M$8, "0NUMDAY_Key"),"")</f>
        <v>30</v>
      </c>
      <c r="N7" s="1" t="str">
        <f>IFERROR(_xll.SAPGetMember("ACR_MOM_NUS_RPL","0FISCPER="&amp;N$8, "0NUMDAY_Key"),"")</f>
        <v>31</v>
      </c>
      <c r="O7" s="1" t="str">
        <f>IFERROR(_xll.SAPGetMember("ACR_MOM_NUS_RPL","0FISCPER="&amp;O$8, "0NUMDAY_Key"),"")</f>
        <v>30</v>
      </c>
      <c r="Q7" s="1" t="str">
        <f>IFERROR(_xll.SAPGetMember("ACR_MOM_NUS_RPL","0FISCPER="&amp;Q$8, "0NUMDAY_Key"),"")</f>
        <v>31</v>
      </c>
      <c r="R7" s="1" t="str">
        <f>IFERROR(_xll.SAPGetMember("ACR_MOM_NUS_RPL","0FISCPER="&amp;R$8, "0NUMDAY_Key"),"")</f>
        <v>31</v>
      </c>
      <c r="S7" s="1" t="str">
        <f>IFERROR(_xll.SAPGetMember("ACR_MOM_NUS_RPL","0FISCPER="&amp;S$8, "0NUMDAY_Key"),"")</f>
        <v>30</v>
      </c>
      <c r="T7" s="1" t="str">
        <f>IFERROR(_xll.SAPGetMember("ACR_MOM_NUS_RPL","0FISCPER="&amp;T$8, "0NUMDAY_Key"),"")</f>
        <v>31</v>
      </c>
      <c r="U7" s="1" t="str">
        <f>IFERROR(_xll.SAPGetMember("ACR_MOM_NUS_RPL","0FISCPER="&amp;U$8, "0NUMDAY_Key"),"")</f>
        <v>30</v>
      </c>
      <c r="V7" s="1" t="str">
        <f>IFERROR(_xll.SAPGetMember("ACR_MOM_NUS_RPL","0FISCPER="&amp;V$8, "0NUMDAY_Key"),"")</f>
        <v>31</v>
      </c>
      <c r="W7" s="1" t="str">
        <f>IFERROR(_xll.SAPGetMember("ACR_MOM_NUS_RPL","0FISCPER="&amp;W$8, "0NUMDAY_Key"),"")</f>
        <v>31</v>
      </c>
      <c r="X7" s="1" t="str">
        <f>IFERROR(_xll.SAPGetMember("ACR_MOM_NUS_RPL","0FISCPER="&amp;X$8, "0NUMDAY_Key"),"")</f>
        <v>28</v>
      </c>
      <c r="Y7" s="1" t="str">
        <f>IFERROR(_xll.SAPGetMember("ACR_MOM_NUS_RPL","0FISCPER="&amp;Y$8, "0NUMDAY_Key"),"")</f>
        <v>31</v>
      </c>
      <c r="Z7" s="1" t="str">
        <f>IFERROR(_xll.SAPGetMember("ACR_MOM_NUS_RPL","0FISCPER="&amp;Z$8, "0NUMDAY_Key"),"")</f>
        <v>30</v>
      </c>
      <c r="AA7" s="1" t="str">
        <f>IFERROR(_xll.SAPGetMember("ACR_MOM_NUS_RPL","0FISCPER="&amp;AA$8, "0NUMDAY_Key"),"")</f>
        <v>31</v>
      </c>
      <c r="AB7" s="1" t="str">
        <f>IFERROR(_xll.SAPGetMember("ACR_MOM_NUS_RPL","0FISCPER="&amp;AB$8, "0NUMDAY_Key"),"")</f>
        <v>30</v>
      </c>
    </row>
    <row r="8" spans="1:91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91" hidden="1" x14ac:dyDescent="0.3">
      <c r="B9" s="1" t="s">
        <v>69</v>
      </c>
      <c r="C9" s="1" t="str">
        <f>IFERROR(_xll.SAPGetVariable("ACR_MOM_NUS_SEG","ZVFP13P16","VALUEASKEY"),"")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91" ht="12.75" hidden="1" customHeight="1" x14ac:dyDescent="0.3">
      <c r="BM10" s="54" t="s">
        <v>48</v>
      </c>
      <c r="BN10" s="81" t="s">
        <v>166</v>
      </c>
      <c r="BO10" s="81" t="s">
        <v>167</v>
      </c>
      <c r="BP10" s="81" t="s">
        <v>168</v>
      </c>
      <c r="BQ10" s="81" t="s">
        <v>169</v>
      </c>
      <c r="BR10" s="81" t="s">
        <v>170</v>
      </c>
      <c r="BS10" s="81" t="s">
        <v>171</v>
      </c>
      <c r="BT10" s="81" t="s">
        <v>172</v>
      </c>
      <c r="BU10" s="81" t="s">
        <v>173</v>
      </c>
      <c r="BV10" s="81" t="s">
        <v>174</v>
      </c>
      <c r="BW10" s="81" t="s">
        <v>175</v>
      </c>
      <c r="BX10" s="81" t="s">
        <v>176</v>
      </c>
      <c r="BY10" s="81" t="s">
        <v>177</v>
      </c>
      <c r="BZ10" s="81" t="s">
        <v>70</v>
      </c>
      <c r="CA10" s="81" t="s">
        <v>71</v>
      </c>
      <c r="CB10" s="81" t="s">
        <v>72</v>
      </c>
      <c r="CC10" s="81" t="s">
        <v>73</v>
      </c>
      <c r="CD10" s="81" t="s">
        <v>74</v>
      </c>
      <c r="CE10" s="81" t="s">
        <v>75</v>
      </c>
      <c r="CF10" s="81" t="s">
        <v>76</v>
      </c>
      <c r="CG10" s="81" t="s">
        <v>77</v>
      </c>
      <c r="CH10" s="81" t="s">
        <v>78</v>
      </c>
      <c r="CI10" s="81" t="s">
        <v>79</v>
      </c>
      <c r="CJ10" s="81" t="s">
        <v>80</v>
      </c>
      <c r="CK10" s="81" t="s">
        <v>81</v>
      </c>
      <c r="CL10" s="81" t="s">
        <v>83</v>
      </c>
      <c r="CM10" s="81" t="s">
        <v>84</v>
      </c>
    </row>
    <row r="11" spans="1:91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</row>
    <row r="12" spans="1:91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91" ht="16" x14ac:dyDescent="0.3">
      <c r="B13" s="46" t="s">
        <v>47</v>
      </c>
      <c r="C13" s="46" t="s">
        <v>48</v>
      </c>
      <c r="D13" s="45" t="str">
        <f>IFERROR(ACR_MOM!D7,"")</f>
        <v>JUL, 2019</v>
      </c>
      <c r="E13" s="45" t="str">
        <f>IFERROR(ACR_MOM!E7,"")</f>
        <v>AUG, 2019</v>
      </c>
      <c r="F13" s="45" t="str">
        <f>IFERROR(ACR_MOM!F7,"")</f>
        <v>SEP, 2019</v>
      </c>
      <c r="G13" s="45" t="str">
        <f>IFERROR(ACR_MOM!G7,"")</f>
        <v>OCT, 2019</v>
      </c>
      <c r="H13" s="45" t="str">
        <f>IFERROR(ACR_MOM!H7,"")</f>
        <v>NOV, 2019</v>
      </c>
      <c r="I13" s="45" t="str">
        <f>IFERROR(ACR_MOM!I7,"")</f>
        <v>DEC, 2019</v>
      </c>
      <c r="J13" s="45" t="str">
        <f>IFERROR(ACR_MOM!J7,"")</f>
        <v>JAN, 2020</v>
      </c>
      <c r="K13" s="45" t="str">
        <f>IFERROR(ACR_MOM!K7,"")</f>
        <v>FEB, 2020</v>
      </c>
      <c r="L13" s="45" t="str">
        <f>IFERROR(ACR_MOM!L7,"")</f>
        <v>MAR, 2020</v>
      </c>
      <c r="M13" s="45" t="str">
        <f>IFERROR(ACR_MOM!M7,"")</f>
        <v>APR, 2020</v>
      </c>
      <c r="N13" s="45" t="str">
        <f>IFERROR(ACR_MOM!N7,"")</f>
        <v>MAY, 2020</v>
      </c>
      <c r="O13" s="45" t="str">
        <f>IFERROR(ACR_MOM!O7,"")</f>
        <v>JUN, 2020</v>
      </c>
      <c r="P13" s="45" t="str">
        <f>IFERROR(ACR_MOM!P7,"")</f>
        <v>FY 2020</v>
      </c>
      <c r="Q13" s="45" t="str">
        <f>IFERROR(ACR_MOM!Q7,"")</f>
        <v>JUL, 2020</v>
      </c>
      <c r="R13" s="45" t="str">
        <f>IFERROR(ACR_MOM!R7,"")</f>
        <v>AUG, 2020</v>
      </c>
      <c r="S13" s="45" t="str">
        <f>IFERROR(ACR_MOM!S7,"")</f>
        <v>SEP, 2020</v>
      </c>
      <c r="T13" s="45" t="str">
        <f>IFERROR(ACR_MOM!T7,"")</f>
        <v>OCT, 2020</v>
      </c>
      <c r="U13" s="45" t="str">
        <f>IFERROR(ACR_MOM!U7,"")</f>
        <v>NOV, 2020</v>
      </c>
      <c r="V13" s="45" t="str">
        <f>IFERROR(ACR_MOM!V7,"")</f>
        <v>DEC, 2020</v>
      </c>
      <c r="W13" s="45" t="str">
        <f>IFERROR(ACR_MOM!W7,"")</f>
        <v>JAN, 2021</v>
      </c>
      <c r="X13" s="45" t="str">
        <f>IFERROR(ACR_MOM!X7,"")</f>
        <v>FEB, 2021</v>
      </c>
      <c r="Y13" s="45" t="str">
        <f>IFERROR(ACR_MOM!Y7,"")</f>
        <v>MAR, 2021</v>
      </c>
      <c r="Z13" s="45" t="str">
        <f>IFERROR(ACR_MOM!Z7,"")</f>
        <v>APR, 2021</v>
      </c>
      <c r="AA13" s="45" t="str">
        <f>IFERROR(ACR_MOM!AA7,"")</f>
        <v>MAY, 2021</v>
      </c>
      <c r="AB13" s="45" t="str">
        <f>IFERROR(ACR_MOM!AB7,"")</f>
        <v>JUN, 2021</v>
      </c>
      <c r="AC13" s="45" t="str">
        <f>IFERROR(ACR_MOM!AC7,"")</f>
        <v>FY 2021</v>
      </c>
    </row>
    <row r="14" spans="1:91" ht="16" x14ac:dyDescent="0.3">
      <c r="A14" s="1">
        <f>IF(B14&lt;&gt;"",IF(C14="ACR $ Pre Adj",0,1),IF(C15="Adj $",0,1))</f>
        <v>0</v>
      </c>
      <c r="B14" s="44" t="str">
        <f>IF(ACR_MOM!B25="","",ACR_MOM!B25)</f>
        <v>Major Commercial</v>
      </c>
      <c r="C14" s="44" t="str">
        <f>IF(ACR_MOM!C25="","",ACR_MOM!C25&amp;" Pre Adj")</f>
        <v>ACR $ Pre Adj</v>
      </c>
      <c r="D14" s="42">
        <f>IFERROR(ACR_MOM!D25-ACR_MOM!D27,0)</f>
        <v>8060007.7006000001</v>
      </c>
      <c r="E14" s="42">
        <f>IFERROR(ACR_MOM!E25-ACR_MOM!E27,0)</f>
        <v>8200894.8858000003</v>
      </c>
      <c r="F14" s="42">
        <f>IFERROR(ACR_MOM!F25-ACR_MOM!F27,0)</f>
        <v>8078195.1595000001</v>
      </c>
      <c r="G14" s="42">
        <f>IFERROR(ACR_MOM!G25-ACR_MOM!G27,0)</f>
        <v>8388910.6350999996</v>
      </c>
      <c r="H14" s="42">
        <f>IFERROR(ACR_MOM!H25-ACR_MOM!H27,0)</f>
        <v>8480958.7009999994</v>
      </c>
      <c r="I14" s="42">
        <f>IFERROR(ACR_MOM!I25-ACR_MOM!I27,0)</f>
        <v>8963936.6377000008</v>
      </c>
      <c r="J14" s="42">
        <f>IFERROR(ACR_MOM!J25-ACR_MOM!J27,0)</f>
        <v>9111321.1063000001</v>
      </c>
      <c r="K14" s="42">
        <f>IFERROR(ACR_MOM!K25-ACR_MOM!K27,0)</f>
        <v>8944750.9746000003</v>
      </c>
      <c r="L14" s="42">
        <f>IFERROR(ACR_MOM!L25-ACR_MOM!L27,0)</f>
        <v>9760076.9671</v>
      </c>
      <c r="M14" s="42">
        <f>IFERROR(ACR_MOM!M25-ACR_MOM!M27,0)</f>
        <v>9677594.6568</v>
      </c>
      <c r="N14" s="42">
        <f>IFERROR(ACR_MOM!N25-ACR_MOM!N27,0)</f>
        <v>9998267.2467999998</v>
      </c>
      <c r="O14" s="42">
        <f>IFERROR(ACR_MOM!O25-ACR_MOM!O27,0)</f>
        <v>10122348.770500001</v>
      </c>
      <c r="P14" s="42">
        <f>IFERROR(SUM(D14:O14),0)</f>
        <v>107787263.44180001</v>
      </c>
      <c r="Q14" s="42">
        <f>IFERROR(ACR_MOM!Q25-ACR_MOM!Q27,0)</f>
        <v>10135190.2534</v>
      </c>
      <c r="R14" s="42">
        <f>IFERROR(ACR_MOM!R25-ACR_MOM!R27,0)</f>
        <v>10453464.726299999</v>
      </c>
      <c r="S14" s="42">
        <f>IFERROR(ACR_MOM!S25-ACR_MOM!S27,0)</f>
        <v>10267737.006899999</v>
      </c>
      <c r="T14" s="42">
        <f>IFERROR(ACR_MOM!T25-ACR_MOM!T27,0)</f>
        <v>10758672.765799999</v>
      </c>
      <c r="U14" s="42">
        <f>IFERROR(ACR_MOM!U25-ACR_MOM!U27,0)</f>
        <v>10539254.840600001</v>
      </c>
      <c r="V14" s="42">
        <f>IFERROR(ACR_MOM!V25-ACR_MOM!V27,0)</f>
        <v>11046832.0286</v>
      </c>
      <c r="W14" s="42">
        <f>IFERROR(ACR_MOM!W25-ACR_MOM!W27,0)</f>
        <v>11147833.2138</v>
      </c>
      <c r="X14" s="42">
        <f>IFERROR(ACR_MOM!X25-ACR_MOM!X27,0)</f>
        <v>10230104.745999999</v>
      </c>
      <c r="Y14" s="42">
        <f>IFERROR(ACR_MOM!Y25-ACR_MOM!Y27,0)</f>
        <v>11478569.922599999</v>
      </c>
      <c r="Z14" s="42">
        <f>IFERROR(ACR_MOM!Z25-ACR_MOM!Z27,0)</f>
        <v>11254934.055600001</v>
      </c>
      <c r="AA14" s="42">
        <f>IFERROR(ACR_MOM!AA25-ACR_MOM!AA27,0)</f>
        <v>11782045.761299999</v>
      </c>
      <c r="AB14" s="42">
        <f>IFERROR(ACR_MOM!AB25-ACR_MOM!AB27,0)</f>
        <v>11552485.902000001</v>
      </c>
      <c r="AC14" s="42">
        <f>IFERROR(SUM(Q14:AB14),0)</f>
        <v>130647125.2229</v>
      </c>
    </row>
    <row r="15" spans="1:91" ht="16" x14ac:dyDescent="0.3">
      <c r="A15" s="1">
        <f>IF(B15&lt;&gt;"",IF(C14="ACR $ Pre Adj",0,1),IF(C15="Adj $",0,1))</f>
        <v>0</v>
      </c>
      <c r="B15" s="44"/>
      <c r="C15" s="44" t="str">
        <f>IF(ACR_MOM!C27="","",ACR_MOM!C27)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IF(Q9=1,ACR_MOM!Q27,"")</f>
        <v/>
      </c>
      <c r="R15" s="43" t="str">
        <f>IF(R9=1,ACR_MOM!R27,"")</f>
        <v/>
      </c>
      <c r="S15" s="43">
        <f>IF(S9=1,ACR_MOM!S27,"")</f>
        <v>0</v>
      </c>
      <c r="T15" s="43">
        <f>IF(T9=1,ACR_MOM!T27,"")</f>
        <v>0</v>
      </c>
      <c r="U15" s="43">
        <f>IF(U9=1,ACR_MOM!U27,"")</f>
        <v>0</v>
      </c>
      <c r="V15" s="43">
        <f>IF(V9=1,ACR_MOM!V27,"")</f>
        <v>0</v>
      </c>
      <c r="W15" s="43">
        <f>IF(W9=1,ACR_MOM!W27,"")</f>
        <v>0</v>
      </c>
      <c r="X15" s="43">
        <f>IF(X9=1,ACR_MOM!X27,"")</f>
        <v>0</v>
      </c>
      <c r="Y15" s="43">
        <f>IF(Y9=1,ACR_MOM!Y27,"")</f>
        <v>0</v>
      </c>
      <c r="Z15" s="43">
        <f>IF(Z9=1,ACR_MOM!Z27,"")</f>
        <v>0</v>
      </c>
      <c r="AA15" s="43">
        <f>IF(AA9=1,ACR_MOM!AA27,"")</f>
        <v>0</v>
      </c>
      <c r="AB15" s="43">
        <f>IF(AB9=1,ACR_MOM!AB27,"")</f>
        <v>0</v>
      </c>
      <c r="AC15" s="42">
        <f t="shared" ref="AC15:AC27" si="7">IFERROR(SUM(Q15:AB15),0)</f>
        <v>0</v>
      </c>
    </row>
    <row r="16" spans="1:91" ht="16" x14ac:dyDescent="0.3">
      <c r="A16" s="1">
        <f>IF(B16&lt;&gt;"",IF(C16="ACR $ Pre Adj",0,1),IF(C17="Adj $",0,1))</f>
        <v>0</v>
      </c>
      <c r="B16" s="44" t="str">
        <f>IF(ACR_MOM!B29="","",ACR_MOM!B29)</f>
        <v>Major Public Sector</v>
      </c>
      <c r="C16" s="44" t="str">
        <f>IF(ACR_MOM!C29="","",ACR_MOM!C29&amp;" Pre Adj")</f>
        <v>ACR $ Pre Adj</v>
      </c>
      <c r="D16" s="42">
        <f>IFERROR(ACR_MOM!D29-ACR_MOM!D31,0)</f>
        <v>5799083.9395000003</v>
      </c>
      <c r="E16" s="42">
        <f>IFERROR(ACR_MOM!E29-ACR_MOM!E31,0)</f>
        <v>6037507.4397</v>
      </c>
      <c r="F16" s="42">
        <f>IFERROR(ACR_MOM!F29-ACR_MOM!F31,0)</f>
        <v>5963967.5658</v>
      </c>
      <c r="G16" s="42">
        <f>IFERROR(ACR_MOM!G29-ACR_MOM!G31,0)</f>
        <v>6166947.3603999997</v>
      </c>
      <c r="H16" s="42">
        <f>IFERROR(ACR_MOM!H29-ACR_MOM!H31,0)</f>
        <v>6367924.5329999998</v>
      </c>
      <c r="I16" s="42">
        <f>IFERROR(ACR_MOM!I29-ACR_MOM!I31,0)</f>
        <v>6437034.9841</v>
      </c>
      <c r="J16" s="42">
        <f>IFERROR(ACR_MOM!J29-ACR_MOM!J31,0)</f>
        <v>6761147.4216999998</v>
      </c>
      <c r="K16" s="42">
        <f>IFERROR(ACR_MOM!K29-ACR_MOM!K31,0)</f>
        <v>6918321.7400000002</v>
      </c>
      <c r="L16" s="42">
        <f>IFERROR(ACR_MOM!L29-ACR_MOM!L31,0)</f>
        <v>7686802.8121999996</v>
      </c>
      <c r="M16" s="42">
        <f>IFERROR(ACR_MOM!M29-ACR_MOM!M31,0)</f>
        <v>8234080.0168000003</v>
      </c>
      <c r="N16" s="42">
        <f>IFERROR(ACR_MOM!N29-ACR_MOM!N31,0)</f>
        <v>8802702.6257000007</v>
      </c>
      <c r="O16" s="42">
        <f>IFERROR(ACR_MOM!O29-ACR_MOM!O31,0)</f>
        <v>8476371.2151999995</v>
      </c>
      <c r="P16" s="42">
        <f t="shared" si="6"/>
        <v>83651891.654100001</v>
      </c>
      <c r="Q16" s="42">
        <f>IFERROR(ACR_MOM!Q29-ACR_MOM!Q31,0)</f>
        <v>9395008.3779000007</v>
      </c>
      <c r="R16" s="42">
        <f>IFERROR(ACR_MOM!R29-ACR_MOM!R31,0)</f>
        <v>9880858.8213</v>
      </c>
      <c r="S16" s="42">
        <f>IFERROR(ACR_MOM!S29-ACR_MOM!S31,0)</f>
        <v>10035197.836100001</v>
      </c>
      <c r="T16" s="42">
        <f>IFERROR(ACR_MOM!T29-ACR_MOM!T31,0)</f>
        <v>10900249.6184</v>
      </c>
      <c r="U16" s="42">
        <f>IFERROR(ACR_MOM!U29-ACR_MOM!U31,0)</f>
        <v>10994050.1625</v>
      </c>
      <c r="V16" s="42">
        <f>IFERROR(ACR_MOM!V29-ACR_MOM!V31,0)</f>
        <v>11854769.946799999</v>
      </c>
      <c r="W16" s="42">
        <f>IFERROR(ACR_MOM!W29-ACR_MOM!W31,0)</f>
        <v>12468928.656500001</v>
      </c>
      <c r="X16" s="42">
        <f>IFERROR(ACR_MOM!X29-ACR_MOM!X31,0)</f>
        <v>11807055.803200001</v>
      </c>
      <c r="Y16" s="42">
        <f>IFERROR(ACR_MOM!Y29-ACR_MOM!Y31,0)</f>
        <v>13696316.296</v>
      </c>
      <c r="Z16" s="42">
        <f>IFERROR(ACR_MOM!Z29-ACR_MOM!Z31,0)</f>
        <v>13883624.466800001</v>
      </c>
      <c r="AA16" s="42">
        <f>IFERROR(ACR_MOM!AA29-ACR_MOM!AA31,0)</f>
        <v>15018383.5383</v>
      </c>
      <c r="AB16" s="42">
        <f>IFERROR(ACR_MOM!AB29-ACR_MOM!AB31,0)</f>
        <v>15225879.463099999</v>
      </c>
      <c r="AC16" s="42">
        <f t="shared" si="7"/>
        <v>145160322.9869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IF(ACR_MOM!C31="","",ACR_MOM!C31)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IF(Q9=1,ACR_MOM!Q31,"")</f>
        <v/>
      </c>
      <c r="R17" s="48" t="str">
        <f>IF(R9=1,ACR_MOM!R31,"")</f>
        <v/>
      </c>
      <c r="S17" s="48">
        <f>IF(S9=1,ACR_MOM!S31,"")</f>
        <v>0</v>
      </c>
      <c r="T17" s="48">
        <f>IF(T9=1,ACR_MOM!T31,"")</f>
        <v>675</v>
      </c>
      <c r="U17" s="48">
        <f>IF(U9=1,ACR_MOM!U31,"")</f>
        <v>675</v>
      </c>
      <c r="V17" s="48">
        <f>IF(V9=1,ACR_MOM!V31,"")</f>
        <v>675</v>
      </c>
      <c r="W17" s="48">
        <f>IF(W9=1,ACR_MOM!W31,"")</f>
        <v>675</v>
      </c>
      <c r="X17" s="48">
        <f>IF(X9=1,ACR_MOM!X31,"")</f>
        <v>0</v>
      </c>
      <c r="Y17" s="48">
        <f>IF(Y9=1,ACR_MOM!Y31,"")</f>
        <v>0</v>
      </c>
      <c r="Z17" s="48">
        <f>IF(Z9=1,ACR_MOM!Z31,"")</f>
        <v>0</v>
      </c>
      <c r="AA17" s="48">
        <f>IF(AA9=1,ACR_MOM!AA31,"")</f>
        <v>0</v>
      </c>
      <c r="AB17" s="48">
        <f>IF(AB9=1,ACR_MOM!AB31,"")</f>
        <v>0</v>
      </c>
      <c r="AC17" s="42">
        <f t="shared" si="7"/>
        <v>2700</v>
      </c>
    </row>
    <row r="18" spans="1:29" ht="16" x14ac:dyDescent="0.3">
      <c r="A18" s="1">
        <f>IF(B18&lt;&gt;"",IF(C18="ACR $ Pre Adj",0,1),IF(C19="Adj $",0,1))</f>
        <v>0</v>
      </c>
      <c r="B18" s="44" t="str">
        <f>IF(ACR_MOM!B33="","",ACR_MOM!B33)</f>
        <v>SM&amp;C Corporate</v>
      </c>
      <c r="C18" s="44" t="str">
        <f>IF(ACR_MOM!C33="","",ACR_MOM!C33&amp;" Pre Adj")</f>
        <v>ACR $ Pre Adj</v>
      </c>
      <c r="D18" s="52">
        <f>IFERROR(ACR_MOM!D33-ACR_MOM!D35,0)</f>
        <v>3561023.8467999999</v>
      </c>
      <c r="E18" s="42">
        <f>IFERROR(ACR_MOM!E33-ACR_MOM!E35,0)</f>
        <v>3822397.1312000002</v>
      </c>
      <c r="F18" s="42">
        <f>IFERROR(ACR_MOM!F33-ACR_MOM!F35,0)</f>
        <v>3959913.844</v>
      </c>
      <c r="G18" s="42">
        <f>IFERROR(ACR_MOM!G33-ACR_MOM!G35,0)</f>
        <v>4066972.0194999999</v>
      </c>
      <c r="H18" s="42">
        <f>IFERROR(ACR_MOM!H33-ACR_MOM!H35,0)</f>
        <v>4260358.0702</v>
      </c>
      <c r="I18" s="42">
        <f>IFERROR(ACR_MOM!I33-ACR_MOM!I35,0)</f>
        <v>4483554.9278999995</v>
      </c>
      <c r="J18" s="42">
        <f>IFERROR(ACR_MOM!J33-ACR_MOM!J35,0)</f>
        <v>4617424.9451000001</v>
      </c>
      <c r="K18" s="42">
        <f>IFERROR(ACR_MOM!K33-ACR_MOM!K35,0)</f>
        <v>4671168.0007999996</v>
      </c>
      <c r="L18" s="42">
        <f>IFERROR(ACR_MOM!L33-ACR_MOM!L35,0)</f>
        <v>4863259.4250999996</v>
      </c>
      <c r="M18" s="42">
        <f>IFERROR(ACR_MOM!M33-ACR_MOM!M35,0)</f>
        <v>4792072.5466999998</v>
      </c>
      <c r="N18" s="42">
        <f>IFERROR(ACR_MOM!N33-ACR_MOM!N35,0)</f>
        <v>4900726.4457</v>
      </c>
      <c r="O18" s="42">
        <f>IFERROR(ACR_MOM!O33-ACR_MOM!O35,0)</f>
        <v>4851537.7263000002</v>
      </c>
      <c r="P18" s="42">
        <f t="shared" si="6"/>
        <v>52850408.929300003</v>
      </c>
      <c r="Q18" s="42">
        <f>IFERROR(ACR_MOM!Q33-ACR_MOM!Q35,0)</f>
        <v>5147385.5521999998</v>
      </c>
      <c r="R18" s="42">
        <f>IFERROR(ACR_MOM!R33-ACR_MOM!R35,0)</f>
        <v>5313959.5617000004</v>
      </c>
      <c r="S18" s="42">
        <f>IFERROR(ACR_MOM!S33-ACR_MOM!S35,0)</f>
        <v>5196162.7916999999</v>
      </c>
      <c r="T18" s="42">
        <f>IFERROR(ACR_MOM!T33-ACR_MOM!T35,0)</f>
        <v>5458698.3970999997</v>
      </c>
      <c r="U18" s="42">
        <f>IFERROR(ACR_MOM!U33-ACR_MOM!U35,0)</f>
        <v>5369119.3954999996</v>
      </c>
      <c r="V18" s="42">
        <f>IFERROR(ACR_MOM!V33-ACR_MOM!V35,0)</f>
        <v>5664011.8354000002</v>
      </c>
      <c r="W18" s="42">
        <f>IFERROR(ACR_MOM!W33-ACR_MOM!W35,0)</f>
        <v>5780401.6146</v>
      </c>
      <c r="X18" s="42">
        <f>IFERROR(ACR_MOM!X33-ACR_MOM!X35,0)</f>
        <v>5322916.7633999996</v>
      </c>
      <c r="Y18" s="42">
        <f>IFERROR(ACR_MOM!Y33-ACR_MOM!Y35,0)</f>
        <v>5995736.1037999997</v>
      </c>
      <c r="Z18" s="42">
        <f>IFERROR(ACR_MOM!Z33-ACR_MOM!Z35,0)</f>
        <v>5910016.4186000004</v>
      </c>
      <c r="AA18" s="42">
        <f>IFERROR(ACR_MOM!AA33-ACR_MOM!AA35,0)</f>
        <v>6222323.5532</v>
      </c>
      <c r="AB18" s="42">
        <f>IFERROR(ACR_MOM!AB33-ACR_MOM!AB35,0)</f>
        <v>6137814.3633000003</v>
      </c>
      <c r="AC18" s="42">
        <f t="shared" si="7"/>
        <v>67518546.350499988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IF(ACR_MOM!C35="","",ACR_MOM!C35)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IF(Q9=1,ACR_MOM!Q35,"")</f>
        <v/>
      </c>
      <c r="R19" s="43" t="str">
        <f>IF(R9=1,ACR_MOM!R35,"")</f>
        <v/>
      </c>
      <c r="S19" s="43">
        <f>IF(S9=1,ACR_MOM!S35,"")</f>
        <v>0</v>
      </c>
      <c r="T19" s="43">
        <f>IF(T9=1,ACR_MOM!T35,"")</f>
        <v>0</v>
      </c>
      <c r="U19" s="43">
        <f>IF(U9=1,ACR_MOM!U35,"")</f>
        <v>0</v>
      </c>
      <c r="V19" s="43">
        <f>IF(V9=1,ACR_MOM!V35,"")</f>
        <v>0</v>
      </c>
      <c r="W19" s="43">
        <f>IF(W9=1,ACR_MOM!W35,"")</f>
        <v>0</v>
      </c>
      <c r="X19" s="43">
        <f>IF(X9=1,ACR_MOM!X35,"")</f>
        <v>0</v>
      </c>
      <c r="Y19" s="43">
        <f>IF(Y9=1,ACR_MOM!Y35,"")</f>
        <v>0</v>
      </c>
      <c r="Z19" s="43">
        <f>IF(Z9=1,ACR_MOM!Z35,"")</f>
        <v>0</v>
      </c>
      <c r="AA19" s="43">
        <f>IF(AA9=1,ACR_MOM!AA35,"")</f>
        <v>0</v>
      </c>
      <c r="AB19" s="43">
        <f>IF(AB9=1,ACR_MOM!AB35,"")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IF(ACR_MOM!B37="","",ACR_MOM!B37)</f>
        <v>Strategic Commercial</v>
      </c>
      <c r="C20" s="44" t="str">
        <f>IF(ACR_MOM!C37="","",ACR_MOM!C37&amp;" Pre Adj")</f>
        <v>ACR $ Pre Adj</v>
      </c>
      <c r="D20" s="42">
        <f>IFERROR(ACR_MOM!D37-ACR_MOM!D39,0)</f>
        <v>4220008.1520999996</v>
      </c>
      <c r="E20" s="42">
        <f>IFERROR(ACR_MOM!E37-ACR_MOM!E39,0)</f>
        <v>4336150.6462000003</v>
      </c>
      <c r="F20" s="42">
        <f>IFERROR(ACR_MOM!F37-ACR_MOM!F39,0)</f>
        <v>4279926.3399</v>
      </c>
      <c r="G20" s="42">
        <f>IFERROR(ACR_MOM!G37-ACR_MOM!G39,0)</f>
        <v>4692482.1140000001</v>
      </c>
      <c r="H20" s="42">
        <f>IFERROR(ACR_MOM!H37-ACR_MOM!H39,0)</f>
        <v>4896512.1991999997</v>
      </c>
      <c r="I20" s="42">
        <f>IFERROR(ACR_MOM!I37-ACR_MOM!I39,0)</f>
        <v>5136640.7403999995</v>
      </c>
      <c r="J20" s="42">
        <f>IFERROR(ACR_MOM!J37-ACR_MOM!J39,0)</f>
        <v>5351941.3918000003</v>
      </c>
      <c r="K20" s="42">
        <f>IFERROR(ACR_MOM!K37-ACR_MOM!K39,0)</f>
        <v>5406733.9256999996</v>
      </c>
      <c r="L20" s="42">
        <f>IFERROR(ACR_MOM!L37-ACR_MOM!L39,0)</f>
        <v>6204585.9256999996</v>
      </c>
      <c r="M20" s="42">
        <f>IFERROR(ACR_MOM!M37-ACR_MOM!M39,0)</f>
        <v>6344354.9303000001</v>
      </c>
      <c r="N20" s="42">
        <f>IFERROR(ACR_MOM!N37-ACR_MOM!N39,0)</f>
        <v>6472053.2230000002</v>
      </c>
      <c r="O20" s="42">
        <f>IFERROR(ACR_MOM!O37-ACR_MOM!O39,0)</f>
        <v>6394654.2779000001</v>
      </c>
      <c r="P20" s="42">
        <f t="shared" si="6"/>
        <v>63736043.8662</v>
      </c>
      <c r="Q20" s="42">
        <f>IFERROR(ACR_MOM!Q37-ACR_MOM!Q39,0)</f>
        <v>6499900.5270999996</v>
      </c>
      <c r="R20" s="42">
        <f>IFERROR(ACR_MOM!R37-ACR_MOM!R39,0)</f>
        <v>6513295.2659</v>
      </c>
      <c r="S20" s="42">
        <f>IFERROR(ACR_MOM!S37-ACR_MOM!S39,0)</f>
        <v>6429996.5225999998</v>
      </c>
      <c r="T20" s="42">
        <f>IFERROR(ACR_MOM!T37-ACR_MOM!T39,0)</f>
        <v>6720593.3568000002</v>
      </c>
      <c r="U20" s="42">
        <f>IFERROR(ACR_MOM!U37-ACR_MOM!U39,0)</f>
        <v>6530758.2737999996</v>
      </c>
      <c r="V20" s="42">
        <f>IFERROR(ACR_MOM!V37-ACR_MOM!V39,0)</f>
        <v>6795648.8771000002</v>
      </c>
      <c r="W20" s="42">
        <f>IFERROR(ACR_MOM!W37-ACR_MOM!W39,0)</f>
        <v>6827472.9007999999</v>
      </c>
      <c r="X20" s="42">
        <f>IFERROR(ACR_MOM!X37-ACR_MOM!X39,0)</f>
        <v>6217489.7335000001</v>
      </c>
      <c r="Y20" s="42">
        <f>IFERROR(ACR_MOM!Y37-ACR_MOM!Y39,0)</f>
        <v>6947391.9408</v>
      </c>
      <c r="Z20" s="42">
        <f>IFERROR(ACR_MOM!Z37-ACR_MOM!Z39,0)</f>
        <v>6773444.9342999998</v>
      </c>
      <c r="AA20" s="42">
        <f>IFERROR(ACR_MOM!AA37-ACR_MOM!AA39,0)</f>
        <v>7046779.1765000001</v>
      </c>
      <c r="AB20" s="42">
        <f>IFERROR(ACR_MOM!AB37-ACR_MOM!AB39,0)</f>
        <v>6868809.3586999997</v>
      </c>
      <c r="AC20" s="42">
        <f t="shared" si="7"/>
        <v>80171580.867899984</v>
      </c>
    </row>
    <row r="21" spans="1:29" ht="16" x14ac:dyDescent="0.3">
      <c r="A21" s="1">
        <f t="shared" si="8"/>
        <v>0</v>
      </c>
      <c r="B21" s="44"/>
      <c r="C21" s="44" t="str">
        <f>IF(ACR_MOM!C39="","",ACR_MOM!C39)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IF(Q9=1,ACR_MOM!Q39,"")</f>
        <v/>
      </c>
      <c r="R21" s="43" t="str">
        <f>IF(R9=1,ACR_MOM!R39,"")</f>
        <v/>
      </c>
      <c r="S21" s="43">
        <f>IF(S9=1,ACR_MOM!S39,"")</f>
        <v>0</v>
      </c>
      <c r="T21" s="43">
        <f>IF(T9=1,ACR_MOM!T39,"")</f>
        <v>0</v>
      </c>
      <c r="U21" s="43">
        <f>IF(U9=1,ACR_MOM!U39,"")</f>
        <v>0</v>
      </c>
      <c r="V21" s="43">
        <f>IF(V9=1,ACR_MOM!V39,"")</f>
        <v>0</v>
      </c>
      <c r="W21" s="43">
        <f>IF(W9=1,ACR_MOM!W39,"")</f>
        <v>0</v>
      </c>
      <c r="X21" s="43">
        <f>IF(X9=1,ACR_MOM!X39,"")</f>
        <v>0</v>
      </c>
      <c r="Y21" s="43">
        <f>IF(Y9=1,ACR_MOM!Y39,"")</f>
        <v>0</v>
      </c>
      <c r="Z21" s="43">
        <f>IF(Z9=1,ACR_MOM!Z39,"")</f>
        <v>0</v>
      </c>
      <c r="AA21" s="43">
        <f>IF(AA9=1,ACR_MOM!AA39,"")</f>
        <v>0</v>
      </c>
      <c r="AB21" s="43">
        <f>IF(AB9=1,ACR_MOM!AB39,"")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IF(ACR_MOM!B41="","",ACR_MOM!B41)</f>
        <v>Strategic Public Sector</v>
      </c>
      <c r="C22" s="44" t="str">
        <f>IF(ACR_MOM!C41="","",ACR_MOM!C41&amp;" Pre Adj")</f>
        <v>ACR $ Pre Adj</v>
      </c>
      <c r="D22" s="42">
        <f>IFERROR(ACR_MOM!D41-ACR_MOM!D43,0)</f>
        <v>402087.49690000003</v>
      </c>
      <c r="E22" s="42">
        <f>IFERROR(ACR_MOM!E41-ACR_MOM!E43,0)</f>
        <v>419400.9278</v>
      </c>
      <c r="F22" s="42">
        <f>IFERROR(ACR_MOM!F41-ACR_MOM!F43,0)</f>
        <v>368946.12290000002</v>
      </c>
      <c r="G22" s="42">
        <f>IFERROR(ACR_MOM!G41-ACR_MOM!G43,0)</f>
        <v>399936.77620000002</v>
      </c>
      <c r="H22" s="42">
        <f>IFERROR(ACR_MOM!H41-ACR_MOM!H43,0)</f>
        <v>431946.7303</v>
      </c>
      <c r="I22" s="42">
        <f>IFERROR(ACR_MOM!I41-ACR_MOM!I43,0)</f>
        <v>353613.05</v>
      </c>
      <c r="J22" s="42">
        <f>IFERROR(ACR_MOM!J41-ACR_MOM!J43,0)</f>
        <v>521816.85590000002</v>
      </c>
      <c r="K22" s="42">
        <f>IFERROR(ACR_MOM!K41-ACR_MOM!K43,0)</f>
        <v>623028.53139999998</v>
      </c>
      <c r="L22" s="42">
        <f>IFERROR(ACR_MOM!L41-ACR_MOM!L43,0)</f>
        <v>760430.41139999998</v>
      </c>
      <c r="M22" s="42">
        <f>IFERROR(ACR_MOM!M41-ACR_MOM!M43,0)</f>
        <v>822893.82609999995</v>
      </c>
      <c r="N22" s="42">
        <f>IFERROR(ACR_MOM!N41-ACR_MOM!N43,0)</f>
        <v>898469.78639999998</v>
      </c>
      <c r="O22" s="42">
        <f>IFERROR(ACR_MOM!O41-ACR_MOM!O43,0)</f>
        <v>888641.06429999997</v>
      </c>
      <c r="P22" s="42">
        <f t="shared" si="6"/>
        <v>6891211.5795999989</v>
      </c>
      <c r="Q22" s="42">
        <f>IFERROR(ACR_MOM!Q41-ACR_MOM!Q43,0)</f>
        <v>928066.81310000003</v>
      </c>
      <c r="R22" s="42">
        <f>IFERROR(ACR_MOM!R41-ACR_MOM!R43,0)</f>
        <v>970272.29429999995</v>
      </c>
      <c r="S22" s="42">
        <f>IFERROR(ACR_MOM!S41-ACR_MOM!S43,0)</f>
        <v>999747.28870000003</v>
      </c>
      <c r="T22" s="42">
        <f>IFERROR(ACR_MOM!T41-ACR_MOM!T43,0)</f>
        <v>1087198.9831000001</v>
      </c>
      <c r="U22" s="42">
        <f>IFERROR(ACR_MOM!U41-ACR_MOM!U43,0)</f>
        <v>1096114.3655000001</v>
      </c>
      <c r="V22" s="42">
        <f>IFERROR(ACR_MOM!V41-ACR_MOM!V43,0)</f>
        <v>1177231.5418</v>
      </c>
      <c r="W22" s="42">
        <f>IFERROR(ACR_MOM!W41-ACR_MOM!W43,0)</f>
        <v>1226999.0052</v>
      </c>
      <c r="X22" s="42">
        <f>IFERROR(ACR_MOM!X41-ACR_MOM!X43,0)</f>
        <v>1161051.2126</v>
      </c>
      <c r="Y22" s="42">
        <f>IFERROR(ACR_MOM!Y41-ACR_MOM!Y43,0)</f>
        <v>1347147.2792</v>
      </c>
      <c r="Z22" s="42">
        <f>IFERROR(ACR_MOM!Z41-ACR_MOM!Z43,0)</f>
        <v>1362663.3739</v>
      </c>
      <c r="AA22" s="42">
        <f>IFERROR(ACR_MOM!AA41-ACR_MOM!AA43,0)</f>
        <v>1470107.4277999999</v>
      </c>
      <c r="AB22" s="42">
        <f>IFERROR(ACR_MOM!AB41-ACR_MOM!AB43,0)</f>
        <v>1485881.6805</v>
      </c>
      <c r="AC22" s="42">
        <f t="shared" si="7"/>
        <v>14312481.265700001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IF(ACR_MOM!C43="","",ACR_MOM!C43)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IF(Q9=1,ACR_MOM!Q43,"")</f>
        <v/>
      </c>
      <c r="R23" s="43" t="str">
        <f>IF(R9=1,ACR_MOM!R43,"")</f>
        <v/>
      </c>
      <c r="S23" s="43">
        <f>IF(S9=1,ACR_MOM!S43,"")</f>
        <v>0</v>
      </c>
      <c r="T23" s="43">
        <f>IF(T9=1,ACR_MOM!T43,"")</f>
        <v>0</v>
      </c>
      <c r="U23" s="43">
        <f>IF(U9=1,ACR_MOM!U43,"")</f>
        <v>0</v>
      </c>
      <c r="V23" s="43">
        <f>IF(V9=1,ACR_MOM!V43,"")</f>
        <v>0</v>
      </c>
      <c r="W23" s="43">
        <f>IF(W9=1,ACR_MOM!W43,"")</f>
        <v>0</v>
      </c>
      <c r="X23" s="43">
        <f>IF(X9=1,ACR_MOM!X43,"")</f>
        <v>0</v>
      </c>
      <c r="Y23" s="43">
        <f>IF(Y9=1,ACR_MOM!Y43,"")</f>
        <v>0</v>
      </c>
      <c r="Z23" s="43">
        <f>IF(Z9=1,ACR_MOM!Z43,"")</f>
        <v>0</v>
      </c>
      <c r="AA23" s="43">
        <f>IF(AA9=1,ACR_MOM!AA43,"")</f>
        <v>0</v>
      </c>
      <c r="AB23" s="43">
        <f>IF(AB9=1,ACR_MOM!AB43,"")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IF(ACR_MOM!B45="","",ACR_MOM!B45)</f>
        <v/>
      </c>
      <c r="C24" s="44" t="str">
        <f>IF(ACR_MOM!C45="","",ACR_MOM!C45&amp;" Pre Adj")</f>
        <v/>
      </c>
      <c r="D24" s="42">
        <f>IFERROR(ACR_MOM!D45-ACR_MOM!D47,0)</f>
        <v>0</v>
      </c>
      <c r="E24" s="42">
        <f>IFERROR(ACR_MOM!E45-ACR_MOM!E47,0)</f>
        <v>0</v>
      </c>
      <c r="F24" s="42">
        <f>IFERROR(ACR_MOM!F45-ACR_MOM!F47,0)</f>
        <v>0</v>
      </c>
      <c r="G24" s="42">
        <f>IFERROR(ACR_MOM!G45-ACR_MOM!G47,0)</f>
        <v>0</v>
      </c>
      <c r="H24" s="42">
        <f>IFERROR(ACR_MOM!H45-ACR_MOM!H47,0)</f>
        <v>0</v>
      </c>
      <c r="I24" s="42">
        <f>IFERROR(ACR_MOM!I45-ACR_MOM!I47,0)</f>
        <v>0</v>
      </c>
      <c r="J24" s="42">
        <f>IFERROR(ACR_MOM!J45-ACR_MOM!J47,0)</f>
        <v>0</v>
      </c>
      <c r="K24" s="42">
        <f>IFERROR(ACR_MOM!K45-ACR_MOM!K47,0)</f>
        <v>0</v>
      </c>
      <c r="L24" s="42">
        <f>IFERROR(ACR_MOM!L45-ACR_MOM!L47,0)</f>
        <v>0</v>
      </c>
      <c r="M24" s="42">
        <f>IFERROR(ACR_MOM!M45-ACR_MOM!M47,0)</f>
        <v>0</v>
      </c>
      <c r="N24" s="42">
        <f>IFERROR(ACR_MOM!N45-ACR_MOM!N47,0)</f>
        <v>0</v>
      </c>
      <c r="O24" s="42">
        <f>IFERROR(ACR_MOM!O45-ACR_MOM!O47,0)</f>
        <v>0</v>
      </c>
      <c r="P24" s="42">
        <f t="shared" si="6"/>
        <v>0</v>
      </c>
      <c r="Q24" s="42">
        <f>IFERROR(ACR_MOM!Q45-ACR_MOM!Q47,0)</f>
        <v>0</v>
      </c>
      <c r="R24" s="42">
        <f>IFERROR(ACR_MOM!R45-ACR_MOM!R47,0)</f>
        <v>0</v>
      </c>
      <c r="S24" s="42">
        <f>IFERROR(ACR_MOM!S45-ACR_MOM!S47,0)</f>
        <v>0</v>
      </c>
      <c r="T24" s="42">
        <f>IFERROR(ACR_MOM!T45-ACR_MOM!T47,0)</f>
        <v>0</v>
      </c>
      <c r="U24" s="42">
        <f>IFERROR(ACR_MOM!U45-ACR_MOM!U47,0)</f>
        <v>0</v>
      </c>
      <c r="V24" s="42">
        <f>IFERROR(ACR_MOM!V45-ACR_MOM!V47,0)</f>
        <v>0</v>
      </c>
      <c r="W24" s="42">
        <f>IFERROR(ACR_MOM!W45-ACR_MOM!W47,0)</f>
        <v>0</v>
      </c>
      <c r="X24" s="42">
        <f>IFERROR(ACR_MOM!X45-ACR_MOM!X47,0)</f>
        <v>0</v>
      </c>
      <c r="Y24" s="42">
        <f>IFERROR(ACR_MOM!Y45-ACR_MOM!Y47,0)</f>
        <v>0</v>
      </c>
      <c r="Z24" s="42">
        <f>IFERROR(ACR_MOM!Z45-ACR_MOM!Z47,0)</f>
        <v>0</v>
      </c>
      <c r="AA24" s="42">
        <f>IFERROR(ACR_MOM!AA45-ACR_MOM!AA47,0)</f>
        <v>0</v>
      </c>
      <c r="AB24" s="42">
        <f>IFERROR(ACR_MOM!AB45-ACR_MOM!AB47,0)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IF(ACR_MOM!C47="","",ACR_MOM!C47)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IF(Q9=1,ACR_MOM!Q47,"")</f>
        <v/>
      </c>
      <c r="R25" s="43" t="str">
        <f>IF(R9=1,ACR_MOM!R47,"")</f>
        <v/>
      </c>
      <c r="S25" s="43">
        <f>IF(S9=1,ACR_MOM!S47,"")</f>
        <v>0</v>
      </c>
      <c r="T25" s="43">
        <f>IF(T9=1,ACR_MOM!T47,"")</f>
        <v>0</v>
      </c>
      <c r="U25" s="43">
        <f>IF(U9=1,ACR_MOM!U47,"")</f>
        <v>0</v>
      </c>
      <c r="V25" s="43">
        <f>IF(V9=1,ACR_MOM!V47,"")</f>
        <v>0</v>
      </c>
      <c r="W25" s="43">
        <f>IF(W9=1,ACR_MOM!W47,"")</f>
        <v>0</v>
      </c>
      <c r="X25" s="43">
        <f>IF(X9=1,ACR_MOM!X47,"")</f>
        <v>0</v>
      </c>
      <c r="Y25" s="43">
        <f>IF(Y9=1,ACR_MOM!Y47,"")</f>
        <v>0</v>
      </c>
      <c r="Z25" s="43">
        <f>IF(Z9=1,ACR_MOM!Z47,"")</f>
        <v>0</v>
      </c>
      <c r="AA25" s="43">
        <f>IF(AA9=1,ACR_MOM!AA47,"")</f>
        <v>0</v>
      </c>
      <c r="AB25" s="43">
        <f>IF(AB9=1,ACR_MOM!AB47,"")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IF(ACR_MOM!B49="","",ACR_MOM!B49)</f>
        <v/>
      </c>
      <c r="C26" s="44" t="str">
        <f>IF(ACR_MOM!C49="","",ACR_MOM!C49&amp;" Pre Adj")</f>
        <v/>
      </c>
      <c r="D26" s="42">
        <f>IFERROR(ACR_MOM!D49-ACR_MOM!D51,0)</f>
        <v>0</v>
      </c>
      <c r="E26" s="42">
        <f>IFERROR(ACR_MOM!E49-ACR_MOM!E51,0)</f>
        <v>0</v>
      </c>
      <c r="F26" s="42">
        <f>IFERROR(ACR_MOM!F49-ACR_MOM!F51,0)</f>
        <v>0</v>
      </c>
      <c r="G26" s="42">
        <f>IFERROR(ACR_MOM!G49-ACR_MOM!G51,0)</f>
        <v>0</v>
      </c>
      <c r="H26" s="42">
        <f>IFERROR(ACR_MOM!H49-ACR_MOM!H51,0)</f>
        <v>0</v>
      </c>
      <c r="I26" s="42">
        <f>IFERROR(ACR_MOM!I49-ACR_MOM!I51,0)</f>
        <v>0</v>
      </c>
      <c r="J26" s="42">
        <f>IFERROR(ACR_MOM!J49-ACR_MOM!J51,0)</f>
        <v>0</v>
      </c>
      <c r="K26" s="42">
        <f>IFERROR(ACR_MOM!K49-ACR_MOM!K51,0)</f>
        <v>0</v>
      </c>
      <c r="L26" s="42">
        <f>IFERROR(ACR_MOM!L49-ACR_MOM!L51,0)</f>
        <v>0</v>
      </c>
      <c r="M26" s="42">
        <f>IFERROR(ACR_MOM!M49-ACR_MOM!M51,0)</f>
        <v>0</v>
      </c>
      <c r="N26" s="42">
        <f>IFERROR(ACR_MOM!N49-ACR_MOM!N51,0)</f>
        <v>0</v>
      </c>
      <c r="O26" s="42">
        <f>IFERROR(ACR_MOM!O49-ACR_MOM!O51,0)</f>
        <v>0</v>
      </c>
      <c r="P26" s="42">
        <f t="shared" si="6"/>
        <v>0</v>
      </c>
      <c r="Q26" s="42">
        <f>IFERROR(ACR_MOM!Q49-ACR_MOM!Q51,0)</f>
        <v>0</v>
      </c>
      <c r="R26" s="42">
        <f>IFERROR(ACR_MOM!R49-ACR_MOM!R51,0)</f>
        <v>0</v>
      </c>
      <c r="S26" s="42">
        <f>IFERROR(ACR_MOM!S49-ACR_MOM!S51,0)</f>
        <v>0</v>
      </c>
      <c r="T26" s="42">
        <f>IFERROR(ACR_MOM!T49-ACR_MOM!T51,0)</f>
        <v>0</v>
      </c>
      <c r="U26" s="42">
        <f>IFERROR(ACR_MOM!U49-ACR_MOM!U51,0)</f>
        <v>0</v>
      </c>
      <c r="V26" s="42">
        <f>IFERROR(ACR_MOM!V49-ACR_MOM!V51,0)</f>
        <v>0</v>
      </c>
      <c r="W26" s="42">
        <f>IFERROR(ACR_MOM!W49-ACR_MOM!W51,0)</f>
        <v>0</v>
      </c>
      <c r="X26" s="42">
        <f>IFERROR(ACR_MOM!X49-ACR_MOM!X51,0)</f>
        <v>0</v>
      </c>
      <c r="Y26" s="42">
        <f>IFERROR(ACR_MOM!Y49-ACR_MOM!Y51,0)</f>
        <v>0</v>
      </c>
      <c r="Z26" s="42">
        <f>IFERROR(ACR_MOM!Z49-ACR_MOM!Z51,0)</f>
        <v>0</v>
      </c>
      <c r="AA26" s="42">
        <f>IFERROR(ACR_MOM!AA49-ACR_MOM!AA51,0)</f>
        <v>0</v>
      </c>
      <c r="AB26" s="42">
        <f>IFERROR(ACR_MOM!AB49-ACR_MOM!AB51,0)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IF(ACR_MOM!C51="","",ACR_MOM!C51)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IF(Q9=1,ACR_MOM!Q51,"")</f>
        <v/>
      </c>
      <c r="R27" s="43" t="str">
        <f>IF(R9=1,ACR_MOM!R51,"")</f>
        <v/>
      </c>
      <c r="S27" s="43">
        <f>IF(S9=1,ACR_MOM!S51,"")</f>
        <v>0</v>
      </c>
      <c r="T27" s="43">
        <f>IF(T9=1,ACR_MOM!T51,"")</f>
        <v>0</v>
      </c>
      <c r="U27" s="43">
        <f>IF(U9=1,ACR_MOM!U51,"")</f>
        <v>0</v>
      </c>
      <c r="V27" s="43">
        <f>IF(V9=1,ACR_MOM!V51,"")</f>
        <v>0</v>
      </c>
      <c r="W27" s="43">
        <f>IF(W9=1,ACR_MOM!W51,"")</f>
        <v>0</v>
      </c>
      <c r="X27" s="43">
        <f>IF(X9=1,ACR_MOM!X51,"")</f>
        <v>0</v>
      </c>
      <c r="Y27" s="43">
        <f>IF(Y9=1,ACR_MOM!Y51,"")</f>
        <v>0</v>
      </c>
      <c r="Z27" s="43">
        <f>IF(Z9=1,ACR_MOM!Z51,"")</f>
        <v>0</v>
      </c>
      <c r="AA27" s="43">
        <f>IF(AA9=1,ACR_MOM!AA51,"")</f>
        <v>0</v>
      </c>
      <c r="AB27" s="43">
        <f>IF(AB9=1,ACR_MOM!AB51,"")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removed","",IFERROR(ACR_MOM!D26,""))</f>
        <v>2.7123999999999999E-2</v>
      </c>
      <c r="E33" s="50">
        <f>IFERROR((SUM(ACR_ACT_Simulation!E$14,ACR_ACT_Simulation!E$15)/ACR_ACT_Simulation!E$7)/((SUM(ACR_ACT_Simulation!D$14,ACR_ACT_Simulation!D$15)/ACR_ACT_Simulation!D$7))-1,"")</f>
        <v>1.7479782952256162E-2</v>
      </c>
      <c r="F33" s="50">
        <f>IFERROR((SUM(ACR_ACT_Simulation!F$14,ACR_ACT_Simulation!F$15)/ACR_ACT_Simulation!F$7)/((SUM(ACR_ACT_Simulation!E$14,ACR_ACT_Simulation!E$15)/ACR_ACT_Simulation!E$7))-1,"")</f>
        <v>1.7872859940825325E-2</v>
      </c>
      <c r="G33" s="50">
        <f>IFERROR((SUM(ACR_ACT_Simulation!G$14,ACR_ACT_Simulation!G$15)/ACR_ACT_Simulation!G$7)/((SUM(ACR_ACT_Simulation!F$14,ACR_ACT_Simulation!F$15)/ACR_ACT_Simulation!F$7))-1,"")</f>
        <v>4.9646553866351528E-3</v>
      </c>
      <c r="H33" s="50">
        <f>IFERROR((SUM(ACR_ACT_Simulation!H$14,ACR_ACT_Simulation!H$15)/ACR_ACT_Simulation!H$7)/((SUM(ACR_ACT_Simulation!G$14,ACR_ACT_Simulation!G$15)/ACR_ACT_Simulation!G$7))-1,"")</f>
        <v>4.4671674972754039E-2</v>
      </c>
      <c r="I33" s="50">
        <f>IFERROR((SUM(ACR_ACT_Simulation!I$14,ACR_ACT_Simulation!I$15)/ACR_ACT_Simulation!I$7)/((SUM(ACR_ACT_Simulation!H$14,ACR_ACT_Simulation!H$15)/ACR_ACT_Simulation!H$7))-1,"")</f>
        <v>2.2853393956479007E-2</v>
      </c>
      <c r="J33" s="50">
        <f>IFERROR((SUM(ACR_ACT_Simulation!J$14,ACR_ACT_Simulation!J$15)/ACR_ACT_Simulation!J$7)/((SUM(ACR_ACT_Simulation!I$14,ACR_ACT_Simulation!I$15)/ACR_ACT_Simulation!I$7))-1,"")</f>
        <v>1.6441935564352139E-2</v>
      </c>
      <c r="K33" s="50">
        <f>IFERROR((SUM(ACR_ACT_Simulation!K$14,ACR_ACT_Simulation!K$15)/ACR_ACT_Simulation!K$7)/((SUM(ACR_ACT_Simulation!J$14,ACR_ACT_Simulation!J$15)/ACR_ACT_Simulation!J$7))-1,"")</f>
        <v>4.9423046406218418E-2</v>
      </c>
      <c r="L33" s="50">
        <f>IFERROR((SUM(ACR_ACT_Simulation!L$14,ACR_ACT_Simulation!L$15)/ACR_ACT_Simulation!L$7)/((SUM(ACR_ACT_Simulation!K$14,ACR_ACT_Simulation!K$15)/ACR_ACT_Simulation!K$7))-1,"")</f>
        <v>2.0754474669330447E-2</v>
      </c>
      <c r="M33" s="50">
        <f>IFERROR((SUM(ACR_ACT_Simulation!M$14,ACR_ACT_Simulation!M$15)/ACR_ACT_Simulation!M$7)/((SUM(ACR_ACT_Simulation!L$14,ACR_ACT_Simulation!L$15)/ACR_ACT_Simulation!L$7))-1,"")</f>
        <v>2.4600643936452782E-2</v>
      </c>
      <c r="N33" s="50">
        <f>IFERROR((SUM(ACR_ACT_Simulation!N$14,ACR_ACT_Simulation!N$15)/ACR_ACT_Simulation!N$7)/((SUM(ACR_ACT_Simulation!M$14,ACR_ACT_Simulation!M$15)/ACR_ACT_Simulation!M$7))-1,"")</f>
        <v>-1.9138638912452599E-4</v>
      </c>
      <c r="O33" s="50">
        <f>IFERROR((SUM(ACR_ACT_Simulation!O$14,ACR_ACT_Simulation!O$15)/ACR_ACT_Simulation!O$7)/((SUM(ACR_ACT_Simulation!N$14,ACR_ACT_Simulation!N$15)/ACR_ACT_Simulation!N$7))-1,"")</f>
        <v>4.615731286148983E-2</v>
      </c>
      <c r="P33" s="50"/>
      <c r="Q33" s="50">
        <f>IFERROR(((SUM(ACR_ACT_Simulation!Q$14,ACR_ACT_Simulation!Q$15)/ACR_ACT_Simulation!Q$7)/(SUM(ACR_ACT_Simulation!O$14,ACR_ACT_Simulation!O$15)/ACR_ACT_Simulation!O$7))-1,"")</f>
        <v>-3.103036116408231E-2</v>
      </c>
      <c r="R33" s="50">
        <f>IFERROR(((SUM(ACR_ACT_Simulation!R$14,ACR_ACT_Simulation!R$15)/ACR_ACT_Simulation!R$7)/(SUM(ACR_ACT_Simulation!Q$14,ACR_ACT_Simulation!Q$15)/ACR_ACT_Simulation!Q$7))-1,"")</f>
        <v>3.1402910546570961E-2</v>
      </c>
      <c r="S33" s="50">
        <f>IFERROR(((SUM(ACR_ACT_Simulation!S$14,ACR_ACT_Simulation!S$15)/ACR_ACT_Simulation!S$7)/(SUM(ACR_ACT_Simulation!R$14,ACR_ACT_Simulation!R$15)/ACR_ACT_Simulation!R$7))-1,"")</f>
        <v>1.4974000001758636E-2</v>
      </c>
      <c r="T33" s="50">
        <f>IFERROR(((SUM(ACR_ACT_Simulation!T$14,ACR_ACT_Simulation!T$15)/ACR_ACT_Simulation!T$7)/(SUM(ACR_ACT_Simulation!S$14,ACR_ACT_Simulation!S$15)/ACR_ACT_Simulation!S$7))-1,"")</f>
        <v>1.4013000003429532E-2</v>
      </c>
      <c r="U33" s="50">
        <f>IFERROR(((SUM(ACR_ACT_Simulation!U$14,ACR_ACT_Simulation!U$15)/ACR_ACT_Simulation!U$7)/(SUM(ACR_ACT_Simulation!T$14,ACR_ACT_Simulation!T$15)/ACR_ACT_Simulation!T$7))-1,"")</f>
        <v>1.2259000004714915E-2</v>
      </c>
      <c r="V33" s="50">
        <f>IFERROR(((SUM(ACR_ACT_Simulation!V$14,ACR_ACT_Simulation!V$15)/ACR_ACT_Simulation!V$7)/(SUM(ACR_ACT_Simulation!U$14,ACR_ACT_Simulation!U$15)/ACR_ACT_Simulation!U$7))-1,"")</f>
        <v>1.4349000001405265E-2</v>
      </c>
      <c r="W33" s="50">
        <f>IFERROR(((SUM(ACR_ACT_Simulation!W$14,ACR_ACT_Simulation!W$15)/ACR_ACT_Simulation!W$7)/(SUM(ACR_ACT_Simulation!V$14,ACR_ACT_Simulation!V$15)/ACR_ACT_Simulation!V$7))-1,"")</f>
        <v>9.1429999966063935E-3</v>
      </c>
      <c r="X33" s="50">
        <f>IFERROR(((SUM(ACR_ACT_Simulation!X$14,ACR_ACT_Simulation!X$15)/ACR_ACT_Simulation!X$7)/(SUM(ACR_ACT_Simulation!W$14,ACR_ACT_Simulation!W$15)/ACR_ACT_Simulation!W$7))-1,"")</f>
        <v>1.5998999997268948E-2</v>
      </c>
      <c r="Y33" s="50">
        <f>IFERROR(((SUM(ACR_ACT_Simulation!Y$14,ACR_ACT_Simulation!Y$15)/ACR_ACT_Simulation!Y$7)/(SUM(ACR_ACT_Simulation!X$14,ACR_ACT_Simulation!X$15)/ACR_ACT_Simulation!X$7))-1,"")</f>
        <v>1.3453999999895272E-2</v>
      </c>
      <c r="Z33" s="50">
        <f>IFERROR(((SUM(ACR_ACT_Simulation!Z$14,ACR_ACT_Simulation!Z$15)/ACR_ACT_Simulation!Z$7)/(SUM(ACR_ACT_Simulation!Y$14,ACR_ACT_Simulation!Y$15)/ACR_ACT_Simulation!Y$7))-1,"")</f>
        <v>1.3200999997539542E-2</v>
      </c>
      <c r="AA33" s="50">
        <f>IFERROR(((SUM(ACR_ACT_Simulation!AA$14,ACR_ACT_Simulation!AA$15)/ACR_ACT_Simulation!AA$7)/(SUM(ACR_ACT_Simulation!Z$14,ACR_ACT_Simulation!Z$15)/ACR_ACT_Simulation!Z$7))-1,"")</f>
        <v>1.3064999996764692E-2</v>
      </c>
      <c r="AB33" s="50">
        <f>IFERROR(((SUM(ACR_ACT_Simulation!AB$14,ACR_ACT_Simulation!AB$15)/ACR_ACT_Simulation!AB$7)/(SUM(ACR_ACT_Simulation!AA$14,ACR_ACT_Simulation!AA$15)/ACR_ACT_Simulation!AA$7))-1,"")</f>
        <v>1.3200000004315093E-2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removed","",IFERROR(ACR_MOM!D30,""))</f>
        <v>2.5198999999999999E-2</v>
      </c>
      <c r="E34" s="50">
        <f>IFERROR(((SUM(ACR_ACT_Simulation!E$16,ACR_ACT_Simulation!E$17)/ACR_ACT_Simulation!E$7)/(SUM(ACR_ACT_Simulation!D$16,ACR_ACT_Simulation!D$17)/ACR_ACT_Simulation!D$7))-1,"")</f>
        <v>4.1113993638891344E-2</v>
      </c>
      <c r="F34" s="50">
        <f>IFERROR(((SUM(ACR_ACT_Simulation!F$16,ACR_ACT_Simulation!F$17)/ACR_ACT_Simulation!F$7)/(SUM(ACR_ACT_Simulation!E$16,ACR_ACT_Simulation!E$17)/ACR_ACT_Simulation!E$7))-1,"")</f>
        <v>2.0746814179698037E-2</v>
      </c>
      <c r="G34" s="50">
        <f>IFERROR(((SUM(ACR_ACT_Simulation!G$16,ACR_ACT_Simulation!G$17)/ACR_ACT_Simulation!G$7)/(SUM(ACR_ACT_Simulation!F$16,ACR_ACT_Simulation!F$17)/ACR_ACT_Simulation!F$7))-1,"")</f>
        <v>6.7840891755444055E-4</v>
      </c>
      <c r="H34" s="50">
        <f>IFERROR(((SUM(ACR_ACT_Simulation!H$16,ACR_ACT_Simulation!H$17)/ACR_ACT_Simulation!H$7)/(SUM(ACR_ACT_Simulation!G$16,ACR_ACT_Simulation!G$17)/ACR_ACT_Simulation!G$7))-1,"")</f>
        <v>6.7009056434234937E-2</v>
      </c>
      <c r="I34" s="50">
        <f>IFERROR(((SUM(ACR_ACT_Simulation!I$16,ACR_ACT_Simulation!I$17)/ACR_ACT_Simulation!I$7)/(SUM(ACR_ACT_Simulation!H$16,ACR_ACT_Simulation!H$17)/ACR_ACT_Simulation!H$7))-1,"")</f>
        <v>-2.1755257618357948E-2</v>
      </c>
      <c r="J34" s="50">
        <f>IFERROR(((SUM(ACR_ACT_Simulation!J$16,ACR_ACT_Simulation!J$17)/ACR_ACT_Simulation!J$7)/(SUM(ACR_ACT_Simulation!I$16,ACR_ACT_Simulation!I$17)/ACR_ACT_Simulation!I$7))-1,"")</f>
        <v>5.0351200265430274E-2</v>
      </c>
      <c r="K34" s="50">
        <f>IFERROR(((SUM(ACR_ACT_Simulation!K$16,ACR_ACT_Simulation!K$17)/ACR_ACT_Simulation!K$7)/(SUM(ACR_ACT_Simulation!J$16,ACR_ACT_Simulation!J$17)/ACR_ACT_Simulation!J$7))-1,"")</f>
        <v>9.3815430426141155E-2</v>
      </c>
      <c r="L34" s="50">
        <f>IFERROR(((SUM(ACR_ACT_Simulation!L$16,ACR_ACT_Simulation!L$17)/ACR_ACT_Simulation!L$7)/(SUM(ACR_ACT_Simulation!K$16,ACR_ACT_Simulation!K$17)/ACR_ACT_Simulation!K$7))-1,"")</f>
        <v>3.9396593619911657E-2</v>
      </c>
      <c r="M34" s="50">
        <f>IFERROR(((SUM(ACR_ACT_Simulation!M$16,ACR_ACT_Simulation!M$17)/ACR_ACT_Simulation!M$7)/(SUM(ACR_ACT_Simulation!L$16,ACR_ACT_Simulation!L$17)/ACR_ACT_Simulation!L$7))-1,"")</f>
        <v>0.10690355386625905</v>
      </c>
      <c r="N34" s="50">
        <f>IFERROR(((SUM(ACR_ACT_Simulation!N$16,ACR_ACT_Simulation!N$17)/ACR_ACT_Simulation!N$7)/(SUM(ACR_ACT_Simulation!M$16,ACR_ACT_Simulation!M$17)/ACR_ACT_Simulation!M$7))-1,"")</f>
        <v>3.4571495431556354E-2</v>
      </c>
      <c r="O34" s="50">
        <f>IFERROR(((SUM(ACR_ACT_Simulation!O$16,ACR_ACT_Simulation!O$17)/ACR_ACT_Simulation!O$7)/(SUM(ACR_ACT_Simulation!N$16,ACR_ACT_Simulation!N$17)/ACR_ACT_Simulation!N$7))-1,"")</f>
        <v>-4.9741204705509023E-3</v>
      </c>
      <c r="P34" s="50"/>
      <c r="Q34" s="50">
        <f>IFERROR(((SUM(ACR_ACT_Simulation!Q$16,ACR_ACT_Simulation!Q$17)/ACR_ACT_Simulation!Q$7)/(SUM(ACR_ACT_Simulation!O$16,ACR_ACT_Simulation!O$17)/ACR_ACT_Simulation!O$7))-1,"")</f>
        <v>7.2622158785621949E-2</v>
      </c>
      <c r="R34" s="50">
        <f>IFERROR(((SUM(ACR_ACT_Simulation!R$16,ACR_ACT_Simulation!R$17)/ACR_ACT_Simulation!R$7)/(SUM(ACR_ACT_Simulation!Q$16,ACR_ACT_Simulation!Q$17)/ACR_ACT_Simulation!Q$7))-1,"")</f>
        <v>5.1713678568171551E-2</v>
      </c>
      <c r="S34" s="50">
        <f>IFERROR(((SUM(ACR_ACT_Simulation!S$16,ACR_ACT_Simulation!S$17)/ACR_ACT_Simulation!S$7)/(SUM(ACR_ACT_Simulation!R$16,ACR_ACT_Simulation!R$17)/ACR_ACT_Simulation!R$7))-1,"")</f>
        <v>4.9474000001181295E-2</v>
      </c>
      <c r="T34" s="50">
        <f>IFERROR(((SUM(ACR_ACT_Simulation!T$16,ACR_ACT_Simulation!T$17)/ACR_ACT_Simulation!T$7)/(SUM(ACR_ACT_Simulation!S$16,ACR_ACT_Simulation!S$17)/ACR_ACT_Simulation!S$7))-1,"")</f>
        <v>5.1228093463674185E-2</v>
      </c>
      <c r="U34" s="50">
        <f>IFERROR(((SUM(ACR_ACT_Simulation!U$16,ACR_ACT_Simulation!U$17)/ACR_ACT_Simulation!U$7)/(SUM(ACR_ACT_Simulation!T$16,ACR_ACT_Simulation!T$17)/ACR_ACT_Simulation!T$7))-1,"")</f>
        <v>4.2224985399225812E-2</v>
      </c>
      <c r="V34" s="50">
        <f>IFERROR(((SUM(ACR_ACT_Simulation!V$16,ACR_ACT_Simulation!V$17)/ACR_ACT_Simulation!V$7)/(SUM(ACR_ACT_Simulation!U$16,ACR_ACT_Simulation!U$17)/ACR_ACT_Simulation!U$7))-1,"")</f>
        <v>4.3501412656499427E-2</v>
      </c>
      <c r="W34" s="50">
        <f>IFERROR(((SUM(ACR_ACT_Simulation!W$16,ACR_ACT_Simulation!W$17)/ACR_ACT_Simulation!W$7)/(SUM(ACR_ACT_Simulation!V$16,ACR_ACT_Simulation!V$17)/ACR_ACT_Simulation!V$7))-1,"")</f>
        <v>5.1803935867103412E-2</v>
      </c>
      <c r="X34" s="50">
        <f>IFERROR(((SUM(ACR_ACT_Simulation!X$16,ACR_ACT_Simulation!X$17)/ACR_ACT_Simulation!X$7)/(SUM(ACR_ACT_Simulation!W$16,ACR_ACT_Simulation!W$17)/ACR_ACT_Simulation!W$7))-1,"")</f>
        <v>4.8317000002316757E-2</v>
      </c>
      <c r="Y34" s="50">
        <f>IFERROR(((SUM(ACR_ACT_Simulation!Y$16,ACR_ACT_Simulation!Y$17)/ACR_ACT_Simulation!Y$7)/(SUM(ACR_ACT_Simulation!X$16,ACR_ACT_Simulation!X$17)/ACR_ACT_Simulation!X$7))-1,"")</f>
        <v>4.775199999632096E-2</v>
      </c>
      <c r="Z34" s="50">
        <f>IFERROR(((SUM(ACR_ACT_Simulation!Z$16,ACR_ACT_Simulation!Z$17)/ACR_ACT_Simulation!Z$7)/(SUM(ACR_ACT_Simulation!Y$16,ACR_ACT_Simulation!Y$17)/ACR_ACT_Simulation!Y$7))-1,"")</f>
        <v>4.7465000002703484E-2</v>
      </c>
      <c r="AA34" s="50">
        <f>IFERROR(((SUM(ACR_ACT_Simulation!AA$16,ACR_ACT_Simulation!AA$17)/ACR_ACT_Simulation!AA$7)/(SUM(ACR_ACT_Simulation!Z$16,ACR_ACT_Simulation!Z$17)/ACR_ACT_Simulation!Z$7))-1,"")</f>
        <v>4.6838999999503139E-2</v>
      </c>
      <c r="AB34" s="50">
        <f>IFERROR(((SUM(ACR_ACT_Simulation!AB$16,ACR_ACT_Simulation!AB$17)/ACR_ACT_Simulation!AB$7)/(SUM(ACR_ACT_Simulation!AA$16,ACR_ACT_Simulation!AA$17)/ACR_ACT_Simulation!AA$7))-1,"")</f>
        <v>4.7609999998548647E-2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removed","",IFERROR(ACR_MOM!D34,""))</f>
        <v>5.9358000000000001E-2</v>
      </c>
      <c r="E35" s="50">
        <f>IFERROR(((SUM(ACR_ACT_Simulation!E$18,ACR_ACT_Simulation!E$19)/ACR_ACT_Simulation!E$7)/(SUM(ACR_ACT_Simulation!D$18,ACR_ACT_Simulation!D$19)/ACR_ACT_Simulation!D$7))-1,"")</f>
        <v>7.3398352733547334E-2</v>
      </c>
      <c r="F35" s="50">
        <f>IFERROR(((SUM(ACR_ACT_Simulation!F$18,ACR_ACT_Simulation!F$19)/ACR_ACT_Simulation!F$7)/(SUM(ACR_ACT_Simulation!E$18,ACR_ACT_Simulation!E$19)/ACR_ACT_Simulation!E$7))-1,"")</f>
        <v>7.0509115532096045E-2</v>
      </c>
      <c r="G35" s="50">
        <f>IFERROR(((SUM(ACR_ACT_Simulation!G$18,ACR_ACT_Simulation!G$19)/ACR_ACT_Simulation!G$7)/(SUM(ACR_ACT_Simulation!F$18,ACR_ACT_Simulation!F$19)/ACR_ACT_Simulation!F$7))-1,"")</f>
        <v>-6.0946958042765731E-3</v>
      </c>
      <c r="H35" s="50">
        <f>IFERROR(((SUM(ACR_ACT_Simulation!H$18,ACR_ACT_Simulation!H$19)/ACR_ACT_Simulation!H$7)/(SUM(ACR_ACT_Simulation!G$18,ACR_ACT_Simulation!G$19)/ACR_ACT_Simulation!G$7))-1,"")</f>
        <v>8.2468722372613712E-2</v>
      </c>
      <c r="I35" s="50">
        <f>IFERROR(((SUM(ACR_ACT_Simulation!I$18,ACR_ACT_Simulation!I$19)/ACR_ACT_Simulation!I$7)/(SUM(ACR_ACT_Simulation!H$18,ACR_ACT_Simulation!H$19)/ACR_ACT_Simulation!H$7))-1,"")</f>
        <v>1.8441185524695758E-2</v>
      </c>
      <c r="J35" s="50">
        <f>IFERROR(((SUM(ACR_ACT_Simulation!J$18,ACR_ACT_Simulation!J$19)/ACR_ACT_Simulation!J$7)/(SUM(ACR_ACT_Simulation!I$18,ACR_ACT_Simulation!I$19)/ACR_ACT_Simulation!I$7))-1,"")</f>
        <v>2.985800761957047E-2</v>
      </c>
      <c r="K35" s="50">
        <f>IFERROR(((SUM(ACR_ACT_Simulation!K$18,ACR_ACT_Simulation!K$19)/ACR_ACT_Simulation!K$7)/(SUM(ACR_ACT_Simulation!J$18,ACR_ACT_Simulation!J$19)/ACR_ACT_Simulation!J$7))-1,"")</f>
        <v>8.1407402928215911E-2</v>
      </c>
      <c r="L35" s="50">
        <f>IFERROR(((SUM(ACR_ACT_Simulation!L$18,ACR_ACT_Simulation!L$19)/ACR_ACT_Simulation!L$7)/(SUM(ACR_ACT_Simulation!K$18,ACR_ACT_Simulation!K$19)/ACR_ACT_Simulation!K$7))-1,"")</f>
        <v>-2.6046429558144624E-2</v>
      </c>
      <c r="M35" s="50">
        <f>IFERROR(((SUM(ACR_ACT_Simulation!M$18,ACR_ACT_Simulation!M$19)/ACR_ACT_Simulation!M$7)/(SUM(ACR_ACT_Simulation!L$18,ACR_ACT_Simulation!L$19)/ACR_ACT_Simulation!L$7))-1,"")</f>
        <v>1.8207721492226492E-2</v>
      </c>
      <c r="N35" s="50">
        <f>IFERROR(((SUM(ACR_ACT_Simulation!N$18,ACR_ACT_Simulation!N$19)/ACR_ACT_Simulation!N$7)/(SUM(ACR_ACT_Simulation!M$18,ACR_ACT_Simulation!M$19)/ACR_ACT_Simulation!M$7))-1,"")</f>
        <v>-1.0315797680344518E-2</v>
      </c>
      <c r="O35" s="50">
        <f>IFERROR(((SUM(ACR_ACT_Simulation!O$18,ACR_ACT_Simulation!O$19)/ACR_ACT_Simulation!O$7)/(SUM(ACR_ACT_Simulation!N$18,ACR_ACT_Simulation!N$19)/ACR_ACT_Simulation!N$7))-1,"")</f>
        <v>2.296173966386883E-2</v>
      </c>
      <c r="P35" s="50"/>
      <c r="Q35" s="50">
        <f>IFERROR(((SUM(ACR_ACT_Simulation!Q$18,ACR_ACT_Simulation!Q$19)/ACR_ACT_Simulation!Q$7)/(SUM(ACR_ACT_Simulation!O$18,ACR_ACT_Simulation!O$19)/ACR_ACT_Simulation!O$7))-1,"")</f>
        <v>2.6755049221627969E-2</v>
      </c>
      <c r="R35" s="50">
        <f>IFERROR(((SUM(ACR_ACT_Simulation!R$18,ACR_ACT_Simulation!R$19)/ACR_ACT_Simulation!R$7)/(SUM(ACR_ACT_Simulation!Q$18,ACR_ACT_Simulation!Q$19)/ACR_ACT_Simulation!Q$7))-1,"")</f>
        <v>3.2360896189096655E-2</v>
      </c>
      <c r="S35" s="50">
        <f>IFERROR(((SUM(ACR_ACT_Simulation!S$18,ACR_ACT_Simulation!S$19)/ACR_ACT_Simulation!S$7)/(SUM(ACR_ACT_Simulation!R$18,ACR_ACT_Simulation!R$19)/ACR_ACT_Simulation!R$7))-1,"")</f>
        <v>1.0427000007556364E-2</v>
      </c>
      <c r="T35" s="50">
        <f>IFERROR(((SUM(ACR_ACT_Simulation!T$18,ACR_ACT_Simulation!T$19)/ACR_ACT_Simulation!T$7)/(SUM(ACR_ACT_Simulation!S$18,ACR_ACT_Simulation!S$19)/ACR_ACT_Simulation!S$7))-1,"")</f>
        <v>1.6636999993600021E-2</v>
      </c>
      <c r="U35" s="50">
        <f>IFERROR(((SUM(ACR_ACT_Simulation!U$18,ACR_ACT_Simulation!U$19)/ACR_ACT_Simulation!U$7)/(SUM(ACR_ACT_Simulation!T$18,ACR_ACT_Simulation!T$19)/ACR_ACT_Simulation!T$7))-1,"")</f>
        <v>1.6375999993726964E-2</v>
      </c>
      <c r="V35" s="50">
        <f>IFERROR(((SUM(ACR_ACT_Simulation!V$18,ACR_ACT_Simulation!V$19)/ACR_ACT_Simulation!V$7)/(SUM(ACR_ACT_Simulation!U$18,ACR_ACT_Simulation!U$19)/ACR_ACT_Simulation!U$7))-1,"")</f>
        <v>2.0894000008189639E-2</v>
      </c>
      <c r="W35" s="50">
        <f>IFERROR(((SUM(ACR_ACT_Simulation!W$18,ACR_ACT_Simulation!W$19)/ACR_ACT_Simulation!W$7)/(SUM(ACR_ACT_Simulation!V$18,ACR_ACT_Simulation!V$19)/ACR_ACT_Simulation!V$7))-1,"")</f>
        <v>2.0548999999005169E-2</v>
      </c>
      <c r="X35" s="50">
        <f>IFERROR(((SUM(ACR_ACT_Simulation!X$18,ACR_ACT_Simulation!X$19)/ACR_ACT_Simulation!X$7)/(SUM(ACR_ACT_Simulation!W$18,ACR_ACT_Simulation!W$19)/ACR_ACT_Simulation!W$7))-1,"")</f>
        <v>1.9519000008461074E-2</v>
      </c>
      <c r="Y35" s="50">
        <f>IFERROR(((SUM(ACR_ACT_Simulation!Y$18,ACR_ACT_Simulation!Y$19)/ACR_ACT_Simulation!Y$7)/(SUM(ACR_ACT_Simulation!X$18,ACR_ACT_Simulation!X$19)/ACR_ACT_Simulation!X$7))-1,"")</f>
        <v>1.7394000008120969E-2</v>
      </c>
      <c r="Z35" s="50">
        <f>IFERROR(((SUM(ACR_ACT_Simulation!Z$18,ACR_ACT_Simulation!Z$19)/ACR_ACT_Simulation!Z$7)/(SUM(ACR_ACT_Simulation!Y$18,ACR_ACT_Simulation!Y$19)/ACR_ACT_Simulation!Y$7))-1,"")</f>
        <v>1.8560000000023225E-2</v>
      </c>
      <c r="AA35" s="50">
        <f>IFERROR(((SUM(ACR_ACT_Simulation!AA$18,ACR_ACT_Simulation!AA$19)/ACR_ACT_Simulation!AA$7)/(SUM(ACR_ACT_Simulation!Z$18,ACR_ACT_Simulation!Z$19)/ACR_ACT_Simulation!Z$7))-1,"")</f>
        <v>1.8880999996794934E-2</v>
      </c>
      <c r="AB35" s="50">
        <f>IFERROR(((SUM(ACR_ACT_Simulation!AB$18,ACR_ACT_Simulation!AB$19)/ACR_ACT_Simulation!AB$7)/(SUM(ACR_ACT_Simulation!AA$18,ACR_ACT_Simulation!AA$19)/ACR_ACT_Simulation!AA$7))-1,"")</f>
        <v>1.9298999993056176E-2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removed","",IFERROR(ACR_MOM!D38,""))</f>
        <v>1.745E-2</v>
      </c>
      <c r="E36" s="50">
        <f>IFERROR(((SUM(ACR_ACT_Simulation!E$20,ACR_ACT_Simulation!E$21)/ACR_ACT_Simulation!E$7)/(SUM(ACR_ACT_Simulation!D$20,ACR_ACT_Simulation!D$21)/ACR_ACT_Simulation!D$7))-1,"")</f>
        <v>2.7521864867062984E-2</v>
      </c>
      <c r="F36" s="50">
        <f>IFERROR(((SUM(ACR_ACT_Simulation!F$20,ACR_ACT_Simulation!F$21)/ACR_ACT_Simulation!F$7)/(SUM(ACR_ACT_Simulation!E$20,ACR_ACT_Simulation!E$21)/ACR_ACT_Simulation!E$7))-1,"")</f>
        <v>1.9934709857405863E-2</v>
      </c>
      <c r="G36" s="50">
        <f>IFERROR(((SUM(ACR_ACT_Simulation!G$20,ACR_ACT_Simulation!G$21)/ACR_ACT_Simulation!G$7)/(SUM(ACR_ACT_Simulation!F$20,ACR_ACT_Simulation!F$21)/ACR_ACT_Simulation!F$7))-1,"")</f>
        <v>6.1025672542744935E-2</v>
      </c>
      <c r="H36" s="50">
        <f>IFERROR(((SUM(ACR_ACT_Simulation!H$20,ACR_ACT_Simulation!H$21)/ACR_ACT_Simulation!H$7)/(SUM(ACR_ACT_Simulation!G$20,ACR_ACT_Simulation!G$21)/ACR_ACT_Simulation!G$7))-1,"")</f>
        <v>7.8262878703572847E-2</v>
      </c>
      <c r="I36" s="50">
        <f>IFERROR(((SUM(ACR_ACT_Simulation!I$20,ACR_ACT_Simulation!I$21)/ACR_ACT_Simulation!I$7)/(SUM(ACR_ACT_Simulation!H$20,ACR_ACT_Simulation!H$21)/ACR_ACT_Simulation!H$7))-1,"")</f>
        <v>1.520070813101615E-2</v>
      </c>
      <c r="J36" s="50">
        <f>IFERROR(((SUM(ACR_ACT_Simulation!J$20,ACR_ACT_Simulation!J$21)/ACR_ACT_Simulation!J$7)/(SUM(ACR_ACT_Simulation!I$20,ACR_ACT_Simulation!I$21)/ACR_ACT_Simulation!I$7))-1,"")</f>
        <v>4.1914679706261726E-2</v>
      </c>
      <c r="K36" s="50">
        <f>IFERROR(((SUM(ACR_ACT_Simulation!K$20,ACR_ACT_Simulation!K$21)/ACR_ACT_Simulation!K$7)/(SUM(ACR_ACT_Simulation!J$20,ACR_ACT_Simulation!J$21)/ACR_ACT_Simulation!J$7))-1,"")</f>
        <v>7.9909457963734498E-2</v>
      </c>
      <c r="L36" s="50">
        <f>IFERROR(((SUM(ACR_ACT_Simulation!L$20,ACR_ACT_Simulation!L$21)/ACR_ACT_Simulation!L$7)/(SUM(ACR_ACT_Simulation!K$20,ACR_ACT_Simulation!K$21)/ACR_ACT_Simulation!K$7))-1,"")</f>
        <v>7.3529812875771539E-2</v>
      </c>
      <c r="M36" s="50">
        <f>IFERROR(((SUM(ACR_ACT_Simulation!M$20,ACR_ACT_Simulation!M$21)/ACR_ACT_Simulation!M$7)/(SUM(ACR_ACT_Simulation!L$20,ACR_ACT_Simulation!L$21)/ACR_ACT_Simulation!L$7))-1,"")</f>
        <v>5.661094978502379E-2</v>
      </c>
      <c r="N36" s="50">
        <f>IFERROR(((SUM(ACR_ACT_Simulation!N$20,ACR_ACT_Simulation!N$21)/ACR_ACT_Simulation!N$7)/(SUM(ACR_ACT_Simulation!M$20,ACR_ACT_Simulation!M$21)/ACR_ACT_Simulation!M$7))-1,"")</f>
        <v>-1.2779489579332393E-2</v>
      </c>
      <c r="O36" s="50">
        <f>IFERROR(((SUM(ACR_ACT_Simulation!O$20,ACR_ACT_Simulation!O$21)/ACR_ACT_Simulation!O$7)/(SUM(ACR_ACT_Simulation!N$20,ACR_ACT_Simulation!N$21)/ACR_ACT_Simulation!N$7))-1,"")</f>
        <v>2.0975754187901874E-2</v>
      </c>
      <c r="P36" s="50"/>
      <c r="Q36" s="50">
        <f>IFERROR(((SUM(ACR_ACT_Simulation!Q$20,ACR_ACT_Simulation!Q$21)/ACR_ACT_Simulation!Q$7)/(SUM(ACR_ACT_Simulation!O$20,ACR_ACT_Simulation!O$21)/ACR_ACT_Simulation!O$7))-1,"")</f>
        <v>-1.633050933066349E-2</v>
      </c>
      <c r="R36" s="50">
        <f>IFERROR(((SUM(ACR_ACT_Simulation!R$20,ACR_ACT_Simulation!R$21)/ACR_ACT_Simulation!R$7)/(SUM(ACR_ACT_Simulation!Q$20,ACR_ACT_Simulation!Q$21)/ACR_ACT_Simulation!Q$7))-1,"")</f>
        <v>2.0607605830509357E-3</v>
      </c>
      <c r="S36" s="50">
        <f>IFERROR(((SUM(ACR_ACT_Simulation!S$20,ACR_ACT_Simulation!S$21)/ACR_ACT_Simulation!S$7)/(SUM(ACR_ACT_Simulation!R$20,ACR_ACT_Simulation!R$21)/ACR_ACT_Simulation!R$7))-1,"")</f>
        <v>2.0117999993954472E-2</v>
      </c>
      <c r="T36" s="50">
        <f>IFERROR(((SUM(ACR_ACT_Simulation!T$20,ACR_ACT_Simulation!T$21)/ACR_ACT_Simulation!T$7)/(SUM(ACR_ACT_Simulation!S$20,ACR_ACT_Simulation!S$21)/ACR_ACT_Simulation!S$7))-1,"")</f>
        <v>1.1478000003619648E-2</v>
      </c>
      <c r="U36" s="50">
        <f>IFERROR(((SUM(ACR_ACT_Simulation!U$20,ACR_ACT_Simulation!U$21)/ACR_ACT_Simulation!U$7)/(SUM(ACR_ACT_Simulation!T$20,ACR_ACT_Simulation!T$21)/ACR_ACT_Simulation!T$7))-1,"")</f>
        <v>4.1449999994143116E-3</v>
      </c>
      <c r="V36" s="50">
        <f>IFERROR(((SUM(ACR_ACT_Simulation!V$20,ACR_ACT_Simulation!V$21)/ACR_ACT_Simulation!V$7)/(SUM(ACR_ACT_Simulation!U$20,ACR_ACT_Simulation!U$21)/ACR_ACT_Simulation!U$7))-1,"")</f>
        <v>6.9940000040717987E-3</v>
      </c>
      <c r="W36" s="50">
        <f>IFERROR(((SUM(ACR_ACT_Simulation!W$20,ACR_ACT_Simulation!W$21)/ACR_ACT_Simulation!W$7)/(SUM(ACR_ACT_Simulation!V$20,ACR_ACT_Simulation!V$21)/ACR_ACT_Simulation!V$7))-1,"")</f>
        <v>4.6830000012567652E-3</v>
      </c>
      <c r="X36" s="50">
        <f>IFERROR(((SUM(ACR_ACT_Simulation!X$20,ACR_ACT_Simulation!X$21)/ACR_ACT_Simulation!X$7)/(SUM(ACR_ACT_Simulation!W$20,ACR_ACT_Simulation!W$21)/ACR_ACT_Simulation!W$7))-1,"")</f>
        <v>8.2279999964540718E-3</v>
      </c>
      <c r="Y36" s="50">
        <f>IFERROR(((SUM(ACR_ACT_Simulation!Y$20,ACR_ACT_Simulation!Y$21)/ACR_ACT_Simulation!Y$7)/(SUM(ACR_ACT_Simulation!X$20,ACR_ACT_Simulation!X$21)/ACR_ACT_Simulation!X$7))-1,"")</f>
        <v>9.2600000051958897E-3</v>
      </c>
      <c r="Z36" s="50">
        <f>IFERROR(((SUM(ACR_ACT_Simulation!Z$20,ACR_ACT_Simulation!Z$21)/ACR_ACT_Simulation!Z$7)/(SUM(ACR_ACT_Simulation!Y$20,ACR_ACT_Simulation!Y$21)/ACR_ACT_Simulation!Y$7))-1,"")</f>
        <v>7.4610000057131476E-3</v>
      </c>
      <c r="AA36" s="50">
        <f>IFERROR(((SUM(ACR_ACT_Simulation!AA$20,ACR_ACT_Simulation!AA$21)/ACR_ACT_Simulation!AA$7)/(SUM(ACR_ACT_Simulation!Z$20,ACR_ACT_Simulation!Z$21)/ACR_ACT_Simulation!Z$7))-1,"")</f>
        <v>6.7940000014636848E-3</v>
      </c>
      <c r="AB36" s="50">
        <f>IFERROR(((SUM(ACR_ACT_Simulation!AB$20,ACR_ACT_Simulation!AB$21)/ACR_ACT_Simulation!AB$7)/(SUM(ACR_ACT_Simulation!AA$20,ACR_ACT_Simulation!AA$21)/ACR_ACT_Simulation!AA$7))-1,"")</f>
        <v>7.2360000050395445E-3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removed","",IFERROR(ACR_MOM!D42,""))</f>
        <v>0.27122299999999999</v>
      </c>
      <c r="E37" s="50">
        <f>IFERROR(((SUM(ACR_ACT_Simulation!E$22,ACR_ACT_Simulation!E$23)/ACR_ACT_Simulation!E$7)/(SUM(ACR_ACT_Simulation!D$22,ACR_ACT_Simulation!D$23)/ACR_ACT_Simulation!D$7))-1,"")</f>
        <v>4.3058864136493957E-2</v>
      </c>
      <c r="F37" s="50">
        <f>IFERROR(((SUM(ACR_ACT_Simulation!F$22,ACR_ACT_Simulation!F$23)/ACR_ACT_Simulation!F$7)/(SUM(ACR_ACT_Simulation!E$22,ACR_ACT_Simulation!E$23)/ACR_ACT_Simulation!E$7))-1,"")</f>
        <v>-9.0978818295626485E-2</v>
      </c>
      <c r="G37" s="50">
        <f>IFERROR(((SUM(ACR_ACT_Simulation!G$22,ACR_ACT_Simulation!G$23)/ACR_ACT_Simulation!G$7)/(SUM(ACR_ACT_Simulation!F$22,ACR_ACT_Simulation!F$23)/ACR_ACT_Simulation!F$7))-1,"")</f>
        <v>4.9030104527946872E-2</v>
      </c>
      <c r="H37" s="50">
        <f>IFERROR(((SUM(ACR_ACT_Simulation!H$22,ACR_ACT_Simulation!H$23)/ACR_ACT_Simulation!H$7)/(SUM(ACR_ACT_Simulation!G$22,ACR_ACT_Simulation!G$23)/ACR_ACT_Simulation!G$7))-1,"")</f>
        <v>0.11603878714100935</v>
      </c>
      <c r="I37" s="50">
        <f>IFERROR(((SUM(ACR_ACT_Simulation!I$22,ACR_ACT_Simulation!I$23)/ACR_ACT_Simulation!I$7)/(SUM(ACR_ACT_Simulation!H$22,ACR_ACT_Simulation!H$23)/ACR_ACT_Simulation!H$7))-1,"")</f>
        <v>-0.20775837987780965</v>
      </c>
      <c r="J37" s="50">
        <f>IFERROR(((SUM(ACR_ACT_Simulation!J$22,ACR_ACT_Simulation!J$23)/ACR_ACT_Simulation!J$7)/(SUM(ACR_ACT_Simulation!I$22,ACR_ACT_Simulation!I$23)/ACR_ACT_Simulation!I$7))-1,"")</f>
        <v>0.47567194112321398</v>
      </c>
      <c r="K37" s="50">
        <f>IFERROR(((SUM(ACR_ACT_Simulation!K$22,ACR_ACT_Simulation!K$23)/ACR_ACT_Simulation!K$7)/(SUM(ACR_ACT_Simulation!J$22,ACR_ACT_Simulation!J$23)/ACR_ACT_Simulation!J$7))-1,"")</f>
        <v>0.27630222901762314</v>
      </c>
      <c r="L37" s="50">
        <f>IFERROR(((SUM(ACR_ACT_Simulation!L$22,ACR_ACT_Simulation!L$23)/ACR_ACT_Simulation!L$7)/(SUM(ACR_ACT_Simulation!K$22,ACR_ACT_Simulation!K$23)/ACR_ACT_Simulation!K$7))-1,"")</f>
        <v>0.14179423414133652</v>
      </c>
      <c r="M37" s="50">
        <f>IFERROR(((SUM(ACR_ACT_Simulation!M$22,ACR_ACT_Simulation!M$23)/ACR_ACT_Simulation!M$7)/(SUM(ACR_ACT_Simulation!L$22,ACR_ACT_Simulation!L$23)/ACR_ACT_Simulation!L$7))-1,"")</f>
        <v>0.11821359003493059</v>
      </c>
      <c r="N37" s="50">
        <f>IFERROR(((SUM(ACR_ACT_Simulation!N$22,ACR_ACT_Simulation!N$23)/ACR_ACT_Simulation!N$7)/(SUM(ACR_ACT_Simulation!M$22,ACR_ACT_Simulation!M$23)/ACR_ACT_Simulation!M$7))-1,"")</f>
        <v>5.6620991052196867E-2</v>
      </c>
      <c r="O37" s="50">
        <f>IFERROR(((SUM(ACR_ACT_Simulation!O$22,ACR_ACT_Simulation!O$23)/ACR_ACT_Simulation!O$7)/(SUM(ACR_ACT_Simulation!N$22,ACR_ACT_Simulation!N$23)/ACR_ACT_Simulation!N$7))-1,"")</f>
        <v>2.2029284690034512E-2</v>
      </c>
      <c r="P37" s="50"/>
      <c r="Q37" s="50">
        <f>IFERROR(((SUM(ACR_ACT_Simulation!Q$22,ACR_ACT_Simulation!Q$23)/ACR_ACT_Simulation!Q$7)/(SUM(ACR_ACT_Simulation!O$22,ACR_ACT_Simulation!O$23)/ACR_ACT_Simulation!O$7))-1,"")</f>
        <v>1.0677100180167765E-2</v>
      </c>
      <c r="R37" s="50">
        <f>IFERROR(((SUM(ACR_ACT_Simulation!R$22,ACR_ACT_Simulation!R$23)/ACR_ACT_Simulation!R$7)/(SUM(ACR_ACT_Simulation!Q$22,ACR_ACT_Simulation!Q$23)/ACR_ACT_Simulation!Q$7))-1,"")</f>
        <v>4.5476770211211326E-2</v>
      </c>
      <c r="S37" s="50">
        <f>IFERROR(((SUM(ACR_ACT_Simulation!S$22,ACR_ACT_Simulation!S$23)/ACR_ACT_Simulation!S$7)/(SUM(ACR_ACT_Simulation!R$22,ACR_ACT_Simulation!R$23)/ACR_ACT_Simulation!R$7))-1,"")</f>
        <v>6.4724000048502095E-2</v>
      </c>
      <c r="T37" s="50">
        <f>IFERROR(((SUM(ACR_ACT_Simulation!T$22,ACR_ACT_Simulation!T$23)/ACR_ACT_Simulation!T$7)/(SUM(ACR_ACT_Simulation!S$22,ACR_ACT_Simulation!S$23)/ACR_ACT_Simulation!S$7))-1,"")</f>
        <v>5.2394000017147002E-2</v>
      </c>
      <c r="U37" s="50">
        <f>IFERROR(((SUM(ACR_ACT_Simulation!U$22,ACR_ACT_Simulation!U$23)/ACR_ACT_Simulation!U$7)/(SUM(ACR_ACT_Simulation!T$22,ACR_ACT_Simulation!T$23)/ACR_ACT_Simulation!T$7))-1,"")</f>
        <v>4.1807000027782371E-2</v>
      </c>
      <c r="V37" s="50">
        <f>IFERROR(((SUM(ACR_ACT_Simulation!V$22,ACR_ACT_Simulation!V$23)/ACR_ACT_Simulation!V$7)/(SUM(ACR_ACT_Simulation!U$22,ACR_ACT_Simulation!U$23)/ACR_ACT_Simulation!U$7))-1,"")</f>
        <v>3.9358999965768859E-2</v>
      </c>
      <c r="W37" s="50">
        <f>IFERROR(((SUM(ACR_ACT_Simulation!W$22,ACR_ACT_Simulation!W$23)/ACR_ACT_Simulation!W$7)/(SUM(ACR_ACT_Simulation!V$22,ACR_ACT_Simulation!V$23)/ACR_ACT_Simulation!V$7))-1,"")</f>
        <v>4.2274999974860616E-2</v>
      </c>
      <c r="X37" s="50">
        <f>IFERROR(((SUM(ACR_ACT_Simulation!X$22,ACR_ACT_Simulation!X$23)/ACR_ACT_Simulation!X$7)/(SUM(ACR_ACT_Simulation!W$22,ACR_ACT_Simulation!W$23)/ACR_ACT_Simulation!W$7))-1,"")</f>
        <v>4.7636999997090701E-2</v>
      </c>
      <c r="Y37" s="50">
        <f>IFERROR(((SUM(ACR_ACT_Simulation!Y$22,ACR_ACT_Simulation!Y$23)/ACR_ACT_Simulation!Y$7)/(SUM(ACR_ACT_Simulation!X$22,ACR_ACT_Simulation!X$23)/ACR_ACT_Simulation!X$7))-1,"")</f>
        <v>4.7997000011501756E-2</v>
      </c>
      <c r="Z37" s="50">
        <f>IFERROR(((SUM(ACR_ACT_Simulation!Z$22,ACR_ACT_Simulation!Z$23)/ACR_ACT_Simulation!Z$7)/(SUM(ACR_ACT_Simulation!Y$22,ACR_ACT_Simulation!Y$23)/ACR_ACT_Simulation!Y$7))-1,"")</f>
        <v>4.5234999991627722E-2</v>
      </c>
      <c r="AA37" s="50">
        <f>IFERROR(((SUM(ACR_ACT_Simulation!AA$22,ACR_ACT_Simulation!AA$23)/ACR_ACT_Simulation!AA$7)/(SUM(ACR_ACT_Simulation!Z$22,ACR_ACT_Simulation!Z$23)/ACR_ACT_Simulation!Z$7))-1,"")</f>
        <v>4.4047000013366366E-2</v>
      </c>
      <c r="AB37" s="50">
        <f>IFERROR(((SUM(ACR_ACT_Simulation!AB$22,ACR_ACT_Simulation!AB$23)/ACR_ACT_Simulation!AB$7)/(SUM(ACR_ACT_Simulation!AA$22,ACR_ACT_Simulation!AA$23)/ACR_ACT_Simulation!AA$7))-1,"")</f>
        <v>4.442099999979332E-2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removed","",IFERROR(ACR_MOM!D46,""))</f>
        <v>0</v>
      </c>
      <c r="E38" s="50" t="str">
        <f>IFERROR(((SUM(ACR_ACT_Simulation!E$24,ACR_ACT_Simulation!E$25)/ACR_ACT_Simulation!E$7)/(SUM(ACR_ACT_Simulation!D$24,ACR_ACT_Simulation!D$25)/ACR_ACT_Simulation!D$7))-1,"")</f>
        <v/>
      </c>
      <c r="F38" s="50" t="str">
        <f>IFERROR(((SUM(ACR_ACT_Simulation!F$24,ACR_ACT_Simulation!F$25)/ACR_ACT_Simulation!F$7)/(SUM(ACR_ACT_Simulation!E$24,ACR_ACT_Simulation!E$25)/ACR_ACT_Simulation!E$7))-1,"")</f>
        <v/>
      </c>
      <c r="G38" s="50" t="str">
        <f>IFERROR(((SUM(ACR_ACT_Simulation!G$24,ACR_ACT_Simulation!G$25)/ACR_ACT_Simulation!G$7)/(SUM(ACR_ACT_Simulation!F$24,ACR_ACT_Simulation!F$25)/ACR_ACT_Simulation!F$7))-1,"")</f>
        <v/>
      </c>
      <c r="H38" s="50" t="str">
        <f>IFERROR(((SUM(ACR_ACT_Simulation!H$24,ACR_ACT_Simulation!H$25)/ACR_ACT_Simulation!H$7)/(SUM(ACR_ACT_Simulation!G$24,ACR_ACT_Simulation!G$25)/ACR_ACT_Simulation!G$7))-1,"")</f>
        <v/>
      </c>
      <c r="I38" s="50" t="str">
        <f>IFERROR(((SUM(ACR_ACT_Simulation!I$24,ACR_ACT_Simulation!I$25)/ACR_ACT_Simulation!I$7)/(SUM(ACR_ACT_Simulation!H$24,ACR_ACT_Simulation!H$25)/ACR_ACT_Simulation!H$7))-1,"")</f>
        <v/>
      </c>
      <c r="J38" s="50" t="str">
        <f>IFERROR(((SUM(ACR_ACT_Simulation!J$24,ACR_ACT_Simulation!J$25)/ACR_ACT_Simulation!J$7)/(SUM(ACR_ACT_Simulation!I$24,ACR_ACT_Simulation!I$25)/ACR_ACT_Simulation!I$7))-1,"")</f>
        <v/>
      </c>
      <c r="K38" s="50" t="str">
        <f>IFERROR(((SUM(ACR_ACT_Simulation!K$24,ACR_ACT_Simulation!K$25)/ACR_ACT_Simulation!K$7)/(SUM(ACR_ACT_Simulation!J$24,ACR_ACT_Simulation!J$25)/ACR_ACT_Simulation!J$7))-1,"")</f>
        <v/>
      </c>
      <c r="L38" s="50" t="str">
        <f>IFERROR(((SUM(ACR_ACT_Simulation!L$24,ACR_ACT_Simulation!L$25)/ACR_ACT_Simulation!L$7)/(SUM(ACR_ACT_Simulation!K$24,ACR_ACT_Simulation!K$25)/ACR_ACT_Simulation!K$7))-1,"")</f>
        <v/>
      </c>
      <c r="M38" s="50" t="str">
        <f>IFERROR(((SUM(ACR_ACT_Simulation!M$24,ACR_ACT_Simulation!M$25)/ACR_ACT_Simulation!M$7)/(SUM(ACR_ACT_Simulation!L$24,ACR_ACT_Simulation!L$25)/ACR_ACT_Simulation!L$7))-1,"")</f>
        <v/>
      </c>
      <c r="N38" s="50" t="str">
        <f>IFERROR(((SUM(ACR_ACT_Simulation!N$24,ACR_ACT_Simulation!N$25)/ACR_ACT_Simulation!N$7)/(SUM(ACR_ACT_Simulation!M$24,ACR_ACT_Simulation!M$25)/ACR_ACT_Simulation!M$7))-1,"")</f>
        <v/>
      </c>
      <c r="O38" s="50" t="str">
        <f>IFERROR(((SUM(ACR_ACT_Simulation!O$24,ACR_ACT_Simulation!O$25)/ACR_ACT_Simulation!O$7)/(SUM(ACR_ACT_Simulation!N$24,ACR_ACT_Simulation!N$25)/ACR_ACT_Simulation!N$7))-1,"")</f>
        <v/>
      </c>
      <c r="P38" s="50"/>
      <c r="Q38" s="50" t="str">
        <f>IFERROR(((SUM(ACR_ACT_Simulation!Q$24,ACR_ACT_Simulation!Q$25)/ACR_ACT_Simulation!Q$7)/(SUM(ACR_ACT_Simulation!O$24,ACR_ACT_Simulation!O$25)/ACR_ACT_Simulation!O$7))-1,"")</f>
        <v/>
      </c>
      <c r="R38" s="50" t="str">
        <f>IFERROR(((SUM(ACR_ACT_Simulation!R$24,ACR_ACT_Simulation!R$25)/ACR_ACT_Simulation!R$7)/(SUM(ACR_ACT_Simulation!Q$24,ACR_ACT_Simulation!Q$25)/ACR_ACT_Simulation!Q$7))-1,"")</f>
        <v/>
      </c>
      <c r="S38" s="50" t="str">
        <f>IFERROR(((SUM(ACR_ACT_Simulation!S$24,ACR_ACT_Simulation!S$25)/ACR_ACT_Simulation!S$7)/(SUM(ACR_ACT_Simulation!R$24,ACR_ACT_Simulation!R$25)/ACR_ACT_Simulation!R$7))-1,"")</f>
        <v/>
      </c>
      <c r="T38" s="50" t="str">
        <f>IFERROR(((SUM(ACR_ACT_Simulation!T$24,ACR_ACT_Simulation!T$25)/ACR_ACT_Simulation!T$7)/(SUM(ACR_ACT_Simulation!S$24,ACR_ACT_Simulation!S$25)/ACR_ACT_Simulation!S$7))-1,"")</f>
        <v/>
      </c>
      <c r="U38" s="50" t="str">
        <f>IFERROR(((SUM(ACR_ACT_Simulation!U$24,ACR_ACT_Simulation!U$25)/ACR_ACT_Simulation!U$7)/(SUM(ACR_ACT_Simulation!T$24,ACR_ACT_Simulation!T$25)/ACR_ACT_Simulation!T$7))-1,"")</f>
        <v/>
      </c>
      <c r="V38" s="50" t="str">
        <f>IFERROR(((SUM(ACR_ACT_Simulation!V$24,ACR_ACT_Simulation!V$25)/ACR_ACT_Simulation!V$7)/(SUM(ACR_ACT_Simulation!U$24,ACR_ACT_Simulation!U$25)/ACR_ACT_Simulation!U$7))-1,"")</f>
        <v/>
      </c>
      <c r="W38" s="50" t="str">
        <f>IFERROR(((SUM(ACR_ACT_Simulation!W$24,ACR_ACT_Simulation!W$25)/ACR_ACT_Simulation!W$7)/(SUM(ACR_ACT_Simulation!V$24,ACR_ACT_Simulation!V$25)/ACR_ACT_Simulation!V$7))-1,"")</f>
        <v/>
      </c>
      <c r="X38" s="50" t="str">
        <f>IFERROR(((SUM(ACR_ACT_Simulation!X$24,ACR_ACT_Simulation!X$25)/ACR_ACT_Simulation!X$7)/(SUM(ACR_ACT_Simulation!W$24,ACR_ACT_Simulation!W$25)/ACR_ACT_Simulation!W$7))-1,"")</f>
        <v/>
      </c>
      <c r="Y38" s="50" t="str">
        <f>IFERROR(((SUM(ACR_ACT_Simulation!Y$24,ACR_ACT_Simulation!Y$25)/ACR_ACT_Simulation!Y$7)/(SUM(ACR_ACT_Simulation!X$24,ACR_ACT_Simulation!X$25)/ACR_ACT_Simulation!X$7))-1,"")</f>
        <v/>
      </c>
      <c r="Z38" s="50" t="str">
        <f>IFERROR(((SUM(ACR_ACT_Simulation!Z$24,ACR_ACT_Simulation!Z$25)/ACR_ACT_Simulation!Z$7)/(SUM(ACR_ACT_Simulation!Y$24,ACR_ACT_Simulation!Y$25)/ACR_ACT_Simulation!Y$7))-1,"")</f>
        <v/>
      </c>
      <c r="AA38" s="50" t="str">
        <f>IFERROR(((SUM(ACR_ACT_Simulation!AA$24,ACR_ACT_Simulation!AA$25)/ACR_ACT_Simulation!AA$7)/(SUM(ACR_ACT_Simulation!Z$24,ACR_ACT_Simulation!Z$25)/ACR_ACT_Simulation!Z$7))-1,"")</f>
        <v/>
      </c>
      <c r="AB38" s="50" t="str">
        <f>IFERROR(((SUM(ACR_ACT_Simulation!AB$24,ACR_ACT_Simulation!AB$25)/ACR_ACT_Simulation!AB$7)/(SUM(ACR_ACT_Simulation!AA$24,ACR_ACT_Simulation!AA$25)/ACR_ACT_Simulation!AA$7))-1,"")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removed","",IFERROR(ACR_MOM!D50,""))</f>
        <v>0</v>
      </c>
      <c r="E39" s="50" t="str">
        <f>IFERROR(((SUM(ACR_ACT_Simulation!E$26,ACR_ACT_Simulation!E$27)/ACR_ACT_Simulation!E$7)/(SUM(ACR_ACT_Simulation!D$26,ACR_ACT_Simulation!D$27)/ACR_ACT_Simulation!D$7))-1,"")</f>
        <v/>
      </c>
      <c r="F39" s="50" t="str">
        <f>IFERROR(((SUM(ACR_ACT_Simulation!F$26,ACR_ACT_Simulation!F$27)/ACR_ACT_Simulation!F$7)/(SUM(ACR_ACT_Simulation!E$26,ACR_ACT_Simulation!E$27)/ACR_ACT_Simulation!E$7))-1,"")</f>
        <v/>
      </c>
      <c r="G39" s="50" t="str">
        <f>IFERROR(((SUM(ACR_ACT_Simulation!G$26,ACR_ACT_Simulation!G$27)/ACR_ACT_Simulation!G$7)/(SUM(ACR_ACT_Simulation!F$26,ACR_ACT_Simulation!F$27)/ACR_ACT_Simulation!F$7))-1,"")</f>
        <v/>
      </c>
      <c r="H39" s="50" t="str">
        <f>IFERROR(((SUM(ACR_ACT_Simulation!H$26,ACR_ACT_Simulation!H$27)/ACR_ACT_Simulation!H$7)/(SUM(ACR_ACT_Simulation!G$26,ACR_ACT_Simulation!G$27)/ACR_ACT_Simulation!G$7))-1,"")</f>
        <v/>
      </c>
      <c r="I39" s="50" t="str">
        <f>IFERROR(((SUM(ACR_ACT_Simulation!I$26,ACR_ACT_Simulation!I$27)/ACR_ACT_Simulation!I$7)/(SUM(ACR_ACT_Simulation!H$26,ACR_ACT_Simulation!H$27)/ACR_ACT_Simulation!H$7))-1,"")</f>
        <v/>
      </c>
      <c r="J39" s="50" t="str">
        <f>IFERROR(((SUM(ACR_ACT_Simulation!J$26,ACR_ACT_Simulation!J$27)/ACR_ACT_Simulation!J$7)/(SUM(ACR_ACT_Simulation!I$26,ACR_ACT_Simulation!I$27)/ACR_ACT_Simulation!I$7))-1,"")</f>
        <v/>
      </c>
      <c r="K39" s="50" t="str">
        <f>IFERROR(((SUM(ACR_ACT_Simulation!K$26,ACR_ACT_Simulation!K$27)/ACR_ACT_Simulation!K$7)/(SUM(ACR_ACT_Simulation!J$26,ACR_ACT_Simulation!J$27)/ACR_ACT_Simulation!J$7))-1,"")</f>
        <v/>
      </c>
      <c r="L39" s="50" t="str">
        <f>IFERROR(((SUM(ACR_ACT_Simulation!L$26,ACR_ACT_Simulation!L$27)/ACR_ACT_Simulation!L$7)/(SUM(ACR_ACT_Simulation!K$26,ACR_ACT_Simulation!K$27)/ACR_ACT_Simulation!K$7))-1,"")</f>
        <v/>
      </c>
      <c r="M39" s="50" t="str">
        <f>IFERROR(((SUM(ACR_ACT_Simulation!M$26,ACR_ACT_Simulation!M$27)/ACR_ACT_Simulation!M$7)/(SUM(ACR_ACT_Simulation!L$26,ACR_ACT_Simulation!L$27)/ACR_ACT_Simulation!L$7))-1,"")</f>
        <v/>
      </c>
      <c r="N39" s="50" t="str">
        <f>IFERROR(((SUM(ACR_ACT_Simulation!N$26,ACR_ACT_Simulation!N$27)/ACR_ACT_Simulation!N$7)/(SUM(ACR_ACT_Simulation!M$26,ACR_ACT_Simulation!M$27)/ACR_ACT_Simulation!M$7))-1,"")</f>
        <v/>
      </c>
      <c r="O39" s="50" t="str">
        <f>IFERROR(((SUM(ACR_ACT_Simulation!O$26,ACR_ACT_Simulation!O$27)/ACR_ACT_Simulation!O$7)/(SUM(ACR_ACT_Simulation!N$26,ACR_ACT_Simulation!N$27)/ACR_ACT_Simulation!N$7))-1,"")</f>
        <v/>
      </c>
      <c r="P39" s="50"/>
      <c r="Q39" s="50" t="str">
        <f>IFERROR(((SUM(ACR_ACT_Simulation!Q$26,ACR_ACT_Simulation!Q$27)/ACR_ACT_Simulation!Q$7)/(SUM(ACR_ACT_Simulation!O$26,ACR_ACT_Simulation!O$27)/ACR_ACT_Simulation!O$7))-1,"")</f>
        <v/>
      </c>
      <c r="R39" s="50" t="str">
        <f>IFERROR(((SUM(ACR_ACT_Simulation!R$26,ACR_ACT_Simulation!R$27)/ACR_ACT_Simulation!R$7)/(SUM(ACR_ACT_Simulation!Q$26,ACR_ACT_Simulation!Q$27)/ACR_ACT_Simulation!Q$7))-1,"")</f>
        <v/>
      </c>
      <c r="S39" s="50" t="str">
        <f>IFERROR(((SUM(ACR_ACT_Simulation!S$26,ACR_ACT_Simulation!S$27)/ACR_ACT_Simulation!S$7)/(SUM(ACR_ACT_Simulation!R$26,ACR_ACT_Simulation!R$27)/ACR_ACT_Simulation!R$7))-1,"")</f>
        <v/>
      </c>
      <c r="T39" s="50" t="str">
        <f>IFERROR(((SUM(ACR_ACT_Simulation!T$26,ACR_ACT_Simulation!T$27)/ACR_ACT_Simulation!T$7)/(SUM(ACR_ACT_Simulation!S$26,ACR_ACT_Simulation!S$27)/ACR_ACT_Simulation!S$7))-1,"")</f>
        <v/>
      </c>
      <c r="U39" s="50" t="str">
        <f>IFERROR(((SUM(ACR_ACT_Simulation!U$26,ACR_ACT_Simulation!U$27)/ACR_ACT_Simulation!U$7)/(SUM(ACR_ACT_Simulation!T$26,ACR_ACT_Simulation!T$27)/ACR_ACT_Simulation!T$7))-1,"")</f>
        <v/>
      </c>
      <c r="V39" s="50" t="str">
        <f>IFERROR(((SUM(ACR_ACT_Simulation!V$26,ACR_ACT_Simulation!V$27)/ACR_ACT_Simulation!V$7)/(SUM(ACR_ACT_Simulation!U$26,ACR_ACT_Simulation!U$27)/ACR_ACT_Simulation!U$7))-1,"")</f>
        <v/>
      </c>
      <c r="W39" s="50" t="str">
        <f>IFERROR(((SUM(ACR_ACT_Simulation!W$26,ACR_ACT_Simulation!W$27)/ACR_ACT_Simulation!W$7)/(SUM(ACR_ACT_Simulation!V$26,ACR_ACT_Simulation!V$27)/ACR_ACT_Simulation!V$7))-1,"")</f>
        <v/>
      </c>
      <c r="X39" s="50" t="str">
        <f>IFERROR(((SUM(ACR_ACT_Simulation!X$26,ACR_ACT_Simulation!X$27)/ACR_ACT_Simulation!X$7)/(SUM(ACR_ACT_Simulation!W$26,ACR_ACT_Simulation!W$27)/ACR_ACT_Simulation!W$7))-1,"")</f>
        <v/>
      </c>
      <c r="Y39" s="50" t="str">
        <f>IFERROR(((SUM(ACR_ACT_Simulation!Y$26,ACR_ACT_Simulation!Y$27)/ACR_ACT_Simulation!Y$7)/(SUM(ACR_ACT_Simulation!X$26,ACR_ACT_Simulation!X$27)/ACR_ACT_Simulation!X$7))-1,"")</f>
        <v/>
      </c>
      <c r="Z39" s="50" t="str">
        <f>IFERROR(((SUM(ACR_ACT_Simulation!Z$26,ACR_ACT_Simulation!Z$27)/ACR_ACT_Simulation!Z$7)/(SUM(ACR_ACT_Simulation!Y$26,ACR_ACT_Simulation!Y$27)/ACR_ACT_Simulation!Y$7))-1,"")</f>
        <v/>
      </c>
      <c r="AA39" s="50" t="str">
        <f>IFERROR(((SUM(ACR_ACT_Simulation!AA$26,ACR_ACT_Simulation!AA$27)/ACR_ACT_Simulation!AA$7)/(SUM(ACR_ACT_Simulation!Z$26,ACR_ACT_Simulation!Z$27)/ACR_ACT_Simulation!Z$7))-1,"")</f>
        <v/>
      </c>
      <c r="AB39" s="50" t="str">
        <f>IFERROR(((SUM(ACR_ACT_Simulation!AB$26,ACR_ACT_Simulation!AB$27)/ACR_ACT_Simulation!AB$7)/(SUM(ACR_ACT_Simulation!AA$26,ACR_ACT_Simulation!AA$27)/ACR_ACT_Simulation!AA$7))-1,"")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IFERROR((((SUM(ACR_ACT_Simulation!J$14,ACR_ACT_Simulation!J$15)/ACR_ACT_Simulation!J$7)/(SUM(ACR_ACT_Simulation!D$14,ACR_ACT_Simulation!D$15)/ACR_ACT_Simulation!D$7))^(1/6))-1,"")</f>
        <v>2.064406843535882E-2</v>
      </c>
      <c r="L43" s="50">
        <f>IFERROR((((SUM(ACR_ACT_Simulation!K$14,ACR_ACT_Simulation!K$15)/ACR_ACT_Simulation!K$7)/(SUM(ACR_ACT_Simulation!E$14,ACR_ACT_Simulation!E$15)/ACR_ACT_Simulation!E$7))^(1/6))-1,"")</f>
        <v>2.5915955271799129E-2</v>
      </c>
      <c r="M43" s="50">
        <f>IFERROR((((SUM(ACR_ACT_Simulation!L$14,ACR_ACT_Simulation!L$15)/ACR_ACT_Simulation!L$7)/(SUM(ACR_ACT_Simulation!F$14,ACR_ACT_Simulation!F$15)/ACR_ACT_Simulation!F$7))^(1/6))-1,"")</f>
        <v>2.6399449404228559E-2</v>
      </c>
      <c r="N43" s="50">
        <f>IFERROR((((SUM(ACR_ACT_Simulation!M$14,ACR_ACT_Simulation!M$15)/ACR_ACT_Simulation!M$7)/(SUM(ACR_ACT_Simulation!G$14,ACR_ACT_Simulation!G$15)/ACR_ACT_Simulation!G$7))^(1/6))-1,"")</f>
        <v>2.9715025166566322E-2</v>
      </c>
      <c r="O43" s="50">
        <f>IFERROR((((SUM(ACR_ACT_Simulation!N$14,ACR_ACT_Simulation!N$15)/ACR_ACT_Simulation!N$7)/(SUM(ACR_ACT_Simulation!H$14,ACR_ACT_Simulation!H$15)/ACR_ACT_Simulation!H$7))^(1/6))-1,"")</f>
        <v>2.2209451636777899E-2</v>
      </c>
      <c r="P43" s="50"/>
      <c r="Q43" s="50">
        <f>IFERROR((((SUM(ACR_ACT_Simulation!O$14,ACR_ACT_Simulation!O$15)/ACR_ACT_Simulation!O$7)/(SUM(ACR_ACT_Simulation!I$14,ACR_ACT_Simulation!I$15)/ACR_ACT_Simulation!I$7))^(1/6))-1,"")</f>
        <v>2.6054650289386361E-2</v>
      </c>
      <c r="R43" s="50">
        <f>IFERROR((((SUM(ACR_ACT_Simulation!Q$14,ACR_ACT_Simulation!Q$15)/ACR_ACT_Simulation!Q$7)/(SUM(ACR_ACT_Simulation!J$14,ACR_ACT_Simulation!J$15)/ACR_ACT_Simulation!J$7))^(1/6))-1,"")</f>
        <v>1.7907760647637438E-2</v>
      </c>
      <c r="S43" s="50">
        <f>IFERROR((((SUM(ACR_ACT_Simulation!R$14,ACR_ACT_Simulation!R$15)/ACR_ACT_Simulation!R$7)/(SUM(ACR_ACT_Simulation!K$14,ACR_ACT_Simulation!K$15)/ACR_ACT_Simulation!K$7))^(1/6))-1,"")</f>
        <v>1.4973534186369264E-2</v>
      </c>
      <c r="T43" s="50">
        <f>IFERROR((((SUM(ACR_ACT_Simulation!S$14,ACR_ACT_Simulation!S$15)/ACR_ACT_Simulation!S$7)/(SUM(ACR_ACT_Simulation!L$14,ACR_ACT_Simulation!L$15)/ACR_ACT_Simulation!L$7))^(1/6))-1,"")</f>
        <v>1.4013309722566314E-2</v>
      </c>
      <c r="U43" s="50">
        <f>IFERROR((((SUM(ACR_ACT_Simulation!T$14,ACR_ACT_Simulation!T$15)/ACR_ACT_Simulation!T$7)/(SUM(ACR_ACT_Simulation!M$14,ACR_ACT_Simulation!M$15)/ACR_ACT_Simulation!M$7))^(1/6))-1,"")</f>
        <v>1.2259369307116241E-2</v>
      </c>
      <c r="V43" s="50">
        <f>IFERROR((((SUM(ACR_ACT_Simulation!U$14,ACR_ACT_Simulation!U$15)/ACR_ACT_Simulation!U$7)/(SUM(ACR_ACT_Simulation!N$14,ACR_ACT_Simulation!N$15)/ACR_ACT_Simulation!N$7))^(1/6))-1,"")</f>
        <v>1.4349456131089289E-2</v>
      </c>
      <c r="W43" s="50">
        <f>IFERROR((((SUM(ACR_ACT_Simulation!V$14,ACR_ACT_Simulation!V$15)/ACR_ACT_Simulation!V$7)/(SUM(ACR_ACT_Simulation!O$14,ACR_ACT_Simulation!O$15)/ACR_ACT_Simulation!O$7))^(1/6))-1,"")</f>
        <v>9.1429001049139202E-3</v>
      </c>
      <c r="X43" s="50">
        <f>IFERROR((((SUM(ACR_ACT_Simulation!W$14,ACR_ACT_Simulation!W$15)/ACR_ACT_Simulation!W$7)/(SUM(ACR_ACT_Simulation!Q$14,ACR_ACT_Simulation!Q$15)/ACR_ACT_Simulation!Q$7))^(1/6))-1,"")</f>
        <v>1.5998560978579546E-2</v>
      </c>
      <c r="Y43" s="50">
        <f>IFERROR((((SUM(ACR_ACT_Simulation!X$14,ACR_ACT_Simulation!X$15)/ACR_ACT_Simulation!X$7)/(SUM(ACR_ACT_Simulation!R$14,ACR_ACT_Simulation!R$15)/ACR_ACT_Simulation!R$7))^(1/6))-1,"")</f>
        <v>1.3453703642123394E-2</v>
      </c>
      <c r="Z43" s="50">
        <f>IFERROR((((SUM(ACR_ACT_Simulation!Y$14,ACR_ACT_Simulation!Y$15)/ACR_ACT_Simulation!Y$7)/(SUM(ACR_ACT_Simulation!S$14,ACR_ACT_Simulation!S$15)/ACR_ACT_Simulation!S$7))^(1/6))-1,"")</f>
        <v>1.3200591782972726E-2</v>
      </c>
      <c r="AA43" s="50">
        <f>IFERROR((((SUM(ACR_ACT_Simulation!Z$14,ACR_ACT_Simulation!Z$15)/ACR_ACT_Simulation!Z$7)/(SUM(ACR_ACT_Simulation!T$14,ACR_ACT_Simulation!T$15)/ACR_ACT_Simulation!T$7))^(1/6))-1,"")</f>
        <v>1.3065321734254232E-2</v>
      </c>
      <c r="AB43" s="50">
        <f>IFERROR((((SUM(ACR_ACT_Simulation!AA$14,ACR_ACT_Simulation!AA$15)/ACR_ACT_Simulation!AA$7)/(SUM(ACR_ACT_Simulation!U$14,ACR_ACT_Simulation!U$15)/ACR_ACT_Simulation!U$7))^(1/6))-1,"")</f>
        <v>1.3199717489314144E-2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IFERROR((((SUM(ACR_ACT_Simulation!J$16,ACR_ACT_Simulation!J$17)/ACR_ACT_Simulation!J$7)/(SUM(ACR_ACT_Simulation!D$16,ACR_ACT_Simulation!D$17)/ACR_ACT_Simulation!D$7))^(1/6))-1,"")</f>
        <v>2.5912138573118915E-2</v>
      </c>
      <c r="L44" s="50">
        <f>IFERROR((((SUM(ACR_ACT_Simulation!K$16,ACR_ACT_Simulation!K$17)/ACR_ACT_Simulation!K$7)/(SUM(ACR_ACT_Simulation!E$16,ACR_ACT_Simulation!E$17)/ACR_ACT_Simulation!E$7))^(1/6))-1,"")</f>
        <v>3.4390354181175864E-2</v>
      </c>
      <c r="M44" s="50">
        <f>IFERROR((((SUM(ACR_ACT_Simulation!L$16,ACR_ACT_Simulation!L$17)/ACR_ACT_Simulation!L$7)/(SUM(ACR_ACT_Simulation!F$16,ACR_ACT_Simulation!F$17)/ACR_ACT_Simulation!F$7))^(1/6))-1,"")</f>
        <v>3.7516482168380882E-2</v>
      </c>
      <c r="N44" s="50">
        <f>IFERROR((((SUM(ACR_ACT_Simulation!M$16,ACR_ACT_Simulation!M$17)/ACR_ACT_Simulation!M$7)/(SUM(ACR_ACT_Simulation!G$16,ACR_ACT_Simulation!G$17)/ACR_ACT_Simulation!G$7))^(1/6))-1,"")</f>
        <v>5.5109532642583225E-2</v>
      </c>
      <c r="O44" s="50">
        <f>IFERROR((((SUM(ACR_ACT_Simulation!N$16,ACR_ACT_Simulation!N$17)/ACR_ACT_Simulation!N$7)/(SUM(ACR_ACT_Simulation!H$16,ACR_ACT_Simulation!H$17)/ACR_ACT_Simulation!H$7))^(1/6))-1,"")</f>
        <v>4.9694561905274659E-2</v>
      </c>
      <c r="P44" s="50"/>
      <c r="Q44" s="50">
        <f>IFERROR((((SUM(ACR_ACT_Simulation!O$16,ACR_ACT_Simulation!O$17)/ACR_ACT_Simulation!O$7)/(SUM(ACR_ACT_Simulation!I$16,ACR_ACT_Simulation!I$17)/ACR_ACT_Simulation!I$7))^(1/6))-1,"")</f>
        <v>5.2674468256095563E-2</v>
      </c>
      <c r="R44" s="50">
        <f>IFERROR((((SUM(ACR_ACT_Simulation!Q$16,ACR_ACT_Simulation!Q$17)/ACR_ACT_Simulation!Q$7)/(SUM(ACR_ACT_Simulation!J$16,ACR_ACT_Simulation!J$17)/ACR_ACT_Simulation!J$7))^(1/6))-1,"")</f>
        <v>5.6362058908244972E-2</v>
      </c>
      <c r="S44" s="50">
        <f>IFERROR((((SUM(ACR_ACT_Simulation!R$16,ACR_ACT_Simulation!R$17)/ACR_ACT_Simulation!R$7)/(SUM(ACR_ACT_Simulation!K$16,ACR_ACT_Simulation!K$17)/ACR_ACT_Simulation!K$7))^(1/6))-1,"")</f>
        <v>4.9474056671934719E-2</v>
      </c>
      <c r="T44" s="50">
        <f>IFERROR((((SUM(ACR_ACT_Simulation!S$16,ACR_ACT_Simulation!S$17)/ACR_ACT_Simulation!S$7)/(SUM(ACR_ACT_Simulation!L$16,ACR_ACT_Simulation!L$17)/ACR_ACT_Simulation!L$7))^(1/6))-1,"")</f>
        <v>5.1163098109239913E-2</v>
      </c>
      <c r="U44" s="50">
        <f>IFERROR((((SUM(ACR_ACT_Simulation!T$16,ACR_ACT_Simulation!T$17)/ACR_ACT_Simulation!T$7)/(SUM(ACR_ACT_Simulation!M$16,ACR_ACT_Simulation!M$17)/ACR_ACT_Simulation!M$7))^(1/6))-1,"")</f>
        <v>4.2160565301483377E-2</v>
      </c>
      <c r="V44" s="50">
        <f>IFERROR((((SUM(ACR_ACT_Simulation!U$16,ACR_ACT_Simulation!U$17)/ACR_ACT_Simulation!U$7)/(SUM(ACR_ACT_Simulation!N$16,ACR_ACT_Simulation!N$17)/ACR_ACT_Simulation!N$7))^(1/6))-1,"")</f>
        <v>4.3441561084491154E-2</v>
      </c>
      <c r="W44" s="50">
        <f>IFERROR((((SUM(ACR_ACT_Simulation!V$16,ACR_ACT_Simulation!V$17)/ACR_ACT_Simulation!V$7)/(SUM(ACR_ACT_Simulation!O$16,ACR_ACT_Simulation!O$17)/ACR_ACT_Simulation!O$7))^(1/6))-1,"")</f>
        <v>5.1746902950148055E-2</v>
      </c>
      <c r="X44" s="50">
        <f>IFERROR((((SUM(ACR_ACT_Simulation!W$16,ACR_ACT_Simulation!W$17)/ACR_ACT_Simulation!W$7)/(SUM(ACR_ACT_Simulation!Q$16,ACR_ACT_Simulation!Q$17)/ACR_ACT_Simulation!Q$7))^(1/6))-1,"")</f>
        <v>4.8316881952519264E-2</v>
      </c>
      <c r="Y44" s="50">
        <f>IFERROR((((SUM(ACR_ACT_Simulation!X$16,ACR_ACT_Simulation!X$17)/ACR_ACT_Simulation!X$7)/(SUM(ACR_ACT_Simulation!R$16,ACR_ACT_Simulation!R$17)/ACR_ACT_Simulation!R$7))^(1/6))-1,"")</f>
        <v>4.7751836419527072E-2</v>
      </c>
      <c r="Z44" s="50">
        <f>IFERROR((((SUM(ACR_ACT_Simulation!Y$16,ACR_ACT_Simulation!Y$17)/ACR_ACT_Simulation!Y$7)/(SUM(ACR_ACT_Simulation!S$16,ACR_ACT_Simulation!S$17)/ACR_ACT_Simulation!S$7))^(1/6))-1,"")</f>
        <v>4.7465111289726636E-2</v>
      </c>
      <c r="AA44" s="50">
        <f>IFERROR((((SUM(ACR_ACT_Simulation!Z$16,ACR_ACT_Simulation!Z$17)/ACR_ACT_Simulation!Z$7)/(SUM(ACR_ACT_Simulation!T$16,ACR_ACT_Simulation!T$17)/ACR_ACT_Simulation!T$7))^(1/6))-1,"")</f>
        <v>4.6839239944249877E-2</v>
      </c>
      <c r="AB44" s="50">
        <f>IFERROR((((SUM(ACR_ACT_Simulation!AA$16,ACR_ACT_Simulation!AA$17)/ACR_ACT_Simulation!AA$7)/(SUM(ACR_ACT_Simulation!U$16,ACR_ACT_Simulation!U$17)/ACR_ACT_Simulation!U$7))^(1/6))-1,"")</f>
        <v>4.761022603822207E-2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IFERROR((((SUM(ACR_ACT_Simulation!J$18,ACR_ACT_Simulation!J$19)/ACR_ACT_Simulation!J$7)/(SUM(ACR_ACT_Simulation!D$18,ACR_ACT_Simulation!D$19)/ACR_ACT_Simulation!D$7))^(1/6))-1,"")</f>
        <v>4.4249222244936437E-2</v>
      </c>
      <c r="L45" s="50">
        <f>IFERROR((((SUM(ACR_ACT_Simulation!K$18,ACR_ACT_Simulation!K$19)/ACR_ACT_Simulation!K$7)/(SUM(ACR_ACT_Simulation!E$18,ACR_ACT_Simulation!E$19)/ACR_ACT_Simulation!E$7))^(1/6))-1,"")</f>
        <v>4.5543796173532103E-2</v>
      </c>
      <c r="M45" s="50">
        <f>IFERROR((((SUM(ACR_ACT_Simulation!L$18,ACR_ACT_Simulation!L$19)/ACR_ACT_Simulation!L$7)/(SUM(ACR_ACT_Simulation!F$18,ACR_ACT_Simulation!F$19)/ACR_ACT_Simulation!F$7))^(1/6))-1,"")</f>
        <v>2.9201025234511846E-2</v>
      </c>
      <c r="N45" s="50">
        <f>IFERROR((((SUM(ACR_ACT_Simulation!M$18,ACR_ACT_Simulation!M$19)/ACR_ACT_Simulation!M$7)/(SUM(ACR_ACT_Simulation!G$18,ACR_ACT_Simulation!G$19)/ACR_ACT_Simulation!G$7))^(1/6))-1,"")</f>
        <v>3.3353162965819916E-2</v>
      </c>
      <c r="O45" s="50">
        <f>IFERROR((((SUM(ACR_ACT_Simulation!N$18,ACR_ACT_Simulation!N$19)/ACR_ACT_Simulation!N$7)/(SUM(ACR_ACT_Simulation!H$18,ACR_ACT_Simulation!H$19)/ACR_ACT_Simulation!H$7))^(1/6))-1,"")</f>
        <v>1.8034087617454286E-2</v>
      </c>
      <c r="P45" s="50"/>
      <c r="Q45" s="50">
        <f>IFERROR((((SUM(ACR_ACT_Simulation!O$18,ACR_ACT_Simulation!O$19)/ACR_ACT_Simulation!O$7)/(SUM(ACR_ACT_Simulation!I$18,ACR_ACT_Simulation!I$19)/ACR_ACT_Simulation!I$7))^(1/6))-1,"")</f>
        <v>1.8785823037301697E-2</v>
      </c>
      <c r="R45" s="50">
        <f>IFERROR((((SUM(ACR_ACT_Simulation!Q$18,ACR_ACT_Simulation!Q$19)/ACR_ACT_Simulation!Q$7)/(SUM(ACR_ACT_Simulation!J$18,ACR_ACT_Simulation!J$19)/ACR_ACT_Simulation!J$7))^(1/6))-1,"")</f>
        <v>1.8273579924483752E-2</v>
      </c>
      <c r="S45" s="50">
        <f>IFERROR((((SUM(ACR_ACT_Simulation!R$18,ACR_ACT_Simulation!R$19)/ACR_ACT_Simulation!R$7)/(SUM(ACR_ACT_Simulation!K$18,ACR_ACT_Simulation!K$19)/ACR_ACT_Simulation!K$7))^(1/6))-1,"")</f>
        <v>1.0426769735869756E-2</v>
      </c>
      <c r="T45" s="50">
        <f>IFERROR((((SUM(ACR_ACT_Simulation!S$18,ACR_ACT_Simulation!S$19)/ACR_ACT_Simulation!S$7)/(SUM(ACR_ACT_Simulation!L$18,ACR_ACT_Simulation!L$19)/ACR_ACT_Simulation!L$7))^(1/6))-1,"")</f>
        <v>1.6637109700636143E-2</v>
      </c>
      <c r="U45" s="50">
        <f>IFERROR((((SUM(ACR_ACT_Simulation!T$18,ACR_ACT_Simulation!T$19)/ACR_ACT_Simulation!T$7)/(SUM(ACR_ACT_Simulation!M$18,ACR_ACT_Simulation!M$19)/ACR_ACT_Simulation!M$7))^(1/6))-1,"")</f>
        <v>1.6375558431087178E-2</v>
      </c>
      <c r="V45" s="50">
        <f>IFERROR((((SUM(ACR_ACT_Simulation!U$18,ACR_ACT_Simulation!U$19)/ACR_ACT_Simulation!U$7)/(SUM(ACR_ACT_Simulation!N$18,ACR_ACT_Simulation!N$19)/ACR_ACT_Simulation!N$7))^(1/6))-1,"")</f>
        <v>2.0893659626093797E-2</v>
      </c>
      <c r="W45" s="50">
        <f>IFERROR((((SUM(ACR_ACT_Simulation!V$18,ACR_ACT_Simulation!V$19)/ACR_ACT_Simulation!V$7)/(SUM(ACR_ACT_Simulation!O$18,ACR_ACT_Simulation!O$19)/ACR_ACT_Simulation!O$7))^(1/6))-1,"")</f>
        <v>2.0549443041038895E-2</v>
      </c>
      <c r="X45" s="50">
        <f>IFERROR((((SUM(ACR_ACT_Simulation!W$18,ACR_ACT_Simulation!W$19)/ACR_ACT_Simulation!W$7)/(SUM(ACR_ACT_Simulation!Q$18,ACR_ACT_Simulation!Q$19)/ACR_ACT_Simulation!Q$7))^(1/6))-1,"")</f>
        <v>1.9518754140944283E-2</v>
      </c>
      <c r="Y45" s="50">
        <f>IFERROR((((SUM(ACR_ACT_Simulation!X$18,ACR_ACT_Simulation!X$19)/ACR_ACT_Simulation!X$7)/(SUM(ACR_ACT_Simulation!R$18,ACR_ACT_Simulation!R$19)/ACR_ACT_Simulation!R$7))^(1/6))-1,"")</f>
        <v>1.7394023341548159E-2</v>
      </c>
      <c r="Z45" s="50">
        <f>IFERROR((((SUM(ACR_ACT_Simulation!Y$18,ACR_ACT_Simulation!Y$19)/ACR_ACT_Simulation!Y$7)/(SUM(ACR_ACT_Simulation!S$18,ACR_ACT_Simulation!S$19)/ACR_ACT_Simulation!S$7))^(1/6))-1,"")</f>
        <v>1.855985149804007E-2</v>
      </c>
      <c r="AA45" s="50">
        <f>IFERROR((((SUM(ACR_ACT_Simulation!Z$18,ACR_ACT_Simulation!Z$19)/ACR_ACT_Simulation!Z$7)/(SUM(ACR_ACT_Simulation!T$18,ACR_ACT_Simulation!T$19)/ACR_ACT_Simulation!T$7))^(1/6))-1,"")</f>
        <v>1.8880704904094214E-2</v>
      </c>
      <c r="AB45" s="50">
        <f>IFERROR((((SUM(ACR_ACT_Simulation!AA$18,ACR_ACT_Simulation!AA$19)/ACR_ACT_Simulation!AA$7)/(SUM(ACR_ACT_Simulation!U$18,ACR_ACT_Simulation!U$19)/ACR_ACT_Simulation!U$7))^(1/6))-1,"")</f>
        <v>1.929880461534661E-2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IFERROR((((SUM(ACR_ACT_Simulation!J$20,ACR_ACT_Simulation!J$21)/ACR_ACT_Simulation!J$7)/(SUM(ACR_ACT_Simulation!D$20,ACR_ACT_Simulation!D$21)/ACR_ACT_Simulation!D$7))^(1/6))-1,"")</f>
        <v>4.0398402064477423E-2</v>
      </c>
      <c r="L46" s="50">
        <f>IFERROR((((SUM(ACR_ACT_Simulation!K$20,ACR_ACT_Simulation!K$21)/ACR_ACT_Simulation!K$7)/(SUM(ACR_ACT_Simulation!E$20,ACR_ACT_Simulation!E$21)/ACR_ACT_Simulation!E$7))^(1/6))-1,"")</f>
        <v>4.9056925759062953E-2</v>
      </c>
      <c r="M46" s="50">
        <f>IFERROR((((SUM(ACR_ACT_Simulation!L$20,ACR_ACT_Simulation!L$21)/ACR_ACT_Simulation!L$7)/(SUM(ACR_ACT_Simulation!F$20,ACR_ACT_Simulation!F$21)/ACR_ACT_Simulation!F$7))^(1/6))-1,"")</f>
        <v>5.8049561669752503E-2</v>
      </c>
      <c r="N46" s="50">
        <f>IFERROR((((SUM(ACR_ACT_Simulation!M$20,ACR_ACT_Simulation!M$21)/ACR_ACT_Simulation!M$7)/(SUM(ACR_ACT_Simulation!G$20,ACR_ACT_Simulation!G$21)/ACR_ACT_Simulation!G$7))^(1/6))-1,"")</f>
        <v>5.731456310284111E-2</v>
      </c>
      <c r="O46" s="50">
        <f>IFERROR((((SUM(ACR_ACT_Simulation!N$20,ACR_ACT_Simulation!N$21)/ACR_ACT_Simulation!N$7)/(SUM(ACR_ACT_Simulation!H$20,ACR_ACT_Simulation!H$21)/ACR_ACT_Simulation!H$7))^(1/6))-1,"")</f>
        <v>4.1883435358463172E-2</v>
      </c>
      <c r="P46" s="50"/>
      <c r="Q46" s="50">
        <f>IFERROR((((SUM(ACR_ACT_Simulation!O$20,ACR_ACT_Simulation!O$21)/ACR_ACT_Simulation!O$7)/(SUM(ACR_ACT_Simulation!I$20,ACR_ACT_Simulation!I$21)/ACR_ACT_Simulation!I$7))^(1/6))-1,"")</f>
        <v>4.2868907590901673E-2</v>
      </c>
      <c r="R46" s="50">
        <f>IFERROR((((SUM(ACR_ACT_Simulation!Q$20,ACR_ACT_Simulation!Q$21)/ACR_ACT_Simulation!Q$7)/(SUM(ACR_ACT_Simulation!J$20,ACR_ACT_Simulation!J$21)/ACR_ACT_Simulation!J$7))^(1/6))-1,"")</f>
        <v>3.291811395789801E-2</v>
      </c>
      <c r="S46" s="50">
        <f>IFERROR((((SUM(ACR_ACT_Simulation!R$20,ACR_ACT_Simulation!R$21)/ACR_ACT_Simulation!R$7)/(SUM(ACR_ACT_Simulation!K$20,ACR_ACT_Simulation!K$21)/ACR_ACT_Simulation!K$7))^(1/6))-1,"")</f>
        <v>2.0117846583411758E-2</v>
      </c>
      <c r="T46" s="50">
        <f>IFERROR((((SUM(ACR_ACT_Simulation!S$20,ACR_ACT_Simulation!S$21)/ACR_ACT_Simulation!S$7)/(SUM(ACR_ACT_Simulation!L$20,ACR_ACT_Simulation!L$21)/ACR_ACT_Simulation!L$7))^(1/6))-1,"")</f>
        <v>1.1477893983377951E-2</v>
      </c>
      <c r="U46" s="50">
        <f>IFERROR((((SUM(ACR_ACT_Simulation!T$20,ACR_ACT_Simulation!T$21)/ACR_ACT_Simulation!T$7)/(SUM(ACR_ACT_Simulation!M$20,ACR_ACT_Simulation!M$21)/ACR_ACT_Simulation!M$7))^(1/6))-1,"")</f>
        <v>4.1454344393974107E-3</v>
      </c>
      <c r="V46" s="50">
        <f>IFERROR((((SUM(ACR_ACT_Simulation!U$20,ACR_ACT_Simulation!U$21)/ACR_ACT_Simulation!U$7)/(SUM(ACR_ACT_Simulation!N$20,ACR_ACT_Simulation!N$21)/ACR_ACT_Simulation!N$7))^(1/6))-1,"")</f>
        <v>6.9942593128351493E-3</v>
      </c>
      <c r="W46" s="50">
        <f>IFERROR((((SUM(ACR_ACT_Simulation!V$20,ACR_ACT_Simulation!V$21)/ACR_ACT_Simulation!V$7)/(SUM(ACR_ACT_Simulation!O$20,ACR_ACT_Simulation!O$21)/ACR_ACT_Simulation!O$7))^(1/6))-1,"")</f>
        <v>4.6826530609820338E-3</v>
      </c>
      <c r="X46" s="50">
        <f>IFERROR((((SUM(ACR_ACT_Simulation!W$20,ACR_ACT_Simulation!W$21)/ACR_ACT_Simulation!W$7)/(SUM(ACR_ACT_Simulation!Q$20,ACR_ACT_Simulation!Q$21)/ACR_ACT_Simulation!Q$7))^(1/6))-1,"")</f>
        <v>8.2282898122594261E-3</v>
      </c>
      <c r="Y46" s="50">
        <f>IFERROR((((SUM(ACR_ACT_Simulation!X$20,ACR_ACT_Simulation!X$21)/ACR_ACT_Simulation!X$7)/(SUM(ACR_ACT_Simulation!R$20,ACR_ACT_Simulation!R$21)/ACR_ACT_Simulation!R$7))^(1/6))-1,"")</f>
        <v>9.2598472804588106E-3</v>
      </c>
      <c r="Z46" s="50">
        <f>IFERROR((((SUM(ACR_ACT_Simulation!Y$20,ACR_ACT_Simulation!Y$21)/ACR_ACT_Simulation!Y$7)/(SUM(ACR_ACT_Simulation!S$20,ACR_ACT_Simulation!S$21)/ACR_ACT_Simulation!S$7))^(1/6))-1,"")</f>
        <v>7.4614503513645847E-3</v>
      </c>
      <c r="AA46" s="50">
        <f>IFERROR((((SUM(ACR_ACT_Simulation!Z$20,ACR_ACT_Simulation!Z$21)/ACR_ACT_Simulation!Z$7)/(SUM(ACR_ACT_Simulation!T$20,ACR_ACT_Simulation!T$21)/ACR_ACT_Simulation!T$7))^(1/6))-1,"")</f>
        <v>6.7935027707335394E-3</v>
      </c>
      <c r="AB46" s="50">
        <f>IFERROR((((SUM(ACR_ACT_Simulation!AA$20,ACR_ACT_Simulation!AA$21)/ACR_ACT_Simulation!AA$7)/(SUM(ACR_ACT_Simulation!U$20,ACR_ACT_Simulation!U$21)/ACR_ACT_Simulation!U$7))^(1/6))-1,"")</f>
        <v>7.2356814671392655E-3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IFERROR((((SUM(ACR_ACT_Simulation!J$22,ACR_ACT_Simulation!J$23)/ACR_ACT_Simulation!J$7)/(SUM(ACR_ACT_Simulation!D$22,ACR_ACT_Simulation!D$23)/ACR_ACT_Simulation!D$7))^(1/6))-1,"")</f>
        <v>4.4398539508732293E-2</v>
      </c>
      <c r="L47" s="50">
        <f>IFERROR((((SUM(ACR_ACT_Simulation!K$22,ACR_ACT_Simulation!K$23)/ACR_ACT_Simulation!K$7)/(SUM(ACR_ACT_Simulation!E$22,ACR_ACT_Simulation!E$23)/ACR_ACT_Simulation!E$7))^(1/6))-1,"")</f>
        <v>8.0124227220770283E-2</v>
      </c>
      <c r="M47" s="50">
        <f>IFERROR((((SUM(ACR_ACT_Simulation!L$22,ACR_ACT_Simulation!L$23)/ACR_ACT_Simulation!L$7)/(SUM(ACR_ACT_Simulation!F$22,ACR_ACT_Simulation!F$23)/ACR_ACT_Simulation!F$7))^(1/6))-1,"")</f>
        <v>0.12195648844201856</v>
      </c>
      <c r="N47" s="50">
        <f>IFERROR((((SUM(ACR_ACT_Simulation!M$22,ACR_ACT_Simulation!M$23)/ACR_ACT_Simulation!M$7)/(SUM(ACR_ACT_Simulation!G$22,ACR_ACT_Simulation!G$23)/ACR_ACT_Simulation!G$7))^(1/6))-1,"")</f>
        <v>0.1339628242801143</v>
      </c>
      <c r="O47" s="50">
        <f>IFERROR((((SUM(ACR_ACT_Simulation!N$22,ACR_ACT_Simulation!N$23)/ACR_ACT_Simulation!N$7)/(SUM(ACR_ACT_Simulation!H$22,ACR_ACT_Simulation!H$23)/ACR_ACT_Simulation!H$7))^(1/6))-1,"")</f>
        <v>0.12367005630049333</v>
      </c>
      <c r="P47" s="50"/>
      <c r="Q47" s="50">
        <f>IFERROR((((SUM(ACR_ACT_Simulation!O$22,ACR_ACT_Simulation!O$23)/ACR_ACT_Simulation!O$7)/(SUM(ACR_ACT_Simulation!I$22,ACR_ACT_Simulation!I$23)/ACR_ACT_Simulation!I$7))^(1/6))-1,"")</f>
        <v>0.17239265479922938</v>
      </c>
      <c r="R47" s="50">
        <f>IFERROR((((SUM(ACR_ACT_Simulation!Q$22,ACR_ACT_Simulation!Q$23)/ACR_ACT_Simulation!Q$7)/(SUM(ACR_ACT_Simulation!J$22,ACR_ACT_Simulation!J$23)/ACR_ACT_Simulation!J$7))^(1/6))-1,"")</f>
        <v>0.10071999719154601</v>
      </c>
      <c r="S47" s="50">
        <f>IFERROR((((SUM(ACR_ACT_Simulation!R$22,ACR_ACT_Simulation!R$23)/ACR_ACT_Simulation!R$7)/(SUM(ACR_ACT_Simulation!K$22,ACR_ACT_Simulation!K$23)/ACR_ACT_Simulation!K$7))^(1/6))-1,"")</f>
        <v>6.4723892636412872E-2</v>
      </c>
      <c r="T47" s="50">
        <f>IFERROR((((SUM(ACR_ACT_Simulation!S$22,ACR_ACT_Simulation!S$23)/ACR_ACT_Simulation!S$7)/(SUM(ACR_ACT_Simulation!L$22,ACR_ACT_Simulation!L$23)/ACR_ACT_Simulation!L$7))^(1/6))-1,"")</f>
        <v>5.2394410665674185E-2</v>
      </c>
      <c r="U47" s="50">
        <f>IFERROR((((SUM(ACR_ACT_Simulation!T$22,ACR_ACT_Simulation!T$23)/ACR_ACT_Simulation!T$7)/(SUM(ACR_ACT_Simulation!M$22,ACR_ACT_Simulation!M$23)/ACR_ACT_Simulation!M$7))^(1/6))-1,"")</f>
        <v>4.180746673419411E-2</v>
      </c>
      <c r="V47" s="50">
        <f>IFERROR((((SUM(ACR_ACT_Simulation!U$22,ACR_ACT_Simulation!U$23)/ACR_ACT_Simulation!U$7)/(SUM(ACR_ACT_Simulation!N$22,ACR_ACT_Simulation!N$23)/ACR_ACT_Simulation!N$7))^(1/6))-1,"")</f>
        <v>3.9358738799346371E-2</v>
      </c>
      <c r="W47" s="50">
        <f>IFERROR((((SUM(ACR_ACT_Simulation!V$22,ACR_ACT_Simulation!V$23)/ACR_ACT_Simulation!V$7)/(SUM(ACR_ACT_Simulation!O$22,ACR_ACT_Simulation!O$23)/ACR_ACT_Simulation!O$7))^(1/6))-1,"")</f>
        <v>4.227545876662675E-2</v>
      </c>
      <c r="X47" s="50">
        <f>IFERROR((((SUM(ACR_ACT_Simulation!W$22,ACR_ACT_Simulation!W$23)/ACR_ACT_Simulation!W$7)/(SUM(ACR_ACT_Simulation!Q$22,ACR_ACT_Simulation!Q$23)/ACR_ACT_Simulation!Q$7))^(1/6))-1,"")</f>
        <v>4.7636999261916335E-2</v>
      </c>
      <c r="Y47" s="50">
        <f>IFERROR((((SUM(ACR_ACT_Simulation!X$22,ACR_ACT_Simulation!X$23)/ACR_ACT_Simulation!X$7)/(SUM(ACR_ACT_Simulation!R$22,ACR_ACT_Simulation!R$23)/ACR_ACT_Simulation!R$7))^(1/6))-1,"")</f>
        <v>4.7997471271822745E-2</v>
      </c>
      <c r="Z47" s="50">
        <f>IFERROR((((SUM(ACR_ACT_Simulation!Y$22,ACR_ACT_Simulation!Y$23)/ACR_ACT_Simulation!Y$7)/(SUM(ACR_ACT_Simulation!S$22,ACR_ACT_Simulation!S$23)/ACR_ACT_Simulation!S$7))^(1/6))-1,"")</f>
        <v>4.5235297445553213E-2</v>
      </c>
      <c r="AA47" s="50">
        <f>IFERROR((((SUM(ACR_ACT_Simulation!Z$22,ACR_ACT_Simulation!Z$23)/ACR_ACT_Simulation!Z$7)/(SUM(ACR_ACT_Simulation!T$22,ACR_ACT_Simulation!T$23)/ACR_ACT_Simulation!T$7))^(1/6))-1,"")</f>
        <v>4.4046874105057476E-2</v>
      </c>
      <c r="AB47" s="50">
        <f>IFERROR((((SUM(ACR_ACT_Simulation!AA$22,ACR_ACT_Simulation!AA$23)/ACR_ACT_Simulation!AA$7)/(SUM(ACR_ACT_Simulation!U$22,ACR_ACT_Simulation!U$23)/ACR_ACT_Simulation!U$7))^(1/6))-1,"")</f>
        <v>4.4420675357768058E-2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IFERROR((((SUM(ACR_ACT_Simulation!J$24,ACR_ACT_Simulation!J$25)/ACR_ACT_Simulation!J$7)/(SUM(ACR_ACT_Simulation!D$24,ACR_ACT_Simulation!D$25)/ACR_ACT_Simulation!D$7))^(1/6))-1,"")</f>
        <v/>
      </c>
      <c r="L48" s="50" t="str">
        <f>IFERROR((((SUM(ACR_ACT_Simulation!K$24,ACR_ACT_Simulation!K$25)/ACR_ACT_Simulation!K$7)/(SUM(ACR_ACT_Simulation!E$24,ACR_ACT_Simulation!E$25)/ACR_ACT_Simulation!E$7))^(1/6))-1,"")</f>
        <v/>
      </c>
      <c r="M48" s="50" t="str">
        <f>IFERROR((((SUM(ACR_ACT_Simulation!L$24,ACR_ACT_Simulation!L$25)/ACR_ACT_Simulation!L$7)/(SUM(ACR_ACT_Simulation!F$24,ACR_ACT_Simulation!F$25)/ACR_ACT_Simulation!F$7))^(1/6))-1,"")</f>
        <v/>
      </c>
      <c r="N48" s="50" t="str">
        <f>IFERROR((((SUM(ACR_ACT_Simulation!M$24,ACR_ACT_Simulation!M$25)/ACR_ACT_Simulation!M$7)/(SUM(ACR_ACT_Simulation!G$24,ACR_ACT_Simulation!G$25)/ACR_ACT_Simulation!G$7))^(1/6))-1,"")</f>
        <v/>
      </c>
      <c r="O48" s="50" t="str">
        <f>IFERROR((((SUM(ACR_ACT_Simulation!N$24,ACR_ACT_Simulation!N$25)/ACR_ACT_Simulation!N$7)/(SUM(ACR_ACT_Simulation!H$24,ACR_ACT_Simulation!H$25)/ACR_ACT_Simulation!H$7))^(1/6))-1,"")</f>
        <v/>
      </c>
      <c r="P48" s="50"/>
      <c r="Q48" s="50" t="str">
        <f>IFERROR((((SUM(ACR_ACT_Simulation!O$24,ACR_ACT_Simulation!O$25)/ACR_ACT_Simulation!O$7)/(SUM(ACR_ACT_Simulation!I$24,ACR_ACT_Simulation!I$25)/ACR_ACT_Simulation!I$7))^(1/6))-1,"")</f>
        <v/>
      </c>
      <c r="R48" s="50" t="str">
        <f>IFERROR((((SUM(ACR_ACT_Simulation!Q$24,ACR_ACT_Simulation!Q$25)/ACR_ACT_Simulation!Q$7)/(SUM(ACR_ACT_Simulation!J$24,ACR_ACT_Simulation!J$25)/ACR_ACT_Simulation!J$7))^(1/6))-1,"")</f>
        <v/>
      </c>
      <c r="S48" s="50" t="str">
        <f>IFERROR((((SUM(ACR_ACT_Simulation!R$24,ACR_ACT_Simulation!R$25)/ACR_ACT_Simulation!R$7)/(SUM(ACR_ACT_Simulation!K$24,ACR_ACT_Simulation!K$25)/ACR_ACT_Simulation!K$7))^(1/6))-1,"")</f>
        <v/>
      </c>
      <c r="T48" s="50" t="str">
        <f>IFERROR((((SUM(ACR_ACT_Simulation!S$24,ACR_ACT_Simulation!S$25)/ACR_ACT_Simulation!S$7)/(SUM(ACR_ACT_Simulation!L$24,ACR_ACT_Simulation!L$25)/ACR_ACT_Simulation!L$7))^(1/6))-1,"")</f>
        <v/>
      </c>
      <c r="U48" s="50" t="str">
        <f>IFERROR((((SUM(ACR_ACT_Simulation!T$24,ACR_ACT_Simulation!T$25)/ACR_ACT_Simulation!T$7)/(SUM(ACR_ACT_Simulation!M$24,ACR_ACT_Simulation!M$25)/ACR_ACT_Simulation!M$7))^(1/6))-1,"")</f>
        <v/>
      </c>
      <c r="V48" s="50" t="str">
        <f>IFERROR((((SUM(ACR_ACT_Simulation!U$24,ACR_ACT_Simulation!U$25)/ACR_ACT_Simulation!U$7)/(SUM(ACR_ACT_Simulation!N$24,ACR_ACT_Simulation!N$25)/ACR_ACT_Simulation!N$7))^(1/6))-1,"")</f>
        <v/>
      </c>
      <c r="W48" s="50" t="str">
        <f>IFERROR((((SUM(ACR_ACT_Simulation!V$24,ACR_ACT_Simulation!V$25)/ACR_ACT_Simulation!V$7)/(SUM(ACR_ACT_Simulation!O$24,ACR_ACT_Simulation!O$25)/ACR_ACT_Simulation!O$7))^(1/6))-1,"")</f>
        <v/>
      </c>
      <c r="X48" s="50" t="str">
        <f>IFERROR((((SUM(ACR_ACT_Simulation!W$24,ACR_ACT_Simulation!W$25)/ACR_ACT_Simulation!W$7)/(SUM(ACR_ACT_Simulation!Q$24,ACR_ACT_Simulation!Q$25)/ACR_ACT_Simulation!Q$7))^(1/6))-1,"")</f>
        <v/>
      </c>
      <c r="Y48" s="50" t="str">
        <f>IFERROR((((SUM(ACR_ACT_Simulation!X$24,ACR_ACT_Simulation!X$25)/ACR_ACT_Simulation!X$7)/(SUM(ACR_ACT_Simulation!R$24,ACR_ACT_Simulation!R$25)/ACR_ACT_Simulation!R$7))^(1/6))-1,"")</f>
        <v/>
      </c>
      <c r="Z48" s="50" t="str">
        <f>IFERROR((((SUM(ACR_ACT_Simulation!Y$24,ACR_ACT_Simulation!Y$25)/ACR_ACT_Simulation!Y$7)/(SUM(ACR_ACT_Simulation!S$24,ACR_ACT_Simulation!S$25)/ACR_ACT_Simulation!S$7))^(1/6))-1,"")</f>
        <v/>
      </c>
      <c r="AA48" s="50" t="str">
        <f>IFERROR((((SUM(ACR_ACT_Simulation!Z$24,ACR_ACT_Simulation!Z$25)/ACR_ACT_Simulation!Z$7)/(SUM(ACR_ACT_Simulation!T$24,ACR_ACT_Simulation!T$25)/ACR_ACT_Simulation!T$7))^(1/6))-1,"")</f>
        <v/>
      </c>
      <c r="AB48" s="50" t="str">
        <f>IFERROR((((SUM(ACR_ACT_Simulation!AA$24,ACR_ACT_Simulation!AA$25)/ACR_ACT_Simulation!AA$7)/(SUM(ACR_ACT_Simulation!U$24,ACR_ACT_Simulation!U$25)/ACR_ACT_Simulation!U$7))^(1/6))-1,"")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IFERROR((((SUM(ACR_ACT_Simulation!J$26,ACR_ACT_Simulation!J$27)/ACR_ACT_Simulation!J$7)/(SUM(ACR_ACT_Simulation!D$26,ACR_ACT_Simulation!D$27)/ACR_ACT_Simulation!D$7))^(1/6))-1,"")</f>
        <v/>
      </c>
      <c r="L49" s="50" t="str">
        <f>IFERROR((((SUM(ACR_ACT_Simulation!K$26,ACR_ACT_Simulation!K$27)/ACR_ACT_Simulation!K$7)/(SUM(ACR_ACT_Simulation!E$26,ACR_ACT_Simulation!E$27)/ACR_ACT_Simulation!E$7))^(1/6))-1,"")</f>
        <v/>
      </c>
      <c r="M49" s="50" t="str">
        <f>IFERROR((((SUM(ACR_ACT_Simulation!L$26,ACR_ACT_Simulation!L$27)/ACR_ACT_Simulation!L$7)/(SUM(ACR_ACT_Simulation!F$26,ACR_ACT_Simulation!F$27)/ACR_ACT_Simulation!F$7))^(1/6))-1,"")</f>
        <v/>
      </c>
      <c r="N49" s="50" t="str">
        <f>IFERROR((((SUM(ACR_ACT_Simulation!M$26,ACR_ACT_Simulation!M$27)/ACR_ACT_Simulation!M$7)/(SUM(ACR_ACT_Simulation!G$26,ACR_ACT_Simulation!G$27)/ACR_ACT_Simulation!G$7))^(1/6))-1,"")</f>
        <v/>
      </c>
      <c r="O49" s="50" t="str">
        <f>IFERROR((((SUM(ACR_ACT_Simulation!N$26,ACR_ACT_Simulation!N$27)/ACR_ACT_Simulation!N$7)/(SUM(ACR_ACT_Simulation!H$26,ACR_ACT_Simulation!H$27)/ACR_ACT_Simulation!H$7))^(1/6))-1,"")</f>
        <v/>
      </c>
      <c r="P49" s="50"/>
      <c r="Q49" s="50" t="str">
        <f>IFERROR((((SUM(ACR_ACT_Simulation!O$26,ACR_ACT_Simulation!O$27)/ACR_ACT_Simulation!O$7)/(SUM(ACR_ACT_Simulation!I$26,ACR_ACT_Simulation!I$27)/ACR_ACT_Simulation!I$7))^(1/6))-1,"")</f>
        <v/>
      </c>
      <c r="R49" s="50" t="str">
        <f>IFERROR((((SUM(ACR_ACT_Simulation!Q$26,ACR_ACT_Simulation!Q$27)/ACR_ACT_Simulation!Q$7)/(SUM(ACR_ACT_Simulation!J$26,ACR_ACT_Simulation!J$27)/ACR_ACT_Simulation!J$7))^(1/6))-1,"")</f>
        <v/>
      </c>
      <c r="S49" s="50" t="str">
        <f>IFERROR((((SUM(ACR_ACT_Simulation!R$26,ACR_ACT_Simulation!R$27)/ACR_ACT_Simulation!R$7)/(SUM(ACR_ACT_Simulation!K$26,ACR_ACT_Simulation!K$27)/ACR_ACT_Simulation!K$7))^(1/6))-1,"")</f>
        <v/>
      </c>
      <c r="T49" s="50" t="str">
        <f>IFERROR((((SUM(ACR_ACT_Simulation!S$26,ACR_ACT_Simulation!S$27)/ACR_ACT_Simulation!S$7)/(SUM(ACR_ACT_Simulation!L$26,ACR_ACT_Simulation!L$27)/ACR_ACT_Simulation!L$7))^(1/6))-1,"")</f>
        <v/>
      </c>
      <c r="U49" s="50" t="str">
        <f>IFERROR((((SUM(ACR_ACT_Simulation!T$26,ACR_ACT_Simulation!T$27)/ACR_ACT_Simulation!T$7)/(SUM(ACR_ACT_Simulation!M$26,ACR_ACT_Simulation!M$27)/ACR_ACT_Simulation!M$7))^(1/6))-1,"")</f>
        <v/>
      </c>
      <c r="V49" s="50" t="str">
        <f>IFERROR((((SUM(ACR_ACT_Simulation!U$26,ACR_ACT_Simulation!U$27)/ACR_ACT_Simulation!U$7)/(SUM(ACR_ACT_Simulation!N$26,ACR_ACT_Simulation!N$27)/ACR_ACT_Simulation!N$7))^(1/6))-1,"")</f>
        <v/>
      </c>
      <c r="W49" s="50" t="str">
        <f>IFERROR((((SUM(ACR_ACT_Simulation!V$26,ACR_ACT_Simulation!V$27)/ACR_ACT_Simulation!V$7)/(SUM(ACR_ACT_Simulation!O$26,ACR_ACT_Simulation!O$27)/ACR_ACT_Simulation!O$7))^(1/6))-1,"")</f>
        <v/>
      </c>
      <c r="X49" s="50" t="str">
        <f>IFERROR((((SUM(ACR_ACT_Simulation!W$26,ACR_ACT_Simulation!W$27)/ACR_ACT_Simulation!W$7)/(SUM(ACR_ACT_Simulation!Q$26,ACR_ACT_Simulation!Q$27)/ACR_ACT_Simulation!Q$7))^(1/6))-1,"")</f>
        <v/>
      </c>
      <c r="Y49" s="50" t="str">
        <f>IFERROR((((SUM(ACR_ACT_Simulation!X$26,ACR_ACT_Simulation!X$27)/ACR_ACT_Simulation!X$7)/(SUM(ACR_ACT_Simulation!R$26,ACR_ACT_Simulation!R$27)/ACR_ACT_Simulation!R$7))^(1/6))-1,"")</f>
        <v/>
      </c>
      <c r="Z49" s="50" t="str">
        <f>IFERROR((((SUM(ACR_ACT_Simulation!Y$26,ACR_ACT_Simulation!Y$27)/ACR_ACT_Simulation!Y$7)/(SUM(ACR_ACT_Simulation!S$26,ACR_ACT_Simulation!S$27)/ACR_ACT_Simulation!S$7))^(1/6))-1,"")</f>
        <v/>
      </c>
      <c r="AA49" s="50" t="str">
        <f>IFERROR((((SUM(ACR_ACT_Simulation!Z$26,ACR_ACT_Simulation!Z$27)/ACR_ACT_Simulation!Z$7)/(SUM(ACR_ACT_Simulation!T$26,ACR_ACT_Simulation!T$27)/ACR_ACT_Simulation!T$7))^(1/6))-1,"")</f>
        <v/>
      </c>
      <c r="AB49" s="50" t="str">
        <f>IFERROR((((SUM(ACR_ACT_Simulation!AA$26,ACR_ACT_Simulation!AA$27)/ACR_ACT_Simulation!AA$7)/(SUM(ACR_ACT_Simulation!U$26,ACR_ACT_Simulation!U$27)/ACR_ACT_Simulation!U$7))^(1/6))-1,"")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IFERROR(AVERAGE(ACR_ACT_Simulation!D$33:F$33),"")</f>
        <v>2.0825547631027161E-2</v>
      </c>
      <c r="H53" s="50">
        <f>IFERROR(AVERAGE(ACR_ACT_Simulation!E$33:G$33),"")</f>
        <v>1.3439099426572213E-2</v>
      </c>
      <c r="I53" s="50">
        <f>IFERROR(AVERAGE(ACR_ACT_Simulation!F$33:H$33),"")</f>
        <v>2.250306343340484E-2</v>
      </c>
      <c r="J53" s="50">
        <f>IFERROR(AVERAGE(ACR_ACT_Simulation!G$33:I$33),"")</f>
        <v>2.4163241438622734E-2</v>
      </c>
      <c r="K53" s="50">
        <f>IFERROR(AVERAGE(ACR_ACT_Simulation!H$33:J$33),"")</f>
        <v>2.7989001497861727E-2</v>
      </c>
      <c r="L53" s="50">
        <f>IFERROR(AVERAGE(ACR_ACT_Simulation!I$33:K$33),"")</f>
        <v>2.9572791975683188E-2</v>
      </c>
      <c r="M53" s="50">
        <f>IFERROR(AVERAGE(ACR_ACT_Simulation!J$33:L$33),"")</f>
        <v>2.8873152213300335E-2</v>
      </c>
      <c r="N53" s="50">
        <f>IFERROR(AVERAGE(ACR_ACT_Simulation!K$33:M$33),"")</f>
        <v>3.1592721670667213E-2</v>
      </c>
      <c r="O53" s="50">
        <f>IFERROR(AVERAGE(ACR_ACT_Simulation!L$33:N$33),"")</f>
        <v>1.5054577405552902E-2</v>
      </c>
      <c r="P53" s="50"/>
      <c r="Q53" s="50">
        <f>IFERROR(AVERAGE(ACR_ACT_Simulation!M$33:O$33),"")</f>
        <v>2.3522190136272696E-2</v>
      </c>
      <c r="R53" s="50">
        <f>IFERROR(AVERAGE(ACR_ACT_Simulation!Q$33,ACR_ACT_Simulation!O$33,ACR_ACT_Simulation!N$33),"")</f>
        <v>4.9785217694276645E-3</v>
      </c>
      <c r="S53" s="50">
        <f>IFERROR(AVERAGE(ACR_ACT_Simulation!R$33,ACR_ACT_Simulation!Q$33,ACR_ACT_Simulation!O$33),"")</f>
        <v>1.550995408132616E-2</v>
      </c>
      <c r="T53" s="50">
        <f>IFERROR(AVERAGE(ACR_ACT_Simulation!Q$33:S$33),"")</f>
        <v>5.1155164614157629E-3</v>
      </c>
      <c r="U53" s="50">
        <f>IFERROR(AVERAGE(ACR_ACT_Simulation!R$33:T$33),"")</f>
        <v>2.012997018391971E-2</v>
      </c>
      <c r="V53" s="50">
        <f>IFERROR(AVERAGE(ACR_ACT_Simulation!S$33:U$33),"")</f>
        <v>1.3748666669967694E-2</v>
      </c>
      <c r="W53" s="50">
        <f>IFERROR(AVERAGE(ACR_ACT_Simulation!T$33:V$33),"")</f>
        <v>1.3540333336516571E-2</v>
      </c>
      <c r="X53" s="50">
        <f>IFERROR(AVERAGE(ACR_ACT_Simulation!U$33:W$33),"")</f>
        <v>1.1917000000908859E-2</v>
      </c>
      <c r="Y53" s="50">
        <f>IFERROR(AVERAGE(ACR_ACT_Simulation!V$33:X$33),"")</f>
        <v>1.3163666665093535E-2</v>
      </c>
      <c r="Z53" s="50">
        <f>IFERROR(AVERAGE(ACR_ACT_Simulation!W$33:Y$33),"")</f>
        <v>1.2865333331256871E-2</v>
      </c>
      <c r="AA53" s="50">
        <f>IFERROR(AVERAGE(ACR_ACT_Simulation!X$33:Z$33),"")</f>
        <v>1.4217999998234587E-2</v>
      </c>
      <c r="AB53" s="50">
        <f>IFERROR(AVERAGE(ACR_ACT_Simulation!Y$33:AA$33),"")</f>
        <v>1.3239999998066502E-2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IFERROR(AVERAGE(ACR_ACT_Simulation!D$34:F$34),"")</f>
        <v>2.9019935939529794E-2</v>
      </c>
      <c r="H54" s="50">
        <f>IFERROR(AVERAGE(ACR_ACT_Simulation!E$34:G$34),"")</f>
        <v>2.0846405578714606E-2</v>
      </c>
      <c r="I54" s="50">
        <f>IFERROR(AVERAGE(ACR_ACT_Simulation!F$34:H$34),"")</f>
        <v>2.9478093177162473E-2</v>
      </c>
      <c r="J54" s="50">
        <f>IFERROR(AVERAGE(ACR_ACT_Simulation!G$34:I$34),"")</f>
        <v>1.531073591114381E-2</v>
      </c>
      <c r="K54" s="50">
        <f>IFERROR(AVERAGE(ACR_ACT_Simulation!H$34:J$34),"")</f>
        <v>3.1868333027102423E-2</v>
      </c>
      <c r="L54" s="50">
        <f>IFERROR(AVERAGE(ACR_ACT_Simulation!I$34:K$34),"")</f>
        <v>4.0803791024404491E-2</v>
      </c>
      <c r="M54" s="50">
        <f>IFERROR(AVERAGE(ACR_ACT_Simulation!J$34:L$34),"")</f>
        <v>6.1187741437161026E-2</v>
      </c>
      <c r="N54" s="50">
        <f>IFERROR(AVERAGE(ACR_ACT_Simulation!K$34:M$34),"")</f>
        <v>8.0038525970770616E-2</v>
      </c>
      <c r="O54" s="50">
        <f>IFERROR(AVERAGE(ACR_ACT_Simulation!L$34:N$34),"")</f>
        <v>6.0290547639242353E-2</v>
      </c>
      <c r="P54" s="50"/>
      <c r="Q54" s="50">
        <f>IFERROR(AVERAGE(ACR_ACT_Simulation!M$34:O$34),"")</f>
        <v>4.5500309609088165E-2</v>
      </c>
      <c r="R54" s="50">
        <f>IFERROR(AVERAGE(ACR_ACT_Simulation!Q$34,ACR_ACT_Simulation!O$34,ACR_ACT_Simulation!N$34),"")</f>
        <v>3.4073177915542464E-2</v>
      </c>
      <c r="S54" s="50">
        <f>IFERROR(AVERAGE(ACR_ACT_Simulation!R$34,ACR_ACT_Simulation!Q$34,ACR_ACT_Simulation!O$34),"")</f>
        <v>3.9787238961080863E-2</v>
      </c>
      <c r="T54" s="50">
        <f>IFERROR(AVERAGE(ACR_ACT_Simulation!Q$34:S$34),"")</f>
        <v>5.7936612451658265E-2</v>
      </c>
      <c r="U54" s="50">
        <f>IFERROR(AVERAGE(ACR_ACT_Simulation!R$34:T$34),"")</f>
        <v>5.0805257344342346E-2</v>
      </c>
      <c r="V54" s="50">
        <f>IFERROR(AVERAGE(ACR_ACT_Simulation!S$34:U$34),"")</f>
        <v>4.7642359621360431E-2</v>
      </c>
      <c r="W54" s="50">
        <f>IFERROR(AVERAGE(ACR_ACT_Simulation!T$34:V$34),"")</f>
        <v>4.5651497173133139E-2</v>
      </c>
      <c r="X54" s="50">
        <f>IFERROR(AVERAGE(ACR_ACT_Simulation!U$34:W$34),"")</f>
        <v>4.5843444640942886E-2</v>
      </c>
      <c r="Y54" s="50">
        <f>IFERROR(AVERAGE(ACR_ACT_Simulation!V$34:X$34),"")</f>
        <v>4.7874116175306534E-2</v>
      </c>
      <c r="Z54" s="50">
        <f>IFERROR(AVERAGE(ACR_ACT_Simulation!W$34:Y$34),"")</f>
        <v>4.9290978621913707E-2</v>
      </c>
      <c r="AA54" s="50">
        <f>IFERROR(AVERAGE(ACR_ACT_Simulation!X$34:Z$34),"")</f>
        <v>4.7844666667113733E-2</v>
      </c>
      <c r="AB54" s="50">
        <f>IFERROR(AVERAGE(ACR_ACT_Simulation!Y$34:AA$34),"")</f>
        <v>4.7351999999509196E-2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IFERROR(AVERAGE(ACR_ACT_Simulation!D$35:F$35),"")</f>
        <v>6.7755156088547791E-2</v>
      </c>
      <c r="H55" s="50">
        <f>IFERROR(AVERAGE(ACR_ACT_Simulation!E$35:G$35),"")</f>
        <v>4.59375908204556E-2</v>
      </c>
      <c r="I55" s="50">
        <f>IFERROR(AVERAGE(ACR_ACT_Simulation!F$35:H$35),"")</f>
        <v>4.8961047366811061E-2</v>
      </c>
      <c r="J55" s="50">
        <f>IFERROR(AVERAGE(ACR_ACT_Simulation!G$35:I$35),"")</f>
        <v>3.160507069767763E-2</v>
      </c>
      <c r="K55" s="50">
        <f>IFERROR(AVERAGE(ACR_ACT_Simulation!H$35:J$35),"")</f>
        <v>4.3589305172293313E-2</v>
      </c>
      <c r="L55" s="50">
        <f>IFERROR(AVERAGE(ACR_ACT_Simulation!I$35:K$35),"")</f>
        <v>4.3235532024160715E-2</v>
      </c>
      <c r="M55" s="50">
        <f>IFERROR(AVERAGE(ACR_ACT_Simulation!J$35:L$35),"")</f>
        <v>2.8406326996547254E-2</v>
      </c>
      <c r="N55" s="50">
        <f>IFERROR(AVERAGE(ACR_ACT_Simulation!K$35:M$35),"")</f>
        <v>2.4522898287432593E-2</v>
      </c>
      <c r="O55" s="50">
        <f>IFERROR(AVERAGE(ACR_ACT_Simulation!L$35:N$35),"")</f>
        <v>-6.0515019154208831E-3</v>
      </c>
      <c r="P55" s="50"/>
      <c r="Q55" s="50">
        <f>IFERROR(AVERAGE(ACR_ACT_Simulation!M$35:O$35),"")</f>
        <v>1.0284554491916934E-2</v>
      </c>
      <c r="R55" s="50">
        <f>IFERROR(AVERAGE(ACR_ACT_Simulation!Q$35,ACR_ACT_Simulation!O$35,ACR_ACT_Simulation!N$35),"")</f>
        <v>1.313366373505076E-2</v>
      </c>
      <c r="S55" s="50">
        <f>IFERROR(AVERAGE(ACR_ACT_Simulation!R$35,ACR_ACT_Simulation!Q$35,ACR_ACT_Simulation!O$35),"")</f>
        <v>2.7359228358197818E-2</v>
      </c>
      <c r="T55" s="50">
        <f>IFERROR(AVERAGE(ACR_ACT_Simulation!Q$35:S$35),"")</f>
        <v>2.3180981806093664E-2</v>
      </c>
      <c r="U55" s="50">
        <f>IFERROR(AVERAGE(ACR_ACT_Simulation!R$35:T$35),"")</f>
        <v>1.9808298730084346E-2</v>
      </c>
      <c r="V55" s="50">
        <f>IFERROR(AVERAGE(ACR_ACT_Simulation!S$35:U$35),"")</f>
        <v>1.4479999998294449E-2</v>
      </c>
      <c r="W55" s="50">
        <f>IFERROR(AVERAGE(ACR_ACT_Simulation!T$35:V$35),"")</f>
        <v>1.7968999998505542E-2</v>
      </c>
      <c r="X55" s="50">
        <f>IFERROR(AVERAGE(ACR_ACT_Simulation!U$35:W$35),"")</f>
        <v>1.9273000000307256E-2</v>
      </c>
      <c r="Y55" s="50">
        <f>IFERROR(AVERAGE(ACR_ACT_Simulation!V$35:X$35),"")</f>
        <v>2.0320666671885295E-2</v>
      </c>
      <c r="Z55" s="50">
        <f>IFERROR(AVERAGE(ACR_ACT_Simulation!W$35:Y$35),"")</f>
        <v>1.9154000005195737E-2</v>
      </c>
      <c r="AA55" s="50">
        <f>IFERROR(AVERAGE(ACR_ACT_Simulation!X$35:Z$35),"")</f>
        <v>1.849100000553509E-2</v>
      </c>
      <c r="AB55" s="50">
        <f>IFERROR(AVERAGE(ACR_ACT_Simulation!Y$35:AA$35),"")</f>
        <v>1.8278333334979708E-2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IFERROR(AVERAGE(ACR_ACT_Simulation!D$36:F$36),"")</f>
        <v>2.1635524908156279E-2</v>
      </c>
      <c r="H56" s="50">
        <f>IFERROR(AVERAGE(ACR_ACT_Simulation!E$36:G$36),"")</f>
        <v>3.6160749089071263E-2</v>
      </c>
      <c r="I56" s="50">
        <f>IFERROR(AVERAGE(ACR_ACT_Simulation!F$36:H$36),"")</f>
        <v>5.3074420367907882E-2</v>
      </c>
      <c r="J56" s="50">
        <f>IFERROR(AVERAGE(ACR_ACT_Simulation!G$36:I$36),"")</f>
        <v>5.1496419792444646E-2</v>
      </c>
      <c r="K56" s="50">
        <f>IFERROR(AVERAGE(ACR_ACT_Simulation!H$36:J$36),"")</f>
        <v>4.5126088846950241E-2</v>
      </c>
      <c r="L56" s="50">
        <f>IFERROR(AVERAGE(ACR_ACT_Simulation!I$36:K$36),"")</f>
        <v>4.567494860033746E-2</v>
      </c>
      <c r="M56" s="50">
        <f>IFERROR(AVERAGE(ACR_ACT_Simulation!J$36:L$36),"")</f>
        <v>6.5117983515255926E-2</v>
      </c>
      <c r="N56" s="50">
        <f>IFERROR(AVERAGE(ACR_ACT_Simulation!K$36:M$36),"")</f>
        <v>7.0016740208176609E-2</v>
      </c>
      <c r="O56" s="50">
        <f>IFERROR(AVERAGE(ACR_ACT_Simulation!L$36:N$36),"")</f>
        <v>3.9120424360487648E-2</v>
      </c>
      <c r="P56" s="50"/>
      <c r="Q56" s="50">
        <f>IFERROR(AVERAGE(ACR_ACT_Simulation!M$36:O$36),"")</f>
        <v>2.1602404797864422E-2</v>
      </c>
      <c r="R56" s="50">
        <f>IFERROR(AVERAGE(ACR_ACT_Simulation!Q$36,ACR_ACT_Simulation!O$36,ACR_ACT_Simulation!N$36),"")</f>
        <v>-2.7114149073646696E-3</v>
      </c>
      <c r="S56" s="50">
        <f>IFERROR(AVERAGE(ACR_ACT_Simulation!R$36,ACR_ACT_Simulation!Q$36,ACR_ACT_Simulation!O$36),"")</f>
        <v>2.2353351467631066E-3</v>
      </c>
      <c r="T56" s="50">
        <f>IFERROR(AVERAGE(ACR_ACT_Simulation!Q$36:S$36),"")</f>
        <v>1.9494170821139727E-3</v>
      </c>
      <c r="U56" s="50">
        <f>IFERROR(AVERAGE(ACR_ACT_Simulation!R$36:T$36),"")</f>
        <v>1.1218920193541685E-2</v>
      </c>
      <c r="V56" s="50">
        <f>IFERROR(AVERAGE(ACR_ACT_Simulation!S$36:U$36),"")</f>
        <v>1.1913666665662811E-2</v>
      </c>
      <c r="W56" s="50">
        <f>IFERROR(AVERAGE(ACR_ACT_Simulation!T$36:V$36),"")</f>
        <v>7.5390000023685859E-3</v>
      </c>
      <c r="X56" s="50">
        <f>IFERROR(AVERAGE(ACR_ACT_Simulation!U$36:W$36),"")</f>
        <v>5.2740000015809585E-3</v>
      </c>
      <c r="Y56" s="50">
        <f>IFERROR(AVERAGE(ACR_ACT_Simulation!V$36:X$36),"")</f>
        <v>6.6350000005942116E-3</v>
      </c>
      <c r="Z56" s="50">
        <f>IFERROR(AVERAGE(ACR_ACT_Simulation!W$36:Y$36),"")</f>
        <v>7.3903333343022419E-3</v>
      </c>
      <c r="AA56" s="50">
        <f>IFERROR(AVERAGE(ACR_ACT_Simulation!X$36:Z$36),"")</f>
        <v>8.3163333357877036E-3</v>
      </c>
      <c r="AB56" s="50">
        <f>IFERROR(AVERAGE(ACR_ACT_Simulation!Y$36:AA$36),"")</f>
        <v>7.8383333374575734E-3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IFERROR(AVERAGE(ACR_ACT_Simulation!D$37:F$37),"")</f>
        <v>7.4434348613622484E-2</v>
      </c>
      <c r="H57" s="50">
        <f>IFERROR(AVERAGE(ACR_ACT_Simulation!E$37:G$37),"")</f>
        <v>3.7005012293811479E-4</v>
      </c>
      <c r="I57" s="50">
        <f>IFERROR(AVERAGE(ACR_ACT_Simulation!F$37:H$37),"")</f>
        <v>2.4696691124443244E-2</v>
      </c>
      <c r="J57" s="50">
        <f>IFERROR(AVERAGE(ACR_ACT_Simulation!G$37:I$37),"")</f>
        <v>-1.4229829402951144E-2</v>
      </c>
      <c r="K57" s="50">
        <f>IFERROR(AVERAGE(ACR_ACT_Simulation!H$37:J$37),"")</f>
        <v>0.12798411612880456</v>
      </c>
      <c r="L57" s="50">
        <f>IFERROR(AVERAGE(ACR_ACT_Simulation!I$37:K$37),"")</f>
        <v>0.18140526342100916</v>
      </c>
      <c r="M57" s="50">
        <f>IFERROR(AVERAGE(ACR_ACT_Simulation!J$37:L$37),"")</f>
        <v>0.29792280142739119</v>
      </c>
      <c r="N57" s="50">
        <f>IFERROR(AVERAGE(ACR_ACT_Simulation!K$37:M$37),"")</f>
        <v>0.17877001773129675</v>
      </c>
      <c r="O57" s="50">
        <f>IFERROR(AVERAGE(ACR_ACT_Simulation!L$37:N$37),"")</f>
        <v>0.10554293840948799</v>
      </c>
      <c r="P57" s="50"/>
      <c r="Q57" s="50">
        <f>IFERROR(AVERAGE(ACR_ACT_Simulation!M$37:O$37),"")</f>
        <v>6.562128859238732E-2</v>
      </c>
      <c r="R57" s="50">
        <f>IFERROR(AVERAGE(ACR_ACT_Simulation!Q$37,ACR_ACT_Simulation!O$37,ACR_ACT_Simulation!N$37),"")</f>
        <v>2.9775791974133048E-2</v>
      </c>
      <c r="S57" s="50">
        <f>IFERROR(AVERAGE(ACR_ACT_Simulation!R$37,ACR_ACT_Simulation!Q$37,ACR_ACT_Simulation!O$37),"")</f>
        <v>2.6061051693804533E-2</v>
      </c>
      <c r="T57" s="50">
        <f>IFERROR(AVERAGE(ACR_ACT_Simulation!Q$37:S$37),"")</f>
        <v>4.0292623479960397E-2</v>
      </c>
      <c r="U57" s="50">
        <f>IFERROR(AVERAGE(ACR_ACT_Simulation!R$37:T$37),"")</f>
        <v>5.4198256758953477E-2</v>
      </c>
      <c r="V57" s="50">
        <f>IFERROR(AVERAGE(ACR_ACT_Simulation!S$37:U$37),"")</f>
        <v>5.2975000031143825E-2</v>
      </c>
      <c r="W57" s="50">
        <f>IFERROR(AVERAGE(ACR_ACT_Simulation!T$37:V$37),"")</f>
        <v>4.4520000003566075E-2</v>
      </c>
      <c r="X57" s="50">
        <f>IFERROR(AVERAGE(ACR_ACT_Simulation!U$37:W$37),"")</f>
        <v>4.1146999989470613E-2</v>
      </c>
      <c r="Y57" s="50">
        <f>IFERROR(AVERAGE(ACR_ACT_Simulation!V$37:X$37),"")</f>
        <v>4.3090333312573392E-2</v>
      </c>
      <c r="Z57" s="50">
        <f>IFERROR(AVERAGE(ACR_ACT_Simulation!W$37:Y$37),"")</f>
        <v>4.5969666661151022E-2</v>
      </c>
      <c r="AA57" s="50">
        <f>IFERROR(AVERAGE(ACR_ACT_Simulation!X$37:Z$37),"")</f>
        <v>4.6956333333406729E-2</v>
      </c>
      <c r="AB57" s="50">
        <f>IFERROR(AVERAGE(ACR_ACT_Simulation!Y$37:AA$37),"")</f>
        <v>4.5759666672165279E-2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IFERROR(AVERAGE(ACR_ACT_Simulation!D$38:F$38),"")</f>
        <v>0</v>
      </c>
      <c r="H58" s="50" t="str">
        <f>IFERROR(AVERAGE(ACR_ACT_Simulation!E$38:G$38),"")</f>
        <v/>
      </c>
      <c r="I58" s="50" t="str">
        <f>IFERROR(AVERAGE(ACR_ACT_Simulation!F$38:H$38),"")</f>
        <v/>
      </c>
      <c r="J58" s="50" t="str">
        <f>IFERROR(AVERAGE(ACR_ACT_Simulation!G$38:I$38),"")</f>
        <v/>
      </c>
      <c r="K58" s="50" t="str">
        <f>IFERROR(AVERAGE(ACR_ACT_Simulation!H$38:J$38),"")</f>
        <v/>
      </c>
      <c r="L58" s="50" t="str">
        <f>IFERROR(AVERAGE(ACR_ACT_Simulation!I$38:K$38),"")</f>
        <v/>
      </c>
      <c r="M58" s="50" t="str">
        <f>IFERROR(AVERAGE(ACR_ACT_Simulation!J$38:L$38),"")</f>
        <v/>
      </c>
      <c r="N58" s="50" t="str">
        <f>IFERROR(AVERAGE(ACR_ACT_Simulation!K$38:M$38),"")</f>
        <v/>
      </c>
      <c r="O58" s="50" t="str">
        <f>IFERROR(AVERAGE(ACR_ACT_Simulation!L$38:N$38),"")</f>
        <v/>
      </c>
      <c r="P58" s="50"/>
      <c r="Q58" s="50" t="str">
        <f>IFERROR(AVERAGE(ACR_ACT_Simulation!M$38:O$38),"")</f>
        <v/>
      </c>
      <c r="R58" s="50" t="str">
        <f>IFERROR(AVERAGE(ACR_ACT_Simulation!Q$38,ACR_ACT_Simulation!O$38,ACR_ACT_Simulation!N$38),"")</f>
        <v/>
      </c>
      <c r="S58" s="50" t="str">
        <f>IFERROR(AVERAGE(ACR_ACT_Simulation!R$38,ACR_ACT_Simulation!Q$38,ACR_ACT_Simulation!O$38),"")</f>
        <v/>
      </c>
      <c r="T58" s="50" t="str">
        <f>IFERROR(AVERAGE(ACR_ACT_Simulation!Q$38:S$38),"")</f>
        <v/>
      </c>
      <c r="U58" s="50" t="str">
        <f>IFERROR(AVERAGE(ACR_ACT_Simulation!R$38:T$38),"")</f>
        <v/>
      </c>
      <c r="V58" s="50" t="str">
        <f>IFERROR(AVERAGE(ACR_ACT_Simulation!S$38:U$38),"")</f>
        <v/>
      </c>
      <c r="W58" s="50" t="str">
        <f>IFERROR(AVERAGE(ACR_ACT_Simulation!T$38:V$38),"")</f>
        <v/>
      </c>
      <c r="X58" s="50" t="str">
        <f>IFERROR(AVERAGE(ACR_ACT_Simulation!U$38:W$38),"")</f>
        <v/>
      </c>
      <c r="Y58" s="50" t="str">
        <f>IFERROR(AVERAGE(ACR_ACT_Simulation!V$38:X$38),"")</f>
        <v/>
      </c>
      <c r="Z58" s="50" t="str">
        <f>IFERROR(AVERAGE(ACR_ACT_Simulation!W$38:Y$38),"")</f>
        <v/>
      </c>
      <c r="AA58" s="50" t="str">
        <f>IFERROR(AVERAGE(ACR_ACT_Simulation!X$38:Z$38),"")</f>
        <v/>
      </c>
      <c r="AB58" s="50" t="str">
        <f>IFERROR(AVERAGE(ACR_ACT_Simulation!Y$38:AA$38),"")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IFERROR(AVERAGE(ACR_ACT_Simulation!D$39:F$39),"")</f>
        <v>0</v>
      </c>
      <c r="H59" s="50" t="str">
        <f>IFERROR(AVERAGE(ACR_ACT_Simulation!E$39:G$39),"")</f>
        <v/>
      </c>
      <c r="I59" s="50" t="str">
        <f>IFERROR(AVERAGE(ACR_ACT_Simulation!F$39:H$39),"")</f>
        <v/>
      </c>
      <c r="J59" s="50" t="str">
        <f>IFERROR(AVERAGE(ACR_ACT_Simulation!G$39:I$39),"")</f>
        <v/>
      </c>
      <c r="K59" s="50" t="str">
        <f>IFERROR(AVERAGE(ACR_ACT_Simulation!H$39:J$39),"")</f>
        <v/>
      </c>
      <c r="L59" s="50" t="str">
        <f>IFERROR(AVERAGE(ACR_ACT_Simulation!I$39:K$39),"")</f>
        <v/>
      </c>
      <c r="M59" s="50" t="str">
        <f>IFERROR(AVERAGE(ACR_ACT_Simulation!J$39:L$39),"")</f>
        <v/>
      </c>
      <c r="N59" s="50" t="str">
        <f>IFERROR(AVERAGE(ACR_ACT_Simulation!K$39:M$39),"")</f>
        <v/>
      </c>
      <c r="O59" s="50" t="str">
        <f>IFERROR(AVERAGE(ACR_ACT_Simulation!L$39:N$39),"")</f>
        <v/>
      </c>
      <c r="P59" s="50"/>
      <c r="Q59" s="50" t="str">
        <f>IFERROR(AVERAGE(ACR_ACT_Simulation!M$39:O$39),"")</f>
        <v/>
      </c>
      <c r="R59" s="50" t="str">
        <f>IFERROR(AVERAGE(ACR_ACT_Simulation!Q$39,ACR_ACT_Simulation!O$39,ACR_ACT_Simulation!N$39),"")</f>
        <v/>
      </c>
      <c r="S59" s="50" t="str">
        <f>IFERROR(AVERAGE(ACR_ACT_Simulation!R$39,ACR_ACT_Simulation!Q$39,ACR_ACT_Simulation!O$39),"")</f>
        <v/>
      </c>
      <c r="T59" s="50" t="str">
        <f>IFERROR(AVERAGE(ACR_ACT_Simulation!Q$39:S$39),"")</f>
        <v/>
      </c>
      <c r="U59" s="50" t="str">
        <f>IFERROR(AVERAGE(ACR_ACT_Simulation!R$39:T$39),"")</f>
        <v/>
      </c>
      <c r="V59" s="50" t="str">
        <f>IFERROR(AVERAGE(ACR_ACT_Simulation!S$39:U$39),"")</f>
        <v/>
      </c>
      <c r="W59" s="50" t="str">
        <f>IFERROR(AVERAGE(ACR_ACT_Simulation!T$39:V$39),"")</f>
        <v/>
      </c>
      <c r="X59" s="50" t="str">
        <f>IFERROR(AVERAGE(ACR_ACT_Simulation!U$39:W$39),"")</f>
        <v/>
      </c>
      <c r="Y59" s="50" t="str">
        <f>IFERROR(AVERAGE(ACR_ACT_Simulation!V$39:X$39),"")</f>
        <v/>
      </c>
      <c r="Z59" s="50" t="str">
        <f>IFERROR(AVERAGE(ACR_ACT_Simulation!W$39:Y$39),"")</f>
        <v/>
      </c>
      <c r="AA59" s="50" t="str">
        <f>IFERROR(AVERAGE(ACR_ACT_Simulation!X$39:Z$39),"")</f>
        <v/>
      </c>
      <c r="AB59" s="50" t="str">
        <f>IFERROR(AVERAGE(ACR_ACT_Simulation!Y$39:AA$39),"")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IFERROR(AVERAGE(ACR_ACT_Simulation!D$33:I$33),"")</f>
        <v>2.2494394534824946E-2</v>
      </c>
      <c r="K63" s="50">
        <f>IFERROR(AVERAGE(ACR_ACT_Simulation!E$33:J$33),"")</f>
        <v>2.0714050462216971E-2</v>
      </c>
      <c r="L63" s="50">
        <f>IFERROR(AVERAGE(ACR_ACT_Simulation!F$33:K$33),"")</f>
        <v>2.6037927704544012E-2</v>
      </c>
      <c r="M63" s="50">
        <f>IFERROR(AVERAGE(ACR_ACT_Simulation!G$33:L$33),"")</f>
        <v>2.6518196825961533E-2</v>
      </c>
      <c r="N63" s="50">
        <f>IFERROR(AVERAGE(ACR_ACT_Simulation!H$33:M$33),"")</f>
        <v>2.9790861584264472E-2</v>
      </c>
      <c r="O63" s="50">
        <f>IFERROR(AVERAGE(ACR_ACT_Simulation!I$33:N$33),"")</f>
        <v>2.2313684690618046E-2</v>
      </c>
      <c r="P63" s="50"/>
      <c r="Q63" s="50">
        <f>IFERROR(AVERAGE(ACR_ACT_Simulation!J$33:O$33),"")</f>
        <v>2.6197671174786514E-2</v>
      </c>
      <c r="R63" s="50">
        <f>IFERROR(AVERAGE(ACR_ACT_Simulation!Q$33,ACR_ACT_Simulation!K$33:O$33),"")</f>
        <v>1.828562172004744E-2</v>
      </c>
      <c r="S63" s="50">
        <f>IFERROR(AVERAGE(ACR_ACT_Simulation!R$33,ACR_ACT_Simulation!Q$33,ACR_ACT_Simulation!L$33:O$33),"")</f>
        <v>1.528226574343953E-2</v>
      </c>
      <c r="T63" s="50">
        <f>IFERROR(AVERAGE(ACR_ACT_Simulation!S$33,ACR_ACT_Simulation!R$33,ACR_ACT_Simulation!Q$33,ACR_ACT_Simulation!M$33:O$33),"")</f>
        <v>1.4318853298844228E-2</v>
      </c>
      <c r="U63" s="50">
        <f>IFERROR(AVERAGE(ACR_ACT_Simulation!Q$33:T$33,ACR_ACT_Simulation!N$33:O$33),"")</f>
        <v>1.2554245976673687E-2</v>
      </c>
      <c r="V63" s="50">
        <f>IFERROR(AVERAGE(ACR_ACT_Simulation!Q$33:U$33,ACR_ACT_Simulation!O$33),"")</f>
        <v>1.4629310375646928E-2</v>
      </c>
      <c r="W63" s="50">
        <f>IFERROR(AVERAGE(ACR_ACT_Simulation!Q$33:V$33),"")</f>
        <v>9.3279248989661667E-3</v>
      </c>
      <c r="X63" s="50">
        <f>IFERROR(AVERAGE(ACR_ACT_Simulation!R$33:W$33),"")</f>
        <v>1.6023485092414285E-2</v>
      </c>
      <c r="Y63" s="50">
        <f>IFERROR(AVERAGE(ACR_ACT_Simulation!S$33:X$33),"")</f>
        <v>1.3456166667530614E-2</v>
      </c>
      <c r="Z63" s="50">
        <f>IFERROR(AVERAGE(ACR_ACT_Simulation!T$33:Y$33),"")</f>
        <v>1.3202833333886721E-2</v>
      </c>
      <c r="AA63" s="50">
        <f>IFERROR(AVERAGE(ACR_ACT_Simulation!U$33:Z$33),"")</f>
        <v>1.3067499999571722E-2</v>
      </c>
      <c r="AB63" s="50">
        <f>IFERROR(AVERAGE(ACR_ACT_Simulation!V$33:AA$33),"")</f>
        <v>1.3201833331580018E-2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IFERROR(AVERAGE(ACR_ACT_Simulation!D$34:I$34),"")</f>
        <v>2.2165335925336802E-2</v>
      </c>
      <c r="K64" s="50">
        <f>IFERROR(AVERAGE(ACR_ACT_Simulation!E$34:J$34),"")</f>
        <v>2.6357369302908513E-2</v>
      </c>
      <c r="L64" s="50">
        <f>IFERROR(AVERAGE(ACR_ACT_Simulation!F$34:K$34),"")</f>
        <v>3.514094210078348E-2</v>
      </c>
      <c r="M64" s="50">
        <f>IFERROR(AVERAGE(ACR_ACT_Simulation!G$34:L$34),"")</f>
        <v>3.8249238674152419E-2</v>
      </c>
      <c r="N64" s="50">
        <f>IFERROR(AVERAGE(ACR_ACT_Simulation!H$34:M$34),"")</f>
        <v>5.5953429498936523E-2</v>
      </c>
      <c r="O64" s="50">
        <f>IFERROR(AVERAGE(ACR_ACT_Simulation!I$34:N$34),"")</f>
        <v>5.0547169331823426E-2</v>
      </c>
      <c r="P64" s="50"/>
      <c r="Q64" s="50">
        <f>IFERROR(AVERAGE(ACR_ACT_Simulation!J$34:O$34),"")</f>
        <v>5.3344025523124596E-2</v>
      </c>
      <c r="R64" s="50">
        <f>IFERROR(AVERAGE(ACR_ACT_Simulation!Q$34,ACR_ACT_Simulation!K$34:O$34),"")</f>
        <v>5.7055851943156544E-2</v>
      </c>
      <c r="S64" s="50">
        <f>IFERROR(AVERAGE(ACR_ACT_Simulation!R$34,ACR_ACT_Simulation!Q$34,ACR_ACT_Simulation!L$34:O$34),"")</f>
        <v>5.0038893300161612E-2</v>
      </c>
      <c r="T64" s="50">
        <f>IFERROR(AVERAGE(ACR_ACT_Simulation!S$34,ACR_ACT_Simulation!R$34,ACR_ACT_Simulation!Q$34,ACR_ACT_Simulation!M$34:O$34),"")</f>
        <v>5.1718461030373218E-2</v>
      </c>
      <c r="U64" s="50">
        <f>IFERROR(AVERAGE(ACR_ACT_Simulation!Q$34:T$34,ACR_ACT_Simulation!N$34:O$34),"")</f>
        <v>4.2439217629942405E-2</v>
      </c>
      <c r="V64" s="50">
        <f>IFERROR(AVERAGE(ACR_ACT_Simulation!Q$34:U$34,ACR_ACT_Simulation!O$34),"")</f>
        <v>4.371479929122065E-2</v>
      </c>
      <c r="W64" s="50">
        <f>IFERROR(AVERAGE(ACR_ACT_Simulation!Q$34:V$34),"")</f>
        <v>5.1794054812395705E-2</v>
      </c>
      <c r="X64" s="50">
        <f>IFERROR(AVERAGE(ACR_ACT_Simulation!R$34:W$34),"")</f>
        <v>4.8324350992642616E-2</v>
      </c>
      <c r="Y64" s="50">
        <f>IFERROR(AVERAGE(ACR_ACT_Simulation!S$34:X$34),"")</f>
        <v>4.7758237898333479E-2</v>
      </c>
      <c r="Z64" s="50">
        <f>IFERROR(AVERAGE(ACR_ACT_Simulation!T$34:Y$34),"")</f>
        <v>4.7471237897523423E-2</v>
      </c>
      <c r="AA64" s="50">
        <f>IFERROR(AVERAGE(ACR_ACT_Simulation!U$34:Z$34),"")</f>
        <v>4.6844055654028306E-2</v>
      </c>
      <c r="AB64" s="50">
        <f>IFERROR(AVERAGE(ACR_ACT_Simulation!V$34:AA$34),"")</f>
        <v>4.7613058087407865E-2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IFERROR(AVERAGE(ACR_ACT_Simulation!D$35:I$35),"")</f>
        <v>4.9680113393112714E-2</v>
      </c>
      <c r="K65" s="50">
        <f>IFERROR(AVERAGE(ACR_ACT_Simulation!E$35:J$35),"")</f>
        <v>4.476344799637446E-2</v>
      </c>
      <c r="L65" s="50">
        <f>IFERROR(AVERAGE(ACR_ACT_Simulation!F$35:K$35),"")</f>
        <v>4.6098289695485885E-2</v>
      </c>
      <c r="M65" s="50">
        <f>IFERROR(AVERAGE(ACR_ACT_Simulation!G$35:L$35),"")</f>
        <v>3.0005698847112443E-2</v>
      </c>
      <c r="N65" s="50">
        <f>IFERROR(AVERAGE(ACR_ACT_Simulation!H$35:M$35),"")</f>
        <v>3.4056101729862953E-2</v>
      </c>
      <c r="O65" s="50">
        <f>IFERROR(AVERAGE(ACR_ACT_Simulation!I$35:N$35),"")</f>
        <v>1.8592015054369915E-2</v>
      </c>
      <c r="P65" s="50"/>
      <c r="Q65" s="50">
        <f>IFERROR(AVERAGE(ACR_ACT_Simulation!J$35:O$35),"")</f>
        <v>1.9345440744232095E-2</v>
      </c>
      <c r="R65" s="50">
        <f>IFERROR(AVERAGE(ACR_ACT_Simulation!Q$35,ACR_ACT_Simulation!K$35:O$35),"")</f>
        <v>1.8828281011241677E-2</v>
      </c>
      <c r="S65" s="50">
        <f>IFERROR(AVERAGE(ACR_ACT_Simulation!R$35,ACR_ACT_Simulation!Q$35,ACR_ACT_Simulation!L$35:O$35),"")</f>
        <v>1.0653863221388468E-2</v>
      </c>
      <c r="T65" s="50">
        <f>IFERROR(AVERAGE(ACR_ACT_Simulation!S$35,ACR_ACT_Simulation!R$35,ACR_ACT_Simulation!Q$35,ACR_ACT_Simulation!M$35:O$35),"")</f>
        <v>1.67327681490053E-2</v>
      </c>
      <c r="U65" s="50">
        <f>IFERROR(AVERAGE(ACR_ACT_Simulation!Q$35:T$35,ACR_ACT_Simulation!N$35:O$35),"")</f>
        <v>1.6470981232567555E-2</v>
      </c>
      <c r="V65" s="50">
        <f>IFERROR(AVERAGE(ACR_ACT_Simulation!Q$35:U$35,ACR_ACT_Simulation!O$35),"")</f>
        <v>2.0919614178246133E-2</v>
      </c>
      <c r="W65" s="50">
        <f>IFERROR(AVERAGE(ACR_ACT_Simulation!Q$35:V$35),"")</f>
        <v>2.0574990902299601E-2</v>
      </c>
      <c r="X65" s="50">
        <f>IFERROR(AVERAGE(ACR_ACT_Simulation!R$35:W$35),"")</f>
        <v>1.9540649365195801E-2</v>
      </c>
      <c r="Y65" s="50">
        <f>IFERROR(AVERAGE(ACR_ACT_Simulation!S$35:X$35),"")</f>
        <v>1.7400333335089873E-2</v>
      </c>
      <c r="Z65" s="50">
        <f>IFERROR(AVERAGE(ACR_ACT_Simulation!T$35:Y$35),"")</f>
        <v>1.8561500001850639E-2</v>
      </c>
      <c r="AA65" s="50">
        <f>IFERROR(AVERAGE(ACR_ACT_Simulation!U$35:Z$35),"")</f>
        <v>1.8882000002921173E-2</v>
      </c>
      <c r="AB65" s="50">
        <f>IFERROR(AVERAGE(ACR_ACT_Simulation!V$35:AA$35),"")</f>
        <v>1.9299500003432501E-2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IFERROR(AVERAGE(ACR_ACT_Simulation!D$36:I$36),"")</f>
        <v>3.6565972350300464E-2</v>
      </c>
      <c r="K66" s="50">
        <f>IFERROR(AVERAGE(ACR_ACT_Simulation!E$36:J$36),"")</f>
        <v>4.0643418968010749E-2</v>
      </c>
      <c r="L66" s="50">
        <f>IFERROR(AVERAGE(ACR_ACT_Simulation!F$36:K$36),"")</f>
        <v>4.9374684484122668E-2</v>
      </c>
      <c r="M66" s="50">
        <f>IFERROR(AVERAGE(ACR_ACT_Simulation!G$36:L$36),"")</f>
        <v>5.8307201653850282E-2</v>
      </c>
      <c r="N66" s="50">
        <f>IFERROR(AVERAGE(ACR_ACT_Simulation!H$36:M$36),"")</f>
        <v>5.7571414527563425E-2</v>
      </c>
      <c r="O66" s="50">
        <f>IFERROR(AVERAGE(ACR_ACT_Simulation!I$36:N$36),"")</f>
        <v>4.2397686480412554E-2</v>
      </c>
      <c r="P66" s="50"/>
      <c r="Q66" s="50">
        <f>IFERROR(AVERAGE(ACR_ACT_Simulation!J$36:O$36),"")</f>
        <v>4.3360194156560172E-2</v>
      </c>
      <c r="R66" s="50">
        <f>IFERROR(AVERAGE(ACR_ACT_Simulation!Q$36,ACR_ACT_Simulation!K$36:O$36),"")</f>
        <v>3.3652662650405972E-2</v>
      </c>
      <c r="S66" s="50">
        <f>IFERROR(AVERAGE(ACR_ACT_Simulation!R$36,ACR_ACT_Simulation!Q$36,ACR_ACT_Simulation!L$36:O$36),"")</f>
        <v>2.0677879753625377E-2</v>
      </c>
      <c r="T66" s="50">
        <f>IFERROR(AVERAGE(ACR_ACT_Simulation!S$36,ACR_ACT_Simulation!R$36,ACR_ACT_Simulation!Q$36,ACR_ACT_Simulation!M$36:O$36),"")</f>
        <v>1.1775910939989198E-2</v>
      </c>
      <c r="U66" s="50">
        <f>IFERROR(AVERAGE(ACR_ACT_Simulation!Q$36:T$36,ACR_ACT_Simulation!N$36:O$36),"")</f>
        <v>4.2537526430885082E-3</v>
      </c>
      <c r="V66" s="50">
        <f>IFERROR(AVERAGE(ACR_ACT_Simulation!Q$36:U$36,ACR_ACT_Simulation!O$36),"")</f>
        <v>7.0745009062129589E-3</v>
      </c>
      <c r="W66" s="50">
        <f>IFERROR(AVERAGE(ACR_ACT_Simulation!Q$36:V$36),"")</f>
        <v>4.7442085422412794E-3</v>
      </c>
      <c r="X66" s="50">
        <f>IFERROR(AVERAGE(ACR_ACT_Simulation!R$36:W$36),"")</f>
        <v>8.2464600975613225E-3</v>
      </c>
      <c r="Y66" s="50">
        <f>IFERROR(AVERAGE(ACR_ACT_Simulation!S$36:X$36),"")</f>
        <v>9.2743333331285118E-3</v>
      </c>
      <c r="Z66" s="50">
        <f>IFERROR(AVERAGE(ACR_ACT_Simulation!T$36:Y$36),"")</f>
        <v>7.4646666683354139E-3</v>
      </c>
      <c r="AA66" s="50">
        <f>IFERROR(AVERAGE(ACR_ACT_Simulation!U$36:Z$36),"")</f>
        <v>6.7951666686843311E-3</v>
      </c>
      <c r="AB66" s="50">
        <f>IFERROR(AVERAGE(ACR_ACT_Simulation!V$36:AA$36),"")</f>
        <v>7.236666669025893E-3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IFERROR(AVERAGE(ACR_ACT_Simulation!D$37:I$37),"")</f>
        <v>3.0102259605335673E-2</v>
      </c>
      <c r="K67" s="50">
        <f>IFERROR(AVERAGE(ACR_ACT_Simulation!E$37:J$37),"")</f>
        <v>6.4177083125871337E-2</v>
      </c>
      <c r="L67" s="50">
        <f>IFERROR(AVERAGE(ACR_ACT_Simulation!F$37:K$37),"")</f>
        <v>0.1030509772727262</v>
      </c>
      <c r="M67" s="50">
        <f>IFERROR(AVERAGE(ACR_ACT_Simulation!G$37:L$37),"")</f>
        <v>0.14184648601222002</v>
      </c>
      <c r="N67" s="50">
        <f>IFERROR(AVERAGE(ACR_ACT_Simulation!H$37:M$37),"")</f>
        <v>0.15337706693005065</v>
      </c>
      <c r="O67" s="50">
        <f>IFERROR(AVERAGE(ACR_ACT_Simulation!I$37:N$37),"")</f>
        <v>0.14347410091524856</v>
      </c>
      <c r="P67" s="50"/>
      <c r="Q67" s="50">
        <f>IFERROR(AVERAGE(ACR_ACT_Simulation!J$37:O$37),"")</f>
        <v>0.18177204500988928</v>
      </c>
      <c r="R67" s="50">
        <f>IFERROR(AVERAGE(ACR_ACT_Simulation!Q$37,ACR_ACT_Simulation!K$37:O$37),"")</f>
        <v>0.1042729048527149</v>
      </c>
      <c r="S67" s="50">
        <f>IFERROR(AVERAGE(ACR_ACT_Simulation!R$37,ACR_ACT_Simulation!Q$37,ACR_ACT_Simulation!L$37:O$37),"")</f>
        <v>6.5801995051646259E-2</v>
      </c>
      <c r="T67" s="50">
        <f>IFERROR(AVERAGE(ACR_ACT_Simulation!S$37,ACR_ACT_Simulation!R$37,ACR_ACT_Simulation!Q$37,ACR_ACT_Simulation!M$37:O$37),"")</f>
        <v>5.2956956036173862E-2</v>
      </c>
      <c r="U67" s="50">
        <f>IFERROR(AVERAGE(ACR_ACT_Simulation!Q$37:T$37,ACR_ACT_Simulation!N$37:O$37),"")</f>
        <v>4.1987024366543259E-2</v>
      </c>
      <c r="V67" s="50">
        <f>IFERROR(AVERAGE(ACR_ACT_Simulation!Q$37:U$37,ACR_ACT_Simulation!O$37),"")</f>
        <v>3.9518025862474181E-2</v>
      </c>
      <c r="W67" s="50">
        <f>IFERROR(AVERAGE(ACR_ACT_Simulation!Q$37:V$37),"")</f>
        <v>4.2406311741763236E-2</v>
      </c>
      <c r="X67" s="50">
        <f>IFERROR(AVERAGE(ACR_ACT_Simulation!R$37:W$37),"")</f>
        <v>4.7672628374212045E-2</v>
      </c>
      <c r="Y67" s="50">
        <f>IFERROR(AVERAGE(ACR_ACT_Simulation!S$37:X$37),"")</f>
        <v>4.8032666671858605E-2</v>
      </c>
      <c r="Z67" s="50">
        <f>IFERROR(AVERAGE(ACR_ACT_Simulation!T$37:Y$37),"")</f>
        <v>4.5244833332358549E-2</v>
      </c>
      <c r="AA67" s="50">
        <f>IFERROR(AVERAGE(ACR_ACT_Simulation!U$37:Z$37),"")</f>
        <v>4.4051666661438671E-2</v>
      </c>
      <c r="AB67" s="50">
        <f>IFERROR(AVERAGE(ACR_ACT_Simulation!V$37:AA$37),"")</f>
        <v>4.4424999992369339E-2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IFERROR(AVERAGE(ACR_ACT_Simulation!D$38:I$38),"")</f>
        <v>0</v>
      </c>
      <c r="K68" s="50" t="str">
        <f>IFERROR(AVERAGE(ACR_ACT_Simulation!E$38:J$38),"")</f>
        <v/>
      </c>
      <c r="L68" s="50" t="str">
        <f>IFERROR(AVERAGE(ACR_ACT_Simulation!F$38:K$38),"")</f>
        <v/>
      </c>
      <c r="M68" s="50" t="str">
        <f>IFERROR(AVERAGE(ACR_ACT_Simulation!G$38:L$38),"")</f>
        <v/>
      </c>
      <c r="N68" s="50" t="str">
        <f>IFERROR(AVERAGE(ACR_ACT_Simulation!H$38:M$38),"")</f>
        <v/>
      </c>
      <c r="O68" s="50" t="str">
        <f>IFERROR(AVERAGE(ACR_ACT_Simulation!I$38:N$38),"")</f>
        <v/>
      </c>
      <c r="P68" s="50"/>
      <c r="Q68" s="50" t="str">
        <f>IFERROR(AVERAGE(ACR_ACT_Simulation!J$38:O$38),"")</f>
        <v/>
      </c>
      <c r="R68" s="50" t="str">
        <f>IFERROR(AVERAGE(ACR_ACT_Simulation!Q$38,ACR_ACT_Simulation!K$38:'ACR_ACT_Simulation'!O$38),"")</f>
        <v/>
      </c>
      <c r="S68" s="50" t="str">
        <f>IFERROR(AVERAGE(ACR_ACT_Simulation!R$38,ACR_ACT_Simulation!Q$38,ACR_ACT_Simulation!L$38:O$38),"")</f>
        <v/>
      </c>
      <c r="T68" s="50" t="str">
        <f>IFERROR(AVERAGE(ACR_ACT_Simulation!S$38,ACR_ACT_Simulation!R$38,ACR_ACT_Simulation!Q$38,ACR_ACT_Simulation!M$38:O$38),"")</f>
        <v/>
      </c>
      <c r="U68" s="50" t="str">
        <f>IFERROR(AVERAGE(ACR_ACT_Simulation!Q$38:T$38,ACR_ACT_Simulation!N$38:O$38),"")</f>
        <v/>
      </c>
      <c r="V68" s="50" t="str">
        <f>IFERROR(AVERAGE(ACR_ACT_Simulation!Q$38:U$38,ACR_ACT_Simulation!O$38),"")</f>
        <v/>
      </c>
      <c r="W68" s="50" t="str">
        <f>IFERROR(AVERAGE(ACR_ACT_Simulation!Q$38:V$38),"")</f>
        <v/>
      </c>
      <c r="X68" s="50" t="str">
        <f>IFERROR(AVERAGE(ACR_ACT_Simulation!R$38:W$38),"")</f>
        <v/>
      </c>
      <c r="Y68" s="50" t="str">
        <f>IFERROR(AVERAGE(ACR_ACT_Simulation!S$38:X$38),"")</f>
        <v/>
      </c>
      <c r="Z68" s="50" t="str">
        <f>IFERROR(AVERAGE(ACR_ACT_Simulation!T$38:Y$38),"")</f>
        <v/>
      </c>
      <c r="AA68" s="50" t="str">
        <f>IFERROR(AVERAGE(ACR_ACT_Simulation!U$38:Z$38),"")</f>
        <v/>
      </c>
      <c r="AB68" s="50" t="str">
        <f>IFERROR(AVERAGE(ACR_ACT_Simulation!V$38:AA$38),"")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IFERROR(AVERAGE(ACR_ACT_Simulation!D$39:I$39),"")</f>
        <v>0</v>
      </c>
      <c r="K69" s="50" t="str">
        <f>IFERROR(AVERAGE(ACR_ACT_Simulation!E$39:J$39),"")</f>
        <v/>
      </c>
      <c r="L69" s="50" t="str">
        <f>IFERROR(AVERAGE(ACR_ACT_Simulation!F$39:K$39),"")</f>
        <v/>
      </c>
      <c r="M69" s="50" t="str">
        <f>IFERROR(AVERAGE(ACR_ACT_Simulation!G$39:L$39),"")</f>
        <v/>
      </c>
      <c r="N69" s="50" t="str">
        <f>IFERROR(AVERAGE(ACR_ACT_Simulation!H$39:M$39),"")</f>
        <v/>
      </c>
      <c r="O69" s="50" t="str">
        <f>IFERROR(AVERAGE(ACR_ACT_Simulation!I$39:N$39),"")</f>
        <v/>
      </c>
      <c r="P69" s="50"/>
      <c r="Q69" s="50" t="str">
        <f>IFERROR(AVERAGE(ACR_ACT_Simulation!J$39:O$39),"")</f>
        <v/>
      </c>
      <c r="R69" s="50" t="str">
        <f>IFERROR(AVERAGE(ACR_ACT_Simulation!Q$39,ACR_ACT_Simulation!K$39:O$39),"")</f>
        <v/>
      </c>
      <c r="S69" s="50" t="str">
        <f>IFERROR(AVERAGE(ACR_ACT_Simulation!R$39,ACR_ACT_Simulation!Q$39,ACR_ACT_Simulation!L$39:O$39),"")</f>
        <v/>
      </c>
      <c r="T69" s="50" t="str">
        <f>IFERROR(AVERAGE(ACR_ACT_Simulation!S$39,ACR_ACT_Simulation!R$39,ACR_ACT_Simulation!Q$39,ACR_ACT_Simulation!M$39:O$39),"")</f>
        <v/>
      </c>
      <c r="U69" s="50" t="str">
        <f>IFERROR(AVERAGE(ACR_ACT_Simulation!Q$39:T$39,ACR_ACT_Simulation!N$39:O$39),"")</f>
        <v/>
      </c>
      <c r="V69" s="50" t="str">
        <f>IFERROR(AVERAGE(ACR_ACT_Simulation!Q$39:U$39,ACR_ACT_Simulation!O$39),"")</f>
        <v/>
      </c>
      <c r="W69" s="50" t="str">
        <f>IFERROR(AVERAGE(ACR_ACT_Simulation!Q$39:V$39),"")</f>
        <v/>
      </c>
      <c r="X69" s="50" t="str">
        <f>IFERROR(AVERAGE(ACR_ACT_Simulation!R$39:W$39),"")</f>
        <v/>
      </c>
      <c r="Y69" s="50" t="str">
        <f>IFERROR(AVERAGE(ACR_ACT_Simulation!S$39:X$39),"")</f>
        <v/>
      </c>
      <c r="Z69" s="50" t="str">
        <f>IFERROR(AVERAGE(ACR_ACT_Simulation!T$39:Y$39),"")</f>
        <v/>
      </c>
      <c r="AA69" s="50" t="str">
        <f>IFERROR(AVERAGE(ACR_ACT_Simulation!U$39:Z$39),"")</f>
        <v/>
      </c>
      <c r="AB69" s="50" t="str">
        <f>IFERROR(AVERAGE(ACR_ACT_Simulation!V$39:AA$39),"")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IFERROR(AVERAGE(ACR_ACT_Simulation!D$33:O$33),"")</f>
        <v>2.434603285480573E-2</v>
      </c>
      <c r="R73" s="50">
        <f>IFERROR(AVERAGE(ACR_ACT_Simulation!E$33:O$33,ACR_ACT_Simulation!Q$33),"")</f>
        <v>1.9499836091132206E-2</v>
      </c>
      <c r="S73" s="50">
        <f>IFERROR(AVERAGE(ACR_ACT_Simulation!F$33:O$33,ACR_ACT_Simulation!Q$33:R$33),"")</f>
        <v>2.0660096723991772E-2</v>
      </c>
      <c r="T73" s="50">
        <f>IFERROR(AVERAGE(ACR_ACT_Simulation!G$33:O$33,ACR_ACT_Simulation!Q$33:S$33),"")</f>
        <v>2.0418525062402881E-2</v>
      </c>
      <c r="U73" s="50">
        <f>IFERROR(AVERAGE(ACR_ACT_Simulation!H$33:O$33,ACR_ACT_Simulation!Q$33:T$33),"")</f>
        <v>2.1172553780469078E-2</v>
      </c>
      <c r="V73" s="50">
        <f>IFERROR(AVERAGE(ACR_ACT_Simulation!I$33:O$33,ACR_ACT_Simulation!Q$33:U$33),"")</f>
        <v>1.8471497533132486E-2</v>
      </c>
      <c r="W73" s="50">
        <f>IFERROR(AVERAGE(ACR_ACT_Simulation!J$33:O$33,ACR_ACT_Simulation!Q$33:V$33),"")</f>
        <v>1.7762798036876342E-2</v>
      </c>
      <c r="X73" s="50">
        <f>IFERROR(AVERAGE(ACR_ACT_Simulation!K$33:O$33,ACR_ACT_Simulation!Q$33:W$33),"")</f>
        <v>1.7154553406230861E-2</v>
      </c>
      <c r="Y73" s="50">
        <f>IFERROR(AVERAGE(ACR_ACT_Simulation!L$33:O$33,ACR_ACT_Simulation!Q$33:X$33),"")</f>
        <v>1.4369216205485072E-2</v>
      </c>
      <c r="Z73" s="50">
        <f>IFERROR(AVERAGE(ACR_ACT_Simulation!M$33:O$33,ACR_ACT_Simulation!Q$33:Y$33),"")</f>
        <v>1.3760843316365476E-2</v>
      </c>
      <c r="AA73" s="50">
        <f>IFERROR(AVERAGE(ACR_ACT_Simulation!N$33:O$33,ACR_ACT_Simulation!Q$33:Z$33),"")</f>
        <v>1.2810872988122704E-2</v>
      </c>
      <c r="AB73" s="50">
        <f>IFERROR(AVERAGE(ACR_ACT_Simulation!O$33,ACR_ACT_Simulation!Q$33:AA$33),"")</f>
        <v>1.3915571853613473E-2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IFERROR(AVERAGE(ACR_ACT_Simulation!D$34:O$34),"")</f>
        <v>3.7754680724230695E-2</v>
      </c>
      <c r="R74" s="50">
        <f>IFERROR(AVERAGE(ACR_ACT_Simulation!E$34:O$34,ACR_ACT_Simulation!Q$34),"")</f>
        <v>4.1706610623032526E-2</v>
      </c>
      <c r="S74" s="50">
        <f>IFERROR(AVERAGE(ACR_ACT_Simulation!F$34:O$34,ACR_ACT_Simulation!Q$34:R$34),"")</f>
        <v>4.2589917700472546E-2</v>
      </c>
      <c r="T74" s="50">
        <f>IFERROR(AVERAGE(ACR_ACT_Simulation!G$34:O$34,ACR_ACT_Simulation!Q$34:S$34),"")</f>
        <v>4.4983849852262815E-2</v>
      </c>
      <c r="U74" s="50">
        <f>IFERROR(AVERAGE(ACR_ACT_Simulation!H$34:O$34,ACR_ACT_Simulation!Q$34:T$34),"")</f>
        <v>4.9196323564439461E-2</v>
      </c>
      <c r="V74" s="50">
        <f>IFERROR(AVERAGE(ACR_ACT_Simulation!I$34:O$34,ACR_ACT_Simulation!Q$34:U$34),"")</f>
        <v>4.7130984311522038E-2</v>
      </c>
      <c r="W74" s="50">
        <f>IFERROR(AVERAGE(ACR_ACT_Simulation!J$34:O$34,ACR_ACT_Simulation!Q$34:V$34),"")</f>
        <v>5.256904016776015E-2</v>
      </c>
      <c r="X74" s="50">
        <f>IFERROR(AVERAGE(ACR_ACT_Simulation!K$34:O$34,ACR_ACT_Simulation!Q$34:W$34),"")</f>
        <v>5.2690101467899576E-2</v>
      </c>
      <c r="Y74" s="50">
        <f>IFERROR(AVERAGE(ACR_ACT_Simulation!L$34:O$34,ACR_ACT_Simulation!Q$34:X$34),"")</f>
        <v>4.8898565599247545E-2</v>
      </c>
      <c r="Z74" s="50">
        <f>IFERROR(AVERAGE(ACR_ACT_Simulation!M$34:O$34,ACR_ACT_Simulation!Q$34:Y$34),"")</f>
        <v>4.9594849463948321E-2</v>
      </c>
      <c r="AA74" s="50">
        <f>IFERROR(AVERAGE(ACR_ACT_Simulation!N$34:O$34,ACR_ACT_Simulation!Q$34:Z$34),"")</f>
        <v>4.4641636641985359E-2</v>
      </c>
      <c r="AB74" s="50">
        <f>IFERROR(AVERAGE(ACR_ACT_Simulation!O$34,ACR_ACT_Simulation!Q$34:AA$34),"")</f>
        <v>4.5663928689314258E-2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IFERROR(AVERAGE(ACR_ACT_Simulation!D$35:O$35),"")</f>
        <v>3.4512777068672403E-2</v>
      </c>
      <c r="R75" s="50">
        <f>IFERROR(AVERAGE(ACR_ACT_Simulation!E$35:O$35,ACR_ACT_Simulation!Q$35),"")</f>
        <v>3.1795864503808065E-2</v>
      </c>
      <c r="S75" s="50">
        <f>IFERROR(AVERAGE(ACR_ACT_Simulation!F$35:O$35,ACR_ACT_Simulation!Q$35:R$35),"")</f>
        <v>2.8376076458437177E-2</v>
      </c>
      <c r="T75" s="50">
        <f>IFERROR(AVERAGE(ACR_ACT_Simulation!G$35:O$35,ACR_ACT_Simulation!Q$35:S$35),"")</f>
        <v>2.3369233498058872E-2</v>
      </c>
      <c r="U75" s="50">
        <f>IFERROR(AVERAGE(ACR_ACT_Simulation!H$35:O$35,ACR_ACT_Simulation!Q$35:T$35),"")</f>
        <v>2.5263541481215252E-2</v>
      </c>
      <c r="V75" s="50">
        <f>IFERROR(AVERAGE(ACR_ACT_Simulation!I$35:O$35,ACR_ACT_Simulation!Q$35:U$35),"")</f>
        <v>1.9755814616308025E-2</v>
      </c>
      <c r="W75" s="50">
        <f>IFERROR(AVERAGE(ACR_ACT_Simulation!J$35:O$35,ACR_ACT_Simulation!Q$35:V$35),"")</f>
        <v>1.9960215823265848E-2</v>
      </c>
      <c r="X75" s="50">
        <f>IFERROR(AVERAGE(ACR_ACT_Simulation!K$35:O$35,ACR_ACT_Simulation!Q$35:W$35),"")</f>
        <v>1.918446518821874E-2</v>
      </c>
      <c r="Y75" s="50">
        <f>IFERROR(AVERAGE(ACR_ACT_Simulation!L$35:O$35,ACR_ACT_Simulation!Q$35:X$35),"")</f>
        <v>1.402709827823917E-2</v>
      </c>
      <c r="Z75" s="50">
        <f>IFERROR(AVERAGE(ACR_ACT_Simulation!M$35:O$35,ACR_ACT_Simulation!Q$35:Y$35),"")</f>
        <v>1.7647134075427968E-2</v>
      </c>
      <c r="AA75" s="50">
        <f>IFERROR(AVERAGE(ACR_ACT_Simulation!N$35:O$35,ACR_ACT_Simulation!Q$35:Z$35),"")</f>
        <v>1.7676490617744362E-2</v>
      </c>
      <c r="AB75" s="50">
        <f>IFERROR(AVERAGE(ACR_ACT_Simulation!O$35,ACR_ACT_Simulation!Q$35:AA$35),"")</f>
        <v>2.0109557090839319E-2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IFERROR(AVERAGE(ACR_ACT_Simulation!D$36:O$36),"")</f>
        <v>3.9963083253430315E-2</v>
      </c>
      <c r="R76" s="50">
        <f>IFERROR(AVERAGE(ACR_ACT_Simulation!E$36:O$36,ACR_ACT_Simulation!Q$36),"")</f>
        <v>3.714804080920836E-2</v>
      </c>
      <c r="S76" s="50">
        <f>IFERROR(AVERAGE(ACR_ACT_Simulation!F$36:O$36,ACR_ACT_Simulation!Q$36:R$36),"")</f>
        <v>3.5026282118874021E-2</v>
      </c>
      <c r="T76" s="50">
        <f>IFERROR(AVERAGE(ACR_ACT_Simulation!G$36:O$36,ACR_ACT_Simulation!Q$36:S$36),"")</f>
        <v>3.504155629691974E-2</v>
      </c>
      <c r="U76" s="50">
        <f>IFERROR(AVERAGE(ACR_ACT_Simulation!H$36:O$36,ACR_ACT_Simulation!Q$36:T$36),"")</f>
        <v>3.0912583585325965E-2</v>
      </c>
      <c r="V76" s="50">
        <f>IFERROR(AVERAGE(ACR_ACT_Simulation!I$36:O$36,ACR_ACT_Simulation!Q$36:U$36),"")</f>
        <v>2.4736093693312755E-2</v>
      </c>
      <c r="W76" s="50">
        <f>IFERROR(AVERAGE(ACR_ACT_Simulation!J$36:O$36,ACR_ACT_Simulation!Q$36:V$36),"")</f>
        <v>2.4052201349400726E-2</v>
      </c>
      <c r="X76" s="50">
        <f>IFERROR(AVERAGE(ACR_ACT_Simulation!K$36:O$36,ACR_ACT_Simulation!Q$36:W$36),"")</f>
        <v>2.0949561373983645E-2</v>
      </c>
      <c r="Y76" s="50">
        <f>IFERROR(AVERAGE(ACR_ACT_Simulation!L$36:O$36,ACR_ACT_Simulation!Q$36:X$36),"")</f>
        <v>1.4976106543376944E-2</v>
      </c>
      <c r="Z76" s="50">
        <f>IFERROR(AVERAGE(ACR_ACT_Simulation!M$36:O$36,ACR_ACT_Simulation!Q$36:Y$36),"")</f>
        <v>9.6202888041623056E-3</v>
      </c>
      <c r="AA76" s="50">
        <f>IFERROR(AVERAGE(ACR_ACT_Simulation!N$36:O$36,ACR_ACT_Simulation!Q$36:Z$36),"")</f>
        <v>5.5244596558864196E-3</v>
      </c>
      <c r="AB76" s="50">
        <f>IFERROR(AVERAGE(ACR_ACT_Simulation!O$36,ACR_ACT_Simulation!Q$36:AA$36),"")</f>
        <v>7.1555837876194255E-3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IFERROR(AVERAGE(ACR_ACT_Simulation!D$37:O$37),"")</f>
        <v>0.10593715230761247</v>
      </c>
      <c r="R77" s="50">
        <f>IFERROR(AVERAGE(ACR_ACT_Simulation!E$37:O$37,ACR_ACT_Simulation!Q$37),"")</f>
        <v>8.4224993989293118E-2</v>
      </c>
      <c r="S77" s="50">
        <f>IFERROR(AVERAGE(ACR_ACT_Simulation!F$37:O$37,ACR_ACT_Simulation!Q$37:R$37),"")</f>
        <v>8.4426486162186232E-2</v>
      </c>
      <c r="T77" s="50">
        <f>IFERROR(AVERAGE(ACR_ACT_Simulation!G$37:O$37,ACR_ACT_Simulation!Q$37:S$37),"")</f>
        <v>9.7401721024196933E-2</v>
      </c>
      <c r="U77" s="50">
        <f>IFERROR(AVERAGE(ACR_ACT_Simulation!H$37:O$37,ACR_ACT_Simulation!Q$37:T$37),"")</f>
        <v>9.7682045648296967E-2</v>
      </c>
      <c r="V77" s="50">
        <f>IFERROR(AVERAGE(ACR_ACT_Simulation!I$37:O$37,ACR_ACT_Simulation!Q$37:U$37),"")</f>
        <v>9.1496063388861362E-2</v>
      </c>
      <c r="W77" s="50">
        <f>IFERROR(AVERAGE(ACR_ACT_Simulation!J$37:O$37,ACR_ACT_Simulation!Q$37:V$37),"")</f>
        <v>0.11208917837582626</v>
      </c>
      <c r="X77" s="50">
        <f>IFERROR(AVERAGE(ACR_ACT_Simulation!K$37:O$37,ACR_ACT_Simulation!Q$37:W$37),"")</f>
        <v>7.5972766613463472E-2</v>
      </c>
      <c r="Y77" s="50">
        <f>IFERROR(AVERAGE(ACR_ACT_Simulation!L$37:O$37,ACR_ACT_Simulation!Q$37:X$37),"")</f>
        <v>5.6917330861752435E-2</v>
      </c>
      <c r="Z77" s="50">
        <f>IFERROR(AVERAGE(ACR_ACT_Simulation!M$37:O$37,ACR_ACT_Simulation!Q$37:Y$37),"")</f>
        <v>4.9100894684266205E-2</v>
      </c>
      <c r="AA77" s="50">
        <f>IFERROR(AVERAGE(ACR_ACT_Simulation!N$37:O$37,ACR_ACT_Simulation!Q$37:Z$37),"")</f>
        <v>4.3019345513990968E-2</v>
      </c>
      <c r="AB77" s="50">
        <f>IFERROR(AVERAGE(ACR_ACT_Simulation!O$37,ACR_ACT_Simulation!Q$37:AA$37),"")</f>
        <v>4.197151292742176E-2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IFERROR(AVERAGE(ACR_ACT_Simulation!D$38:O$38),"")</f>
        <v>0</v>
      </c>
      <c r="R78" s="50" t="str">
        <f>IFERROR(AVERAGE(ACR_ACT_Simulation!E$38:O$38,ACR_ACT_Simulation!Q$38),"")</f>
        <v/>
      </c>
      <c r="S78" s="50" t="str">
        <f>IFERROR(AVERAGE(ACR_ACT_Simulation!F$38:O$38,ACR_ACT_Simulation!Q$38:R$38),"")</f>
        <v/>
      </c>
      <c r="T78" s="50" t="str">
        <f>IFERROR(AVERAGE(ACR_ACT_Simulation!G$38:O$38,ACR_ACT_Simulation!Q$38:S$38),"")</f>
        <v/>
      </c>
      <c r="U78" s="50" t="str">
        <f>IFERROR(AVERAGE(ACR_ACT_Simulation!H$38:O$38,ACR_ACT_Simulation!Q$38:T$38),"")</f>
        <v/>
      </c>
      <c r="V78" s="50" t="str">
        <f>IFERROR(AVERAGE(ACR_ACT_Simulation!I$38:O$38,ACR_ACT_Simulation!Q$38:U$38),"")</f>
        <v/>
      </c>
      <c r="W78" s="50" t="str">
        <f>IFERROR(AVERAGE(ACR_ACT_Simulation!J$38:O$38,ACR_ACT_Simulation!Q$38:V$38),"")</f>
        <v/>
      </c>
      <c r="X78" s="50" t="str">
        <f>IFERROR(AVERAGE(ACR_ACT_Simulation!K$38:O$38,ACR_ACT_Simulation!Q$38:W$38),"")</f>
        <v/>
      </c>
      <c r="Y78" s="50" t="str">
        <f>IFERROR(AVERAGE(ACR_ACT_Simulation!L$38:O$38,ACR_ACT_Simulation!Q$38:X$38),"")</f>
        <v/>
      </c>
      <c r="Z78" s="50" t="str">
        <f>IFERROR(AVERAGE(ACR_ACT_Simulation!M$38:O$38,ACR_ACT_Simulation!Q$38:Y$38),"")</f>
        <v/>
      </c>
      <c r="AA78" s="50" t="str">
        <f>IFERROR(AVERAGE(ACR_ACT_Simulation!N$38:O$38,ACR_ACT_Simulation!Q$38:Z$38),"")</f>
        <v/>
      </c>
      <c r="AB78" s="50" t="str">
        <f>IFERROR(AVERAGE(ACR_ACT_Simulation!O$38,ACR_ACT_Simulation!Q$38:AA$38),"")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IFERROR(AVERAGE(ACR_ACT_Simulation!D$39:O$39),"")</f>
        <v>0</v>
      </c>
      <c r="R79" s="50" t="str">
        <f>IFERROR(AVERAGE(ACR_ACT_Simulation!E$39:O$39,ACR_ACT_Simulation!Q$39),"")</f>
        <v/>
      </c>
      <c r="S79" s="50" t="str">
        <f>IFERROR(AVERAGE(ACR_ACT_Simulation!F$39:O$39,ACR_ACT_Simulation!Q$39:R$39),"")</f>
        <v/>
      </c>
      <c r="T79" s="50" t="str">
        <f>IFERROR(AVERAGE(ACR_ACT_Simulation!G$39:O$39,ACR_ACT_Simulation!Q$39:S$39),"")</f>
        <v/>
      </c>
      <c r="U79" s="50" t="str">
        <f>IFERROR(AVERAGE(ACR_ACT_Simulation!H$39:O$39,ACR_ACT_Simulation!Q$39:T$39),"")</f>
        <v/>
      </c>
      <c r="V79" s="50" t="str">
        <f>IFERROR(AVERAGE(ACR_ACT_Simulation!I$39:O$39,ACR_ACT_Simulation!Q$39:U$39),"")</f>
        <v/>
      </c>
      <c r="W79" s="50" t="str">
        <f>IFERROR(AVERAGE(ACR_ACT_Simulation!J$39:O$39,ACR_ACT_Simulation!Q$39:V$39),"")</f>
        <v/>
      </c>
      <c r="X79" s="50" t="str">
        <f>IFERROR(AVERAGE(ACR_ACT_Simulation!K$39:O$39,ACR_ACT_Simulation!Q$39:W$39),"")</f>
        <v/>
      </c>
      <c r="Y79" s="50" t="str">
        <f>IFERROR(AVERAGE(ACR_ACT_Simulation!L$39:O$39,ACR_ACT_Simulation!Q$39:X$39),"")</f>
        <v/>
      </c>
      <c r="Z79" s="50" t="str">
        <f>IFERROR(AVERAGE(ACR_ACT_Simulation!M$39:O$39,ACR_ACT_Simulation!Q$39:Y$39),"")</f>
        <v/>
      </c>
      <c r="AA79" s="50" t="str">
        <f>IFERROR(AVERAGE(ACR_ACT_Simulation!N$39:O$39,ACR_ACT_Simulation!Q$39:Z$39),"")</f>
        <v/>
      </c>
      <c r="AB79" s="50" t="str">
        <f>IFERROR(AVERAGE(ACR_ACT_Simulation!O$39,ACR_ACT_Simulation!Q$39:AA$39),"")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IFERROR(ACR_MOM!B83,"")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ACR_MOM!B85</f>
        <v>EA New</v>
      </c>
      <c r="C85" s="55" t="str">
        <f>C14</f>
        <v>ACR $ Pre Adj</v>
      </c>
      <c r="D85" s="42">
        <f>IFERROR(ACR_MOM!D85-ACR_MOM!D87,0)</f>
        <v>2891655.9914000002</v>
      </c>
      <c r="E85" s="42">
        <f>IFERROR(ACR_MOM!E85-ACR_MOM!E87,0)</f>
        <v>2920187.7179</v>
      </c>
      <c r="F85" s="42">
        <f>IFERROR(ACR_MOM!F85-ACR_MOM!F87,0)</f>
        <v>2904494.9046999998</v>
      </c>
      <c r="G85" s="42">
        <f>IFERROR(ACR_MOM!G85-ACR_MOM!G87,0)</f>
        <v>2915728.6327</v>
      </c>
      <c r="H85" s="42">
        <f>IFERROR(ACR_MOM!H85-ACR_MOM!H87,0)</f>
        <v>2903516.9514000001</v>
      </c>
      <c r="I85" s="42">
        <f>IFERROR(ACR_MOM!I85-ACR_MOM!I87,0)</f>
        <v>2996596.0088999998</v>
      </c>
      <c r="J85" s="42">
        <f>IFERROR(ACR_MOM!J85-ACR_MOM!J87,0)</f>
        <v>3002131.4245000002</v>
      </c>
      <c r="K85" s="42">
        <f>IFERROR(ACR_MOM!K85-ACR_MOM!K87,0)</f>
        <v>2898712.4446</v>
      </c>
      <c r="L85" s="42">
        <f>IFERROR(ACR_MOM!L85-ACR_MOM!L87,0)</f>
        <v>3038424.8522999999</v>
      </c>
      <c r="M85" s="42">
        <f>IFERROR(ACR_MOM!M85-ACR_MOM!M87,0)</f>
        <v>3070503.7535999999</v>
      </c>
      <c r="N85" s="42">
        <f>IFERROR(ACR_MOM!N85-ACR_MOM!N87,0)</f>
        <v>3112294.2234</v>
      </c>
      <c r="O85" s="42">
        <f>IFERROR(ACR_MOM!O85-ACR_MOM!O87,0)</f>
        <v>3111345.7609999999</v>
      </c>
      <c r="P85" s="42">
        <f>IFERROR(SUM(D85:O85),"")</f>
        <v>35765592.6664</v>
      </c>
      <c r="Q85" s="42">
        <f>IFERROR(ACR_MOM!Q85-ACR_MOM!Q87,0)</f>
        <v>3093541.3113000002</v>
      </c>
      <c r="R85" s="42">
        <f>IFERROR(ACR_MOM!R85-ACR_MOM!R87,0)</f>
        <v>2971302.9561999999</v>
      </c>
      <c r="S85" s="42">
        <f>IFERROR(ACR_MOM!S85-ACR_MOM!S87,0)</f>
        <v>2855415.4314999999</v>
      </c>
      <c r="T85" s="42">
        <f>IFERROR(ACR_MOM!T85-ACR_MOM!T87,0)</f>
        <v>2936205.8895</v>
      </c>
      <c r="U85" s="42">
        <f>IFERROR(ACR_MOM!U85-ACR_MOM!U87,0)</f>
        <v>2805016.2104000002</v>
      </c>
      <c r="V85" s="42">
        <f>IFERROR(ACR_MOM!V85-ACR_MOM!V87,0)</f>
        <v>2864343.2382999999</v>
      </c>
      <c r="W85" s="42">
        <f>IFERROR(ACR_MOM!W85-ACR_MOM!W87,0)</f>
        <v>2809728.8058000002</v>
      </c>
      <c r="X85" s="42">
        <f>IFERROR(ACR_MOM!X85-ACR_MOM!X87,0)</f>
        <v>2497442.8572</v>
      </c>
      <c r="Y85" s="42">
        <f>IFERROR(ACR_MOM!Y85-ACR_MOM!Y87,0)</f>
        <v>2732066.9103000001</v>
      </c>
      <c r="Z85" s="42">
        <f>IFERROR(ACR_MOM!Z85-ACR_MOM!Z87,0)</f>
        <v>2610244.0468000001</v>
      </c>
      <c r="AA85" s="42">
        <f>IFERROR(ACR_MOM!AA85-ACR_MOM!AA87,0)</f>
        <v>2659361.1830000002</v>
      </c>
      <c r="AB85" s="42">
        <f>IFERROR(ACR_MOM!AB85-ACR_MOM!AB87,0)</f>
        <v>2536901.8898</v>
      </c>
      <c r="AC85" s="42">
        <f>IFERROR(SUM(Q85:AB85),"")</f>
        <v>33371570.730100002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IF(Q9=1,ACR_MOM!Q87,"")</f>
        <v/>
      </c>
      <c r="R86" s="43" t="str">
        <f>IF(R9=1,ACR_MOM!R87,"")</f>
        <v/>
      </c>
      <c r="S86" s="43">
        <f>IF(S9=1,ACR_MOM!S87,"")</f>
        <v>0</v>
      </c>
      <c r="T86" s="43">
        <f>IF(T9=1,ACR_MOM!T87,"")</f>
        <v>0</v>
      </c>
      <c r="U86" s="43">
        <f>IF(U9=1,ACR_MOM!U87,"")</f>
        <v>0</v>
      </c>
      <c r="V86" s="43">
        <f>IF(V9=1,ACR_MOM!V87,"")</f>
        <v>0</v>
      </c>
      <c r="W86" s="43">
        <f>IF(W9=1,ACR_MOM!W87,"")</f>
        <v>0</v>
      </c>
      <c r="X86" s="43">
        <f>IF(X9=1,ACR_MOM!X87,"")</f>
        <v>0</v>
      </c>
      <c r="Y86" s="43">
        <f>IF(Y9=1,ACR_MOM!Y87,"")</f>
        <v>0</v>
      </c>
      <c r="Z86" s="43">
        <f>IF(Z9=1,ACR_MOM!Z87,"")</f>
        <v>0</v>
      </c>
      <c r="AA86" s="43">
        <f>IF(AA9=1,ACR_MOM!AA87,"")</f>
        <v>0</v>
      </c>
      <c r="AB86" s="43">
        <f>IF(AB9=1,ACR_MOM!AB87,"")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ACR_MOM!B89</f>
        <v>Online Services</v>
      </c>
      <c r="C87" s="55" t="str">
        <f>C85</f>
        <v>ACR $ Pre Adj</v>
      </c>
      <c r="D87" s="42">
        <f>IFERROR(ACR_MOM!D89-ACR_MOM!D91,0)</f>
        <v>4883839.0257999999</v>
      </c>
      <c r="E87" s="42">
        <f>IFERROR(ACR_MOM!E89-ACR_MOM!E91,0)</f>
        <v>4977815.7170000002</v>
      </c>
      <c r="F87" s="42">
        <f>IFERROR(ACR_MOM!F89-ACR_MOM!F91,0)</f>
        <v>5247106.0813999996</v>
      </c>
      <c r="G87" s="42">
        <f>IFERROR(ACR_MOM!G89-ACR_MOM!G91,0)</f>
        <v>5404146.8729999997</v>
      </c>
      <c r="H87" s="42">
        <f>IFERROR(ACR_MOM!H89-ACR_MOM!H91,0)</f>
        <v>5636116.8801999995</v>
      </c>
      <c r="I87" s="42">
        <f>IFERROR(ACR_MOM!I89-ACR_MOM!I91,0)</f>
        <v>5684442.8241999997</v>
      </c>
      <c r="J87" s="42">
        <f>IFERROR(ACR_MOM!J89-ACR_MOM!J91,0)</f>
        <v>5816360.2629000004</v>
      </c>
      <c r="K87" s="42">
        <f>IFERROR(ACR_MOM!K89-ACR_MOM!K91,0)</f>
        <v>5915229.9760999996</v>
      </c>
      <c r="L87" s="42">
        <f>IFERROR(ACR_MOM!L89-ACR_MOM!L91,0)</f>
        <v>5936561.1842</v>
      </c>
      <c r="M87" s="42">
        <f>IFERROR(ACR_MOM!M89-ACR_MOM!M91,0)</f>
        <v>6306305.6452000001</v>
      </c>
      <c r="N87" s="42">
        <f>IFERROR(ACR_MOM!N89-ACR_MOM!N91,0)</f>
        <v>6368897.6200000001</v>
      </c>
      <c r="O87" s="42">
        <f>IFERROR(ACR_MOM!O89-ACR_MOM!O91,0)</f>
        <v>6467906.7422000002</v>
      </c>
      <c r="P87" s="42">
        <f t="shared" si="15"/>
        <v>68644728.832199991</v>
      </c>
      <c r="Q87" s="42">
        <f>IFERROR(ACR_MOM!Q89-ACR_MOM!Q91,0)</f>
        <v>6666082.5842000004</v>
      </c>
      <c r="R87" s="42">
        <f>IFERROR(ACR_MOM!R89-ACR_MOM!R91,0)</f>
        <v>7017943.8413000004</v>
      </c>
      <c r="S87" s="42">
        <f>IFERROR(ACR_MOM!S89-ACR_MOM!S91,0)</f>
        <v>7220762.4183</v>
      </c>
      <c r="T87" s="42">
        <f>IFERROR(ACR_MOM!T89-ACR_MOM!T91,0)</f>
        <v>7139861.9278999995</v>
      </c>
      <c r="U87" s="42">
        <f>IFERROR(ACR_MOM!U89-ACR_MOM!U91,0)</f>
        <v>7573377.9225000003</v>
      </c>
      <c r="V87" s="42">
        <f>IFERROR(ACR_MOM!V89-ACR_MOM!V91,0)</f>
        <v>7502627.9145999998</v>
      </c>
      <c r="W87" s="42">
        <f>IFERROR(ACR_MOM!W89-ACR_MOM!W91,0)</f>
        <v>7990406.0165999997</v>
      </c>
      <c r="X87" s="42">
        <f>IFERROR(ACR_MOM!X89-ACR_MOM!X91,0)</f>
        <v>8190525.7352999998</v>
      </c>
      <c r="Y87" s="42">
        <f>IFERROR(ACR_MOM!Y89-ACR_MOM!Y91,0)</f>
        <v>7590875.6809999999</v>
      </c>
      <c r="Z87" s="42">
        <f>IFERROR(ACR_MOM!Z89-ACR_MOM!Z91,0)</f>
        <v>8619473.7657999992</v>
      </c>
      <c r="AA87" s="42">
        <f>IFERROR(ACR_MOM!AA89-ACR_MOM!AA91,0)</f>
        <v>8560488.7605000008</v>
      </c>
      <c r="AB87" s="42">
        <f>IFERROR(ACR_MOM!AB89-ACR_MOM!AB91,0)</f>
        <v>9077802.8058000002</v>
      </c>
      <c r="AC87" s="42">
        <f t="shared" si="16"/>
        <v>93150229.373800009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IF(Q9=1,ACR_MOM!Q91,"")</f>
        <v/>
      </c>
      <c r="R88" s="43" t="str">
        <f>IF(R9=1,ACR_MOM!R91,"")</f>
        <v/>
      </c>
      <c r="S88" s="43">
        <f>IF(S9=1,ACR_MOM!S91,"")</f>
        <v>0</v>
      </c>
      <c r="T88" s="43">
        <f>IF(T9=1,ACR_MOM!T91,"")</f>
        <v>0</v>
      </c>
      <c r="U88" s="43">
        <f>IF(U9=1,ACR_MOM!U91,"")</f>
        <v>0</v>
      </c>
      <c r="V88" s="43">
        <f>IF(V9=1,ACR_MOM!V91,"")</f>
        <v>0</v>
      </c>
      <c r="W88" s="43">
        <f>IF(W9=1,ACR_MOM!W91,"")</f>
        <v>0</v>
      </c>
      <c r="X88" s="43">
        <f>IF(X9=1,ACR_MOM!X91,"")</f>
        <v>0</v>
      </c>
      <c r="Y88" s="43">
        <f>IF(Y9=1,ACR_MOM!Y91,"")</f>
        <v>0</v>
      </c>
      <c r="Z88" s="43">
        <f>IF(Z9=1,ACR_MOM!Z91,"")</f>
        <v>0</v>
      </c>
      <c r="AA88" s="43">
        <f>IF(AA9=1,ACR_MOM!AA91,"")</f>
        <v>0</v>
      </c>
      <c r="AB88" s="43">
        <f>IF(AB9=1,ACR_MOM!AB91,"")</f>
        <v>0</v>
      </c>
      <c r="AC88" s="42">
        <f t="shared" si="16"/>
        <v>0</v>
      </c>
    </row>
    <row r="89" spans="2:29" ht="16" x14ac:dyDescent="0.3">
      <c r="B89" s="56" t="str">
        <f>ACR_MOM!B93</f>
        <v>Cloud Solution Provider</v>
      </c>
      <c r="C89" s="55" t="str">
        <f>C85</f>
        <v>ACR $ Pre Adj</v>
      </c>
      <c r="D89" s="42">
        <f>IFERROR(ACR_MOM!D93-ACR_MOM!D95,0)</f>
        <v>2393982.9537</v>
      </c>
      <c r="E89" s="42">
        <f>IFERROR(ACR_MOM!E93-ACR_MOM!E95,0)</f>
        <v>2693397.4830999998</v>
      </c>
      <c r="F89" s="42">
        <f>IFERROR(ACR_MOM!F93-ACR_MOM!F95,0)</f>
        <v>2805289.2141</v>
      </c>
      <c r="G89" s="42">
        <f>IFERROR(ACR_MOM!G93-ACR_MOM!G95,0)</f>
        <v>2836511.4202999999</v>
      </c>
      <c r="H89" s="42">
        <f>IFERROR(ACR_MOM!H93-ACR_MOM!H95,0)</f>
        <v>2982841.1239</v>
      </c>
      <c r="I89" s="42">
        <f>IFERROR(ACR_MOM!I93-ACR_MOM!I95,0)</f>
        <v>3060656.4394999999</v>
      </c>
      <c r="J89" s="42">
        <f>IFERROR(ACR_MOM!J93-ACR_MOM!J95,0)</f>
        <v>3215575.7612000001</v>
      </c>
      <c r="K89" s="42">
        <f>IFERROR(ACR_MOM!K93-ACR_MOM!K95,0)</f>
        <v>3384749.9937999998</v>
      </c>
      <c r="L89" s="42">
        <f>IFERROR(ACR_MOM!L93-ACR_MOM!L95,0)</f>
        <v>3289220.9235</v>
      </c>
      <c r="M89" s="42">
        <f>IFERROR(ACR_MOM!M93-ACR_MOM!M95,0)</f>
        <v>3712147.0126</v>
      </c>
      <c r="N89" s="42">
        <f>IFERROR(ACR_MOM!N93-ACR_MOM!N95,0)</f>
        <v>3657949.5761000002</v>
      </c>
      <c r="O89" s="42">
        <f>IFERROR(ACR_MOM!O93-ACR_MOM!O95,0)</f>
        <v>3846561.2607</v>
      </c>
      <c r="P89" s="42">
        <f t="shared" si="15"/>
        <v>37878883.162500001</v>
      </c>
      <c r="Q89" s="42">
        <f>IFERROR(ACR_MOM!Q93-ACR_MOM!Q95,0)</f>
        <v>3945922.9822</v>
      </c>
      <c r="R89" s="42">
        <f>IFERROR(ACR_MOM!R93-ACR_MOM!R95,0)</f>
        <v>4193248.1601</v>
      </c>
      <c r="S89" s="42">
        <f>IFERROR(ACR_MOM!S93-ACR_MOM!S95,0)</f>
        <v>4345647.5712000001</v>
      </c>
      <c r="T89" s="42">
        <f>IFERROR(ACR_MOM!T93-ACR_MOM!T95,0)</f>
        <v>4356592.9957999997</v>
      </c>
      <c r="U89" s="42">
        <f>IFERROR(ACR_MOM!U93-ACR_MOM!U95,0)</f>
        <v>4648873.4797999999</v>
      </c>
      <c r="V89" s="42">
        <f>IFERROR(ACR_MOM!V93-ACR_MOM!V95,0)</f>
        <v>4656776.5647</v>
      </c>
      <c r="W89" s="42">
        <f>IFERROR(ACR_MOM!W93-ACR_MOM!W95,0)</f>
        <v>4994993.2794000003</v>
      </c>
      <c r="X89" s="42">
        <f>IFERROR(ACR_MOM!X93-ACR_MOM!X95,0)</f>
        <v>5166851.0181999998</v>
      </c>
      <c r="Y89" s="42">
        <f>IFERROR(ACR_MOM!Y93-ACR_MOM!Y95,0)</f>
        <v>4832085.7406000001</v>
      </c>
      <c r="Z89" s="42">
        <f>IFERROR(ACR_MOM!Z93-ACR_MOM!Z95,0)</f>
        <v>5538416.7366000004</v>
      </c>
      <c r="AA89" s="42">
        <f>IFERROR(ACR_MOM!AA93-ACR_MOM!AA95,0)</f>
        <v>5548105.3926999997</v>
      </c>
      <c r="AB89" s="42">
        <f>IFERROR(ACR_MOM!AB93-ACR_MOM!AB95,0)</f>
        <v>5936874.8229</v>
      </c>
      <c r="AC89" s="42">
        <f t="shared" si="16"/>
        <v>58164388.744200006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IF(Q9=1,ACR_MOM!Q95,"")</f>
        <v/>
      </c>
      <c r="R90" s="43" t="str">
        <f>IF(R9=1,ACR_MOM!R95,"")</f>
        <v/>
      </c>
      <c r="S90" s="43">
        <f>IF(S9=1,ACR_MOM!S95,"")</f>
        <v>0</v>
      </c>
      <c r="T90" s="43">
        <f>IF(T9=1,ACR_MOM!T95,"")</f>
        <v>0</v>
      </c>
      <c r="U90" s="43">
        <f>IF(U9=1,ACR_MOM!U95,"")</f>
        <v>0</v>
      </c>
      <c r="V90" s="43">
        <f>IF(V9=1,ACR_MOM!V95,"")</f>
        <v>0</v>
      </c>
      <c r="W90" s="43">
        <f>IF(W9=1,ACR_MOM!W95,"")</f>
        <v>0</v>
      </c>
      <c r="X90" s="43">
        <f>IF(X9=1,ACR_MOM!X95,"")</f>
        <v>0</v>
      </c>
      <c r="Y90" s="43">
        <f>IF(Y9=1,ACR_MOM!Y95,"")</f>
        <v>0</v>
      </c>
      <c r="Z90" s="43">
        <f>IF(Z9=1,ACR_MOM!Z95,"")</f>
        <v>0</v>
      </c>
      <c r="AA90" s="43">
        <f>IF(AA9=1,ACR_MOM!AA95,"")</f>
        <v>0</v>
      </c>
      <c r="AB90" s="43">
        <f>IF(AB9=1,ACR_MOM!AB95,"")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removed","",IFERROR(ACR_MOM!D86,""))</f>
        <v>-0.126112</v>
      </c>
      <c r="E97" s="50">
        <f>IFERROR((SUM(ACR_ACT_Simulation!E$85,ACR_ACT_Simulation!E$86)/ACR_ACT_Simulation!E$7)/((SUM(ACR_ACT_Simulation!D$85,ACR_ACT_Simulation!D$86)/ACR_ACT_Simulation!D$7))-1,"")</f>
        <v>9.8669159073054846E-3</v>
      </c>
      <c r="F97" s="50">
        <f>IFERROR((SUM(ACR_ACT_Simulation!F$85,ACR_ACT_Simulation!F$86)/ACR_ACT_Simulation!F$7)/((SUM(ACR_ACT_Simulation!E$85,ACR_ACT_Simulation!E$86)/ACR_ACT_Simulation!E$7))-1,"")</f>
        <v>2.7780297521993624E-2</v>
      </c>
      <c r="G97" s="50">
        <f>IFERROR((SUM(ACR_ACT_Simulation!G$85,ACR_ACT_Simulation!G$86)/ACR_ACT_Simulation!G$7)/((SUM(ACR_ACT_Simulation!F$85,ACR_ACT_Simulation!F$86)/ACR_ACT_Simulation!F$7))-1,"")</f>
        <v>-2.8515124681795845E-2</v>
      </c>
      <c r="H97" s="50">
        <f>IFERROR((SUM(ACR_ACT_Simulation!H$85,ACR_ACT_Simulation!H$86)/ACR_ACT_Simulation!H$7)/((SUM(ACR_ACT_Simulation!G$85,ACR_ACT_Simulation!G$86)/ACR_ACT_Simulation!G$7))-1,"")</f>
        <v>2.9005517225272559E-2</v>
      </c>
      <c r="I97" s="50">
        <f>IFERROR((SUM(ACR_ACT_Simulation!I$85,ACR_ACT_Simulation!I$86)/ACR_ACT_Simulation!I$7)/((SUM(ACR_ACT_Simulation!H$85,ACR_ACT_Simulation!H$86)/ACR_ACT_Simulation!H$7))-1,"")</f>
        <v>-1.2348231279113442E-3</v>
      </c>
      <c r="J97" s="50">
        <f>IFERROR((SUM(ACR_ACT_Simulation!J$85,ACR_ACT_Simulation!J$86)/ACR_ACT_Simulation!J$7)/((SUM(ACR_ACT_Simulation!I$85,ACR_ACT_Simulation!I$86)/ACR_ACT_Simulation!I$7))-1,"")</f>
        <v>1.8472345232924958E-3</v>
      </c>
      <c r="K97" s="50">
        <f>IFERROR((SUM(ACR_ACT_Simulation!K$85,ACR_ACT_Simulation!K$86)/ACR_ACT_Simulation!K$7)/((SUM(ACR_ACT_Simulation!J$85,ACR_ACT_Simulation!J$86)/ACR_ACT_Simulation!J$7))-1,"")</f>
        <v>3.2141238850638576E-2</v>
      </c>
      <c r="L97" s="50">
        <f>IFERROR((SUM(ACR_ACT_Simulation!L$85,ACR_ACT_Simulation!L$86)/ACR_ACT_Simulation!L$7)/((SUM(ACR_ACT_Simulation!K$85,ACR_ACT_Simulation!K$86)/ACR_ACT_Simulation!K$7))-1,"")</f>
        <v>-1.9427591802255395E-2</v>
      </c>
      <c r="M97" s="50">
        <f>IFERROR((SUM(ACR_ACT_Simulation!M$85,ACR_ACT_Simulation!M$86)/ACR_ACT_Simulation!M$7)/((SUM(ACR_ACT_Simulation!L$85,ACR_ACT_Simulation!L$86)/ACR_ACT_Simulation!L$7))-1,"")</f>
        <v>4.4242998578108983E-2</v>
      </c>
      <c r="N97" s="50">
        <f>IFERROR((SUM(ACR_ACT_Simulation!N$85,ACR_ACT_Simulation!N$86)/ACR_ACT_Simulation!N$7)/((SUM(ACR_ACT_Simulation!M$85,ACR_ACT_Simulation!M$86)/ACR_ACT_Simulation!M$7))-1,"")</f>
        <v>-1.9086808795755528E-2</v>
      </c>
      <c r="O97" s="50">
        <f>IFERROR((SUM(ACR_ACT_Simulation!O$85,ACR_ACT_Simulation!O$86)/ACR_ACT_Simulation!O$7)/((SUM(ACR_ACT_Simulation!N$85,ACR_ACT_Simulation!N$86)/ACR_ACT_Simulation!N$7))-1,"")</f>
        <v>3.3018428075994644E-2</v>
      </c>
      <c r="P97" s="50"/>
      <c r="Q97" s="50">
        <f>IFERROR((SUM(ACR_ACT_Simulation!Q$85,ACR_ACT_Simulation!Q$86)/ACR_ACT_Simulation!Q$7)/((SUM(ACR_ACT_Simulation!O$85,ACR_ACT_Simulation!O$86)/ACR_ACT_Simulation!O$7))-1,"")</f>
        <v>-3.7795897317895566E-2</v>
      </c>
      <c r="R97" s="50">
        <f>IFERROR((SUM(ACR_ACT_Simulation!R$85,ACR_ACT_Simulation!R$86)/ACR_ACT_Simulation!R$7)/((SUM(ACR_ACT_Simulation!Q$85,ACR_ACT_Simulation!Q$86)/ACR_ACT_Simulation!Q$7))-1,"")</f>
        <v>-3.9514052924876641E-2</v>
      </c>
      <c r="S97" s="50">
        <f>IFERROR((SUM(ACR_ACT_Simulation!S$85,ACR_ACT_Simulation!S$86)/ACR_ACT_Simulation!S$7)/((SUM(ACR_ACT_Simulation!R$85,ACR_ACT_Simulation!R$86)/ACR_ACT_Simulation!R$7))-1,"")</f>
        <v>-6.9690000050175449E-3</v>
      </c>
      <c r="T97" s="50">
        <f>IFERROR((SUM(ACR_ACT_Simulation!T$85,ACR_ACT_Simulation!T$86)/ACR_ACT_Simulation!T$7)/((SUM(ACR_ACT_Simulation!S$85,ACR_ACT_Simulation!S$86)/ACR_ACT_Simulation!S$7))-1,"")</f>
        <v>-4.8769999848369272E-3</v>
      </c>
      <c r="U97" s="50">
        <f>IFERROR((SUM(ACR_ACT_Simulation!U$85,ACR_ACT_Simulation!U$86)/ACR_ACT_Simulation!U$7)/((SUM(ACR_ACT_Simulation!T$85,ACR_ACT_Simulation!T$86)/ACR_ACT_Simulation!T$7))-1,"")</f>
        <v>-1.2835999984916358E-2</v>
      </c>
      <c r="V97" s="50">
        <f>IFERROR((SUM(ACR_ACT_Simulation!V$85,ACR_ACT_Simulation!V$86)/ACR_ACT_Simulation!V$7)/((SUM(ACR_ACT_Simulation!U$85,ACR_ACT_Simulation!U$86)/ACR_ACT_Simulation!U$7))-1,"")</f>
        <v>-1.1789999984600397E-2</v>
      </c>
      <c r="W97" s="50">
        <f>IFERROR((SUM(ACR_ACT_Simulation!W$85,ACR_ACT_Simulation!W$86)/ACR_ACT_Simulation!W$7)/((SUM(ACR_ACT_Simulation!V$85,ACR_ACT_Simulation!V$86)/ACR_ACT_Simulation!V$7))-1,"")</f>
        <v>-1.9066999991388389E-2</v>
      </c>
      <c r="X97" s="50">
        <f>IFERROR((SUM(ACR_ACT_Simulation!X$85,ACR_ACT_Simulation!X$86)/ACR_ACT_Simulation!X$7)/((SUM(ACR_ACT_Simulation!W$85,ACR_ACT_Simulation!W$86)/ACR_ACT_Simulation!W$7))-1,"")</f>
        <v>-1.5910000010069814E-2</v>
      </c>
      <c r="Y97" s="50">
        <f>IFERROR((SUM(ACR_ACT_Simulation!Y$85,ACR_ACT_Simulation!Y$86)/ACR_ACT_Simulation!Y$7)/((SUM(ACR_ACT_Simulation!X$85,ACR_ACT_Simulation!X$86)/ACR_ACT_Simulation!X$7))-1,"")</f>
        <v>-1.1920000002679565E-2</v>
      </c>
      <c r="Z97" s="50">
        <f>IFERROR((SUM(ACR_ACT_Simulation!Z$85,ACR_ACT_Simulation!Z$86)/ACR_ACT_Simulation!Z$7)/((SUM(ACR_ACT_Simulation!Y$85,ACR_ACT_Simulation!Y$86)/ACR_ACT_Simulation!Y$7))-1,"")</f>
        <v>-1.2742999988548553E-2</v>
      </c>
      <c r="AA97" s="50">
        <f>IFERROR((SUM(ACR_ACT_Simulation!AA$85,ACR_ACT_Simulation!AA$86)/ACR_ACT_Simulation!AA$7)/((SUM(ACR_ACT_Simulation!Z$85,ACR_ACT_Simulation!Z$86)/ACR_ACT_Simulation!Z$7))-1,"")</f>
        <v>-1.404800001664841E-2</v>
      </c>
      <c r="AB97" s="50">
        <f>IFERROR((SUM(ACR_ACT_Simulation!AB$85,ACR_ACT_Simulation!AB$86)/ACR_ACT_Simulation!AB$7)/((SUM(ACR_ACT_Simulation!AA$85,ACR_ACT_Simulation!AA$86)/ACR_ACT_Simulation!AA$7))-1,"")</f>
        <v>-1.4250000005859964E-2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removed","",IFERROR(ACR_MOM!D90,""))</f>
        <v>1.2559000000000001E-2</v>
      </c>
      <c r="E98" s="50">
        <f>IFERROR((SUM(ACR_ACT_Simulation!E$87,ACR_ACT_Simulation!E$88)/ACR_ACT_Simulation!D$7)/((SUM(ACR_ACT_Simulation!D$87,ACR_ACT_Simulation!D$88)/ACR_ACT_Simulation!C$7))-1,"")</f>
        <v>-1.3636405499150905E-2</v>
      </c>
      <c r="F98" s="50">
        <f>IFERROR((SUM(ACR_ACT_Simulation!F$87,ACR_ACT_Simulation!F$88)/ACR_ACT_Simulation!E$7)/((SUM(ACR_ACT_Simulation!E$87,ACR_ACT_Simulation!E$88)/ACR_ACT_Simulation!D$7))-1,"")</f>
        <v>5.4098098384866233E-2</v>
      </c>
      <c r="G98" s="50">
        <f>IFERROR((SUM(ACR_ACT_Simulation!G$87,ACR_ACT_Simulation!G$88)/ACR_ACT_Simulation!F$7)/((SUM(ACR_ACT_Simulation!F$87,ACR_ACT_Simulation!F$88)/ACR_ACT_Simulation!E$7))-1,"")</f>
        <v>6.4259996933402119E-2</v>
      </c>
      <c r="H98" s="50">
        <f>IFERROR((SUM(ACR_ACT_Simulation!H$87,ACR_ACT_Simulation!H$88)/ACR_ACT_Simulation!G$7)/((SUM(ACR_ACT_Simulation!G$87,ACR_ACT_Simulation!G$88)/ACR_ACT_Simulation!F$7))-1,"")</f>
        <v>9.2817213219482664E-3</v>
      </c>
      <c r="I98" s="50">
        <f>IFERROR((SUM(ACR_ACT_Simulation!I$87,ACR_ACT_Simulation!I$88)/ACR_ACT_Simulation!H$7)/((SUM(ACR_ACT_Simulation!H$87,ACR_ACT_Simulation!H$88)/ACR_ACT_Simulation!G$7))-1,"")</f>
        <v>4.2193477624419717E-2</v>
      </c>
      <c r="J98" s="50">
        <f>IFERROR((SUM(ACR_ACT_Simulation!J$87,ACR_ACT_Simulation!J$88)/ACR_ACT_Simulation!I$7)/((SUM(ACR_ACT_Simulation!I$87,ACR_ACT_Simulation!I$88)/ACR_ACT_Simulation!H$7))-1,"")</f>
        <v>-9.7999201737976049E-3</v>
      </c>
      <c r="K98" s="50">
        <f>IFERROR((SUM(ACR_ACT_Simulation!K$87,ACR_ACT_Simulation!K$88)/ACR_ACT_Simulation!J$7)/((SUM(ACR_ACT_Simulation!J$87,ACR_ACT_Simulation!J$88)/ACR_ACT_Simulation!I$7))-1,"")</f>
        <v>1.6998553860331889E-2</v>
      </c>
      <c r="L98" s="50">
        <f>IFERROR((SUM(ACR_ACT_Simulation!L$87,ACR_ACT_Simulation!L$88)/ACR_ACT_Simulation!K$7)/((SUM(ACR_ACT_Simulation!K$87,ACR_ACT_Simulation!K$88)/ACR_ACT_Simulation!J$7))-1,"")</f>
        <v>7.2820367516369666E-2</v>
      </c>
      <c r="M98" s="50">
        <f>IFERROR((SUM(ACR_ACT_Simulation!M$87,ACR_ACT_Simulation!M$88)/ACR_ACT_Simulation!L$7)/((SUM(ACR_ACT_Simulation!L$87,ACR_ACT_Simulation!L$88)/ACR_ACT_Simulation!K$7))-1,"")</f>
        <v>-6.2517620169331156E-3</v>
      </c>
      <c r="N98" s="50">
        <f>IFERROR((SUM(ACR_ACT_Simulation!N$87,ACR_ACT_Simulation!N$88)/ACR_ACT_Simulation!M$7)/((SUM(ACR_ACT_Simulation!M$87,ACR_ACT_Simulation!M$88)/ACR_ACT_Simulation!L$7))-1,"")</f>
        <v>4.358947656502532E-2</v>
      </c>
      <c r="O98" s="50">
        <f>IFERROR((SUM(ACR_ACT_Simulation!O$87,ACR_ACT_Simulation!O$88)/ACR_ACT_Simulation!N$7)/((SUM(ACR_ACT_Simulation!N$87,ACR_ACT_Simulation!N$88)/ACR_ACT_Simulation!M$7))-1,"")</f>
        <v>-1.721381584623316E-2</v>
      </c>
      <c r="P98" s="50"/>
      <c r="Q98" s="50">
        <f>IFERROR((SUM(ACR_ACT_Simulation!Q$87,ACR_ACT_Simulation!Q$88)/ACR_ACT_Simulation!O$7)/((SUM(ACR_ACT_Simulation!O$87,ACR_ACT_Simulation!O$88)/ACR_ACT_Simulation!N$7))-1,"")</f>
        <v>6.499453556803747E-2</v>
      </c>
      <c r="R98" s="50">
        <f>IFERROR((SUM(ACR_ACT_Simulation!R$87,ACR_ACT_Simulation!R$88)/ACR_ACT_Simulation!Q$7)/((SUM(ACR_ACT_Simulation!Q$87,ACR_ACT_Simulation!Q$88)/ACR_ACT_Simulation!O$7))-1,"")</f>
        <v>1.8823044916091769E-2</v>
      </c>
      <c r="S98" s="50">
        <f>IFERROR((SUM(ACR_ACT_Simulation!S$87,ACR_ACT_Simulation!S$88)/ACR_ACT_Simulation!R$7)/((SUM(ACR_ACT_Simulation!R$87,ACR_ACT_Simulation!R$88)/ACR_ACT_Simulation!Q$7))-1,"")</f>
        <v>2.8899999998066361E-2</v>
      </c>
      <c r="T98" s="50">
        <f>IFERROR((SUM(ACR_ACT_Simulation!T$87,ACR_ACT_Simulation!T$88)/ACR_ACT_Simulation!S$7)/((SUM(ACR_ACT_Simulation!S$87,ACR_ACT_Simulation!S$88)/ACR_ACT_Simulation!R$7))-1,"")</f>
        <v>2.175600000334188E-2</v>
      </c>
      <c r="U98" s="50">
        <f>IFERROR((SUM(ACR_ACT_Simulation!U$87,ACR_ACT_Simulation!U$88)/ACR_ACT_Simulation!T$7)/((SUM(ACR_ACT_Simulation!T$87,ACR_ACT_Simulation!T$88)/ACR_ACT_Simulation!S$7))-1,"")</f>
        <v>2.6501000002757902E-2</v>
      </c>
      <c r="V98" s="50">
        <f>IFERROR((SUM(ACR_ACT_Simulation!V$87,ACR_ACT_Simulation!V$88)/ACR_ACT_Simulation!U$7)/((SUM(ACR_ACT_Simulation!U$87,ACR_ACT_Simulation!U$88)/ACR_ACT_Simulation!T$7))-1,"")</f>
        <v>2.3680000006408353E-2</v>
      </c>
      <c r="W98" s="50">
        <f>IFERROR((SUM(ACR_ACT_Simulation!W$87,ACR_ACT_Simulation!W$88)/ACR_ACT_Simulation!V$7)/((SUM(ACR_ACT_Simulation!V$87,ACR_ACT_Simulation!V$88)/ACR_ACT_Simulation!U$7))-1,"")</f>
        <v>3.0658999996365122E-2</v>
      </c>
      <c r="X98" s="50">
        <f>IFERROR((SUM(ACR_ACT_Simulation!X$87,ACR_ACT_Simulation!X$88)/ACR_ACT_Simulation!W$7)/((SUM(ACR_ACT_Simulation!W$87,ACR_ACT_Simulation!W$88)/ACR_ACT_Simulation!V$7))-1,"")</f>
        <v>2.504500000178389E-2</v>
      </c>
      <c r="Y98" s="50">
        <f>IFERROR((SUM(ACR_ACT_Simulation!Y$87,ACR_ACT_Simulation!Y$88)/ACR_ACT_Simulation!X$7)/((SUM(ACR_ACT_Simulation!X$87,ACR_ACT_Simulation!X$88)/ACR_ACT_Simulation!W$7))-1,"")</f>
        <v>2.6086000005803633E-2</v>
      </c>
      <c r="Z98" s="50">
        <f>IFERROR((SUM(ACR_ACT_Simulation!Z$87,ACR_ACT_Simulation!Z$88)/ACR_ACT_Simulation!Y$7)/((SUM(ACR_ACT_Simulation!Y$87,ACR_ACT_Simulation!Y$88)/ACR_ACT_Simulation!X$7))-1,"")</f>
        <v>2.5616999997766898E-2</v>
      </c>
      <c r="AA98" s="50">
        <f>IFERROR((SUM(ACR_ACT_Simulation!AA$87,ACR_ACT_Simulation!AA$88)/ACR_ACT_Simulation!Z$7)/((SUM(ACR_ACT_Simulation!Z$87,ACR_ACT_Simulation!Z$88)/ACR_ACT_Simulation!Y$7))-1,"")</f>
        <v>2.6262000001457286E-2</v>
      </c>
      <c r="AB98" s="50">
        <f>IFERROR((SUM(ACR_ACT_Simulation!AB$87,ACR_ACT_Simulation!AB$88)/ACR_ACT_Simulation!AA$7)/((SUM(ACR_ACT_Simulation!AA$87,ACR_ACT_Simulation!AA$88)/ACR_ACT_Simulation!Z$7))-1,"")</f>
        <v>2.6222999995235474E-2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removed","",IFERROR(ACR_MOM!D94,""))</f>
        <v>8.3377000000000007E-2</v>
      </c>
      <c r="E99" s="50">
        <f>IFERROR((SUM(ACR_ACT_Simulation!E$89,ACR_ACT_Simulation!E$90)/ACR_ACT_Simulation!D$7)/((SUM(ACR_ACT_Simulation!D$89,ACR_ACT_Simulation!D$90)/ACR_ACT_Simulation!C$7))-1,"")</f>
        <v>8.8777048012854687E-2</v>
      </c>
      <c r="F99" s="50">
        <f>IFERROR((SUM(ACR_ACT_Simulation!F$89,ACR_ACT_Simulation!F$90)/ACR_ACT_Simulation!E$7)/((SUM(ACR_ACT_Simulation!E$89,ACR_ACT_Simulation!E$90)/ACR_ACT_Simulation!D$7))-1,"")</f>
        <v>4.1542970059961881E-2</v>
      </c>
      <c r="G99" s="50">
        <f>IFERROR((SUM(ACR_ACT_Simulation!G$89,ACR_ACT_Simulation!G$90)/ACR_ACT_Simulation!F$7)/((SUM(ACR_ACT_Simulation!F$89,ACR_ACT_Simulation!F$90)/ACR_ACT_Simulation!E$7))-1,"")</f>
        <v>4.4834089207097083E-2</v>
      </c>
      <c r="H99" s="50">
        <f>IFERROR((SUM(ACR_ACT_Simulation!H$89,ACR_ACT_Simulation!H$90)/ACR_ACT_Simulation!G$7)/((SUM(ACR_ACT_Simulation!G$89,ACR_ACT_Simulation!G$90)/ACR_ACT_Simulation!F$7))-1,"")</f>
        <v>1.7665721994015948E-2</v>
      </c>
      <c r="I99" s="50">
        <f>IFERROR((SUM(ACR_ACT_Simulation!I$89,ACR_ACT_Simulation!I$90)/ACR_ACT_Simulation!H$7)/((SUM(ACR_ACT_Simulation!H$89,ACR_ACT_Simulation!H$90)/ACR_ACT_Simulation!G$7))-1,"")</f>
        <v>6.0290571789332503E-2</v>
      </c>
      <c r="J99" s="50">
        <f>IFERROR((SUM(ACR_ACT_Simulation!J$89,ACR_ACT_Simulation!J$90)/ACR_ACT_Simulation!I$7)/((SUM(ACR_ACT_Simulation!I$89,ACR_ACT_Simulation!I$90)/ACR_ACT_Simulation!H$7))-1,"")</f>
        <v>1.6725520276647643E-2</v>
      </c>
      <c r="K99" s="50">
        <f>IFERROR((SUM(ACR_ACT_Simulation!K$89,ACR_ACT_Simulation!K$90)/ACR_ACT_Simulation!J$7)/((SUM(ACR_ACT_Simulation!J$89,ACR_ACT_Simulation!J$90)/ACR_ACT_Simulation!I$7))-1,"")</f>
        <v>5.2610868212561224E-2</v>
      </c>
      <c r="L99" s="50">
        <f>IFERROR((SUM(ACR_ACT_Simulation!L$89,ACR_ACT_Simulation!L$90)/ACR_ACT_Simulation!K$7)/((SUM(ACR_ACT_Simulation!K$89,ACR_ACT_Simulation!K$90)/ACR_ACT_Simulation!J$7))-1,"")</f>
        <v>3.8795701972340169E-2</v>
      </c>
      <c r="M99" s="50">
        <f>IFERROR((SUM(ACR_ACT_Simulation!M$89,ACR_ACT_Simulation!M$90)/ACR_ACT_Simulation!L$7)/((SUM(ACR_ACT_Simulation!L$89,ACR_ACT_Simulation!L$90)/ACR_ACT_Simulation!K$7))-1,"")</f>
        <v>5.5767836127346371E-2</v>
      </c>
      <c r="N99" s="50">
        <f>IFERROR((SUM(ACR_ACT_Simulation!N$89,ACR_ACT_Simulation!N$90)/ACR_ACT_Simulation!M$7)/((SUM(ACR_ACT_Simulation!M$89,ACR_ACT_Simulation!M$90)/ACR_ACT_Simulation!L$7))-1,"")</f>
        <v>1.8246641581478151E-2</v>
      </c>
      <c r="O99" s="50">
        <f>IFERROR((SUM(ACR_ACT_Simulation!O$89,ACR_ACT_Simulation!O$90)/ACR_ACT_Simulation!N$7)/((SUM(ACR_ACT_Simulation!N$89,ACR_ACT_Simulation!N$90)/ACR_ACT_Simulation!M$7))-1,"")</f>
        <v>1.7640774413269833E-2</v>
      </c>
      <c r="P99" s="50"/>
      <c r="Q99" s="50">
        <f>IFERROR((SUM(ACR_ACT_Simulation!Q$89,ACR_ACT_Simulation!Q$90)/ACR_ACT_Simulation!O$7)/((SUM(ACR_ACT_Simulation!O$89,ACR_ACT_Simulation!O$90)/ACR_ACT_Simulation!N$7))-1,"")</f>
        <v>6.0025688381033504E-2</v>
      </c>
      <c r="R99" s="50">
        <f>IFERROR((SUM(ACR_ACT_Simulation!R$89,ACR_ACT_Simulation!R$90)/ACR_ACT_Simulation!Q$7)/((SUM(ACR_ACT_Simulation!Q$89,ACR_ACT_Simulation!Q$90)/ACR_ACT_Simulation!O$7))-1,"")</f>
        <v>2.8398706392611217E-2</v>
      </c>
      <c r="S99" s="50">
        <f>IFERROR((SUM(ACR_ACT_Simulation!S$89,ACR_ACT_Simulation!S$90)/ACR_ACT_Simulation!R$7)/((SUM(ACR_ACT_Simulation!R$89,ACR_ACT_Simulation!R$90)/ACR_ACT_Simulation!Q$7))-1,"")</f>
        <v>3.6343999992684894E-2</v>
      </c>
      <c r="T99" s="50">
        <f>IFERROR((SUM(ACR_ACT_Simulation!T$89,ACR_ACT_Simulation!T$90)/ACR_ACT_Simulation!S$7)/((SUM(ACR_ACT_Simulation!S$89,ACR_ACT_Simulation!S$90)/ACR_ACT_Simulation!R$7))-1,"")</f>
        <v>3.5936000001846269E-2</v>
      </c>
      <c r="U99" s="50">
        <f>IFERROR((SUM(ACR_ACT_Simulation!U$89,ACR_ACT_Simulation!U$90)/ACR_ACT_Simulation!T$7)/((SUM(ACR_ACT_Simulation!T$89,ACR_ACT_Simulation!T$90)/ACR_ACT_Simulation!S$7))-1,"")</f>
        <v>3.2666999992538193E-2</v>
      </c>
      <c r="V99" s="50">
        <f>IFERROR((SUM(ACR_ACT_Simulation!V$89,ACR_ACT_Simulation!V$90)/ACR_ACT_Simulation!U$7)/((SUM(ACR_ACT_Simulation!U$89,ACR_ACT_Simulation!U$90)/ACR_ACT_Simulation!T$7))-1,"")</f>
        <v>3.5089999996519072E-2</v>
      </c>
      <c r="W99" s="50">
        <f>IFERROR((SUM(ACR_ACT_Simulation!W$89,ACR_ACT_Simulation!W$90)/ACR_ACT_Simulation!V$7)/((SUM(ACR_ACT_Simulation!V$89,ACR_ACT_Simulation!V$90)/ACR_ACT_Simulation!U$7))-1,"")</f>
        <v>3.8028000007102047E-2</v>
      </c>
      <c r="X99" s="50">
        <f>IFERROR((SUM(ACR_ACT_Simulation!X$89,ACR_ACT_Simulation!X$90)/ACR_ACT_Simulation!W$7)/((SUM(ACR_ACT_Simulation!W$89,ACR_ACT_Simulation!W$90)/ACR_ACT_Simulation!V$7))-1,"")</f>
        <v>3.4406000005798409E-2</v>
      </c>
      <c r="Y99" s="50">
        <f>IFERROR((SUM(ACR_ACT_Simulation!Y$89,ACR_ACT_Simulation!Y$90)/ACR_ACT_Simulation!X$7)/((SUM(ACR_ACT_Simulation!X$89,ACR_ACT_Simulation!X$90)/ACR_ACT_Simulation!W$7))-1,"")</f>
        <v>3.5410000010196008E-2</v>
      </c>
      <c r="Z99" s="50">
        <f>IFERROR((SUM(ACR_ACT_Simulation!Z$89,ACR_ACT_Simulation!Z$90)/ACR_ACT_Simulation!Y$7)/((SUM(ACR_ACT_Simulation!Y$89,ACR_ACT_Simulation!Y$90)/ACR_ACT_Simulation!X$7))-1,"")</f>
        <v>3.5254999999129177E-2</v>
      </c>
      <c r="AA99" s="50">
        <f>IFERROR((SUM(ACR_ACT_Simulation!AA$89,ACR_ACT_Simulation!AA$90)/ACR_ACT_Simulation!Z$7)/((SUM(ACR_ACT_Simulation!Z$89,ACR_ACT_Simulation!Z$90)/ACR_ACT_Simulation!Y$7))-1,"")</f>
        <v>3.5140999996835287E-2</v>
      </c>
      <c r="AB99" s="50">
        <f>IFERROR((SUM(ACR_ACT_Simulation!AB$89,ACR_ACT_Simulation!AB$90)/ACR_ACT_Simulation!AA$7)/((SUM(ACR_ACT_Simulation!AA$89,ACR_ACT_Simulation!AA$90)/ACR_ACT_Simulation!Z$7))-1,"")</f>
        <v>3.5554000001199348E-2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IFERROR((((SUM(ACR_ACT_Simulation!J$85,ACR_ACT_Simulation!J$86)/ACR_ACT_Simulation!J$7)/(SUM(ACR_ACT_Simulation!D$85,ACR_ACT_Simulation!D$86)/ACR_ACT_Simulation!D$7))^(1/6))-1,"")</f>
        <v>6.2684258315992558E-3</v>
      </c>
      <c r="L105" s="50">
        <f>IFERROR((((SUM(ACR_ACT_Simulation!K$85,ACR_ACT_Simulation!K$86)/ACR_ACT_Simulation!K$7)/(SUM(ACR_ACT_Simulation!E$85,ACR_ACT_Simulation!E$86)/ACR_ACT_Simulation!E$7))^(1/6))-1,"")</f>
        <v>9.93403938980153E-3</v>
      </c>
      <c r="M105" s="50">
        <f>IFERROR((((SUM(ACR_ACT_Simulation!L$85,ACR_ACT_Simulation!L$86)/ACR_ACT_Simulation!L$7)/(SUM(ACR_ACT_Simulation!F$85,ACR_ACT_Simulation!F$86)/ACR_ACT_Simulation!F$7))^(1/6))-1,"")</f>
        <v>2.0504181469023219E-3</v>
      </c>
      <c r="N105" s="50">
        <f>IFERROR((((SUM(ACR_ACT_Simulation!M$85,ACR_ACT_Simulation!M$86)/ACR_ACT_Simulation!M$7)/(SUM(ACR_ACT_Simulation!G$85,ACR_ACT_Simulation!G$86)/ACR_ACT_Simulation!G$7))^(1/6))-1,"")</f>
        <v>1.4184950310167199E-2</v>
      </c>
      <c r="O105" s="50">
        <f>IFERROR((((SUM(ACR_ACT_Simulation!N$85,ACR_ACT_Simulation!N$86)/ACR_ACT_Simulation!N$7)/(SUM(ACR_ACT_Simulation!H$85,ACR_ACT_Simulation!H$86)/ACR_ACT_Simulation!H$7))^(1/6))-1,"")</f>
        <v>6.1266213970256889E-3</v>
      </c>
      <c r="P105" s="50"/>
      <c r="Q105" s="50">
        <f>IFERROR((((SUM(ACR_ACT_Simulation!O$85,ACR_ACT_Simulation!O$86)/ACR_ACT_Simulation!O$7)/(SUM(ACR_ACT_Simulation!I$85,ACR_ACT_Simulation!I$86)/ACR_ACT_Simulation!I$7))^(1/6))-1,"")</f>
        <v>1.1797075563657167E-2</v>
      </c>
      <c r="R105" s="50">
        <f>IFERROR((((SUM(ACR_ACT_Simulation!Q$85,ACR_ACT_Simulation!Q$86)/ACR_ACT_Simulation!Q$7)/(SUM(ACR_ACT_Simulation!J$85,ACR_ACT_Simulation!J$86)/ACR_ACT_Simulation!J$7))^(1/6))-1,"")</f>
        <v>5.0115123118636973E-3</v>
      </c>
      <c r="S105" s="50">
        <f>IFERROR((((SUM(ACR_ACT_Simulation!R$85,ACR_ACT_Simulation!R$86)/ACR_ACT_Simulation!R$7)/(SUM(ACR_ACT_Simulation!K$85,ACR_ACT_Simulation!K$86)/ACR_ACT_Simulation!K$7))^(1/6))-1,"")</f>
        <v>-6.9685174712549314E-3</v>
      </c>
      <c r="T105" s="50">
        <f>IFERROR((((SUM(ACR_ACT_Simulation!S$85,ACR_ACT_Simulation!S$86)/ACR_ACT_Simulation!S$7)/(SUM(ACR_ACT_Simulation!L$85,ACR_ACT_Simulation!L$86)/ACR_ACT_Simulation!L$7))^(1/6))-1,"")</f>
        <v>-4.8767490140240177E-3</v>
      </c>
      <c r="U105" s="50">
        <f>IFERROR((((SUM(ACR_ACT_Simulation!T$85,ACR_ACT_Simulation!T$86)/ACR_ACT_Simulation!T$7)/(SUM(ACR_ACT_Simulation!M$85,ACR_ACT_Simulation!M$86)/ACR_ACT_Simulation!M$7))^(1/6))-1,"")</f>
        <v>-1.2835780571919697E-2</v>
      </c>
      <c r="V105" s="50">
        <f>IFERROR((((SUM(ACR_ACT_Simulation!U$85,ACR_ACT_Simulation!U$86)/ACR_ACT_Simulation!U$7)/(SUM(ACR_ACT_Simulation!N$85,ACR_ACT_Simulation!N$86)/ACR_ACT_Simulation!N$7))^(1/6))-1,"")</f>
        <v>-1.1790113063694596E-2</v>
      </c>
      <c r="W105" s="50">
        <f>IFERROR((((SUM(ACR_ACT_Simulation!V$85,ACR_ACT_Simulation!V$86)/ACR_ACT_Simulation!V$7)/(SUM(ACR_ACT_Simulation!O$85,ACR_ACT_Simulation!O$86)/ACR_ACT_Simulation!O$7))^(1/6))-1,"")</f>
        <v>-1.9066897308741559E-2</v>
      </c>
      <c r="X105" s="50">
        <f>IFERROR((((SUM(ACR_ACT_Simulation!W$85,ACR_ACT_Simulation!W$86)/ACR_ACT_Simulation!W$7)/(SUM(ACR_ACT_Simulation!Q$85,ACR_ACT_Simulation!Q$86)/ACR_ACT_Simulation!Q$7))^(1/6))-1,"")</f>
        <v>-1.591016166021364E-2</v>
      </c>
      <c r="Y105" s="50">
        <f>IFERROR((((SUM(ACR_ACT_Simulation!X$85,ACR_ACT_Simulation!X$86)/ACR_ACT_Simulation!X$7)/(SUM(ACR_ACT_Simulation!R$85,ACR_ACT_Simulation!R$86)/ACR_ACT_Simulation!R$7))^(1/6))-1,"")</f>
        <v>-1.1920138281715897E-2</v>
      </c>
      <c r="Z105" s="50">
        <f>IFERROR((((SUM(ACR_ACT_Simulation!Y$85,ACR_ACT_Simulation!Y$86)/ACR_ACT_Simulation!Y$7)/(SUM(ACR_ACT_Simulation!S$85,ACR_ACT_Simulation!S$86)/ACR_ACT_Simulation!S$7))^(1/6))-1,"")</f>
        <v>-1.2742901626753289E-2</v>
      </c>
      <c r="AA105" s="50">
        <f>IFERROR((((SUM(ACR_ACT_Simulation!Z$85,ACR_ACT_Simulation!Z$86)/ACR_ACT_Simulation!Z$7)/(SUM(ACR_ACT_Simulation!T$85,ACR_ACT_Simulation!T$86)/ACR_ACT_Simulation!T$7))^(1/6))-1,"")</f>
        <v>-1.4047843431017615E-2</v>
      </c>
      <c r="AB105" s="50">
        <f>IFERROR((((SUM(ACR_ACT_Simulation!AA$85,ACR_ACT_Simulation!AA$86)/ACR_ACT_Simulation!AA$7)/(SUM(ACR_ACT_Simulation!U$85,ACR_ACT_Simulation!U$86)/ACR_ACT_Simulation!U$7))^(1/6))-1,"")</f>
        <v>-1.4249698747992867E-2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IFERROR((((SUM(ACR_ACT_Simulation!J$87,ACR_ACT_Simulation!J$88)/ACR_ACT_Simulation!I$7)/(SUM(ACR_ACT_Simulation!D$87,ACR_ACT_Simulation!D$88)/ACR_ACT_Simulation!C$7))^(1/6))-1,"")</f>
        <v>2.3940968612858216E-2</v>
      </c>
      <c r="L106" s="50">
        <f>IFERROR((((SUM(ACR_ACT_Simulation!K$87,ACR_ACT_Simulation!K$88)/ACR_ACT_Simulation!J$7)/(SUM(ACR_ACT_Simulation!E$87,ACR_ACT_Simulation!E$88)/ACR_ACT_Simulation!D$7))^(1/6))-1,"")</f>
        <v>2.9173993216411009E-2</v>
      </c>
      <c r="M106" s="50">
        <f>IFERROR((((SUM(ACR_ACT_Simulation!L$87,ACR_ACT_Simulation!L$88)/ACR_ACT_Simulation!K$7)/(SUM(ACR_ACT_Simulation!F$87,ACR_ACT_Simulation!F$88)/ACR_ACT_Simulation!E$7))^(1/6))-1,"")</f>
        <v>3.219828527353763E-2</v>
      </c>
      <c r="N106" s="50">
        <f>IFERROR((((SUM(ACR_ACT_Simulation!M$87,ACR_ACT_Simulation!M$88)/ACR_ACT_Simulation!L$7)/(SUM(ACR_ACT_Simulation!G$87,ACR_ACT_Simulation!G$88)/ACR_ACT_Simulation!F$7))^(1/6))-1,"")</f>
        <v>2.0472342812507094E-2</v>
      </c>
      <c r="O106" s="50">
        <f>IFERROR((((SUM(ACR_ACT_Simulation!N$87,ACR_ACT_Simulation!N$88)/ACR_ACT_Simulation!M$7)/(SUM(ACR_ACT_Simulation!H$87,ACR_ACT_Simulation!H$88)/ACR_ACT_Simulation!G$7))^(1/6))-1,"")</f>
        <v>2.6173478241804604E-2</v>
      </c>
      <c r="P106" s="50"/>
      <c r="Q106" s="50">
        <f>IFERROR((((SUM(ACR_ACT_Simulation!O$87,ACR_ACT_Simulation!O$88)/ACR_ACT_Simulation!N$7)/(SUM(ACR_ACT_Simulation!I$87,ACR_ACT_Simulation!I$88)/ACR_ACT_Simulation!H$7))^(1/6))-1,"")</f>
        <v>1.6184503922339388E-2</v>
      </c>
      <c r="R106" s="50">
        <f>IFERROR((((SUM(ACR_ACT_Simulation!Q$87,ACR_ACT_Simulation!Q$88)/ACR_ACT_Simulation!O$7)/(SUM(ACR_ACT_Simulation!J$87,ACR_ACT_Simulation!J$88)/ACR_ACT_Simulation!I$7))^(1/6))-1,"")</f>
        <v>2.8592385580292534E-2</v>
      </c>
      <c r="S106" s="50">
        <f>IFERROR((((SUM(ACR_ACT_Simulation!R$87,ACR_ACT_Simulation!R$88)/ACR_ACT_Simulation!Q$7)/(SUM(ACR_ACT_Simulation!K$87,ACR_ACT_Simulation!K$88)/ACR_ACT_Simulation!J$7))^(1/6))-1,"")</f>
        <v>2.8899704330182852E-2</v>
      </c>
      <c r="T106" s="50">
        <f>IFERROR((((SUM(ACR_ACT_Simulation!S$87,ACR_ACT_Simulation!S$88)/ACR_ACT_Simulation!R$7)/(SUM(ACR_ACT_Simulation!L$87,ACR_ACT_Simulation!L$88)/ACR_ACT_Simulation!K$7))^(1/6))-1,"")</f>
        <v>2.1756482964064627E-2</v>
      </c>
      <c r="U106" s="50">
        <f>IFERROR((((SUM(ACR_ACT_Simulation!T$87,ACR_ACT_Simulation!T$88)/ACR_ACT_Simulation!S$7)/(SUM(ACR_ACT_Simulation!M$87,ACR_ACT_Simulation!M$88)/ACR_ACT_Simulation!L$7))^(1/6))-1,"")</f>
        <v>2.6500596635980145E-2</v>
      </c>
      <c r="V106" s="50">
        <f>IFERROR((((SUM(ACR_ACT_Simulation!U$87,ACR_ACT_Simulation!U$88)/ACR_ACT_Simulation!T$7)/(SUM(ACR_ACT_Simulation!N$87,ACR_ACT_Simulation!N$88)/ACR_ACT_Simulation!M$7))^(1/6))-1,"")</f>
        <v>2.3679847608429228E-2</v>
      </c>
      <c r="W106" s="50">
        <f>IFERROR((((SUM(ACR_ACT_Simulation!V$87,ACR_ACT_Simulation!V$88)/ACR_ACT_Simulation!U$7)/(SUM(ACR_ACT_Simulation!O$87,ACR_ACT_Simulation!O$88)/ACR_ACT_Simulation!N$7))^(1/6))-1,"")</f>
        <v>3.0659038900944013E-2</v>
      </c>
      <c r="X106" s="50">
        <f>IFERROR((((SUM(ACR_ACT_Simulation!W$87,ACR_ACT_Simulation!W$88)/ACR_ACT_Simulation!V$7)/(SUM(ACR_ACT_Simulation!Q$87,ACR_ACT_Simulation!Q$88)/ACR_ACT_Simulation!O$7))^(1/6))-1,"")</f>
        <v>2.5045050942457348E-2</v>
      </c>
      <c r="Y106" s="50">
        <f>IFERROR((((SUM(ACR_ACT_Simulation!X$87,ACR_ACT_Simulation!X$88)/ACR_ACT_Simulation!W$7)/(SUM(ACR_ACT_Simulation!R$87,ACR_ACT_Simulation!R$88)/ACR_ACT_Simulation!Q$7))^(1/6))-1,"")</f>
        <v>2.6085731460182338E-2</v>
      </c>
      <c r="Z106" s="50">
        <f>IFERROR((((SUM(ACR_ACT_Simulation!Y$87,ACR_ACT_Simulation!Y$88)/ACR_ACT_Simulation!X$7)/(SUM(ACR_ACT_Simulation!S$87,ACR_ACT_Simulation!S$88)/ACR_ACT_Simulation!R$7))^(1/6))-1,"")</f>
        <v>2.5617480392558845E-2</v>
      </c>
      <c r="AA106" s="50">
        <f>IFERROR((((SUM(ACR_ACT_Simulation!Z$87,ACR_ACT_Simulation!Z$88)/ACR_ACT_Simulation!Y$7)/(SUM(ACR_ACT_Simulation!T$87,ACR_ACT_Simulation!T$88)/ACR_ACT_Simulation!S$7))^(1/6))-1,"")</f>
        <v>2.6262397670165027E-2</v>
      </c>
      <c r="AB106" s="50">
        <f>IFERROR((((SUM(ACR_ACT_Simulation!AA$87,ACR_ACT_Simulation!AA$88)/ACR_ACT_Simulation!Z$7)/(SUM(ACR_ACT_Simulation!U$87,ACR_ACT_Simulation!U$88)/ACR_ACT_Simulation!T$7))^(1/6))-1,"")</f>
        <v>2.6222569731590539E-2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IFERROR((((SUM(ACR_ACT_Simulation!J$89,ACR_ACT_Simulation!J$90)/ACR_ACT_Simulation!I$7)/(SUM(ACR_ACT_Simulation!D$89,ACR_ACT_Simulation!D$90)/ACR_ACT_Simulation!C$7))^(1/6))-1,"")</f>
        <v>4.4679026271855937E-2</v>
      </c>
      <c r="L107" s="50">
        <f>IFERROR((((SUM(ACR_ACT_Simulation!K$89,ACR_ACT_Simulation!K$90)/ACR_ACT_Simulation!J$7)/(SUM(ACR_ACT_Simulation!E$89,ACR_ACT_Simulation!E$90)/ACR_ACT_Simulation!D$7))^(1/6))-1,"")</f>
        <v>3.8813753830522435E-2</v>
      </c>
      <c r="M107" s="50">
        <f>IFERROR((((SUM(ACR_ACT_Simulation!L$89,ACR_ACT_Simulation!L$90)/ACR_ACT_Simulation!K$7)/(SUM(ACR_ACT_Simulation!F$89,ACR_ACT_Simulation!F$90)/ACR_ACT_Simulation!E$7))^(1/6))-1,"")</f>
        <v>3.8356572903439634E-2</v>
      </c>
      <c r="N107" s="50">
        <f>IFERROR((((SUM(ACR_ACT_Simulation!M$89,ACR_ACT_Simulation!M$90)/ACR_ACT_Simulation!L$7)/(SUM(ACR_ACT_Simulation!G$89,ACR_ACT_Simulation!G$90)/ACR_ACT_Simulation!F$7))^(1/6))-1,"")</f>
        <v>4.0159720403201593E-2</v>
      </c>
      <c r="O107" s="50">
        <f>IFERROR((((SUM(ACR_ACT_Simulation!N$89,ACR_ACT_Simulation!N$90)/ACR_ACT_Simulation!M$7)/(SUM(ACR_ACT_Simulation!H$89,ACR_ACT_Simulation!H$90)/ACR_ACT_Simulation!G$7))^(1/6))-1,"")</f>
        <v>4.0258656866854814E-2</v>
      </c>
      <c r="P107" s="50"/>
      <c r="Q107" s="50">
        <f>IFERROR((((SUM(ACR_ACT_Simulation!O$89,ACR_ACT_Simulation!O$90)/ACR_ACT_Simulation!N$7)/(SUM(ACR_ACT_Simulation!I$89,ACR_ACT_Simulation!I$90)/ACR_ACT_Simulation!H$7))^(1/6))-1,"")</f>
        <v>3.3164809498785308E-2</v>
      </c>
      <c r="R107" s="50">
        <f>IFERROR((((SUM(ACR_ACT_Simulation!Q$89,ACR_ACT_Simulation!Q$90)/ACR_ACT_Simulation!O$7)/(SUM(ACR_ACT_Simulation!J$89,ACR_ACT_Simulation!J$90)/ACR_ACT_Simulation!I$7))^(1/6))-1,"")</f>
        <v>4.0371347288033377E-2</v>
      </c>
      <c r="S107" s="50">
        <f>IFERROR((((SUM(ACR_ACT_Simulation!R$89,ACR_ACT_Simulation!R$90)/ACR_ACT_Simulation!Q$7)/(SUM(ACR_ACT_Simulation!K$89,ACR_ACT_Simulation!K$90)/ACR_ACT_Simulation!J$7))^(1/6))-1,"")</f>
        <v>3.6344137130733145E-2</v>
      </c>
      <c r="T107" s="50">
        <f>IFERROR((((SUM(ACR_ACT_Simulation!S$89,ACR_ACT_Simulation!S$90)/ACR_ACT_Simulation!R$7)/(SUM(ACR_ACT_Simulation!L$89,ACR_ACT_Simulation!L$90)/ACR_ACT_Simulation!K$7))^(1/6))-1,"")</f>
        <v>3.5936083011807618E-2</v>
      </c>
      <c r="U107" s="50">
        <f>IFERROR((((SUM(ACR_ACT_Simulation!T$89,ACR_ACT_Simulation!T$90)/ACR_ACT_Simulation!S$7)/(SUM(ACR_ACT_Simulation!M$89,ACR_ACT_Simulation!M$90)/ACR_ACT_Simulation!L$7))^(1/6))-1,"")</f>
        <v>3.2667185228209661E-2</v>
      </c>
      <c r="V107" s="50">
        <f>IFERROR((((SUM(ACR_ACT_Simulation!U$89,ACR_ACT_Simulation!U$90)/ACR_ACT_Simulation!T$7)/(SUM(ACR_ACT_Simulation!N$89,ACR_ACT_Simulation!N$90)/ACR_ACT_Simulation!M$7))^(1/6))-1,"")</f>
        <v>3.509035588931031E-2</v>
      </c>
      <c r="W107" s="50">
        <f>IFERROR((((SUM(ACR_ACT_Simulation!V$89,ACR_ACT_Simulation!V$90)/ACR_ACT_Simulation!U$7)/(SUM(ACR_ACT_Simulation!O$89,ACR_ACT_Simulation!O$90)/ACR_ACT_Simulation!N$7))^(1/6))-1,"")</f>
        <v>3.8027512328795199E-2</v>
      </c>
      <c r="X107" s="50">
        <f>IFERROR((((SUM(ACR_ACT_Simulation!W$89,ACR_ACT_Simulation!W$90)/ACR_ACT_Simulation!V$7)/(SUM(ACR_ACT_Simulation!Q$89,ACR_ACT_Simulation!Q$90)/ACR_ACT_Simulation!O$7))^(1/6))-1,"")</f>
        <v>3.4405872562409012E-2</v>
      </c>
      <c r="Y107" s="50">
        <f>IFERROR((((SUM(ACR_ACT_Simulation!X$89,ACR_ACT_Simulation!X$90)/ACR_ACT_Simulation!W$7)/(SUM(ACR_ACT_Simulation!R$89,ACR_ACT_Simulation!R$90)/ACR_ACT_Simulation!Q$7))^(1/6))-1,"")</f>
        <v>3.5410494148403471E-2</v>
      </c>
      <c r="Z107" s="50">
        <f>IFERROR((((SUM(ACR_ACT_Simulation!Y$89,ACR_ACT_Simulation!Y$90)/ACR_ACT_Simulation!X$7)/(SUM(ACR_ACT_Simulation!S$89,ACR_ACT_Simulation!S$90)/ACR_ACT_Simulation!R$7))^(1/6))-1,"")</f>
        <v>3.5254909268963575E-2</v>
      </c>
      <c r="AA107" s="50">
        <f>IFERROR((((SUM(ACR_ACT_Simulation!Z$89,ACR_ACT_Simulation!Z$90)/ACR_ACT_Simulation!Y$7)/(SUM(ACR_ACT_Simulation!T$89,ACR_ACT_Simulation!T$90)/ACR_ACT_Simulation!S$7))^(1/6))-1,"")</f>
        <v>3.5141452810208085E-2</v>
      </c>
      <c r="AB107" s="50">
        <f>IFERROR((((SUM(ACR_ACT_Simulation!AA$89,ACR_ACT_Simulation!AA$90)/ACR_ACT_Simulation!Z$7)/(SUM(ACR_ACT_Simulation!U$89,ACR_ACT_Simulation!U$90)/ACR_ACT_Simulation!T$7))^(1/6))-1,"")</f>
        <v>3.5554362183461308E-2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IFERROR(AVERAGE(ACR_ACT_Simulation!D$97:F$97),"")</f>
        <v>-2.9488262190233632E-2</v>
      </c>
      <c r="H113" s="50">
        <f>IFERROR(AVERAGE(ACR_ACT_Simulation!E$97:G$97),"")</f>
        <v>3.0440295825010879E-3</v>
      </c>
      <c r="I113" s="50">
        <f>IFERROR(AVERAGE(ACR_ACT_Simulation!F$97:H$97),"")</f>
        <v>9.4235633551567801E-3</v>
      </c>
      <c r="J113" s="50">
        <f>IFERROR(AVERAGE(ACR_ACT_Simulation!G$97:I$97),"")</f>
        <v>-2.4814352814487667E-4</v>
      </c>
      <c r="K113" s="50">
        <f>IFERROR(AVERAGE(ACR_ACT_Simulation!H$97:J$97),"")</f>
        <v>9.8726428735512375E-3</v>
      </c>
      <c r="L113" s="50">
        <f>IFERROR(AVERAGE(ACR_ACT_Simulation!I$97:K$97),"")</f>
        <v>1.091788341533991E-2</v>
      </c>
      <c r="M113" s="50">
        <f>IFERROR(AVERAGE(ACR_ACT_Simulation!J$97:L$97),"")</f>
        <v>4.8536271905585586E-3</v>
      </c>
      <c r="N113" s="50">
        <f>IFERROR(AVERAGE(ACR_ACT_Simulation!K$97:M$97),"")</f>
        <v>1.8985548542164055E-2</v>
      </c>
      <c r="O113" s="50">
        <f>IFERROR(AVERAGE(ACR_ACT_Simulation!L$97:N$97),"")</f>
        <v>1.9095326600326867E-3</v>
      </c>
      <c r="P113" s="50"/>
      <c r="Q113" s="50">
        <f>IFERROR(AVERAGE(ACR_ACT_Simulation!M$97:O$97),"")</f>
        <v>1.9391539286116033E-2</v>
      </c>
      <c r="R113" s="50">
        <f>IFERROR(AVERAGE(ACR_ACT_Simulation!Q$97,ACR_ACT_Simulation!O$97,ACR_ACT_Simulation!N$97),"")</f>
        <v>-7.9547593458854839E-3</v>
      </c>
      <c r="S113" s="50">
        <f>IFERROR(AVERAGE(ACR_ACT_Simulation!R$97,ACR_ACT_Simulation!Q$97,ACR_ACT_Simulation!O$97),"")</f>
        <v>-1.4763840722259189E-2</v>
      </c>
      <c r="T113" s="50">
        <f>IFERROR(AVERAGE(ACR_ACT_Simulation!Q$97:S$97),"")</f>
        <v>-2.8092983415929917E-2</v>
      </c>
      <c r="U113" s="50">
        <f>IFERROR(AVERAGE(ACR_ACT_Simulation!R$97:T$97),"")</f>
        <v>-1.7120017638243706E-2</v>
      </c>
      <c r="V113" s="50">
        <f>IFERROR(AVERAGE(ACR_ACT_Simulation!S$97:U$97),"")</f>
        <v>-8.2273333249236105E-3</v>
      </c>
      <c r="W113" s="50">
        <f>IFERROR(AVERAGE(ACR_ACT_Simulation!T$97:V$97),"")</f>
        <v>-9.8343333181178938E-3</v>
      </c>
      <c r="X113" s="50">
        <f>IFERROR(AVERAGE(ACR_ACT_Simulation!U$97:W$97),"")</f>
        <v>-1.4564333320301714E-2</v>
      </c>
      <c r="Y113" s="50">
        <f>IFERROR(AVERAGE(ACR_ACT_Simulation!V$97:X$97),"")</f>
        <v>-1.5588999995352867E-2</v>
      </c>
      <c r="Z113" s="50">
        <f>IFERROR(AVERAGE(ACR_ACT_Simulation!W$97:Y$97),"")</f>
        <v>-1.5632333334712589E-2</v>
      </c>
      <c r="AA113" s="50">
        <f>IFERROR(AVERAGE(ACR_ACT_Simulation!X$97:Z$97),"")</f>
        <v>-1.3524333333765978E-2</v>
      </c>
      <c r="AB113" s="50">
        <f>IFERROR(AVERAGE(ACR_ACT_Simulation!Y$97:AA$97),"")</f>
        <v>-1.2903666669292177E-2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IFERROR(AVERAGE(ACR_ACT_Simulation!D$98:F$98),"")</f>
        <v>1.7673564295238444E-2</v>
      </c>
      <c r="H114" s="50">
        <f>IFERROR(AVERAGE(ACR_ACT_Simulation!E$98:G$98),"")</f>
        <v>3.4907229939705818E-2</v>
      </c>
      <c r="I114" s="50">
        <f>IFERROR(AVERAGE(ACR_ACT_Simulation!F$98:H$98),"")</f>
        <v>4.2546605546738871E-2</v>
      </c>
      <c r="J114" s="50">
        <f>IFERROR(AVERAGE(ACR_ACT_Simulation!G$98:I$98),"")</f>
        <v>3.8578398626590037E-2</v>
      </c>
      <c r="K114" s="50">
        <f>IFERROR(AVERAGE(ACR_ACT_Simulation!H$98:J$98),"")</f>
        <v>1.3891759590856792E-2</v>
      </c>
      <c r="L114" s="50">
        <f>IFERROR(AVERAGE(ACR_ACT_Simulation!I$98:K$98),"")</f>
        <v>1.6464037103651335E-2</v>
      </c>
      <c r="M114" s="50">
        <f>IFERROR(AVERAGE(ACR_ACT_Simulation!J$98:L$98),"")</f>
        <v>2.6673000400967983E-2</v>
      </c>
      <c r="N114" s="50">
        <f>IFERROR(AVERAGE(ACR_ACT_Simulation!K$98:M$98),"")</f>
        <v>2.7855719786589479E-2</v>
      </c>
      <c r="O114" s="50">
        <f>IFERROR(AVERAGE(ACR_ACT_Simulation!L$98:N$98),"")</f>
        <v>3.6719360688153957E-2</v>
      </c>
      <c r="P114" s="50"/>
      <c r="Q114" s="50">
        <f>IFERROR(AVERAGE(ACR_ACT_Simulation!M$98:O$98),"")</f>
        <v>6.707966233953015E-3</v>
      </c>
      <c r="R114" s="50">
        <f>IFERROR(AVERAGE(ACR_ACT_Simulation!Q$98,ACR_ACT_Simulation!O$98,ACR_ACT_Simulation!N$98),"")</f>
        <v>3.0456732095609878E-2</v>
      </c>
      <c r="S114" s="50">
        <f>IFERROR(AVERAGE(ACR_ACT_Simulation!R$98,ACR_ACT_Simulation!Q$98,ACR_ACT_Simulation!O$98),"")</f>
        <v>2.2201254879298693E-2</v>
      </c>
      <c r="T114" s="50">
        <f>IFERROR(AVERAGE(ACR_ACT_Simulation!Q$98:S$98),"")</f>
        <v>3.7572526827398534E-2</v>
      </c>
      <c r="U114" s="50">
        <f>IFERROR(AVERAGE(ACR_ACT_Simulation!R$98:T$98),"")</f>
        <v>2.3159681639166669E-2</v>
      </c>
      <c r="V114" s="50">
        <f>IFERROR(AVERAGE(ACR_ACT_Simulation!S$98:U$98),"")</f>
        <v>2.5719000001388714E-2</v>
      </c>
      <c r="W114" s="50">
        <f>IFERROR(AVERAGE(ACR_ACT_Simulation!T$98:V$98),"")</f>
        <v>2.3979000004169377E-2</v>
      </c>
      <c r="X114" s="50">
        <f>IFERROR(AVERAGE(ACR_ACT_Simulation!U$98:W$98),"")</f>
        <v>2.694666666851046E-2</v>
      </c>
      <c r="Y114" s="50">
        <f>IFERROR(AVERAGE(ACR_ACT_Simulation!V$98:X$98),"")</f>
        <v>2.6461333334852455E-2</v>
      </c>
      <c r="Z114" s="50">
        <f>IFERROR(AVERAGE(ACR_ACT_Simulation!W$98:Y$98),"")</f>
        <v>2.7263333334650881E-2</v>
      </c>
      <c r="AA114" s="50">
        <f>IFERROR(AVERAGE(ACR_ACT_Simulation!X$98:Z$98),"")</f>
        <v>2.5582666668451475E-2</v>
      </c>
      <c r="AB114" s="50">
        <f>IFERROR(AVERAGE(ACR_ACT_Simulation!Y$98:AA$98),"")</f>
        <v>2.5988333335009273E-2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IFERROR(AVERAGE(ACR_ACT_Simulation!D$99:F$99),"")</f>
        <v>7.123233935760552E-2</v>
      </c>
      <c r="H115" s="50">
        <f>IFERROR(AVERAGE(ACR_ACT_Simulation!E$99:G$99),"")</f>
        <v>5.8384702426637881E-2</v>
      </c>
      <c r="I115" s="50">
        <f>IFERROR(AVERAGE(ACR_ACT_Simulation!F$99:H$99),"")</f>
        <v>3.4680927087024971E-2</v>
      </c>
      <c r="J115" s="50">
        <f>IFERROR(AVERAGE(ACR_ACT_Simulation!G$99:I$99),"")</f>
        <v>4.0930127663481843E-2</v>
      </c>
      <c r="K115" s="50">
        <f>IFERROR(AVERAGE(ACR_ACT_Simulation!H$99:J$99),"")</f>
        <v>3.1560604686665363E-2</v>
      </c>
      <c r="L115" s="50">
        <f>IFERROR(AVERAGE(ACR_ACT_Simulation!I$99:K$99),"")</f>
        <v>4.320898675951379E-2</v>
      </c>
      <c r="M115" s="50">
        <f>IFERROR(AVERAGE(ACR_ACT_Simulation!J$99:L$99),"")</f>
        <v>3.6044030153849681E-2</v>
      </c>
      <c r="N115" s="50">
        <f>IFERROR(AVERAGE(ACR_ACT_Simulation!K$99:M$99),"")</f>
        <v>4.9058135437415919E-2</v>
      </c>
      <c r="O115" s="50">
        <f>IFERROR(AVERAGE(ACR_ACT_Simulation!L$99:N$99),"")</f>
        <v>3.7603393227054895E-2</v>
      </c>
      <c r="P115" s="50"/>
      <c r="Q115" s="50">
        <f>IFERROR(AVERAGE(ACR_ACT_Simulation!M$99:O$99),"")</f>
        <v>3.0551750707364784E-2</v>
      </c>
      <c r="R115" s="50">
        <f>IFERROR(AVERAGE(ACR_ACT_Simulation!Q$99,ACR_ACT_Simulation!O$99,ACR_ACT_Simulation!N$99),"")</f>
        <v>3.1971034791927165E-2</v>
      </c>
      <c r="S115" s="50">
        <f>IFERROR(AVERAGE(ACR_ACT_Simulation!R$99,ACR_ACT_Simulation!Q$99,ACR_ACT_Simulation!O$99),"")</f>
        <v>3.5355056395638185E-2</v>
      </c>
      <c r="T115" s="50">
        <f>IFERROR(AVERAGE(ACR_ACT_Simulation!Q$99:S$99),"")</f>
        <v>4.1589464922109874E-2</v>
      </c>
      <c r="U115" s="50">
        <f>IFERROR(AVERAGE(ACR_ACT_Simulation!R$99:T$99),"")</f>
        <v>3.3559568795714124E-2</v>
      </c>
      <c r="V115" s="50">
        <f>IFERROR(AVERAGE(ACR_ACT_Simulation!S$99:U$99),"")</f>
        <v>3.4982333329023119E-2</v>
      </c>
      <c r="W115" s="50">
        <f>IFERROR(AVERAGE(ACR_ACT_Simulation!T$99:V$99),"")</f>
        <v>3.4564333330301178E-2</v>
      </c>
      <c r="X115" s="50">
        <f>IFERROR(AVERAGE(ACR_ACT_Simulation!U$99:W$99),"")</f>
        <v>3.5261666665386437E-2</v>
      </c>
      <c r="Y115" s="50">
        <f>IFERROR(AVERAGE(ACR_ACT_Simulation!V$99:X$99),"")</f>
        <v>3.5841333336473179E-2</v>
      </c>
      <c r="Z115" s="50">
        <f>IFERROR(AVERAGE(ACR_ACT_Simulation!W$99:Y$99),"")</f>
        <v>3.5948000007698822E-2</v>
      </c>
      <c r="AA115" s="50">
        <f>IFERROR(AVERAGE(ACR_ACT_Simulation!X$99:Z$99),"")</f>
        <v>3.5023666671707865E-2</v>
      </c>
      <c r="AB115" s="50">
        <f>IFERROR(AVERAGE(ACR_ACT_Simulation!Y$99:AA$99),"")</f>
        <v>3.526866666872016E-2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IFERROR(AVERAGE(ACR_ACT_Simulation!D$97:I$97),"")</f>
        <v>-1.4868202859189253E-2</v>
      </c>
      <c r="K120" s="50">
        <f>IFERROR(AVERAGE(ACR_ACT_Simulation!E$97:J$97),"")</f>
        <v>6.4583362280261625E-3</v>
      </c>
      <c r="L120" s="50">
        <f>IFERROR(AVERAGE(ACR_ACT_Simulation!F$97:K$97),"")</f>
        <v>1.0170723385248345E-2</v>
      </c>
      <c r="M120" s="50">
        <f>IFERROR(AVERAGE(ACR_ACT_Simulation!G$97:L$97),"")</f>
        <v>2.3027418312068413E-3</v>
      </c>
      <c r="N120" s="50">
        <f>IFERROR(AVERAGE(ACR_ACT_Simulation!H$97:M$97),"")</f>
        <v>1.4429095707857645E-2</v>
      </c>
      <c r="O120" s="50">
        <f>IFERROR(AVERAGE(ACR_ACT_Simulation!I$97:N$97),"")</f>
        <v>6.4137080376862983E-3</v>
      </c>
      <c r="P120" s="50"/>
      <c r="Q120" s="50">
        <f>IFERROR(AVERAGE(ACR_ACT_Simulation!J$97:O$97),"")</f>
        <v>1.2122583238337295E-2</v>
      </c>
      <c r="R120" s="50">
        <f>IFERROR(AVERAGE(ACR_ACT_Simulation!Q$97,ACR_ACT_Simulation!K$97:O$97),"")</f>
        <v>5.5153945981392853E-3</v>
      </c>
      <c r="S120" s="50">
        <f>IFERROR(AVERAGE(ACR_ACT_Simulation!R$97,ACR_ACT_Simulation!Q$97,ACR_ACT_Simulation!L$97:O$97),"")</f>
        <v>-6.4271540311132509E-3</v>
      </c>
      <c r="T120" s="50">
        <f>IFERROR(AVERAGE(ACR_ACT_Simulation!S$97,ACR_ACT_Simulation!R$97,ACR_ACT_Simulation!Q$97,ACR_ACT_Simulation!M$97:O$97),"")</f>
        <v>-4.3507220649069422E-3</v>
      </c>
      <c r="U120" s="50">
        <f>IFERROR(AVERAGE(ACR_ACT_Simulation!Q$97:T$97,ACR_ACT_Simulation!N$97:O$97),"")</f>
        <v>-1.2537388492064594E-2</v>
      </c>
      <c r="V120" s="50">
        <f>IFERROR(AVERAGE(ACR_ACT_Simulation!Q$97:U$97,ACR_ACT_Simulation!O$97),"")</f>
        <v>-1.1495587023591399E-2</v>
      </c>
      <c r="W120" s="50">
        <f>IFERROR(AVERAGE(ACR_ACT_Simulation!Q$97:V$97),"")</f>
        <v>-1.8963658367023906E-2</v>
      </c>
      <c r="X120" s="50">
        <f>IFERROR(AVERAGE(ACR_ACT_Simulation!R$97:W$97),"")</f>
        <v>-1.5842175479272708E-2</v>
      </c>
      <c r="Y120" s="50">
        <f>IFERROR(AVERAGE(ACR_ACT_Simulation!S$97:X$97),"")</f>
        <v>-1.1908166660138239E-2</v>
      </c>
      <c r="Z120" s="50">
        <f>IFERROR(AVERAGE(ACR_ACT_Simulation!T$97:Y$97),"")</f>
        <v>-1.2733333326415242E-2</v>
      </c>
      <c r="AA120" s="50">
        <f>IFERROR(AVERAGE(ACR_ACT_Simulation!U$97:Z$97),"")</f>
        <v>-1.4044333327033845E-2</v>
      </c>
      <c r="AB120" s="50">
        <f>IFERROR(AVERAGE(ACR_ACT_Simulation!V$97:AA$97),"")</f>
        <v>-1.4246333332322522E-2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IFERROR(AVERAGE(ACR_ACT_Simulation!D$98:I$98),"")</f>
        <v>2.8125981460914235E-2</v>
      </c>
      <c r="K121" s="50">
        <f>IFERROR(AVERAGE(ACR_ACT_Simulation!E$98:J$98),"")</f>
        <v>2.4399494765281304E-2</v>
      </c>
      <c r="L121" s="50">
        <f>IFERROR(AVERAGE(ACR_ACT_Simulation!F$98:K$98),"")</f>
        <v>2.9505321325195105E-2</v>
      </c>
      <c r="M121" s="50">
        <f>IFERROR(AVERAGE(ACR_ACT_Simulation!G$98:L$98),"")</f>
        <v>3.2625699513779007E-2</v>
      </c>
      <c r="N121" s="50">
        <f>IFERROR(AVERAGE(ACR_ACT_Simulation!H$98:M$98),"")</f>
        <v>2.0873739688723136E-2</v>
      </c>
      <c r="O121" s="50">
        <f>IFERROR(AVERAGE(ACR_ACT_Simulation!I$98:N$98),"")</f>
        <v>2.6591698895902644E-2</v>
      </c>
      <c r="P121" s="50"/>
      <c r="Q121" s="50">
        <f>IFERROR(AVERAGE(ACR_ACT_Simulation!J$98:O$98),"")</f>
        <v>1.6690483317460498E-2</v>
      </c>
      <c r="R121" s="50">
        <f>IFERROR(AVERAGE(ACR_ACT_Simulation!Q$98,ACR_ACT_Simulation!K$98:O$98),"")</f>
        <v>2.9156225941099678E-2</v>
      </c>
      <c r="S121" s="50">
        <f>IFERROR(AVERAGE(ACR_ACT_Simulation!R$98,ACR_ACT_Simulation!Q$98,ACR_ACT_Simulation!L$98:O$98),"")</f>
        <v>2.9460307783726325E-2</v>
      </c>
      <c r="T121" s="50">
        <f>IFERROR(AVERAGE(ACR_ACT_Simulation!S$98,ACR_ACT_Simulation!R$98,ACR_ACT_Simulation!Q$98,ACR_ACT_Simulation!M$98:O$98),"")</f>
        <v>2.2140246530675773E-2</v>
      </c>
      <c r="U121" s="50">
        <f>IFERROR(AVERAGE(ACR_ACT_Simulation!Q$98:T$98,ACR_ACT_Simulation!N$98:O$98),"")</f>
        <v>2.6808206867388273E-2</v>
      </c>
      <c r="V121" s="50">
        <f>IFERROR(AVERAGE(ACR_ACT_Simulation!Q$98:U$98,ACR_ACT_Simulation!O$98),"")</f>
        <v>2.3960127440343704E-2</v>
      </c>
      <c r="W121" s="50">
        <f>IFERROR(AVERAGE(ACR_ACT_Simulation!Q$98:V$98),"")</f>
        <v>3.0775763415783957E-2</v>
      </c>
      <c r="X121" s="50">
        <f>IFERROR(AVERAGE(ACR_ACT_Simulation!R$98:W$98),"")</f>
        <v>2.5053174153838564E-2</v>
      </c>
      <c r="Y121" s="50">
        <f>IFERROR(AVERAGE(ACR_ACT_Simulation!S$98:X$98),"")</f>
        <v>2.6090166668120585E-2</v>
      </c>
      <c r="Z121" s="50">
        <f>IFERROR(AVERAGE(ACR_ACT_Simulation!T$98:Y$98),"")</f>
        <v>2.5621166669410129E-2</v>
      </c>
      <c r="AA121" s="50">
        <f>IFERROR(AVERAGE(ACR_ACT_Simulation!U$98:Z$98),"")</f>
        <v>2.6264666668480968E-2</v>
      </c>
      <c r="AB121" s="50">
        <f>IFERROR(AVERAGE(ACR_ACT_Simulation!V$98:AA$98),"")</f>
        <v>2.6224833334930864E-2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IFERROR(AVERAGE(ACR_ACT_Simulation!D$99:I$99),"")</f>
        <v>5.6081233510543692E-2</v>
      </c>
      <c r="K122" s="50">
        <f>IFERROR(AVERAGE(ACR_ACT_Simulation!E$99:J$99),"")</f>
        <v>4.4972653556651622E-2</v>
      </c>
      <c r="L122" s="50">
        <f>IFERROR(AVERAGE(ACR_ACT_Simulation!F$99:K$99),"")</f>
        <v>3.894495692326938E-2</v>
      </c>
      <c r="M122" s="50">
        <f>IFERROR(AVERAGE(ACR_ACT_Simulation!G$99:L$99),"")</f>
        <v>3.8487078908665762E-2</v>
      </c>
      <c r="N122" s="50">
        <f>IFERROR(AVERAGE(ACR_ACT_Simulation!H$99:M$99),"")</f>
        <v>4.0309370062040641E-2</v>
      </c>
      <c r="O122" s="50">
        <f>IFERROR(AVERAGE(ACR_ACT_Simulation!I$99:N$99),"")</f>
        <v>4.0406189993284346E-2</v>
      </c>
      <c r="P122" s="50"/>
      <c r="Q122" s="50">
        <f>IFERROR(AVERAGE(ACR_ACT_Simulation!J$99:O$99),"")</f>
        <v>3.3297890430607234E-2</v>
      </c>
      <c r="R122" s="50">
        <f>IFERROR(AVERAGE(ACR_ACT_Simulation!Q$99,ACR_ACT_Simulation!K$99:O$99),"")</f>
        <v>4.0514585114671542E-2</v>
      </c>
      <c r="S122" s="50">
        <f>IFERROR(AVERAGE(ACR_ACT_Simulation!R$99,ACR_ACT_Simulation!Q$99,ACR_ACT_Simulation!L$99:O$99),"")</f>
        <v>3.6479224811346543E-2</v>
      </c>
      <c r="T122" s="50">
        <f>IFERROR(AVERAGE(ACR_ACT_Simulation!S$99,ACR_ACT_Simulation!R$99,ACR_ACT_Simulation!Q$99,ACR_ACT_Simulation!M$99:O$99),"")</f>
        <v>3.6070607814737331E-2</v>
      </c>
      <c r="U122" s="50">
        <f>IFERROR(AVERAGE(ACR_ACT_Simulation!Q$99:T$99,ACR_ACT_Simulation!N$99:O$99),"")</f>
        <v>3.2765301793820645E-2</v>
      </c>
      <c r="V122" s="50">
        <f>IFERROR(AVERAGE(ACR_ACT_Simulation!Q$99:U$99,ACR_ACT_Simulation!O$99),"")</f>
        <v>3.5168694862330652E-2</v>
      </c>
      <c r="W122" s="50">
        <f>IFERROR(AVERAGE(ACR_ACT_Simulation!Q$99:V$99),"")</f>
        <v>3.8076899126205523E-2</v>
      </c>
      <c r="X122" s="50">
        <f>IFERROR(AVERAGE(ACR_ACT_Simulation!R$99:W$99),"")</f>
        <v>3.4410617730550284E-2</v>
      </c>
      <c r="Y122" s="50">
        <f>IFERROR(AVERAGE(ACR_ACT_Simulation!S$99:X$99),"")</f>
        <v>3.5411833332748145E-2</v>
      </c>
      <c r="Z122" s="50">
        <f>IFERROR(AVERAGE(ACR_ACT_Simulation!T$99:Y$99),"")</f>
        <v>3.5256166669E-2</v>
      </c>
      <c r="AA122" s="50">
        <f>IFERROR(AVERAGE(ACR_ACT_Simulation!U$99:Z$99),"")</f>
        <v>3.5142666668547151E-2</v>
      </c>
      <c r="AB122" s="50">
        <f>IFERROR(AVERAGE(ACR_ACT_Simulation!V$99:AA$99),"")</f>
        <v>3.5555000002596669E-2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IFERROR(AVERAGE(ACR_ACT_Simulation!D$97:O$97),"")</f>
        <v>-1.3728098104259789E-3</v>
      </c>
      <c r="R128" s="50">
        <f>IFERROR(AVERAGE(ACR_ACT_Simulation!E$97:O$97,ACR_ACT_Simulation!Q$97),"")</f>
        <v>5.9868654130827243E-3</v>
      </c>
      <c r="S128" s="50">
        <f>IFERROR(AVERAGE(ACR_ACT_Simulation!F$97:O$97,ACR_ACT_Simulation!Q$97:R$97),"")</f>
        <v>1.8717846770675468E-3</v>
      </c>
      <c r="T128" s="50">
        <f>IFERROR(AVERAGE(ACR_ACT_Simulation!G$97:O$97,ACR_ACT_Simulation!Q$97:S$97),"")</f>
        <v>-1.0239901168500505E-3</v>
      </c>
      <c r="U128" s="50">
        <f>IFERROR(AVERAGE(ACR_ACT_Simulation!H$97:O$97,ACR_ACT_Simulation!Q$97:T$97),"")</f>
        <v>9.4585360789652595E-4</v>
      </c>
      <c r="V128" s="50">
        <f>IFERROR(AVERAGE(ACR_ACT_Simulation!I$97:O$97,ACR_ACT_Simulation!Q$97:U$97),"")</f>
        <v>-2.5409394929525506E-3</v>
      </c>
      <c r="W128" s="50">
        <f>IFERROR(AVERAGE(ACR_ACT_Simulation!J$97:O$97,ACR_ACT_Simulation!Q$97:V$97),"")</f>
        <v>-3.4205375643433047E-3</v>
      </c>
      <c r="X128" s="50">
        <f>IFERROR(AVERAGE(ACR_ACT_Simulation!K$97:O$97,ACR_ACT_Simulation!Q$97:W$97),"")</f>
        <v>-5.1633904405667119E-3</v>
      </c>
      <c r="Y128" s="50">
        <f>IFERROR(AVERAGE(ACR_ACT_Simulation!L$97:O$97,ACR_ACT_Simulation!Q$97:X$97),"")</f>
        <v>-9.1676603456257444E-3</v>
      </c>
      <c r="Z128" s="50">
        <f>IFERROR(AVERAGE(ACR_ACT_Simulation!M$97:O$97,ACR_ACT_Simulation!Q$97:Y$97),"")</f>
        <v>-8.5420276956610919E-3</v>
      </c>
      <c r="AA128" s="50">
        <f>IFERROR(AVERAGE(ACR_ACT_Simulation!N$97:O$97,ACR_ACT_Simulation!Q$97:Z$97),"")</f>
        <v>-1.329086090954922E-2</v>
      </c>
      <c r="AB128" s="50">
        <f>IFERROR(AVERAGE(ACR_ACT_Simulation!O$97,ACR_ACT_Simulation!Q$97:AA$97),"")</f>
        <v>-1.2870960177956961E-2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IFERROR(AVERAGE(ACR_ACT_Simulation!D$98:O$98),"")</f>
        <v>2.2408232389187367E-2</v>
      </c>
      <c r="R129" s="50">
        <f>IFERROR(AVERAGE(ACR_ACT_Simulation!E$98:O$98,ACR_ACT_Simulation!Q$98),"")</f>
        <v>2.6777860353190491E-2</v>
      </c>
      <c r="S129" s="50">
        <f>IFERROR(AVERAGE(ACR_ACT_Simulation!F$98:O$98,ACR_ACT_Simulation!Q$98:R$98),"")</f>
        <v>2.9482814554460713E-2</v>
      </c>
      <c r="T129" s="50">
        <f>IFERROR(AVERAGE(ACR_ACT_Simulation!G$98:O$98,ACR_ACT_Simulation!Q$98:S$98),"")</f>
        <v>2.7382973022227391E-2</v>
      </c>
      <c r="U129" s="50">
        <f>IFERROR(AVERAGE(ACR_ACT_Simulation!H$98:O$98,ACR_ACT_Simulation!Q$98:T$98),"")</f>
        <v>2.3840973278055705E-2</v>
      </c>
      <c r="V129" s="50">
        <f>IFERROR(AVERAGE(ACR_ACT_Simulation!I$98:O$98,ACR_ACT_Simulation!Q$98:U$98),"")</f>
        <v>2.5275913168123176E-2</v>
      </c>
      <c r="W129" s="50">
        <f>IFERROR(AVERAGE(ACR_ACT_Simulation!J$98:O$98,ACR_ACT_Simulation!Q$98:V$98),"")</f>
        <v>2.3733123366622227E-2</v>
      </c>
      <c r="X129" s="50">
        <f>IFERROR(AVERAGE(ACR_ACT_Simulation!K$98:O$98,ACR_ACT_Simulation!Q$98:W$98),"")</f>
        <v>2.7104700047469121E-2</v>
      </c>
      <c r="Y129" s="50">
        <f>IFERROR(AVERAGE(ACR_ACT_Simulation!L$98:O$98,ACR_ACT_Simulation!Q$98:X$98),"")</f>
        <v>2.7775237225923455E-2</v>
      </c>
      <c r="Z129" s="50">
        <f>IFERROR(AVERAGE(ACR_ACT_Simulation!M$98:O$98,ACR_ACT_Simulation!Q$98:Y$98),"")</f>
        <v>2.3880706600042951E-2</v>
      </c>
      <c r="AA129" s="50">
        <f>IFERROR(AVERAGE(ACR_ACT_Simulation!N$98:O$98,ACR_ACT_Simulation!Q$98:Z$98),"")</f>
        <v>2.6536436767934619E-2</v>
      </c>
      <c r="AB129" s="50">
        <f>IFERROR(AVERAGE(ACR_ACT_Simulation!O$98,ACR_ACT_Simulation!Q$98:AA$98),"")</f>
        <v>2.5092480387637284E-2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IFERROR(AVERAGE(ACR_ACT_Simulation!D$99:O$99),"")</f>
        <v>4.4689561970575463E-2</v>
      </c>
      <c r="R130" s="50">
        <f>IFERROR(AVERAGE(ACR_ACT_Simulation!E$99:O$99,ACR_ACT_Simulation!Q$99),"")</f>
        <v>4.2743619335661585E-2</v>
      </c>
      <c r="S130" s="50">
        <f>IFERROR(AVERAGE(ACR_ACT_Simulation!F$99:O$99,ACR_ACT_Simulation!Q$99:R$99),"")</f>
        <v>3.7712090867307958E-2</v>
      </c>
      <c r="T130" s="50">
        <f>IFERROR(AVERAGE(ACR_ACT_Simulation!G$99:O$99,ACR_ACT_Simulation!Q$99:S$99),"")</f>
        <v>3.7278843361701543E-2</v>
      </c>
      <c r="U130" s="50">
        <f>IFERROR(AVERAGE(ACR_ACT_Simulation!H$99:O$99,ACR_ACT_Simulation!Q$99:T$99),"")</f>
        <v>3.6537335927930646E-2</v>
      </c>
      <c r="V130" s="50">
        <f>IFERROR(AVERAGE(ACR_ACT_Simulation!I$99:O$99,ACR_ACT_Simulation!Q$99:U$99),"")</f>
        <v>3.7787442427807495E-2</v>
      </c>
      <c r="W130" s="50">
        <f>IFERROR(AVERAGE(ACR_ACT_Simulation!J$99:O$99,ACR_ACT_Simulation!Q$99:V$99),"")</f>
        <v>3.5687394778406378E-2</v>
      </c>
      <c r="X130" s="50">
        <f>IFERROR(AVERAGE(ACR_ACT_Simulation!K$99:O$99,ACR_ACT_Simulation!Q$99:W$99),"")</f>
        <v>3.746260142261091E-2</v>
      </c>
      <c r="Y130" s="50">
        <f>IFERROR(AVERAGE(ACR_ACT_Simulation!L$99:O$99,ACR_ACT_Simulation!Q$99:X$99),"")</f>
        <v>3.5945529072047344E-2</v>
      </c>
      <c r="Z130" s="50">
        <f>IFERROR(AVERAGE(ACR_ACT_Simulation!M$99:O$99,ACR_ACT_Simulation!Q$99:Y$99),"")</f>
        <v>3.5663387241868662E-2</v>
      </c>
      <c r="AA130" s="50">
        <f>IFERROR(AVERAGE(ACR_ACT_Simulation!N$99:O$99,ACR_ACT_Simulation!Q$99:Z$99),"")</f>
        <v>3.3953984231183898E-2</v>
      </c>
      <c r="AB130" s="50">
        <f>IFERROR(AVERAGE(ACR_ACT_Simulation!O$99,ACR_ACT_Simulation!Q$99:AA$99),"")</f>
        <v>3.5361847432463657E-2</v>
      </c>
      <c r="AC130" s="50"/>
    </row>
  </sheetData>
  <mergeCells count="3">
    <mergeCell ref="B83:C83"/>
    <mergeCell ref="Q3:T3"/>
    <mergeCell ref="B4:B5"/>
  </mergeCells>
  <conditionalFormatting sqref="Q17:AB17 Q19:AB19 Q21:AB21 Q23:AB23">
    <cfRule type="expression" dxfId="35" priority="50">
      <formula>Q$9=1</formula>
    </cfRule>
  </conditionalFormatting>
  <conditionalFormatting sqref="Q25 Q27 Q15 Q17 Q19 Q21 Q23 Q86 Q88 Q90">
    <cfRule type="expression" dxfId="34" priority="49">
      <formula>Q$9=1</formula>
    </cfRule>
  </conditionalFormatting>
  <conditionalFormatting sqref="R25 R27 R15 R17 R19 R21 R23 R86 R88 R90">
    <cfRule type="expression" dxfId="33" priority="38">
      <formula>$R$9=1</formula>
    </cfRule>
  </conditionalFormatting>
  <conditionalFormatting sqref="S25 S27 S15 S17 S19 S21 S23 S86 S88 S90">
    <cfRule type="expression" dxfId="32" priority="37">
      <formula>$S$9=1</formula>
    </cfRule>
  </conditionalFormatting>
  <conditionalFormatting sqref="T25 T27 T15 T17 T19 T21 T23 T86 T88 T90">
    <cfRule type="expression" dxfId="31" priority="36">
      <formula>$T$9=1</formula>
    </cfRule>
  </conditionalFormatting>
  <conditionalFormatting sqref="U25 U27 U15 U17 U19 U21 U23 U86 U88 U90">
    <cfRule type="expression" dxfId="30" priority="35">
      <formula>$U$9=1</formula>
    </cfRule>
  </conditionalFormatting>
  <conditionalFormatting sqref="V25 V27 V15 V17 V19 V21 V23 V86 V88 V90">
    <cfRule type="expression" dxfId="29" priority="34">
      <formula>$V$9=1</formula>
    </cfRule>
  </conditionalFormatting>
  <conditionalFormatting sqref="W25 W27 W15 W17 W19 W21 W23 W86 W88 W90">
    <cfRule type="expression" dxfId="28" priority="33">
      <formula>$W$9=1</formula>
    </cfRule>
  </conditionalFormatting>
  <conditionalFormatting sqref="X25 X27 X15 X17 X19 X21 X23 X86 X88 X90">
    <cfRule type="expression" dxfId="27" priority="32">
      <formula>$X$9=1</formula>
    </cfRule>
  </conditionalFormatting>
  <conditionalFormatting sqref="Y25 Y27 Y15 Y17 Y19 Y21 Y23 Y86 Y88 Y90">
    <cfRule type="expression" dxfId="26" priority="31">
      <formula>$Y$9=1</formula>
    </cfRule>
  </conditionalFormatting>
  <conditionalFormatting sqref="Z25 Z27 Z15 Z17 Z19 Z21 Z23 Z86 Z88 Z90">
    <cfRule type="expression" dxfId="25" priority="30">
      <formula>$Z$9=1</formula>
    </cfRule>
  </conditionalFormatting>
  <conditionalFormatting sqref="AA25 AA27 AA15 AA17 AA19 AA21 AA23 AA86 AA88 AA90">
    <cfRule type="expression" dxfId="24" priority="29">
      <formula>$AA$9=1</formula>
    </cfRule>
  </conditionalFormatting>
  <conditionalFormatting sqref="AB25 AB27 AB15 AB17 AB19 AB21 AB23 AB86 AB88 AB90">
    <cfRule type="expression" dxfId="23" priority="28">
      <formula>$AB$9=1</formula>
    </cfRule>
  </conditionalFormatting>
  <conditionalFormatting sqref="Q3">
    <cfRule type="expression" dxfId="22" priority="25">
      <formula>$BE$3="UAT Test"</formula>
    </cfRule>
    <cfRule type="expression" dxfId="21" priority="26">
      <formula>$BE$3="Production"</formula>
    </cfRule>
    <cfRule type="cellIs" dxfId="20" priority="27" operator="notEqual">
      <formula>""</formula>
    </cfRule>
  </conditionalFormatting>
  <conditionalFormatting sqref="Q25:AB25">
    <cfRule type="expression" dxfId="19" priority="24">
      <formula>Q$9=1</formula>
    </cfRule>
  </conditionalFormatting>
  <conditionalFormatting sqref="Q27:AB27">
    <cfRule type="expression" dxfId="18" priority="12">
      <formula>Q$9=1</formula>
    </cfRule>
  </conditionalFormatting>
  <hyperlinks>
    <hyperlink ref="Q2" r:id="rId1" xr:uid="{99F7A754-358E-4817-95AA-2B92880B6D4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 A25 A23 A21 A19 A17 A16 A18 A20 A22 A24 A26:A27" formula="1"/>
  </ignoredError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3342-1DED-4EA5-9A5A-A9DE0F4A057F}">
  <sheetPr codeName="Sheet10">
    <tabColor theme="7" tint="0.39997558519241921"/>
  </sheetPr>
  <dimension ref="A1:BE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29687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16384" width="9.09765625" style="1"/>
  </cols>
  <sheetData>
    <row r="1" spans="1:57" s="2" customFormat="1" ht="21" customHeight="1" x14ac:dyDescent="0.3"/>
    <row r="2" spans="1:57" s="2" customFormat="1" ht="26.25" customHeight="1" x14ac:dyDescent="0.35">
      <c r="P2" s="12" t="s">
        <v>0</v>
      </c>
      <c r="Q2" s="33" t="s">
        <v>1</v>
      </c>
    </row>
    <row r="3" spans="1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_xlfn.XLOOKUP(_xlfn.IFNA(_xll.SAPGetSourceInfo("ADS_MOM_REP","SYSTEM"),"NA"),'Instructions and Report'!AE2:AE7,'Instructions and Report'!AF2:AF7,"NA",0)</f>
        <v>SIT Test</v>
      </c>
    </row>
    <row r="4" spans="1:57" x14ac:dyDescent="0.3">
      <c r="B4" s="60" t="str">
        <f>"Area Selected: "&amp;IFERROR(_xll.SAPGetDimensionEffectiveFilter("ACR_MOM_REP","ZMAREA","TEXT"),"")</f>
        <v>Area Selected: Australia</v>
      </c>
    </row>
    <row r="5" spans="1:57" x14ac:dyDescent="0.3">
      <c r="B5" s="60"/>
    </row>
    <row r="7" spans="1:57" hidden="1" x14ac:dyDescent="0.3">
      <c r="C7" s="1" t="str">
        <f>IFERROR(_xll.SAPGetMember("ACT_NONUS_SIM","0FISCPER="&amp;C$8, "0NUMDAY_Key"),"")</f>
        <v>30</v>
      </c>
      <c r="D7" s="1" t="str">
        <f>IFERROR(_xll.SAPGetMember("ADS_MOM_NUS_RPL","0FISCPER="&amp;D$8, "0NUMDAY_Key"),"")</f>
        <v>31</v>
      </c>
      <c r="E7" s="1" t="str">
        <f>IFERROR(_xll.SAPGetMember("ADS_MOM_NUS_RPL","0FISCPER="&amp;E$8, "0NUMDAY_Key"),"")</f>
        <v>31</v>
      </c>
      <c r="F7" s="1" t="str">
        <f>IFERROR(_xll.SAPGetMember("ADS_MOM_NUS_RPL","0FISCPER="&amp;F$8, "0NUMDAY_Key"),"")</f>
        <v>30</v>
      </c>
      <c r="G7" s="1" t="str">
        <f>IFERROR(_xll.SAPGetMember("ADS_MOM_NUS_RPL","0FISCPER="&amp;G$8, "0NUMDAY_Key"),"")</f>
        <v>31</v>
      </c>
      <c r="H7" s="1" t="str">
        <f>IFERROR(_xll.SAPGetMember("ADS_MOM_NUS_RPL","0FISCPER="&amp;H$8, "0NUMDAY_Key"),"")</f>
        <v>30</v>
      </c>
      <c r="I7" s="1" t="str">
        <f>IFERROR(_xll.SAPGetMember("ADS_MOM_NUS_RPL","0FISCPER="&amp;I$8, "0NUMDAY_Key"),"")</f>
        <v>31</v>
      </c>
      <c r="J7" s="1" t="str">
        <f>IFERROR(_xll.SAPGetMember("ADS_MOM_NUS_RPL","0FISCPER="&amp;J$8, "0NUMDAY_Key"),"")</f>
        <v>31</v>
      </c>
      <c r="K7" s="1" t="str">
        <f>IFERROR(_xll.SAPGetMember("ADS_MOM_NUS_RPL","0FISCPER="&amp;K$8, "0NUMDAY_Key"),"")</f>
        <v>29</v>
      </c>
      <c r="L7" s="1" t="str">
        <f>IFERROR(_xll.SAPGetMember("ADS_MOM_NUS_RPL","0FISCPER="&amp;L$8, "0NUMDAY_Key"),"")</f>
        <v>31</v>
      </c>
      <c r="M7" s="1" t="str">
        <f>IFERROR(_xll.SAPGetMember("ADS_MOM_NUS_RPL","0FISCPER="&amp;M$8, "0NUMDAY_Key"),"")</f>
        <v>30</v>
      </c>
      <c r="N7" s="1" t="str">
        <f>IFERROR(_xll.SAPGetMember("ADS_MOM_NUS_RPL","0FISCPER="&amp;N$8, "0NUMDAY_Key"),"")</f>
        <v>31</v>
      </c>
      <c r="O7" s="1" t="str">
        <f>IFERROR(_xll.SAPGetMember("ADS_MOM_NUS_RPL","0FISCPER="&amp;O$8, "0NUMDAY_Key"),"")</f>
        <v>30</v>
      </c>
      <c r="Q7" s="1" t="str">
        <f>IFERROR(_xll.SAPGetMember("ADS_MOM_NUS_RPL","0FISCPER="&amp;Q$8, "0NUMDAY_Key"),"")</f>
        <v>31</v>
      </c>
      <c r="R7" s="1" t="str">
        <f>IFERROR(_xll.SAPGetMember("ADS_MOM_NUS_RPL","0FISCPER="&amp;R$8, "0NUMDAY_Key"),"")</f>
        <v>31</v>
      </c>
      <c r="S7" s="1" t="str">
        <f>IFERROR(_xll.SAPGetMember("ADS_MOM_NUS_RPL","0FISCPER="&amp;S$8, "0NUMDAY_Key"),"")</f>
        <v>30</v>
      </c>
      <c r="T7" s="1" t="str">
        <f>IFERROR(_xll.SAPGetMember("ADS_MOM_NUS_RPL","0FISCPER="&amp;T$8, "0NUMDAY_Key"),"")</f>
        <v>31</v>
      </c>
      <c r="U7" s="1" t="str">
        <f>IFERROR(_xll.SAPGetMember("ADS_MOM_NUS_RPL","0FISCPER="&amp;U$8, "0NUMDAY_Key"),"")</f>
        <v>30</v>
      </c>
      <c r="V7" s="1" t="str">
        <f>IFERROR(_xll.SAPGetMember("ADS_MOM_NUS_RPL","0FISCPER="&amp;V$8, "0NUMDAY_Key"),"")</f>
        <v>31</v>
      </c>
      <c r="W7" s="1" t="str">
        <f>IFERROR(_xll.SAPGetMember("ADS_MOM_NUS_RPL","0FISCPER="&amp;W$8, "0NUMDAY_Key"),"")</f>
        <v>31</v>
      </c>
      <c r="X7" s="1" t="str">
        <f>IFERROR(_xll.SAPGetMember("ADS_MOM_NUS_RPL","0FISCPER="&amp;X$8, "0NUMDAY_Key"),"")</f>
        <v>28</v>
      </c>
      <c r="Y7" s="1" t="str">
        <f>IFERROR(_xll.SAPGetMember("ADS_MOM_NUS_RPL","0FISCPER="&amp;Y$8, "0NUMDAY_Key"),"")</f>
        <v>31</v>
      </c>
      <c r="Z7" s="1" t="str">
        <f>IFERROR(_xll.SAPGetMember("ADS_MOM_NUS_RPL","0FISCPER="&amp;Z$8, "0NUMDAY_Key"),"")</f>
        <v>30</v>
      </c>
      <c r="AA7" s="1" t="str">
        <f>IFERROR(_xll.SAPGetMember("ADS_MOM_NUS_RPL","0FISCPER="&amp;AA$8, "0NUMDAY_Key"),"")</f>
        <v>31</v>
      </c>
      <c r="AB7" s="1" t="str">
        <f>IFERROR(_xll.SAPGetMember("ADS_MOM_NUS_RPL","0FISCPER="&amp;AB$8, "0NUMDAY_Key"),"")</f>
        <v>30</v>
      </c>
    </row>
    <row r="8" spans="1:57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57" hidden="1" x14ac:dyDescent="0.3">
      <c r="B9" s="1" t="s">
        <v>69</v>
      </c>
      <c r="C9" s="1" t="str">
        <f>IFERROR(_xll.SAPGetVariable("ADS_MOM_NUS_SEG","ZVFP13P16","VALUEASKEY"),"")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57" ht="12.75" hidden="1" customHeight="1" x14ac:dyDescent="0.3"/>
    <row r="11" spans="1:57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</row>
    <row r="12" spans="1:57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57" ht="16" x14ac:dyDescent="0.3">
      <c r="B13" s="46" t="s">
        <v>47</v>
      </c>
      <c r="C13" s="46" t="s">
        <v>48</v>
      </c>
      <c r="D13" s="45" t="str">
        <f>IFERROR(ADS_MOM!D7,"")</f>
        <v>JUL, 2019</v>
      </c>
      <c r="E13" s="45" t="str">
        <f>IFERROR(ADS_MOM!E7,"")</f>
        <v>AUG, 2019</v>
      </c>
      <c r="F13" s="45" t="str">
        <f>IFERROR(ADS_MOM!F7,"")</f>
        <v>SEP, 2019</v>
      </c>
      <c r="G13" s="45" t="str">
        <f>IFERROR(ADS_MOM!G7,"")</f>
        <v>OCT, 2019</v>
      </c>
      <c r="H13" s="45" t="str">
        <f>IFERROR(ADS_MOM!H7,"")</f>
        <v>NOV, 2019</v>
      </c>
      <c r="I13" s="45" t="str">
        <f>IFERROR(ADS_MOM!I7,"")</f>
        <v>DEC, 2019</v>
      </c>
      <c r="J13" s="45" t="str">
        <f>IFERROR(ADS_MOM!J7,"")</f>
        <v>JAN, 2020</v>
      </c>
      <c r="K13" s="45" t="str">
        <f>IFERROR(ADS_MOM!K7,"")</f>
        <v>FEB, 2020</v>
      </c>
      <c r="L13" s="45" t="str">
        <f>IFERROR(ADS_MOM!L7,"")</f>
        <v>MAR, 2020</v>
      </c>
      <c r="M13" s="45" t="str">
        <f>IFERROR(ADS_MOM!M7,"")</f>
        <v>APR, 2020</v>
      </c>
      <c r="N13" s="45" t="str">
        <f>IFERROR(ADS_MOM!N7,"")</f>
        <v>MAY, 2020</v>
      </c>
      <c r="O13" s="45" t="str">
        <f>IFERROR(ADS_MOM!O7,"")</f>
        <v>JUN, 2020</v>
      </c>
      <c r="P13" s="45" t="str">
        <f>IFERROR(ADS_MOM!P7,"")</f>
        <v>FY 2020</v>
      </c>
      <c r="Q13" s="45" t="str">
        <f>IFERROR(ADS_MOM!Q7,"")</f>
        <v>JUL, 2020</v>
      </c>
      <c r="R13" s="45" t="str">
        <f>IFERROR(ADS_MOM!R7,"")</f>
        <v>AUG, 2020</v>
      </c>
      <c r="S13" s="45" t="str">
        <f>IFERROR(ADS_MOM!S7,"")</f>
        <v>SEP, 2020</v>
      </c>
      <c r="T13" s="45" t="str">
        <f>IFERROR(ADS_MOM!T7,"")</f>
        <v>OCT, 2020</v>
      </c>
      <c r="U13" s="45" t="str">
        <f>IFERROR(ADS_MOM!U7,"")</f>
        <v>NOV, 2020</v>
      </c>
      <c r="V13" s="45" t="str">
        <f>IFERROR(ADS_MOM!V7,"")</f>
        <v>DEC, 2020</v>
      </c>
      <c r="W13" s="45" t="str">
        <f>IFERROR(ADS_MOM!W7,"")</f>
        <v>JAN, 2021</v>
      </c>
      <c r="X13" s="45" t="str">
        <f>IFERROR(ADS_MOM!X7,"")</f>
        <v>FEB, 2021</v>
      </c>
      <c r="Y13" s="45" t="str">
        <f>IFERROR(ADS_MOM!Y7,"")</f>
        <v>MAR, 2021</v>
      </c>
      <c r="Z13" s="45" t="str">
        <f>IFERROR(ADS_MOM!Z7,"")</f>
        <v>APR, 2021</v>
      </c>
      <c r="AA13" s="45" t="str">
        <f>IFERROR(ADS_MOM!AA7,"")</f>
        <v>MAY, 2021</v>
      </c>
      <c r="AB13" s="45" t="str">
        <f>IFERROR(ADS_MOM!AB7,"")</f>
        <v>JUN, 2021</v>
      </c>
      <c r="AC13" s="45" t="str">
        <f>IFERROR(ADS_MOM!AC7,"")</f>
        <v>FY 2021</v>
      </c>
    </row>
    <row r="14" spans="1:57" ht="16" x14ac:dyDescent="0.3">
      <c r="A14" s="1">
        <f>IF(B14&lt;&gt;"",IF(C14="ACR $ Pre Adj",0,1),IF(C15="Adj $",0,1))</f>
        <v>0</v>
      </c>
      <c r="B14" s="44" t="str">
        <f>IF(ADS_MOM!B25="","",ADS_MOM!B25)</f>
        <v>Major Commercial</v>
      </c>
      <c r="C14" s="44" t="str">
        <f>IF(ADS_MOM!C25="","",ADS_MOM!C25&amp;" Pre Adj")</f>
        <v>ACR $ Pre Adj</v>
      </c>
      <c r="D14" s="42">
        <f>IFERROR(ADS_MOM!D25-ADS_MOM!D27,0)</f>
        <v>1778536.273</v>
      </c>
      <c r="E14" s="42">
        <f>IFERROR(ADS_MOM!E25-ADS_MOM!E27,0)</f>
        <v>1812363.7592</v>
      </c>
      <c r="F14" s="42">
        <f>IFERROR(ADS_MOM!F25-ADS_MOM!F27,0)</f>
        <v>1826770.3857</v>
      </c>
      <c r="G14" s="42">
        <f>IFERROR(ADS_MOM!G25-ADS_MOM!G27,0)</f>
        <v>1930454.3435</v>
      </c>
      <c r="H14" s="42">
        <f>IFERROR(ADS_MOM!H25-ADS_MOM!H27,0)</f>
        <v>1979265.3167000001</v>
      </c>
      <c r="I14" s="42">
        <f>IFERROR(ADS_MOM!I25-ADS_MOM!I27,0)</f>
        <v>2221903.7129000002</v>
      </c>
      <c r="J14" s="42">
        <f>IFERROR(ADS_MOM!J25-ADS_MOM!J27,0)</f>
        <v>2208242.6266999999</v>
      </c>
      <c r="K14" s="42">
        <f>IFERROR(ADS_MOM!K25-ADS_MOM!K27,0)</f>
        <v>2323750.5010000002</v>
      </c>
      <c r="L14" s="42">
        <f>IFERROR(ADS_MOM!L25-ADS_MOM!L27,0)</f>
        <v>2559574.1554999999</v>
      </c>
      <c r="M14" s="42">
        <f>IFERROR(ADS_MOM!M25-ADS_MOM!M27,0)</f>
        <v>2436372.835</v>
      </c>
      <c r="N14" s="42">
        <f>IFERROR(ADS_MOM!N25-ADS_MOM!N27,0)</f>
        <v>2545630.9649</v>
      </c>
      <c r="O14" s="42">
        <f>IFERROR(ADS_MOM!O25-ADS_MOM!O27,0)</f>
        <v>2476608.6364000002</v>
      </c>
      <c r="P14" s="42">
        <f>IFERROR(SUM(D14:O14),0)</f>
        <v>26099473.510499999</v>
      </c>
      <c r="Q14" s="42">
        <f>IFERROR(ADS_MOM!Q25-ADS_MOM!Q27,0)</f>
        <v>2513035.6118000001</v>
      </c>
      <c r="R14" s="42">
        <f>IFERROR(ADS_MOM!R25-ADS_MOM!R27,0)</f>
        <v>2680697.6074000001</v>
      </c>
      <c r="S14" s="42">
        <f>IFERROR(ADS_MOM!S25-ADS_MOM!S27,0)</f>
        <v>2627382.8557000002</v>
      </c>
      <c r="T14" s="42">
        <f>IFERROR(ADS_MOM!T25-ADS_MOM!T27,0)</f>
        <v>2741761.6768999998</v>
      </c>
      <c r="U14" s="42">
        <f>IFERROR(ADS_MOM!U25-ADS_MOM!U27,0)</f>
        <v>2692311.1603000001</v>
      </c>
      <c r="V14" s="42">
        <f>IFERROR(ADS_MOM!V25-ADS_MOM!V27,0)</f>
        <v>2824612.6288999999</v>
      </c>
      <c r="W14" s="42">
        <f>IFERROR(ADS_MOM!W25-ADS_MOM!W27,0)</f>
        <v>2872496.2831999999</v>
      </c>
      <c r="X14" s="42">
        <f>IFERROR(ADS_MOM!X25-ADS_MOM!X27,0)</f>
        <v>2653916.3432</v>
      </c>
      <c r="Y14" s="42">
        <f>IFERROR(ADS_MOM!Y25-ADS_MOM!Y27,0)</f>
        <v>2983537.3026000001</v>
      </c>
      <c r="Z14" s="42">
        <f>IFERROR(ADS_MOM!Z25-ADS_MOM!Z27,0)</f>
        <v>2933046.2270999998</v>
      </c>
      <c r="AA14" s="42">
        <f>IFERROR(ADS_MOM!AA25-ADS_MOM!AA27,0)</f>
        <v>3081704.8398000002</v>
      </c>
      <c r="AB14" s="42">
        <f>IFERROR(ADS_MOM!AB25-ADS_MOM!AB27,0)</f>
        <v>3033411.5427000001</v>
      </c>
      <c r="AC14" s="42">
        <f>IFERROR(SUM(Q14:AB14),0)</f>
        <v>33637914.079600006</v>
      </c>
    </row>
    <row r="15" spans="1:57" ht="16" x14ac:dyDescent="0.3">
      <c r="A15" s="1">
        <f>IF(B15&lt;&gt;"",IF(C14="ACR $ Pre Adj",0,1),IF(C15="Adj $",0,1))</f>
        <v>0</v>
      </c>
      <c r="B15" s="44"/>
      <c r="C15" s="44" t="str">
        <f>IF(ADS_MOM!C27="","",ADS_MOM!C27)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IF(Q9=1,ADS_MOM!Q27,"")</f>
        <v/>
      </c>
      <c r="R15" s="43" t="str">
        <f>IF(R9=1,ADS_MOM!R27,"")</f>
        <v/>
      </c>
      <c r="S15" s="43">
        <f>IF(S9=1,ADS_MOM!S27,"")</f>
        <v>0</v>
      </c>
      <c r="T15" s="43">
        <f>IF(T9=1,ADS_MOM!T27,"")</f>
        <v>876</v>
      </c>
      <c r="U15" s="43">
        <f>IF(U9=1,ADS_MOM!U27,"")</f>
        <v>876</v>
      </c>
      <c r="V15" s="43">
        <f>IF(V9=1,ADS_MOM!V27,"")</f>
        <v>876</v>
      </c>
      <c r="W15" s="43">
        <f>IF(W9=1,ADS_MOM!W27,"")</f>
        <v>876</v>
      </c>
      <c r="X15" s="43">
        <f>IF(X9=1,ADS_MOM!X27,"")</f>
        <v>0</v>
      </c>
      <c r="Y15" s="43">
        <f>IF(Y9=1,ADS_MOM!Y27,"")</f>
        <v>0</v>
      </c>
      <c r="Z15" s="43">
        <f>IF(Z9=1,ADS_MOM!Z27,"")</f>
        <v>0</v>
      </c>
      <c r="AA15" s="43">
        <f>IF(AA9=1,ADS_MOM!AA27,"")</f>
        <v>0</v>
      </c>
      <c r="AB15" s="43">
        <f>IF(AB9=1,ADS_MOM!AB27,"")</f>
        <v>0</v>
      </c>
      <c r="AC15" s="42">
        <f t="shared" ref="AC15:AC27" si="7">IFERROR(SUM(Q15:AB15),0)</f>
        <v>3504</v>
      </c>
    </row>
    <row r="16" spans="1:57" ht="16" x14ac:dyDescent="0.3">
      <c r="A16" s="1">
        <f>IF(B16&lt;&gt;"",IF(C16="ACR $ Pre Adj",0,1),IF(C17="Adj $",0,1))</f>
        <v>0</v>
      </c>
      <c r="B16" s="44" t="str">
        <f>IF(ADS_MOM!B29="","",ADS_MOM!B29)</f>
        <v>Major Public Sector</v>
      </c>
      <c r="C16" s="44" t="str">
        <f>IF(ADS_MOM!C29="","",ADS_MOM!C29&amp;" Pre Adj")</f>
        <v>ACR $ Pre Adj</v>
      </c>
      <c r="D16" s="42">
        <f>IFERROR(ADS_MOM!D29-ADS_MOM!D31,0)</f>
        <v>1449824.2975000001</v>
      </c>
      <c r="E16" s="42">
        <f>IFERROR(ADS_MOM!E29-ADS_MOM!E31,0)</f>
        <v>1544764.1573999999</v>
      </c>
      <c r="F16" s="42">
        <f>IFERROR(ADS_MOM!F29-ADS_MOM!F31,0)</f>
        <v>1481704.5037</v>
      </c>
      <c r="G16" s="42">
        <f>IFERROR(ADS_MOM!G29-ADS_MOM!G31,0)</f>
        <v>1538468.9857000001</v>
      </c>
      <c r="H16" s="42">
        <f>IFERROR(ADS_MOM!H29-ADS_MOM!H31,0)</f>
        <v>1586728.0589000001</v>
      </c>
      <c r="I16" s="42">
        <f>IFERROR(ADS_MOM!I29-ADS_MOM!I31,0)</f>
        <v>1644944.0183000001</v>
      </c>
      <c r="J16" s="42">
        <f>IFERROR(ADS_MOM!J29-ADS_MOM!J31,0)</f>
        <v>1713696.2334</v>
      </c>
      <c r="K16" s="42">
        <f>IFERROR(ADS_MOM!K29-ADS_MOM!K31,0)</f>
        <v>1915917.3263000001</v>
      </c>
      <c r="L16" s="42">
        <f>IFERROR(ADS_MOM!L29-ADS_MOM!L31,0)</f>
        <v>2174389.8234999999</v>
      </c>
      <c r="M16" s="42">
        <f>IFERROR(ADS_MOM!M29-ADS_MOM!M31,0)</f>
        <v>2211313.1518999999</v>
      </c>
      <c r="N16" s="42">
        <f>IFERROR(ADS_MOM!N29-ADS_MOM!N31,0)</f>
        <v>2462454.2066000002</v>
      </c>
      <c r="O16" s="42">
        <f>IFERROR(ADS_MOM!O29-ADS_MOM!O31,0)</f>
        <v>2157489.6414000001</v>
      </c>
      <c r="P16" s="42">
        <f t="shared" si="6"/>
        <v>21881694.404600002</v>
      </c>
      <c r="Q16" s="42">
        <f>IFERROR(ADS_MOM!Q29-ADS_MOM!Q31,0)</f>
        <v>2682965.5704999999</v>
      </c>
      <c r="R16" s="42">
        <f>IFERROR(ADS_MOM!R29-ADS_MOM!R31,0)</f>
        <v>2973847.0414</v>
      </c>
      <c r="S16" s="42">
        <f>IFERROR(ADS_MOM!S29-ADS_MOM!S31,0)</f>
        <v>3062488.7880000002</v>
      </c>
      <c r="T16" s="42">
        <f>IFERROR(ADS_MOM!T29-ADS_MOM!T31,0)</f>
        <v>3368819.5373</v>
      </c>
      <c r="U16" s="42">
        <f>IFERROR(ADS_MOM!U29-ADS_MOM!U31,0)</f>
        <v>3478043.1869999999</v>
      </c>
      <c r="V16" s="42">
        <f>IFERROR(ADS_MOM!V29-ADS_MOM!V31,0)</f>
        <v>3827748.2563</v>
      </c>
      <c r="W16" s="42">
        <f>IFERROR(ADS_MOM!W29-ADS_MOM!W31,0)</f>
        <v>4188601.5677</v>
      </c>
      <c r="X16" s="42">
        <f>IFERROR(ADS_MOM!X29-ADS_MOM!X31,0)</f>
        <v>4074813.2067999998</v>
      </c>
      <c r="Y16" s="42">
        <f>IFERROR(ADS_MOM!Y29-ADS_MOM!Y31,0)</f>
        <v>4835896.3394999998</v>
      </c>
      <c r="Z16" s="42">
        <f>IFERROR(ADS_MOM!Z29-ADS_MOM!Z31,0)</f>
        <v>5022618.0970000001</v>
      </c>
      <c r="AA16" s="42">
        <f>IFERROR(ADS_MOM!AA29-ADS_MOM!AA31,0)</f>
        <v>5577667.1206</v>
      </c>
      <c r="AB16" s="42">
        <f>IFERROR(ADS_MOM!AB29-ADS_MOM!AB31,0)</f>
        <v>5807976.193</v>
      </c>
      <c r="AC16" s="42">
        <f t="shared" si="7"/>
        <v>48901484.905100003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IF(ADS_MOM!C31="","",ADS_MOM!C31)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IF(Q9=1,ADS_MOM!Q31,"")</f>
        <v/>
      </c>
      <c r="R17" s="48" t="str">
        <f>IF(R9=1,ADS_MOM!R31,"")</f>
        <v/>
      </c>
      <c r="S17" s="48">
        <f>IF(S9=1,ADS_MOM!S31,"")</f>
        <v>0</v>
      </c>
      <c r="T17" s="48">
        <f>IF(T9=1,ADS_MOM!T31,"")</f>
        <v>0</v>
      </c>
      <c r="U17" s="48">
        <f>IF(U9=1,ADS_MOM!U31,"")</f>
        <v>0</v>
      </c>
      <c r="V17" s="48">
        <f>IF(V9=1,ADS_MOM!V31,"")</f>
        <v>0</v>
      </c>
      <c r="W17" s="48">
        <f>IF(W9=1,ADS_MOM!W31,"")</f>
        <v>0</v>
      </c>
      <c r="X17" s="48">
        <f>IF(X9=1,ADS_MOM!X31,"")</f>
        <v>0</v>
      </c>
      <c r="Y17" s="48">
        <f>IF(Y9=1,ADS_MOM!Y31,"")</f>
        <v>0</v>
      </c>
      <c r="Z17" s="48">
        <f>IF(Z9=1,ADS_MOM!Z31,"")</f>
        <v>0</v>
      </c>
      <c r="AA17" s="48">
        <f>IF(AA9=1,ADS_MOM!AA31,"")</f>
        <v>0</v>
      </c>
      <c r="AB17" s="48">
        <f>IF(AB9=1,ADS_MOM!AB31,"")</f>
        <v>0</v>
      </c>
      <c r="AC17" s="42">
        <f t="shared" si="7"/>
        <v>0</v>
      </c>
    </row>
    <row r="18" spans="1:29" ht="16" x14ac:dyDescent="0.3">
      <c r="A18" s="1">
        <f>IF(B18&lt;&gt;"",IF(C18="ACR $ Pre Adj",0,1),IF(C19="Adj $",0,1))</f>
        <v>0</v>
      </c>
      <c r="B18" s="44" t="str">
        <f>IF(ADS_MOM!B33="","",ADS_MOM!B33)</f>
        <v>SM&amp;C Corporate</v>
      </c>
      <c r="C18" s="44" t="str">
        <f>IF(ADS_MOM!C33="","",ADS_MOM!C33&amp;" Pre Adj")</f>
        <v>ACR $ Pre Adj</v>
      </c>
      <c r="D18" s="52">
        <f>IFERROR(ADS_MOM!D33-ADS_MOM!D35,0)</f>
        <v>820633.49679999996</v>
      </c>
      <c r="E18" s="42">
        <f>IFERROR(ADS_MOM!E33-ADS_MOM!E35,0)</f>
        <v>880289.45330000005</v>
      </c>
      <c r="F18" s="42">
        <f>IFERROR(ADS_MOM!F33-ADS_MOM!F35,0)</f>
        <v>951746.43720000004</v>
      </c>
      <c r="G18" s="42">
        <f>IFERROR(ADS_MOM!G33-ADS_MOM!G35,0)</f>
        <v>956115.11869999999</v>
      </c>
      <c r="H18" s="42">
        <f>IFERROR(ADS_MOM!H33-ADS_MOM!H35,0)</f>
        <v>1040570.5226</v>
      </c>
      <c r="I18" s="42">
        <f>IFERROR(ADS_MOM!I33-ADS_MOM!I35,0)</f>
        <v>1075531.2113999999</v>
      </c>
      <c r="J18" s="42">
        <f>IFERROR(ADS_MOM!J33-ADS_MOM!J35,0)</f>
        <v>1089651.3764</v>
      </c>
      <c r="K18" s="42">
        <f>IFERROR(ADS_MOM!K33-ADS_MOM!K35,0)</f>
        <v>1140108.4491999999</v>
      </c>
      <c r="L18" s="42">
        <f>IFERROR(ADS_MOM!L33-ADS_MOM!L35,0)</f>
        <v>1242419.4132000001</v>
      </c>
      <c r="M18" s="42">
        <f>IFERROR(ADS_MOM!M33-ADS_MOM!M35,0)</f>
        <v>1188946.399</v>
      </c>
      <c r="N18" s="42">
        <f>IFERROR(ADS_MOM!N33-ADS_MOM!N35,0)</f>
        <v>1223705.9645</v>
      </c>
      <c r="O18" s="42">
        <f>IFERROR(ADS_MOM!O33-ADS_MOM!O35,0)</f>
        <v>1190385.5508999999</v>
      </c>
      <c r="P18" s="42">
        <f t="shared" si="6"/>
        <v>12800103.393199999</v>
      </c>
      <c r="Q18" s="42">
        <f>IFERROR(ADS_MOM!Q33-ADS_MOM!Q35,0)</f>
        <v>1260854.5976</v>
      </c>
      <c r="R18" s="42">
        <f>IFERROR(ADS_MOM!R33-ADS_MOM!R35,0)</f>
        <v>1317590.1254</v>
      </c>
      <c r="S18" s="42">
        <f>IFERROR(ADS_MOM!S33-ADS_MOM!S35,0)</f>
        <v>1291769.1842</v>
      </c>
      <c r="T18" s="42">
        <f>IFERROR(ADS_MOM!T33-ADS_MOM!T35,0)</f>
        <v>1350884.8049000001</v>
      </c>
      <c r="U18" s="42">
        <f>IFERROR(ADS_MOM!U33-ADS_MOM!U35,0)</f>
        <v>1328150.2852</v>
      </c>
      <c r="V18" s="42">
        <f>IFERROR(ADS_MOM!V33-ADS_MOM!V35,0)</f>
        <v>1398908.3328</v>
      </c>
      <c r="W18" s="42">
        <f>IFERROR(ADS_MOM!W33-ADS_MOM!W35,0)</f>
        <v>1429221.2775000001</v>
      </c>
      <c r="X18" s="42">
        <f>IFERROR(ADS_MOM!X33-ADS_MOM!X35,0)</f>
        <v>1318160.6414000001</v>
      </c>
      <c r="Y18" s="42">
        <f>IFERROR(ADS_MOM!Y33-ADS_MOM!Y35,0)</f>
        <v>1484467.4143999999</v>
      </c>
      <c r="Z18" s="42">
        <f>IFERROR(ADS_MOM!Z33-ADS_MOM!Z35,0)</f>
        <v>1462248.7681</v>
      </c>
      <c r="AA18" s="42">
        <f>IFERROR(ADS_MOM!AA33-ADS_MOM!AA35,0)</f>
        <v>1539461.9857000001</v>
      </c>
      <c r="AB18" s="42">
        <f>IFERROR(ADS_MOM!AB33-ADS_MOM!AB35,0)</f>
        <v>1518595.3234000001</v>
      </c>
      <c r="AC18" s="42">
        <f t="shared" si="7"/>
        <v>16700312.740599999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IF(ADS_MOM!C35="","",ADS_MOM!C35)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IF(Q9=1,ADS_MOM!Q35,"")</f>
        <v/>
      </c>
      <c r="R19" s="43" t="str">
        <f>IF(R9=1,ADS_MOM!R35,"")</f>
        <v/>
      </c>
      <c r="S19" s="43">
        <f>IF(S9=1,ADS_MOM!S35,"")</f>
        <v>0</v>
      </c>
      <c r="T19" s="43">
        <f>IF(T9=1,ADS_MOM!T35,"")</f>
        <v>0</v>
      </c>
      <c r="U19" s="43">
        <f>IF(U9=1,ADS_MOM!U35,"")</f>
        <v>0</v>
      </c>
      <c r="V19" s="43">
        <f>IF(V9=1,ADS_MOM!V35,"")</f>
        <v>0</v>
      </c>
      <c r="W19" s="43">
        <f>IF(W9=1,ADS_MOM!W35,"")</f>
        <v>0</v>
      </c>
      <c r="X19" s="43">
        <f>IF(X9=1,ADS_MOM!X35,"")</f>
        <v>0</v>
      </c>
      <c r="Y19" s="43">
        <f>IF(Y9=1,ADS_MOM!Y35,"")</f>
        <v>0</v>
      </c>
      <c r="Z19" s="43">
        <f>IF(Z9=1,ADS_MOM!Z35,"")</f>
        <v>0</v>
      </c>
      <c r="AA19" s="43">
        <f>IF(AA9=1,ADS_MOM!AA35,"")</f>
        <v>0</v>
      </c>
      <c r="AB19" s="43">
        <f>IF(AB9=1,ADS_MOM!AB35,"")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IF(ADS_MOM!B37="","",ADS_MOM!B37)</f>
        <v>Strategic Commercial</v>
      </c>
      <c r="C20" s="44" t="str">
        <f>IF(ADS_MOM!C37="","",ADS_MOM!C37&amp;" Pre Adj")</f>
        <v>ACR $ Pre Adj</v>
      </c>
      <c r="D20" s="42">
        <f>IFERROR(ADS_MOM!D37-ADS_MOM!D39,0)</f>
        <v>683776.25340000005</v>
      </c>
      <c r="E20" s="42">
        <f>IFERROR(ADS_MOM!E37-ADS_MOM!E39,0)</f>
        <v>695981.6692</v>
      </c>
      <c r="F20" s="42">
        <f>IFERROR(ADS_MOM!F37-ADS_MOM!F39,0)</f>
        <v>711613.95589999994</v>
      </c>
      <c r="G20" s="42">
        <f>IFERROR(ADS_MOM!G37-ADS_MOM!G39,0)</f>
        <v>814956.51419999998</v>
      </c>
      <c r="H20" s="42">
        <f>IFERROR(ADS_MOM!H37-ADS_MOM!H39,0)</f>
        <v>846951.11840000004</v>
      </c>
      <c r="I20" s="42">
        <f>IFERROR(ADS_MOM!I37-ADS_MOM!I39,0)</f>
        <v>879475.38009999995</v>
      </c>
      <c r="J20" s="42">
        <f>IFERROR(ADS_MOM!J37-ADS_MOM!J39,0)</f>
        <v>946026.51370000001</v>
      </c>
      <c r="K20" s="42">
        <f>IFERROR(ADS_MOM!K37-ADS_MOM!K39,0)</f>
        <v>965971.13210000005</v>
      </c>
      <c r="L20" s="42">
        <f>IFERROR(ADS_MOM!L37-ADS_MOM!L39,0)</f>
        <v>1184334.3607999999</v>
      </c>
      <c r="M20" s="42">
        <f>IFERROR(ADS_MOM!M37-ADS_MOM!M39,0)</f>
        <v>1235610.0473</v>
      </c>
      <c r="N20" s="42">
        <f>IFERROR(ADS_MOM!N37-ADS_MOM!N39,0)</f>
        <v>1367332.3647</v>
      </c>
      <c r="O20" s="42">
        <f>IFERROR(ADS_MOM!O37-ADS_MOM!O39,0)</f>
        <v>1283510.6322000001</v>
      </c>
      <c r="P20" s="42">
        <f t="shared" si="6"/>
        <v>11615539.942000002</v>
      </c>
      <c r="Q20" s="42">
        <f>IFERROR(ADS_MOM!Q37-ADS_MOM!Q39,0)</f>
        <v>1242688.7923999999</v>
      </c>
      <c r="R20" s="42">
        <f>IFERROR(ADS_MOM!R37-ADS_MOM!R39,0)</f>
        <v>1316463.4334</v>
      </c>
      <c r="S20" s="42">
        <f>IFERROR(ADS_MOM!S37-ADS_MOM!S39,0)</f>
        <v>1326625.6817999999</v>
      </c>
      <c r="T20" s="42">
        <f>IFERROR(ADS_MOM!T37-ADS_MOM!T39,0)</f>
        <v>1404670.8052999999</v>
      </c>
      <c r="U20" s="42">
        <f>IFERROR(ADS_MOM!U37-ADS_MOM!U39,0)</f>
        <v>1381156.1629000001</v>
      </c>
      <c r="V20" s="42">
        <f>IFERROR(ADS_MOM!V37-ADS_MOM!V39,0)</f>
        <v>1437423.4061</v>
      </c>
      <c r="W20" s="42">
        <f>IFERROR(ADS_MOM!W37-ADS_MOM!W39,0)</f>
        <v>1456830.0595</v>
      </c>
      <c r="X20" s="42">
        <f>IFERROR(ADS_MOM!X37-ADS_MOM!X39,0)</f>
        <v>1351179.6157</v>
      </c>
      <c r="Y20" s="42">
        <f>IFERROR(ADS_MOM!Y37-ADS_MOM!Y39,0)</f>
        <v>1528156.6392000001</v>
      </c>
      <c r="Z20" s="42">
        <f>IFERROR(ADS_MOM!Z37-ADS_MOM!Z39,0)</f>
        <v>1505881.5379000001</v>
      </c>
      <c r="AA20" s="42">
        <f>IFERROR(ADS_MOM!AA37-ADS_MOM!AA39,0)</f>
        <v>1582853.0162</v>
      </c>
      <c r="AB20" s="42">
        <f>IFERROR(ADS_MOM!AB37-ADS_MOM!AB39,0)</f>
        <v>1558451.0393000001</v>
      </c>
      <c r="AC20" s="42">
        <f t="shared" si="7"/>
        <v>17092380.1897</v>
      </c>
    </row>
    <row r="21" spans="1:29" ht="16" x14ac:dyDescent="0.3">
      <c r="A21" s="1">
        <f t="shared" si="8"/>
        <v>0</v>
      </c>
      <c r="B21" s="44"/>
      <c r="C21" s="44" t="str">
        <f>IF(ADS_MOM!C39="","",ADS_MOM!C39)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IF(Q9=1,ADS_MOM!Q39,"")</f>
        <v/>
      </c>
      <c r="R21" s="43" t="str">
        <f>IF(R9=1,ADS_MOM!R39,"")</f>
        <v/>
      </c>
      <c r="S21" s="43">
        <f>IF(S9=1,ADS_MOM!S39,"")</f>
        <v>0</v>
      </c>
      <c r="T21" s="43">
        <f>IF(T9=1,ADS_MOM!T39,"")</f>
        <v>0</v>
      </c>
      <c r="U21" s="43">
        <f>IF(U9=1,ADS_MOM!U39,"")</f>
        <v>0</v>
      </c>
      <c r="V21" s="43">
        <f>IF(V9=1,ADS_MOM!V39,"")</f>
        <v>0</v>
      </c>
      <c r="W21" s="43">
        <f>IF(W9=1,ADS_MOM!W39,"")</f>
        <v>0</v>
      </c>
      <c r="X21" s="43">
        <f>IF(X9=1,ADS_MOM!X39,"")</f>
        <v>0</v>
      </c>
      <c r="Y21" s="43">
        <f>IF(Y9=1,ADS_MOM!Y39,"")</f>
        <v>0</v>
      </c>
      <c r="Z21" s="43">
        <f>IF(Z9=1,ADS_MOM!Z39,"")</f>
        <v>0</v>
      </c>
      <c r="AA21" s="43">
        <f>IF(AA9=1,ADS_MOM!AA39,"")</f>
        <v>0</v>
      </c>
      <c r="AB21" s="43">
        <f>IF(AB9=1,ADS_MOM!AB39,"")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IF(ADS_MOM!B41="","",ADS_MOM!B41)</f>
        <v>Strategic Public Sector</v>
      </c>
      <c r="C22" s="44" t="str">
        <f>IF(ADS_MOM!C41="","",ADS_MOM!C41&amp;" Pre Adj")</f>
        <v>ACR $ Pre Adj</v>
      </c>
      <c r="D22" s="42">
        <f>IFERROR(ADS_MOM!D41-ADS_MOM!D43,0)</f>
        <v>41825.316899999998</v>
      </c>
      <c r="E22" s="42">
        <f>IFERROR(ADS_MOM!E41-ADS_MOM!E43,0)</f>
        <v>42378.6855</v>
      </c>
      <c r="F22" s="42">
        <f>IFERROR(ADS_MOM!F41-ADS_MOM!F43,0)</f>
        <v>39206.362699999998</v>
      </c>
      <c r="G22" s="42">
        <f>IFERROR(ADS_MOM!G41-ADS_MOM!G43,0)</f>
        <v>37698.864000000001</v>
      </c>
      <c r="H22" s="42">
        <f>IFERROR(ADS_MOM!H41-ADS_MOM!H43,0)</f>
        <v>40469.044300000001</v>
      </c>
      <c r="I22" s="42">
        <f>IFERROR(ADS_MOM!I41-ADS_MOM!I43,0)</f>
        <v>25144.2019</v>
      </c>
      <c r="J22" s="42">
        <f>IFERROR(ADS_MOM!J41-ADS_MOM!J43,0)</f>
        <v>45151.302300000003</v>
      </c>
      <c r="K22" s="42">
        <f>IFERROR(ADS_MOM!K41-ADS_MOM!K43,0)</f>
        <v>56012.694499999998</v>
      </c>
      <c r="L22" s="42">
        <f>IFERROR(ADS_MOM!L41-ADS_MOM!L43,0)</f>
        <v>90780.5628</v>
      </c>
      <c r="M22" s="42">
        <f>IFERROR(ADS_MOM!M41-ADS_MOM!M43,0)</f>
        <v>106546.47380000001</v>
      </c>
      <c r="N22" s="42">
        <f>IFERROR(ADS_MOM!N41-ADS_MOM!N43,0)</f>
        <v>106300.7482</v>
      </c>
      <c r="O22" s="42">
        <f>IFERROR(ADS_MOM!O41-ADS_MOM!O43,0)</f>
        <v>109223.4054</v>
      </c>
      <c r="P22" s="42">
        <f t="shared" si="6"/>
        <v>740737.66230000008</v>
      </c>
      <c r="Q22" s="42">
        <f>IFERROR(ADS_MOM!Q41-ADS_MOM!Q43,0)</f>
        <v>118012.6805</v>
      </c>
      <c r="R22" s="42">
        <f>IFERROR(ADS_MOM!R41-ADS_MOM!R43,0)</f>
        <v>113593.4111</v>
      </c>
      <c r="S22" s="42">
        <f>IFERROR(ADS_MOM!S41-ADS_MOM!S43,0)</f>
        <v>122310.31299999999</v>
      </c>
      <c r="T22" s="42">
        <f>IFERROR(ADS_MOM!T41-ADS_MOM!T43,0)</f>
        <v>133553.4847</v>
      </c>
      <c r="U22" s="42">
        <f>IFERROR(ADS_MOM!U41-ADS_MOM!U43,0)</f>
        <v>133473.18030000001</v>
      </c>
      <c r="V22" s="42">
        <f>IFERROR(ADS_MOM!V41-ADS_MOM!V43,0)</f>
        <v>144040.38099999999</v>
      </c>
      <c r="W22" s="42">
        <f>IFERROR(ADS_MOM!W41-ADS_MOM!W43,0)</f>
        <v>150016.4724</v>
      </c>
      <c r="X22" s="42">
        <f>IFERROR(ADS_MOM!X41-ADS_MOM!X43,0)</f>
        <v>141027.50469999999</v>
      </c>
      <c r="Y22" s="42">
        <f>IFERROR(ADS_MOM!Y41-ADS_MOM!Y43,0)</f>
        <v>164639.13039999999</v>
      </c>
      <c r="Z22" s="42">
        <f>IFERROR(ADS_MOM!Z41-ADS_MOM!Z43,0)</f>
        <v>166506.4037</v>
      </c>
      <c r="AA22" s="42">
        <f>IFERROR(ADS_MOM!AA41-ADS_MOM!AA43,0)</f>
        <v>179476.3867</v>
      </c>
      <c r="AB22" s="42">
        <f>IFERROR(ADS_MOM!AB41-ADS_MOM!AB43,0)</f>
        <v>181480.1537</v>
      </c>
      <c r="AC22" s="42">
        <f t="shared" si="7"/>
        <v>1748129.5021999998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IF(ADS_MOM!C43="","",ADS_MOM!C43)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IF(Q9=1,ADS_MOM!Q43,"")</f>
        <v/>
      </c>
      <c r="R23" s="43" t="str">
        <f>IF(R9=1,ADS_MOM!R43,"")</f>
        <v/>
      </c>
      <c r="S23" s="43">
        <f>IF(S9=1,ADS_MOM!S43,"")</f>
        <v>0</v>
      </c>
      <c r="T23" s="43">
        <f>IF(T9=1,ADS_MOM!T43,"")</f>
        <v>0</v>
      </c>
      <c r="U23" s="43">
        <f>IF(U9=1,ADS_MOM!U43,"")</f>
        <v>0</v>
      </c>
      <c r="V23" s="43">
        <f>IF(V9=1,ADS_MOM!V43,"")</f>
        <v>0</v>
      </c>
      <c r="W23" s="43">
        <f>IF(W9=1,ADS_MOM!W43,"")</f>
        <v>0</v>
      </c>
      <c r="X23" s="43">
        <f>IF(X9=1,ADS_MOM!X43,"")</f>
        <v>0</v>
      </c>
      <c r="Y23" s="43">
        <f>IF(Y9=1,ADS_MOM!Y43,"")</f>
        <v>0</v>
      </c>
      <c r="Z23" s="43">
        <f>IF(Z9=1,ADS_MOM!Z43,"")</f>
        <v>0</v>
      </c>
      <c r="AA23" s="43">
        <f>IF(AA9=1,ADS_MOM!AA43,"")</f>
        <v>0</v>
      </c>
      <c r="AB23" s="43">
        <f>IF(AB9=1,ADS_MOM!AB43,"")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IF(ADS_MOM!B45="","",ADS_MOM!B45)</f>
        <v/>
      </c>
      <c r="C24" s="44" t="str">
        <f>IF(ADS_MOM!C45="","",ADS_MOM!C45&amp;" Pre Adj")</f>
        <v/>
      </c>
      <c r="D24" s="42">
        <f>IFERROR(ADS_MOM!D45-ADS_MOM!D47,0)</f>
        <v>0</v>
      </c>
      <c r="E24" s="42">
        <f>IFERROR(ADS_MOM!E45-ADS_MOM!E47,0)</f>
        <v>0</v>
      </c>
      <c r="F24" s="42">
        <f>IFERROR(ADS_MOM!F45-ADS_MOM!F47,0)</f>
        <v>0</v>
      </c>
      <c r="G24" s="42">
        <f>IFERROR(ADS_MOM!G45-ADS_MOM!G47,0)</f>
        <v>0</v>
      </c>
      <c r="H24" s="42">
        <f>IFERROR(ADS_MOM!H45-ADS_MOM!H47,0)</f>
        <v>0</v>
      </c>
      <c r="I24" s="42">
        <f>IFERROR(ADS_MOM!I45-ADS_MOM!I47,0)</f>
        <v>0</v>
      </c>
      <c r="J24" s="42">
        <f>IFERROR(ADS_MOM!J45-ADS_MOM!J47,0)</f>
        <v>0</v>
      </c>
      <c r="K24" s="42">
        <f>IFERROR(ADS_MOM!K45-ADS_MOM!K47,0)</f>
        <v>0</v>
      </c>
      <c r="L24" s="42">
        <f>IFERROR(ADS_MOM!L45-ADS_MOM!L47,0)</f>
        <v>0</v>
      </c>
      <c r="M24" s="42">
        <f>IFERROR(ADS_MOM!M45-ADS_MOM!M47,0)</f>
        <v>0</v>
      </c>
      <c r="N24" s="42">
        <f>IFERROR(ADS_MOM!N45-ADS_MOM!N47,0)</f>
        <v>0</v>
      </c>
      <c r="O24" s="42">
        <f>IFERROR(ADS_MOM!O45-ADS_MOM!O47,0)</f>
        <v>0</v>
      </c>
      <c r="P24" s="42">
        <f t="shared" si="6"/>
        <v>0</v>
      </c>
      <c r="Q24" s="42">
        <f>IFERROR(ADS_MOM!Q45-ADS_MOM!Q47,0)</f>
        <v>0</v>
      </c>
      <c r="R24" s="42">
        <f>IFERROR(ADS_MOM!R45-ADS_MOM!R47,0)</f>
        <v>0</v>
      </c>
      <c r="S24" s="42">
        <f>IFERROR(ADS_MOM!S45-ADS_MOM!S47,0)</f>
        <v>0</v>
      </c>
      <c r="T24" s="42">
        <f>IFERROR(ADS_MOM!T45-ADS_MOM!T47,0)</f>
        <v>0</v>
      </c>
      <c r="U24" s="42">
        <f>IFERROR(ADS_MOM!U45-ADS_MOM!U47,0)</f>
        <v>0</v>
      </c>
      <c r="V24" s="42">
        <f>IFERROR(ADS_MOM!V45-ADS_MOM!V47,0)</f>
        <v>0</v>
      </c>
      <c r="W24" s="42">
        <f>IFERROR(ADS_MOM!W45-ADS_MOM!W47,0)</f>
        <v>0</v>
      </c>
      <c r="X24" s="42">
        <f>IFERROR(ADS_MOM!X45-ADS_MOM!X47,0)</f>
        <v>0</v>
      </c>
      <c r="Y24" s="42">
        <f>IFERROR(ADS_MOM!Y45-ADS_MOM!Y47,0)</f>
        <v>0</v>
      </c>
      <c r="Z24" s="42">
        <f>IFERROR(ADS_MOM!Z45-ADS_MOM!Z47,0)</f>
        <v>0</v>
      </c>
      <c r="AA24" s="42">
        <f>IFERROR(ADS_MOM!AA45-ADS_MOM!AA47,0)</f>
        <v>0</v>
      </c>
      <c r="AB24" s="42">
        <f>IFERROR(ADS_MOM!AB45-ADS_MOM!AB47,0)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IF(ADS_MOM!C47="","",ADS_MOM!C47)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IF(Q9=1,ADS_MOM!Q47,"")</f>
        <v/>
      </c>
      <c r="R25" s="43" t="str">
        <f>IF(R9=1,ADS_MOM!R47,"")</f>
        <v/>
      </c>
      <c r="S25" s="43">
        <f>IF(S9=1,ADS_MOM!S47,"")</f>
        <v>0</v>
      </c>
      <c r="T25" s="43">
        <f>IF(T9=1,ADS_MOM!T47,"")</f>
        <v>0</v>
      </c>
      <c r="U25" s="43">
        <f>IF(U9=1,ADS_MOM!U47,"")</f>
        <v>0</v>
      </c>
      <c r="V25" s="43">
        <f>IF(V9=1,ADS_MOM!V47,"")</f>
        <v>0</v>
      </c>
      <c r="W25" s="43">
        <f>IF(W9=1,ADS_MOM!W47,"")</f>
        <v>0</v>
      </c>
      <c r="X25" s="43">
        <f>IF(X9=1,ADS_MOM!X47,"")</f>
        <v>0</v>
      </c>
      <c r="Y25" s="43">
        <f>IF(Y9=1,ADS_MOM!Y47,"")</f>
        <v>0</v>
      </c>
      <c r="Z25" s="43">
        <f>IF(Z9=1,ADS_MOM!Z47,"")</f>
        <v>0</v>
      </c>
      <c r="AA25" s="43">
        <f>IF(AA9=1,ADS_MOM!AA47,"")</f>
        <v>0</v>
      </c>
      <c r="AB25" s="43">
        <f>IF(AB9=1,ADS_MOM!AB47,"")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IF(ADS_MOM!B49="","",ADS_MOM!B49)</f>
        <v/>
      </c>
      <c r="C26" s="44" t="str">
        <f>IF(ADS_MOM!C49="","",ADS_MOM!C49&amp;" Pre Adj")</f>
        <v/>
      </c>
      <c r="D26" s="42">
        <f>IFERROR(ADS_MOM!D49-ADS_MOM!D51,0)</f>
        <v>0</v>
      </c>
      <c r="E26" s="42">
        <f>IFERROR(ADS_MOM!E49-ADS_MOM!E51,0)</f>
        <v>0</v>
      </c>
      <c r="F26" s="42">
        <f>IFERROR(ADS_MOM!F49-ADS_MOM!F51,0)</f>
        <v>0</v>
      </c>
      <c r="G26" s="42">
        <f>IFERROR(ADS_MOM!G49-ADS_MOM!G51,0)</f>
        <v>0</v>
      </c>
      <c r="H26" s="42">
        <f>IFERROR(ADS_MOM!H49-ADS_MOM!H51,0)</f>
        <v>0</v>
      </c>
      <c r="I26" s="42">
        <f>IFERROR(ADS_MOM!I49-ADS_MOM!I51,0)</f>
        <v>0</v>
      </c>
      <c r="J26" s="42">
        <f>IFERROR(ADS_MOM!J49-ADS_MOM!J51,0)</f>
        <v>0</v>
      </c>
      <c r="K26" s="42">
        <f>IFERROR(ADS_MOM!K49-ADS_MOM!K51,0)</f>
        <v>0</v>
      </c>
      <c r="L26" s="42">
        <f>IFERROR(ADS_MOM!L49-ADS_MOM!L51,0)</f>
        <v>0</v>
      </c>
      <c r="M26" s="42">
        <f>IFERROR(ADS_MOM!M49-ADS_MOM!M51,0)</f>
        <v>0</v>
      </c>
      <c r="N26" s="42">
        <f>IFERROR(ADS_MOM!N49-ADS_MOM!N51,0)</f>
        <v>0</v>
      </c>
      <c r="O26" s="42">
        <f>IFERROR(ADS_MOM!O49-ADS_MOM!O51,0)</f>
        <v>0</v>
      </c>
      <c r="P26" s="42">
        <f t="shared" si="6"/>
        <v>0</v>
      </c>
      <c r="Q26" s="42">
        <f>IFERROR(ADS_MOM!Q49-ADS_MOM!Q51,0)</f>
        <v>0</v>
      </c>
      <c r="R26" s="42">
        <f>IFERROR(ADS_MOM!R49-ADS_MOM!R51,0)</f>
        <v>0</v>
      </c>
      <c r="S26" s="42">
        <f>IFERROR(ADS_MOM!S49-ADS_MOM!S51,0)</f>
        <v>0</v>
      </c>
      <c r="T26" s="42">
        <f>IFERROR(ADS_MOM!T49-ADS_MOM!T51,0)</f>
        <v>0</v>
      </c>
      <c r="U26" s="42">
        <f>IFERROR(ADS_MOM!U49-ADS_MOM!U51,0)</f>
        <v>0</v>
      </c>
      <c r="V26" s="42">
        <f>IFERROR(ADS_MOM!V49-ADS_MOM!V51,0)</f>
        <v>0</v>
      </c>
      <c r="W26" s="42">
        <f>IFERROR(ADS_MOM!W49-ADS_MOM!W51,0)</f>
        <v>0</v>
      </c>
      <c r="X26" s="42">
        <f>IFERROR(ADS_MOM!X49-ADS_MOM!X51,0)</f>
        <v>0</v>
      </c>
      <c r="Y26" s="42">
        <f>IFERROR(ADS_MOM!Y49-ADS_MOM!Y51,0)</f>
        <v>0</v>
      </c>
      <c r="Z26" s="42">
        <f>IFERROR(ADS_MOM!Z49-ADS_MOM!Z51,0)</f>
        <v>0</v>
      </c>
      <c r="AA26" s="42">
        <f>IFERROR(ADS_MOM!AA49-ADS_MOM!AA51,0)</f>
        <v>0</v>
      </c>
      <c r="AB26" s="42">
        <f>IFERROR(ADS_MOM!AB49-ADS_MOM!AB51,0)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IF(ADS_MOM!C51="","",ADS_MOM!C51)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IF(Q9=1,ADS_MOM!Q51,"")</f>
        <v/>
      </c>
      <c r="R27" s="43" t="str">
        <f>IF(R9=1,ADS_MOM!R51,"")</f>
        <v/>
      </c>
      <c r="S27" s="43">
        <f>IF(S9=1,ADS_MOM!S51,"")</f>
        <v>0</v>
      </c>
      <c r="T27" s="43">
        <f>IF(T9=1,ADS_MOM!T51,"")</f>
        <v>0</v>
      </c>
      <c r="U27" s="43">
        <f>IF(U9=1,ADS_MOM!U51,"")</f>
        <v>0</v>
      </c>
      <c r="V27" s="43">
        <f>IF(V9=1,ADS_MOM!V51,"")</f>
        <v>0</v>
      </c>
      <c r="W27" s="43">
        <f>IF(W9=1,ADS_MOM!W51,"")</f>
        <v>0</v>
      </c>
      <c r="X27" s="43">
        <f>IF(X9=1,ADS_MOM!X51,"")</f>
        <v>0</v>
      </c>
      <c r="Y27" s="43">
        <f>IF(Y9=1,ADS_MOM!Y51,"")</f>
        <v>0</v>
      </c>
      <c r="Z27" s="43">
        <f>IF(Z9=1,ADS_MOM!Z51,"")</f>
        <v>0</v>
      </c>
      <c r="AA27" s="43">
        <f>IF(AA9=1,ADS_MOM!AA51,"")</f>
        <v>0</v>
      </c>
      <c r="AB27" s="43">
        <f>IF(AB9=1,ADS_MOM!AB51,"")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removed","",IFERROR(ADS_MOM!D26,""))</f>
        <v>4.6482999999999997E-2</v>
      </c>
      <c r="E33" s="50">
        <f>IFERROR((SUM(ADS_ACT_Simulation!E$14,ADS_ACT_Simulation!E$15)/ADS_ACT_Simulation!E$7)/((SUM(ADS_ACT_Simulation!D$14,ADS_ACT_Simulation!D$15)/ADS_ACT_Simulation!D$7))-1,"")</f>
        <v>1.901984610240226E-2</v>
      </c>
      <c r="F33" s="50">
        <f>IFERROR((SUM(ADS_ACT_Simulation!F$14,ADS_ACT_Simulation!F$15)/ADS_ACT_Simulation!F$7)/((SUM(ADS_ACT_Simulation!E$14,ADS_ACT_Simulation!E$15)/ADS_ACT_Simulation!E$7))-1,"")</f>
        <v>4.1547383800720983E-2</v>
      </c>
      <c r="G33" s="50">
        <f>IFERROR((SUM(ADS_ACT_Simulation!G$14,ADS_ACT_Simulation!G$15)/ADS_ACT_Simulation!G$7)/((SUM(ADS_ACT_Simulation!F$14,ADS_ACT_Simulation!F$15)/ADS_ACT_Simulation!F$7))-1,"")</f>
        <v>2.2669098079377337E-2</v>
      </c>
      <c r="H33" s="50">
        <f>IFERROR((SUM(ADS_ACT_Simulation!H$14,ADS_ACT_Simulation!H$15)/ADS_ACT_Simulation!H$7)/((SUM(ADS_ACT_Simulation!G$14,ADS_ACT_Simulation!G$15)/ADS_ACT_Simulation!G$7))-1,"")</f>
        <v>5.9460864300242333E-2</v>
      </c>
      <c r="I33" s="50">
        <f>IFERROR((SUM(ADS_ACT_Simulation!I$14,ADS_ACT_Simulation!I$15)/ADS_ACT_Simulation!I$7)/((SUM(ADS_ACT_Simulation!H$14,ADS_ACT_Simulation!H$15)/ADS_ACT_Simulation!H$7))-1,"")</f>
        <v>8.6377546980761055E-2</v>
      </c>
      <c r="J33" s="50">
        <f>IFERROR((SUM(ADS_ACT_Simulation!J$14,ADS_ACT_Simulation!J$15)/ADS_ACT_Simulation!J$7)/((SUM(ADS_ACT_Simulation!I$14,ADS_ACT_Simulation!I$15)/ADS_ACT_Simulation!I$7))-1,"")</f>
        <v>-6.1483700309271638E-3</v>
      </c>
      <c r="K33" s="50">
        <f>IFERROR((SUM(ADS_ACT_Simulation!K$14,ADS_ACT_Simulation!K$15)/ADS_ACT_Simulation!K$7)/((SUM(ADS_ACT_Simulation!J$14,ADS_ACT_Simulation!J$15)/ADS_ACT_Simulation!J$7))-1,"")</f>
        <v>0.12488053903455576</v>
      </c>
      <c r="L33" s="50">
        <f>IFERROR((SUM(ADS_ACT_Simulation!L$14,ADS_ACT_Simulation!L$15)/ADS_ACT_Simulation!L$7)/((SUM(ADS_ACT_Simulation!K$14,ADS_ACT_Simulation!K$15)/ADS_ACT_Simulation!K$7))-1,"")</f>
        <v>3.0420580000179998E-2</v>
      </c>
      <c r="M33" s="50">
        <f>IFERROR((SUM(ADS_ACT_Simulation!M$14,ADS_ACT_Simulation!M$15)/ADS_ACT_Simulation!M$7)/((SUM(ADS_ACT_Simulation!L$14,ADS_ACT_Simulation!L$15)/ADS_ACT_Simulation!L$7))-1,"")</f>
        <v>-1.6404640036093876E-2</v>
      </c>
      <c r="N33" s="50">
        <f>IFERROR((SUM(ADS_ACT_Simulation!N$14,ADS_ACT_Simulation!N$15)/ADS_ACT_Simulation!N$7)/((SUM(ADS_ACT_Simulation!M$14,ADS_ACT_Simulation!M$15)/ADS_ACT_Simulation!M$7))-1,"")</f>
        <v>1.1139921448024337E-2</v>
      </c>
      <c r="O33" s="50">
        <f>IFERROR((SUM(ADS_ACT_Simulation!O$14,ADS_ACT_Simulation!O$15)/ADS_ACT_Simulation!O$7)/((SUM(ADS_ACT_Simulation!N$14,ADS_ACT_Simulation!N$15)/ADS_ACT_Simulation!N$7))-1,"")</f>
        <v>5.3154965900035211E-3</v>
      </c>
      <c r="P33" s="50"/>
      <c r="Q33" s="50">
        <f>IFERROR(((SUM(ADS_ACT_Simulation!Q$14,ADS_ACT_Simulation!Q$15)/ADS_ACT_Simulation!Q$7)/(SUM(ADS_ACT_Simulation!O$14,ADS_ACT_Simulation!O$15)/ADS_ACT_Simulation!O$7))-1,"")</f>
        <v>-1.8024119289861362E-2</v>
      </c>
      <c r="R33" s="50">
        <f>IFERROR(((SUM(ADS_ACT_Simulation!R$14,ADS_ACT_Simulation!R$15)/ADS_ACT_Simulation!R$7)/(SUM(ADS_ACT_Simulation!Q$14,ADS_ACT_Simulation!Q$15)/ADS_ACT_Simulation!Q$7))-1,"")</f>
        <v>6.6716919892714888E-2</v>
      </c>
      <c r="S33" s="50">
        <f>IFERROR(((SUM(ADS_ACT_Simulation!S$14,ADS_ACT_Simulation!S$15)/ADS_ACT_Simulation!S$7)/(SUM(ADS_ACT_Simulation!R$14,ADS_ACT_Simulation!R$15)/ADS_ACT_Simulation!R$7))-1,"")</f>
        <v>1.2782000002069083E-2</v>
      </c>
      <c r="T33" s="50">
        <f>IFERROR(((SUM(ADS_ACT_Simulation!T$14,ADS_ACT_Simulation!T$15)/ADS_ACT_Simulation!T$7)/(SUM(ADS_ACT_Simulation!S$14,ADS_ACT_Simulation!S$15)/ADS_ACT_Simulation!S$7))-1,"")</f>
        <v>1.0193656404543283E-2</v>
      </c>
      <c r="U33" s="50">
        <f>IFERROR(((SUM(ADS_ACT_Simulation!U$14,ADS_ACT_Simulation!U$15)/ADS_ACT_Simulation!U$7)/(SUM(ADS_ACT_Simulation!T$14,ADS_ACT_Simulation!T$15)/ADS_ACT_Simulation!T$7))-1,"")</f>
        <v>1.4702047260179762E-2</v>
      </c>
      <c r="V33" s="50">
        <f>IFERROR(((SUM(ADS_ACT_Simulation!V$14,ADS_ACT_Simulation!V$15)/ADS_ACT_Simulation!V$7)/(SUM(ADS_ACT_Simulation!U$14,ADS_ACT_Simulation!U$15)/ADS_ACT_Simulation!U$7))-1,"")</f>
        <v>1.5281772736050803E-2</v>
      </c>
      <c r="W33" s="50">
        <f>IFERROR(((SUM(ADS_ACT_Simulation!W$14,ADS_ACT_Simulation!W$15)/ADS_ACT_Simulation!W$7)/(SUM(ADS_ACT_Simulation!V$14,ADS_ACT_Simulation!V$15)/ADS_ACT_Simulation!V$7))-1,"")</f>
        <v>1.6947034863361576E-2</v>
      </c>
      <c r="X33" s="50">
        <f>IFERROR(((SUM(ADS_ACT_Simulation!X$14,ADS_ACT_Simulation!X$15)/ADS_ACT_Simulation!X$7)/(SUM(ADS_ACT_Simulation!W$14,ADS_ACT_Simulation!W$15)/ADS_ACT_Simulation!W$7))-1,"")</f>
        <v>2.2583999994703952E-2</v>
      </c>
      <c r="Y33" s="50">
        <f>IFERROR(((SUM(ADS_ACT_Simulation!Y$14,ADS_ACT_Simulation!Y$15)/ADS_ACT_Simulation!Y$7)/(SUM(ADS_ACT_Simulation!X$14,ADS_ACT_Simulation!X$15)/ADS_ACT_Simulation!X$7))-1,"")</f>
        <v>1.540800000125464E-2</v>
      </c>
      <c r="Z33" s="50">
        <f>IFERROR(((SUM(ADS_ACT_Simulation!Z$14,ADS_ACT_Simulation!Z$15)/ADS_ACT_Simulation!Z$7)/(SUM(ADS_ACT_Simulation!Y$14,ADS_ACT_Simulation!Y$15)/ADS_ACT_Simulation!Y$7))-1,"")</f>
        <v>1.5845999990950377E-2</v>
      </c>
      <c r="AA33" s="50">
        <f>IFERROR(((SUM(ADS_ACT_Simulation!AA$14,ADS_ACT_Simulation!AA$15)/ADS_ACT_Simulation!AA$7)/(SUM(ADS_ACT_Simulation!Z$14,ADS_ACT_Simulation!Z$15)/ADS_ACT_Simulation!Z$7))-1,"")</f>
        <v>1.6790999985962785E-2</v>
      </c>
      <c r="AB33" s="50">
        <f>IFERROR(((SUM(ADS_ACT_Simulation!AB$14,ADS_ACT_Simulation!AB$15)/ADS_ACT_Simulation!AB$7)/(SUM(ADS_ACT_Simulation!AA$14,ADS_ACT_Simulation!AA$15)/ADS_ACT_Simulation!AA$7))-1,"")</f>
        <v>1.7140000011626189E-2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removed","",IFERROR(ADS_MOM!D30,""))</f>
        <v>5.7936000000000001E-2</v>
      </c>
      <c r="E34" s="50">
        <f>IFERROR(((SUM(ADS_ACT_Simulation!E$16,ADS_ACT_Simulation!E$17)/ADS_ACT_Simulation!E$7)/(SUM(ADS_ACT_Simulation!D$16,ADS_ACT_Simulation!D$17)/ADS_ACT_Simulation!D$7))-1,"")</f>
        <v>6.5483700379217691E-2</v>
      </c>
      <c r="F34" s="50">
        <f>IFERROR(((SUM(ADS_ACT_Simulation!F$16,ADS_ACT_Simulation!F$17)/ADS_ACT_Simulation!F$7)/(SUM(ADS_ACT_Simulation!E$16,ADS_ACT_Simulation!E$17)/ADS_ACT_Simulation!E$7))-1,"")</f>
        <v>-8.8489259096182771E-3</v>
      </c>
      <c r="G34" s="50">
        <f>IFERROR(((SUM(ADS_ACT_Simulation!G$16,ADS_ACT_Simulation!G$17)/ADS_ACT_Simulation!G$7)/(SUM(ADS_ACT_Simulation!F$16,ADS_ACT_Simulation!F$17)/ADS_ACT_Simulation!F$7))-1,"")</f>
        <v>4.8163788295205734E-3</v>
      </c>
      <c r="H34" s="50">
        <f>IFERROR(((SUM(ADS_ACT_Simulation!H$16,ADS_ACT_Simulation!H$17)/ADS_ACT_Simulation!H$7)/(SUM(ADS_ACT_Simulation!G$16,ADS_ACT_Simulation!G$17)/ADS_ACT_Simulation!G$7))-1,"")</f>
        <v>6.5747187260095208E-2</v>
      </c>
      <c r="I34" s="50">
        <f>IFERROR(((SUM(ADS_ACT_Simulation!I$16,ADS_ACT_Simulation!I$17)/ADS_ACT_Simulation!I$7)/(SUM(ADS_ACT_Simulation!H$16,ADS_ACT_Simulation!H$17)/ADS_ACT_Simulation!H$7))-1,"")</f>
        <v>3.2477204290637385E-3</v>
      </c>
      <c r="J34" s="50">
        <f>IFERROR(((SUM(ADS_ACT_Simulation!J$16,ADS_ACT_Simulation!J$17)/ADS_ACT_Simulation!J$7)/(SUM(ADS_ACT_Simulation!I$16,ADS_ACT_Simulation!I$17)/ADS_ACT_Simulation!I$7))-1,"")</f>
        <v>4.1796082015638003E-2</v>
      </c>
      <c r="K34" s="50">
        <f>IFERROR(((SUM(ADS_ACT_Simulation!K$16,ADS_ACT_Simulation!K$17)/ADS_ACT_Simulation!K$7)/(SUM(ADS_ACT_Simulation!J$16,ADS_ACT_Simulation!J$17)/ADS_ACT_Simulation!J$7))-1,"")</f>
        <v>0.19510652809024265</v>
      </c>
      <c r="L34" s="50">
        <f>IFERROR(((SUM(ADS_ACT_Simulation!L$16,ADS_ACT_Simulation!L$17)/ADS_ACT_Simulation!L$7)/(SUM(ADS_ACT_Simulation!K$16,ADS_ACT_Simulation!K$17)/ADS_ACT_Simulation!K$7))-1,"")</f>
        <v>6.1688091212625862E-2</v>
      </c>
      <c r="M34" s="50">
        <f>IFERROR(((SUM(ADS_ACT_Simulation!M$16,ADS_ACT_Simulation!M$17)/ADS_ACT_Simulation!M$7)/(SUM(ADS_ACT_Simulation!L$16,ADS_ACT_Simulation!L$17)/ADS_ACT_Simulation!L$7))-1,"")</f>
        <v>5.0880373703453774E-2</v>
      </c>
      <c r="N34" s="50">
        <f>IFERROR(((SUM(ADS_ACT_Simulation!N$16,ADS_ACT_Simulation!N$17)/ADS_ACT_Simulation!N$7)/(SUM(ADS_ACT_Simulation!M$16,ADS_ACT_Simulation!M$17)/ADS_ACT_Simulation!M$7))-1,"")</f>
        <v>7.7649358657298384E-2</v>
      </c>
      <c r="O34" s="50">
        <f>IFERROR(((SUM(ADS_ACT_Simulation!O$16,ADS_ACT_Simulation!O$17)/ADS_ACT_Simulation!O$7)/(SUM(ADS_ACT_Simulation!N$16,ADS_ACT_Simulation!N$17)/ADS_ACT_Simulation!N$7))-1,"")</f>
        <v>-9.4640640705265344E-2</v>
      </c>
      <c r="P34" s="50"/>
      <c r="Q34" s="50">
        <f>IFERROR(((SUM(ADS_ACT_Simulation!Q$16,ADS_ACT_Simulation!Q$17)/ADS_ACT_Simulation!Q$7)/(SUM(ADS_ACT_Simulation!O$16,ADS_ACT_Simulation!O$17)/ADS_ACT_Simulation!O$7))-1,"")</f>
        <v>0.20344415296818563</v>
      </c>
      <c r="R34" s="50">
        <f>IFERROR(((SUM(ADS_ACT_Simulation!R$16,ADS_ACT_Simulation!R$17)/ADS_ACT_Simulation!R$7)/(SUM(ADS_ACT_Simulation!Q$16,ADS_ACT_Simulation!Q$17)/ADS_ACT_Simulation!Q$7))-1,"")</f>
        <v>0.10841789179046057</v>
      </c>
      <c r="S34" s="50">
        <f>IFERROR(((SUM(ADS_ACT_Simulation!S$16,ADS_ACT_Simulation!S$17)/ADS_ACT_Simulation!S$7)/(SUM(ADS_ACT_Simulation!R$16,ADS_ACT_Simulation!R$17)/ADS_ACT_Simulation!R$7))-1,"")</f>
        <v>6.4134000015754866E-2</v>
      </c>
      <c r="T34" s="50">
        <f>IFERROR(((SUM(ADS_ACT_Simulation!T$16,ADS_ACT_Simulation!T$17)/ADS_ACT_Simulation!T$7)/(SUM(ADS_ACT_Simulation!S$16,ADS_ACT_Simulation!S$17)/ADS_ACT_Simulation!S$7))-1,"")</f>
        <v>6.4541999989382592E-2</v>
      </c>
      <c r="U34" s="50">
        <f>IFERROR(((SUM(ADS_ACT_Simulation!U$16,ADS_ACT_Simulation!U$17)/ADS_ACT_Simulation!U$7)/(SUM(ADS_ACT_Simulation!T$16,ADS_ACT_Simulation!T$17)/ADS_ACT_Simulation!T$7))-1,"")</f>
        <v>6.6836000001489371E-2</v>
      </c>
      <c r="V34" s="50">
        <f>IFERROR(((SUM(ADS_ACT_Simulation!V$16,ADS_ACT_Simulation!V$17)/ADS_ACT_Simulation!V$7)/(SUM(ADS_ACT_Simulation!U$16,ADS_ACT_Simulation!U$17)/ADS_ACT_Simulation!U$7))-1,"")</f>
        <v>6.5044999999528175E-2</v>
      </c>
      <c r="W34" s="50">
        <f>IFERROR(((SUM(ADS_ACT_Simulation!W$16,ADS_ACT_Simulation!W$17)/ADS_ACT_Simulation!W$7)/(SUM(ADS_ACT_Simulation!V$16,ADS_ACT_Simulation!V$17)/ADS_ACT_Simulation!V$7))-1,"")</f>
        <v>9.4273000008838093E-2</v>
      </c>
      <c r="X34" s="50">
        <f>IFERROR(((SUM(ADS_ACT_Simulation!X$16,ADS_ACT_Simulation!X$17)/ADS_ACT_Simulation!X$7)/(SUM(ADS_ACT_Simulation!W$16,ADS_ACT_Simulation!W$17)/ADS_ACT_Simulation!W$7))-1,"")</f>
        <v>7.7065999996092094E-2</v>
      </c>
      <c r="Y34" s="50">
        <f>IFERROR(((SUM(ADS_ACT_Simulation!Y$16,ADS_ACT_Simulation!Y$17)/ADS_ACT_Simulation!Y$7)/(SUM(ADS_ACT_Simulation!X$16,ADS_ACT_Simulation!X$17)/ADS_ACT_Simulation!X$7))-1,"")</f>
        <v>7.1928000005541337E-2</v>
      </c>
      <c r="Z34" s="50">
        <f>IFERROR(((SUM(ADS_ACT_Simulation!Z$16,ADS_ACT_Simulation!Z$17)/ADS_ACT_Simulation!Z$7)/(SUM(ADS_ACT_Simulation!Y$16,ADS_ACT_Simulation!Y$17)/ADS_ACT_Simulation!Y$7))-1,"")</f>
        <v>7.3231999999807673E-2</v>
      </c>
      <c r="AA34" s="50">
        <f>IFERROR(((SUM(ADS_ACT_Simulation!AA$16,ADS_ACT_Simulation!AA$17)/ADS_ACT_Simulation!AA$7)/(SUM(ADS_ACT_Simulation!Z$16,ADS_ACT_Simulation!Z$17)/ADS_ACT_Simulation!Z$7))-1,"")</f>
        <v>7.4686999992743752E-2</v>
      </c>
      <c r="AB34" s="50">
        <f>IFERROR(((SUM(ADS_ACT_Simulation!AB$16,ADS_ACT_Simulation!AB$17)/ADS_ACT_Simulation!AB$7)/(SUM(ADS_ACT_Simulation!AA$16,ADS_ACT_Simulation!AA$17)/ADS_ACT_Simulation!AA$7))-1,"")</f>
        <v>7.6001000000109897E-2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removed","",IFERROR(ADS_MOM!D34,""))</f>
        <v>9.4844999999999999E-2</v>
      </c>
      <c r="E35" s="50">
        <f>IFERROR(((SUM(ADS_ACT_Simulation!E$18,ADS_ACT_Simulation!E$19)/ADS_ACT_Simulation!E$7)/(SUM(ADS_ACT_Simulation!D$18,ADS_ACT_Simulation!D$19)/ADS_ACT_Simulation!D$7))-1,"")</f>
        <v>7.2695005422791281E-2</v>
      </c>
      <c r="F35" s="50">
        <f>IFERROR(((SUM(ADS_ACT_Simulation!F$18,ADS_ACT_Simulation!F$19)/ADS_ACT_Simulation!F$7)/(SUM(ADS_ACT_Simulation!E$18,ADS_ACT_Simulation!E$19)/ADS_ACT_Simulation!E$7))-1,"")</f>
        <v>0.11721356509861081</v>
      </c>
      <c r="G35" s="50">
        <f>IFERROR(((SUM(ADS_ACT_Simulation!G$18,ADS_ACT_Simulation!G$19)/ADS_ACT_Simulation!G$7)/(SUM(ADS_ACT_Simulation!F$18,ADS_ACT_Simulation!F$19)/ADS_ACT_Simulation!F$7))-1,"")</f>
        <v>-2.7815960900001602E-2</v>
      </c>
      <c r="H35" s="50">
        <f>IFERROR(((SUM(ADS_ACT_Simulation!H$18,ADS_ACT_Simulation!H$19)/ADS_ACT_Simulation!H$7)/(SUM(ADS_ACT_Simulation!G$18,ADS_ACT_Simulation!G$19)/ADS_ACT_Simulation!G$7))-1,"")</f>
        <v>0.12460956390759637</v>
      </c>
      <c r="I35" s="50">
        <f>IFERROR(((SUM(ADS_ACT_Simulation!I$18,ADS_ACT_Simulation!I$19)/ADS_ACT_Simulation!I$7)/(SUM(ADS_ACT_Simulation!H$18,ADS_ACT_Simulation!H$19)/ADS_ACT_Simulation!H$7))-1,"")</f>
        <v>2.5575738286653937E-4</v>
      </c>
      <c r="J35" s="50">
        <f>IFERROR(((SUM(ADS_ACT_Simulation!J$18,ADS_ACT_Simulation!J$19)/ADS_ACT_Simulation!J$7)/(SUM(ADS_ACT_Simulation!I$18,ADS_ACT_Simulation!I$19)/ADS_ACT_Simulation!I$7))-1,"")</f>
        <v>1.3128549734619188E-2</v>
      </c>
      <c r="K35" s="50">
        <f>IFERROR(((SUM(ADS_ACT_Simulation!K$18,ADS_ACT_Simulation!K$19)/ADS_ACT_Simulation!K$7)/(SUM(ADS_ACT_Simulation!J$18,ADS_ACT_Simulation!J$19)/ADS_ACT_Simulation!J$7))-1,"")</f>
        <v>0.11846471679485027</v>
      </c>
      <c r="L35" s="50">
        <f>IFERROR(((SUM(ADS_ACT_Simulation!L$18,ADS_ACT_Simulation!L$19)/ADS_ACT_Simulation!L$7)/(SUM(ADS_ACT_Simulation!K$18,ADS_ACT_Simulation!K$19)/ADS_ACT_Simulation!K$7))-1,"")</f>
        <v>1.9432250362983128E-2</v>
      </c>
      <c r="M35" s="50">
        <f>IFERROR(((SUM(ADS_ACT_Simulation!M$18,ADS_ACT_Simulation!M$19)/ADS_ACT_Simulation!M$7)/(SUM(ADS_ACT_Simulation!L$18,ADS_ACT_Simulation!L$19)/ADS_ACT_Simulation!L$7))-1,"")</f>
        <v>-1.1140736710654298E-2</v>
      </c>
      <c r="N35" s="50">
        <f>IFERROR(((SUM(ADS_ACT_Simulation!N$18,ADS_ACT_Simulation!N$19)/ADS_ACT_Simulation!N$7)/(SUM(ADS_ACT_Simulation!M$18,ADS_ACT_Simulation!M$19)/ADS_ACT_Simulation!M$7))-1,"")</f>
        <v>-3.9655450031880202E-3</v>
      </c>
      <c r="O35" s="50">
        <f>IFERROR(((SUM(ADS_ACT_Simulation!O$18,ADS_ACT_Simulation!O$19)/ADS_ACT_Simulation!O$7)/(SUM(ADS_ACT_Simulation!N$18,ADS_ACT_Simulation!N$19)/ADS_ACT_Simulation!N$7))-1,"")</f>
        <v>5.1965953814170351E-3</v>
      </c>
      <c r="P35" s="50"/>
      <c r="Q35" s="50">
        <f>IFERROR(((SUM(ADS_ACT_Simulation!Q$18,ADS_ACT_Simulation!Q$19)/ADS_ACT_Simulation!Q$7)/(SUM(ADS_ACT_Simulation!O$18,ADS_ACT_Simulation!O$19)/ADS_ACT_Simulation!O$7))-1,"")</f>
        <v>2.5030812683028536E-2</v>
      </c>
      <c r="R35" s="50">
        <f>IFERROR(((SUM(ADS_ACT_Simulation!R$18,ADS_ACT_Simulation!R$19)/ADS_ACT_Simulation!R$7)/(SUM(ADS_ACT_Simulation!Q$18,ADS_ACT_Simulation!Q$19)/ADS_ACT_Simulation!Q$7))-1,"")</f>
        <v>4.4997676899457106E-2</v>
      </c>
      <c r="S35" s="50">
        <f>IFERROR(((SUM(ADS_ACT_Simulation!S$18,ADS_ACT_Simulation!S$19)/ADS_ACT_Simulation!S$7)/(SUM(ADS_ACT_Simulation!R$18,ADS_ACT_Simulation!R$19)/ADS_ACT_Simulation!R$7))-1,"")</f>
        <v>1.3082999997008571E-2</v>
      </c>
      <c r="T35" s="50">
        <f>IFERROR(((SUM(ADS_ACT_Simulation!T$18,ADS_ACT_Simulation!T$19)/ADS_ACT_Simulation!T$7)/(SUM(ADS_ACT_Simulation!S$18,ADS_ACT_Simulation!S$19)/ADS_ACT_Simulation!S$7))-1,"")</f>
        <v>1.2028999994531331E-2</v>
      </c>
      <c r="U35" s="50">
        <f>IFERROR(((SUM(ADS_ACT_Simulation!U$18,ADS_ACT_Simulation!U$19)/ADS_ACT_Simulation!U$7)/(SUM(ADS_ACT_Simulation!T$18,ADS_ACT_Simulation!T$19)/ADS_ACT_Simulation!T$7))-1,"")</f>
        <v>1.5943000021328757E-2</v>
      </c>
      <c r="V35" s="50">
        <f>IFERROR(((SUM(ADS_ACT_Simulation!V$18,ADS_ACT_Simulation!V$19)/ADS_ACT_Simulation!V$7)/(SUM(ADS_ACT_Simulation!U$18,ADS_ACT_Simulation!U$19)/ADS_ACT_Simulation!U$7))-1,"")</f>
        <v>1.9298999995717603E-2</v>
      </c>
      <c r="W35" s="50">
        <f>IFERROR(((SUM(ADS_ACT_Simulation!W$18,ADS_ACT_Simulation!W$19)/ADS_ACT_Simulation!W$7)/(SUM(ADS_ACT_Simulation!V$18,ADS_ACT_Simulation!V$19)/ADS_ACT_Simulation!V$7))-1,"")</f>
        <v>2.1669000026132368E-2</v>
      </c>
      <c r="X35" s="50">
        <f>IFERROR(((SUM(ADS_ACT_Simulation!X$18,ADS_ACT_Simulation!X$19)/ADS_ACT_Simulation!X$7)/(SUM(ADS_ACT_Simulation!W$18,ADS_ACT_Simulation!W$19)/ADS_ACT_Simulation!W$7))-1,"")</f>
        <v>2.111000001737473E-2</v>
      </c>
      <c r="Y35" s="50">
        <f>IFERROR(((SUM(ADS_ACT_Simulation!Y$18,ADS_ACT_Simulation!Y$19)/ADS_ACT_Simulation!Y$7)/(SUM(ADS_ACT_Simulation!X$18,ADS_ACT_Simulation!X$19)/ADS_ACT_Simulation!X$7))-1,"")</f>
        <v>1.718199998637937E-2</v>
      </c>
      <c r="Z35" s="50">
        <f>IFERROR(((SUM(ADS_ACT_Simulation!Z$18,ADS_ACT_Simulation!Z$19)/ADS_ACT_Simulation!Z$7)/(SUM(ADS_ACT_Simulation!Y$18,ADS_ACT_Simulation!Y$19)/ADS_ACT_Simulation!Y$7))-1,"")</f>
        <v>1.7867000006903888E-2</v>
      </c>
      <c r="AA35" s="50">
        <f>IFERROR(((SUM(ADS_ACT_Simulation!AA$18,ADS_ACT_Simulation!AA$19)/ADS_ACT_Simulation!AA$7)/(SUM(ADS_ACT_Simulation!Z$18,ADS_ACT_Simulation!Z$19)/ADS_ACT_Simulation!Z$7))-1,"")</f>
        <v>1.8843000005370536E-2</v>
      </c>
      <c r="AB35" s="50">
        <f>IFERROR(((SUM(ADS_ACT_Simulation!AB$18,ADS_ACT_Simulation!AB$19)/ADS_ACT_Simulation!AB$7)/(SUM(ADS_ACT_Simulation!AA$18,ADS_ACT_Simulation!AA$19)/ADS_ACT_Simulation!AA$7))-1,"")</f>
        <v>1.9327000010204598E-2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removed","",IFERROR(ADS_MOM!D38,""))</f>
        <v>8.1313999999999997E-2</v>
      </c>
      <c r="E36" s="50">
        <f>IFERROR(((SUM(ADS_ACT_Simulation!E$20,ADS_ACT_Simulation!E$21)/ADS_ACT_Simulation!E$7)/(SUM(ADS_ACT_Simulation!D$20,ADS_ACT_Simulation!D$21)/ADS_ACT_Simulation!D$7))-1,"")</f>
        <v>1.7850014152012372E-2</v>
      </c>
      <c r="F36" s="50">
        <f>IFERROR(((SUM(ADS_ACT_Simulation!F$20,ADS_ACT_Simulation!F$21)/ADS_ACT_Simulation!F$7)/(SUM(ADS_ACT_Simulation!E$20,ADS_ACT_Simulation!E$21)/ADS_ACT_Simulation!E$7))-1,"")</f>
        <v>5.6542799384214915E-2</v>
      </c>
      <c r="G36" s="50">
        <f>IFERROR(((SUM(ADS_ACT_Simulation!G$20,ADS_ACT_Simulation!G$21)/ADS_ACT_Simulation!G$7)/(SUM(ADS_ACT_Simulation!F$20,ADS_ACT_Simulation!F$21)/ADS_ACT_Simulation!F$7))-1,"")</f>
        <v>0.10828011149618999</v>
      </c>
      <c r="H36" s="50">
        <f>IFERROR(((SUM(ADS_ACT_Simulation!H$20,ADS_ACT_Simulation!H$21)/ADS_ACT_Simulation!H$7)/(SUM(ADS_ACT_Simulation!G$20,ADS_ACT_Simulation!G$21)/ADS_ACT_Simulation!G$7))-1,"")</f>
        <v>7.3901253744548256E-2</v>
      </c>
      <c r="I36" s="50">
        <f>IFERROR(((SUM(ADS_ACT_Simulation!I$20,ADS_ACT_Simulation!I$21)/ADS_ACT_Simulation!I$7)/(SUM(ADS_ACT_Simulation!H$20,ADS_ACT_Simulation!H$21)/ADS_ACT_Simulation!H$7))-1,"")</f>
        <v>4.9047554907708513E-3</v>
      </c>
      <c r="J36" s="50">
        <f>IFERROR(((SUM(ADS_ACT_Simulation!J$20,ADS_ACT_Simulation!J$21)/ADS_ACT_Simulation!J$7)/(SUM(ADS_ACT_Simulation!I$20,ADS_ACT_Simulation!I$21)/ADS_ACT_Simulation!I$7))-1,"")</f>
        <v>7.5671400366469577E-2</v>
      </c>
      <c r="K36" s="50">
        <f>IFERROR(((SUM(ADS_ACT_Simulation!K$20,ADS_ACT_Simulation!K$21)/ADS_ACT_Simulation!K$7)/(SUM(ADS_ACT_Simulation!J$20,ADS_ACT_Simulation!J$21)/ADS_ACT_Simulation!J$7))-1,"")</f>
        <v>9.1501999058102301E-2</v>
      </c>
      <c r="L36" s="50">
        <f>IFERROR(((SUM(ADS_ACT_Simulation!L$20,ADS_ACT_Simulation!L$21)/ADS_ACT_Simulation!L$7)/(SUM(ADS_ACT_Simulation!K$20,ADS_ACT_Simulation!K$21)/ADS_ACT_Simulation!K$7))-1,"")</f>
        <v>0.14695528214459608</v>
      </c>
      <c r="M36" s="50">
        <f>IFERROR(((SUM(ADS_ACT_Simulation!M$20,ADS_ACT_Simulation!M$21)/ADS_ACT_Simulation!M$7)/(SUM(ADS_ACT_Simulation!L$20,ADS_ACT_Simulation!L$21)/ADS_ACT_Simulation!L$7))-1,"")</f>
        <v>7.8071439229551398E-2</v>
      </c>
      <c r="N36" s="50">
        <f>IFERROR(((SUM(ADS_ACT_Simulation!N$20,ADS_ACT_Simulation!N$21)/ADS_ACT_Simulation!N$7)/(SUM(ADS_ACT_Simulation!M$20,ADS_ACT_Simulation!M$21)/ADS_ACT_Simulation!M$7))-1,"")</f>
        <v>7.0908149343693161E-2</v>
      </c>
      <c r="O36" s="50">
        <f>IFERROR(((SUM(ADS_ACT_Simulation!O$20,ADS_ACT_Simulation!O$21)/ADS_ACT_Simulation!O$7)/(SUM(ADS_ACT_Simulation!N$20,ADS_ACT_Simulation!N$21)/ADS_ACT_Simulation!N$7))-1,"")</f>
        <v>-3.0013218307023637E-2</v>
      </c>
      <c r="P36" s="50"/>
      <c r="Q36" s="50">
        <f>IFERROR(((SUM(ADS_ACT_Simulation!Q$20,ADS_ACT_Simulation!Q$21)/ADS_ACT_Simulation!Q$7)/(SUM(ADS_ACT_Simulation!O$20,ADS_ACT_Simulation!O$21)/ADS_ACT_Simulation!O$7))-1,"")</f>
        <v>-6.3036934022142499E-2</v>
      </c>
      <c r="R36" s="50">
        <f>IFERROR(((SUM(ADS_ACT_Simulation!R$20,ADS_ACT_Simulation!R$21)/ADS_ACT_Simulation!R$7)/(SUM(ADS_ACT_Simulation!Q$20,ADS_ACT_Simulation!Q$21)/ADS_ACT_Simulation!Q$7))-1,"")</f>
        <v>5.9366948065508351E-2</v>
      </c>
      <c r="S36" s="50">
        <f>IFERROR(((SUM(ADS_ACT_Simulation!S$20,ADS_ACT_Simulation!S$21)/ADS_ACT_Simulation!S$7)/(SUM(ADS_ACT_Simulation!R$20,ADS_ACT_Simulation!R$21)/ADS_ACT_Simulation!R$7))-1,"")</f>
        <v>4.1310000019936677E-2</v>
      </c>
      <c r="T36" s="50">
        <f>IFERROR(((SUM(ADS_ACT_Simulation!T$20,ADS_ACT_Simulation!T$21)/ADS_ACT_Simulation!T$7)/(SUM(ADS_ACT_Simulation!S$20,ADS_ACT_Simulation!S$21)/ADS_ACT_Simulation!S$7))-1,"")</f>
        <v>2.4673999974353267E-2</v>
      </c>
      <c r="U36" s="50">
        <f>IFERROR(((SUM(ADS_ACT_Simulation!U$20,ADS_ACT_Simulation!U$21)/ADS_ACT_Simulation!U$7)/(SUM(ADS_ACT_Simulation!T$20,ADS_ACT_Simulation!T$21)/ADS_ACT_Simulation!T$7))-1,"")</f>
        <v>1.6035000000247823E-2</v>
      </c>
      <c r="V36" s="50">
        <f>IFERROR(((SUM(ADS_ACT_Simulation!V$20,ADS_ACT_Simulation!V$21)/ADS_ACT_Simulation!V$7)/(SUM(ADS_ACT_Simulation!U$20,ADS_ACT_Simulation!U$21)/ADS_ACT_Simulation!U$7))-1,"")</f>
        <v>7.1670000068986273E-3</v>
      </c>
      <c r="W36" s="50">
        <f>IFERROR(((SUM(ADS_ACT_Simulation!W$20,ADS_ACT_Simulation!W$21)/ADS_ACT_Simulation!W$7)/(SUM(ADS_ACT_Simulation!V$20,ADS_ACT_Simulation!V$21)/ADS_ACT_Simulation!V$7))-1,"")</f>
        <v>1.3500999995995411E-2</v>
      </c>
      <c r="X36" s="50">
        <f>IFERROR(((SUM(ADS_ACT_Simulation!X$20,ADS_ACT_Simulation!X$21)/ADS_ACT_Simulation!X$7)/(SUM(ADS_ACT_Simulation!W$20,ADS_ACT_Simulation!W$21)/ADS_ACT_Simulation!W$7))-1,"")</f>
        <v>2.6851999987364206E-2</v>
      </c>
      <c r="Y36" s="50">
        <f>IFERROR(((SUM(ADS_ACT_Simulation!Y$20,ADS_ACT_Simulation!Y$21)/ADS_ACT_Simulation!Y$7)/(SUM(ADS_ACT_Simulation!X$20,ADS_ACT_Simulation!X$21)/ADS_ACT_Simulation!X$7))-1,"")</f>
        <v>2.1529999999841287E-2</v>
      </c>
      <c r="Z36" s="50">
        <f>IFERROR(((SUM(ADS_ACT_Simulation!Z$20,ADS_ACT_Simulation!Z$21)/ADS_ACT_Simulation!Z$7)/(SUM(ADS_ACT_Simulation!Y$20,ADS_ACT_Simulation!Y$21)/ADS_ACT_Simulation!Y$7))-1,"")</f>
        <v>1.8271000005568805E-2</v>
      </c>
      <c r="AA36" s="50">
        <f>IFERROR(((SUM(ADS_ACT_Simulation!AA$20,ADS_ACT_Simulation!AA$21)/ADS_ACT_Simulation!AA$7)/(SUM(ADS_ACT_Simulation!Z$20,ADS_ACT_Simulation!Z$21)/ADS_ACT_Simulation!Z$7))-1,"")</f>
        <v>1.7206999974251458E-2</v>
      </c>
      <c r="AB36" s="50">
        <f>IFERROR(((SUM(ADS_ACT_Simulation!AB$20,ADS_ACT_Simulation!AB$21)/ADS_ACT_Simulation!AB$7)/(SUM(ADS_ACT_Simulation!AA$20,ADS_ACT_Simulation!AA$21)/ADS_ACT_Simulation!AA$7))-1,"")</f>
        <v>1.7403000022578219E-2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removed","",IFERROR(ADS_MOM!D42,""))</f>
        <v>0.21007700000000001</v>
      </c>
      <c r="E37" s="50">
        <f>IFERROR(((SUM(ADS_ACT_Simulation!E$22,ADS_ACT_Simulation!E$23)/ADS_ACT_Simulation!E$7)/(SUM(ADS_ACT_Simulation!D$22,ADS_ACT_Simulation!D$23)/ADS_ACT_Simulation!D$7))-1,"")</f>
        <v>1.3230469988381843E-2</v>
      </c>
      <c r="F37" s="50">
        <f>IFERROR(((SUM(ADS_ACT_Simulation!F$22,ADS_ACT_Simulation!F$23)/ADS_ACT_Simulation!F$7)/(SUM(ADS_ACT_Simulation!E$22,ADS_ACT_Simulation!E$23)/ADS_ACT_Simulation!E$7))-1,"")</f>
        <v>-4.4018449872243903E-2</v>
      </c>
      <c r="G37" s="50">
        <f>IFERROR(((SUM(ADS_ACT_Simulation!G$22,ADS_ACT_Simulation!G$23)/ADS_ACT_Simulation!G$7)/(SUM(ADS_ACT_Simulation!F$22,ADS_ACT_Simulation!F$23)/ADS_ACT_Simulation!F$7))-1,"")</f>
        <v>-6.9468088838977371E-2</v>
      </c>
      <c r="H37" s="50">
        <f>IFERROR(((SUM(ADS_ACT_Simulation!H$22,ADS_ACT_Simulation!H$23)/ADS_ACT_Simulation!H$7)/(SUM(ADS_ACT_Simulation!G$22,ADS_ACT_Simulation!G$23)/ADS_ACT_Simulation!G$7))-1,"")</f>
        <v>0.10926452434570266</v>
      </c>
      <c r="I37" s="50">
        <f>IFERROR(((SUM(ADS_ACT_Simulation!I$22,ADS_ACT_Simulation!I$23)/ADS_ACT_Simulation!I$7)/(SUM(ADS_ACT_Simulation!H$22,ADS_ACT_Simulation!H$23)/ADS_ACT_Simulation!H$7))-1,"")</f>
        <v>-0.39872317140676272</v>
      </c>
      <c r="J37" s="50">
        <f>IFERROR(((SUM(ADS_ACT_Simulation!J$22,ADS_ACT_Simulation!J$23)/ADS_ACT_Simulation!J$7)/(SUM(ADS_ACT_Simulation!I$22,ADS_ACT_Simulation!I$23)/ADS_ACT_Simulation!I$7))-1,"")</f>
        <v>0.79569439028406785</v>
      </c>
      <c r="K37" s="50">
        <f>IFERROR(((SUM(ADS_ACT_Simulation!K$22,ADS_ACT_Simulation!K$23)/ADS_ACT_Simulation!K$7)/(SUM(ADS_ACT_Simulation!J$22,ADS_ACT_Simulation!J$23)/ADS_ACT_Simulation!J$7))-1,"")</f>
        <v>0.32611100673115812</v>
      </c>
      <c r="L37" s="50">
        <f>IFERROR(((SUM(ADS_ACT_Simulation!L$22,ADS_ACT_Simulation!L$23)/ADS_ACT_Simulation!L$7)/(SUM(ADS_ACT_Simulation!K$22,ADS_ACT_Simulation!K$23)/ADS_ACT_Simulation!K$7))-1,"")</f>
        <v>0.51615188404789558</v>
      </c>
      <c r="M37" s="50">
        <f>IFERROR(((SUM(ADS_ACT_Simulation!M$22,ADS_ACT_Simulation!M$23)/ADS_ACT_Simulation!M$7)/(SUM(ADS_ACT_Simulation!L$22,ADS_ACT_Simulation!L$23)/ADS_ACT_Simulation!L$7))-1,"")</f>
        <v>0.21279290996713973</v>
      </c>
      <c r="N37" s="50">
        <f>IFERROR(((SUM(ADS_ACT_Simulation!N$22,ADS_ACT_Simulation!N$23)/ADS_ACT_Simulation!N$7)/(SUM(ADS_ACT_Simulation!M$22,ADS_ACT_Simulation!M$23)/ADS_ACT_Simulation!M$7))-1,"")</f>
        <v>-3.4489944739479417E-2</v>
      </c>
      <c r="O37" s="50">
        <f>IFERROR(((SUM(ADS_ACT_Simulation!O$22,ADS_ACT_Simulation!O$23)/ADS_ACT_Simulation!O$7)/(SUM(ADS_ACT_Simulation!N$22,ADS_ACT_Simulation!N$23)/ADS_ACT_Simulation!N$7))-1,"")</f>
        <v>6.174403747047208E-2</v>
      </c>
      <c r="P37" s="50"/>
      <c r="Q37" s="50">
        <f>IFERROR(((SUM(ADS_ACT_Simulation!Q$22,ADS_ACT_Simulation!Q$23)/ADS_ACT_Simulation!Q$7)/(SUM(ADS_ACT_Simulation!O$22,ADS_ACT_Simulation!O$23)/ADS_ACT_Simulation!O$7))-1,"")</f>
        <v>4.561672857995025E-2</v>
      </c>
      <c r="R37" s="50">
        <f>IFERROR(((SUM(ADS_ACT_Simulation!R$22,ADS_ACT_Simulation!R$23)/ADS_ACT_Simulation!R$7)/(SUM(ADS_ACT_Simulation!Q$22,ADS_ACT_Simulation!Q$23)/ADS_ACT_Simulation!Q$7))-1,"")</f>
        <v>-3.7447411424571531E-2</v>
      </c>
      <c r="S37" s="50">
        <f>IFERROR(((SUM(ADS_ACT_Simulation!S$22,ADS_ACT_Simulation!S$23)/ADS_ACT_Simulation!S$7)/(SUM(ADS_ACT_Simulation!R$22,ADS_ACT_Simulation!R$23)/ADS_ACT_Simulation!R$7))-1,"")</f>
        <v>0.11262900030416767</v>
      </c>
      <c r="T37" s="50">
        <f>IFERROR(((SUM(ADS_ACT_Simulation!T$22,ADS_ACT_Simulation!T$23)/ADS_ACT_Simulation!T$7)/(SUM(ADS_ACT_Simulation!S$22,ADS_ACT_Simulation!S$23)/ADS_ACT_Simulation!S$7))-1,"")</f>
        <v>5.6700000221514779E-2</v>
      </c>
      <c r="U37" s="50">
        <f>IFERROR(((SUM(ADS_ACT_Simulation!U$22,ADS_ACT_Simulation!U$23)/ADS_ACT_Simulation!U$7)/(SUM(ADS_ACT_Simulation!T$22,ADS_ACT_Simulation!T$23)/ADS_ACT_Simulation!T$7))-1,"")</f>
        <v>3.2712000138473529E-2</v>
      </c>
      <c r="V37" s="50">
        <f>IFERROR(((SUM(ADS_ACT_Simulation!V$22,ADS_ACT_Simulation!V$23)/ADS_ACT_Simulation!V$7)/(SUM(ADS_ACT_Simulation!U$22,ADS_ACT_Simulation!U$23)/ADS_ACT_Simulation!U$7))-1,"")</f>
        <v>4.435899993891268E-2</v>
      </c>
      <c r="W37" s="50">
        <f>IFERROR(((SUM(ADS_ACT_Simulation!W$22,ADS_ACT_Simulation!W$23)/ADS_ACT_Simulation!W$7)/(SUM(ADS_ACT_Simulation!V$22,ADS_ACT_Simulation!V$23)/ADS_ACT_Simulation!V$7))-1,"")</f>
        <v>4.1489000226957229E-2</v>
      </c>
      <c r="X37" s="50">
        <f>IFERROR(((SUM(ADS_ACT_Simulation!X$22,ADS_ACT_Simulation!X$23)/ADS_ACT_Simulation!X$7)/(SUM(ADS_ACT_Simulation!W$22,ADS_ACT_Simulation!W$23)/ADS_ACT_Simulation!W$7))-1,"")</f>
        <v>4.0802999773014825E-2</v>
      </c>
      <c r="Y37" s="50">
        <f>IFERROR(((SUM(ADS_ACT_Simulation!Y$22,ADS_ACT_Simulation!Y$23)/ADS_ACT_Simulation!Y$7)/(SUM(ADS_ACT_Simulation!X$22,ADS_ACT_Simulation!X$23)/ADS_ACT_Simulation!X$7))-1,"")</f>
        <v>5.444900018168064E-2</v>
      </c>
      <c r="Z37" s="50">
        <f>IFERROR(((SUM(ADS_ACT_Simulation!Z$22,ADS_ACT_Simulation!Z$23)/ADS_ACT_Simulation!Z$7)/(SUM(ADS_ACT_Simulation!Y$22,ADS_ACT_Simulation!Y$23)/ADS_ACT_Simulation!Y$7))-1,"")</f>
        <v>4.5053000089622985E-2</v>
      </c>
      <c r="AA37" s="50">
        <f>IFERROR(((SUM(ADS_ACT_Simulation!AA$22,ADS_ACT_Simulation!AA$23)/ADS_ACT_Simulation!AA$7)/(SUM(ADS_ACT_Simulation!Z$22,ADS_ACT_Simulation!Z$23)/ADS_ACT_Simulation!Z$7))-1,"")</f>
        <v>4.31239999132218E-2</v>
      </c>
      <c r="AB37" s="50">
        <f>IFERROR(((SUM(ADS_ACT_Simulation!AB$22,ADS_ACT_Simulation!AB$23)/ADS_ACT_Simulation!AB$7)/(SUM(ADS_ACT_Simulation!AA$22,ADS_ACT_Simulation!AA$23)/ADS_ACT_Simulation!AA$7))-1,"")</f>
        <v>4.4869999918862202E-2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removed","",IFERROR(ADS_MOM!D46,""))</f>
        <v>0</v>
      </c>
      <c r="E38" s="50" t="str">
        <f>IFERROR(((SUM(ADS_ACT_Simulation!E$24,ADS_ACT_Simulation!E$25)/ADS_ACT_Simulation!E$7)/(SUM(ADS_ACT_Simulation!D$24,ADS_ACT_Simulation!D$25)/ADS_ACT_Simulation!D$7))-1,"")</f>
        <v/>
      </c>
      <c r="F38" s="50" t="str">
        <f>IFERROR(((SUM(ADS_ACT_Simulation!F$24,ADS_ACT_Simulation!F$25)/ADS_ACT_Simulation!F$7)/(SUM(ADS_ACT_Simulation!E$24,ADS_ACT_Simulation!E$25)/ADS_ACT_Simulation!E$7))-1,"")</f>
        <v/>
      </c>
      <c r="G38" s="50" t="str">
        <f>IFERROR(((SUM(ADS_ACT_Simulation!G$24,ADS_ACT_Simulation!G$25)/ADS_ACT_Simulation!G$7)/(SUM(ADS_ACT_Simulation!F$24,ADS_ACT_Simulation!F$25)/ADS_ACT_Simulation!F$7))-1,"")</f>
        <v/>
      </c>
      <c r="H38" s="50" t="str">
        <f>IFERROR(((SUM(ADS_ACT_Simulation!H$24,ADS_ACT_Simulation!H$25)/ADS_ACT_Simulation!H$7)/(SUM(ADS_ACT_Simulation!G$24,ADS_ACT_Simulation!G$25)/ADS_ACT_Simulation!G$7))-1,"")</f>
        <v/>
      </c>
      <c r="I38" s="50" t="str">
        <f>IFERROR(((SUM(ADS_ACT_Simulation!I$24,ADS_ACT_Simulation!I$25)/ADS_ACT_Simulation!I$7)/(SUM(ADS_ACT_Simulation!H$24,ADS_ACT_Simulation!H$25)/ADS_ACT_Simulation!H$7))-1,"")</f>
        <v/>
      </c>
      <c r="J38" s="50" t="str">
        <f>IFERROR(((SUM(ADS_ACT_Simulation!J$24,ADS_ACT_Simulation!J$25)/ADS_ACT_Simulation!J$7)/(SUM(ADS_ACT_Simulation!I$24,ADS_ACT_Simulation!I$25)/ADS_ACT_Simulation!I$7))-1,"")</f>
        <v/>
      </c>
      <c r="K38" s="50" t="str">
        <f>IFERROR(((SUM(ADS_ACT_Simulation!K$24,ADS_ACT_Simulation!K$25)/ADS_ACT_Simulation!K$7)/(SUM(ADS_ACT_Simulation!J$24,ADS_ACT_Simulation!J$25)/ADS_ACT_Simulation!J$7))-1,"")</f>
        <v/>
      </c>
      <c r="L38" s="50" t="str">
        <f>IFERROR(((SUM(ADS_ACT_Simulation!L$24,ADS_ACT_Simulation!L$25)/ADS_ACT_Simulation!L$7)/(SUM(ADS_ACT_Simulation!K$24,ADS_ACT_Simulation!K$25)/ADS_ACT_Simulation!K$7))-1,"")</f>
        <v/>
      </c>
      <c r="M38" s="50" t="str">
        <f>IFERROR(((SUM(ADS_ACT_Simulation!M$24,ADS_ACT_Simulation!M$25)/ADS_ACT_Simulation!M$7)/(SUM(ADS_ACT_Simulation!L$24,ADS_ACT_Simulation!L$25)/ADS_ACT_Simulation!L$7))-1,"")</f>
        <v/>
      </c>
      <c r="N38" s="50" t="str">
        <f>IFERROR(((SUM(ADS_ACT_Simulation!N$24,ADS_ACT_Simulation!N$25)/ADS_ACT_Simulation!N$7)/(SUM(ADS_ACT_Simulation!M$24,ADS_ACT_Simulation!M$25)/ADS_ACT_Simulation!M$7))-1,"")</f>
        <v/>
      </c>
      <c r="O38" s="50" t="str">
        <f>IFERROR(((SUM(ADS_ACT_Simulation!O$24,ADS_ACT_Simulation!O$25)/ADS_ACT_Simulation!O$7)/(SUM(ADS_ACT_Simulation!N$24,ADS_ACT_Simulation!N$25)/ADS_ACT_Simulation!N$7))-1,"")</f>
        <v/>
      </c>
      <c r="P38" s="50"/>
      <c r="Q38" s="50" t="str">
        <f>IFERROR(((SUM(ADS_ACT_Simulation!Q$24,ADS_ACT_Simulation!Q$25)/ADS_ACT_Simulation!Q$7)/(SUM(ADS_ACT_Simulation!O$24,ADS_ACT_Simulation!O$25)/ADS_ACT_Simulation!O$7))-1,"")</f>
        <v/>
      </c>
      <c r="R38" s="50" t="str">
        <f>IFERROR(((SUM(ADS_ACT_Simulation!R$24,ADS_ACT_Simulation!R$25)/ADS_ACT_Simulation!R$7)/(SUM(ADS_ACT_Simulation!Q$24,ADS_ACT_Simulation!Q$25)/ADS_ACT_Simulation!Q$7))-1,"")</f>
        <v/>
      </c>
      <c r="S38" s="50" t="str">
        <f>IFERROR(((SUM(ADS_ACT_Simulation!S$24,ADS_ACT_Simulation!S$25)/ADS_ACT_Simulation!S$7)/(SUM(ADS_ACT_Simulation!R$24,ADS_ACT_Simulation!R$25)/ADS_ACT_Simulation!R$7))-1,"")</f>
        <v/>
      </c>
      <c r="T38" s="50" t="str">
        <f>IFERROR(((SUM(ADS_ACT_Simulation!T$24,ADS_ACT_Simulation!T$25)/ADS_ACT_Simulation!T$7)/(SUM(ADS_ACT_Simulation!S$24,ADS_ACT_Simulation!S$25)/ADS_ACT_Simulation!S$7))-1,"")</f>
        <v/>
      </c>
      <c r="U38" s="50" t="str">
        <f>IFERROR(((SUM(ADS_ACT_Simulation!U$24,ADS_ACT_Simulation!U$25)/ADS_ACT_Simulation!U$7)/(SUM(ADS_ACT_Simulation!T$24,ADS_ACT_Simulation!T$25)/ADS_ACT_Simulation!T$7))-1,"")</f>
        <v/>
      </c>
      <c r="V38" s="50" t="str">
        <f>IFERROR(((SUM(ADS_ACT_Simulation!V$24,ADS_ACT_Simulation!V$25)/ADS_ACT_Simulation!V$7)/(SUM(ADS_ACT_Simulation!U$24,ADS_ACT_Simulation!U$25)/ADS_ACT_Simulation!U$7))-1,"")</f>
        <v/>
      </c>
      <c r="W38" s="50" t="str">
        <f>IFERROR(((SUM(ADS_ACT_Simulation!W$24,ADS_ACT_Simulation!W$25)/ADS_ACT_Simulation!W$7)/(SUM(ADS_ACT_Simulation!V$24,ADS_ACT_Simulation!V$25)/ADS_ACT_Simulation!V$7))-1,"")</f>
        <v/>
      </c>
      <c r="X38" s="50" t="str">
        <f>IFERROR(((SUM(ADS_ACT_Simulation!X$24,ADS_ACT_Simulation!X$25)/ADS_ACT_Simulation!X$7)/(SUM(ADS_ACT_Simulation!W$24,ADS_ACT_Simulation!W$25)/ADS_ACT_Simulation!W$7))-1,"")</f>
        <v/>
      </c>
      <c r="Y38" s="50" t="str">
        <f>IFERROR(((SUM(ADS_ACT_Simulation!Y$24,ADS_ACT_Simulation!Y$25)/ADS_ACT_Simulation!Y$7)/(SUM(ADS_ACT_Simulation!X$24,ADS_ACT_Simulation!X$25)/ADS_ACT_Simulation!X$7))-1,"")</f>
        <v/>
      </c>
      <c r="Z38" s="50" t="str">
        <f>IFERROR(((SUM(ADS_ACT_Simulation!Z$24,ADS_ACT_Simulation!Z$25)/ADS_ACT_Simulation!Z$7)/(SUM(ADS_ACT_Simulation!Y$24,ADS_ACT_Simulation!Y$25)/ADS_ACT_Simulation!Y$7))-1,"")</f>
        <v/>
      </c>
      <c r="AA38" s="50" t="str">
        <f>IFERROR(((SUM(ADS_ACT_Simulation!AA$24,ADS_ACT_Simulation!AA$25)/ADS_ACT_Simulation!AA$7)/(SUM(ADS_ACT_Simulation!Z$24,ADS_ACT_Simulation!Z$25)/ADS_ACT_Simulation!Z$7))-1,"")</f>
        <v/>
      </c>
      <c r="AB38" s="50" t="str">
        <f>IFERROR(((SUM(ADS_ACT_Simulation!AB$24,ADS_ACT_Simulation!AB$25)/ADS_ACT_Simulation!AB$7)/(SUM(ADS_ACT_Simulation!AA$24,ADS_ACT_Simulation!AA$25)/ADS_ACT_Simulation!AA$7))-1,"")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removed","",IFERROR(ADS_MOM!D50,""))</f>
        <v>0</v>
      </c>
      <c r="E39" s="50" t="str">
        <f>IFERROR(((SUM(ADS_ACT_Simulation!E$26,ADS_ACT_Simulation!E$27)/ADS_ACT_Simulation!E$7)/(SUM(ADS_ACT_Simulation!D$26,ADS_ACT_Simulation!D$27)/ADS_ACT_Simulation!D$7))-1,"")</f>
        <v/>
      </c>
      <c r="F39" s="50" t="str">
        <f>IFERROR(((SUM(ADS_ACT_Simulation!F$26,ADS_ACT_Simulation!F$27)/ADS_ACT_Simulation!F$7)/(SUM(ADS_ACT_Simulation!E$26,ADS_ACT_Simulation!E$27)/ADS_ACT_Simulation!E$7))-1,"")</f>
        <v/>
      </c>
      <c r="G39" s="50" t="str">
        <f>IFERROR(((SUM(ADS_ACT_Simulation!G$26,ADS_ACT_Simulation!G$27)/ADS_ACT_Simulation!G$7)/(SUM(ADS_ACT_Simulation!F$26,ADS_ACT_Simulation!F$27)/ADS_ACT_Simulation!F$7))-1,"")</f>
        <v/>
      </c>
      <c r="H39" s="50" t="str">
        <f>IFERROR(((SUM(ADS_ACT_Simulation!H$26,ADS_ACT_Simulation!H$27)/ADS_ACT_Simulation!H$7)/(SUM(ADS_ACT_Simulation!G$26,ADS_ACT_Simulation!G$27)/ADS_ACT_Simulation!G$7))-1,"")</f>
        <v/>
      </c>
      <c r="I39" s="50" t="str">
        <f>IFERROR(((SUM(ADS_ACT_Simulation!I$26,ADS_ACT_Simulation!I$27)/ADS_ACT_Simulation!I$7)/(SUM(ADS_ACT_Simulation!H$26,ADS_ACT_Simulation!H$27)/ADS_ACT_Simulation!H$7))-1,"")</f>
        <v/>
      </c>
      <c r="J39" s="50" t="str">
        <f>IFERROR(((SUM(ADS_ACT_Simulation!J$26,ADS_ACT_Simulation!J$27)/ADS_ACT_Simulation!J$7)/(SUM(ADS_ACT_Simulation!I$26,ADS_ACT_Simulation!I$27)/ADS_ACT_Simulation!I$7))-1,"")</f>
        <v/>
      </c>
      <c r="K39" s="50" t="str">
        <f>IFERROR(((SUM(ADS_ACT_Simulation!K$26,ADS_ACT_Simulation!K$27)/ADS_ACT_Simulation!K$7)/(SUM(ADS_ACT_Simulation!J$26,ADS_ACT_Simulation!J$27)/ADS_ACT_Simulation!J$7))-1,"")</f>
        <v/>
      </c>
      <c r="L39" s="50" t="str">
        <f>IFERROR(((SUM(ADS_ACT_Simulation!L$26,ADS_ACT_Simulation!L$27)/ADS_ACT_Simulation!L$7)/(SUM(ADS_ACT_Simulation!K$26,ADS_ACT_Simulation!K$27)/ADS_ACT_Simulation!K$7))-1,"")</f>
        <v/>
      </c>
      <c r="M39" s="50" t="str">
        <f>IFERROR(((SUM(ADS_ACT_Simulation!M$26,ADS_ACT_Simulation!M$27)/ADS_ACT_Simulation!M$7)/(SUM(ADS_ACT_Simulation!L$26,ADS_ACT_Simulation!L$27)/ADS_ACT_Simulation!L$7))-1,"")</f>
        <v/>
      </c>
      <c r="N39" s="50" t="str">
        <f>IFERROR(((SUM(ADS_ACT_Simulation!N$26,ADS_ACT_Simulation!N$27)/ADS_ACT_Simulation!N$7)/(SUM(ADS_ACT_Simulation!M$26,ADS_ACT_Simulation!M$27)/ADS_ACT_Simulation!M$7))-1,"")</f>
        <v/>
      </c>
      <c r="O39" s="50" t="str">
        <f>IFERROR(((SUM(ADS_ACT_Simulation!O$26,ADS_ACT_Simulation!O$27)/ADS_ACT_Simulation!O$7)/(SUM(ADS_ACT_Simulation!N$26,ADS_ACT_Simulation!N$27)/ADS_ACT_Simulation!N$7))-1,"")</f>
        <v/>
      </c>
      <c r="P39" s="50"/>
      <c r="Q39" s="50" t="str">
        <f>IFERROR(((SUM(ADS_ACT_Simulation!Q$26,ADS_ACT_Simulation!Q$27)/ADS_ACT_Simulation!Q$7)/(SUM(ADS_ACT_Simulation!O$26,ADS_ACT_Simulation!O$27)/ADS_ACT_Simulation!O$7))-1,"")</f>
        <v/>
      </c>
      <c r="R39" s="50" t="str">
        <f>IFERROR(((SUM(ADS_ACT_Simulation!R$26,ADS_ACT_Simulation!R$27)/ADS_ACT_Simulation!R$7)/(SUM(ADS_ACT_Simulation!Q$26,ADS_ACT_Simulation!Q$27)/ADS_ACT_Simulation!Q$7))-1,"")</f>
        <v/>
      </c>
      <c r="S39" s="50" t="str">
        <f>IFERROR(((SUM(ADS_ACT_Simulation!S$26,ADS_ACT_Simulation!S$27)/ADS_ACT_Simulation!S$7)/(SUM(ADS_ACT_Simulation!R$26,ADS_ACT_Simulation!R$27)/ADS_ACT_Simulation!R$7))-1,"")</f>
        <v/>
      </c>
      <c r="T39" s="50" t="str">
        <f>IFERROR(((SUM(ADS_ACT_Simulation!T$26,ADS_ACT_Simulation!T$27)/ADS_ACT_Simulation!T$7)/(SUM(ADS_ACT_Simulation!S$26,ADS_ACT_Simulation!S$27)/ADS_ACT_Simulation!S$7))-1,"")</f>
        <v/>
      </c>
      <c r="U39" s="50" t="str">
        <f>IFERROR(((SUM(ADS_ACT_Simulation!U$26,ADS_ACT_Simulation!U$27)/ADS_ACT_Simulation!U$7)/(SUM(ADS_ACT_Simulation!T$26,ADS_ACT_Simulation!T$27)/ADS_ACT_Simulation!T$7))-1,"")</f>
        <v/>
      </c>
      <c r="V39" s="50" t="str">
        <f>IFERROR(((SUM(ADS_ACT_Simulation!V$26,ADS_ACT_Simulation!V$27)/ADS_ACT_Simulation!V$7)/(SUM(ADS_ACT_Simulation!U$26,ADS_ACT_Simulation!U$27)/ADS_ACT_Simulation!U$7))-1,"")</f>
        <v/>
      </c>
      <c r="W39" s="50" t="str">
        <f>IFERROR(((SUM(ADS_ACT_Simulation!W$26,ADS_ACT_Simulation!W$27)/ADS_ACT_Simulation!W$7)/(SUM(ADS_ACT_Simulation!V$26,ADS_ACT_Simulation!V$27)/ADS_ACT_Simulation!V$7))-1,"")</f>
        <v/>
      </c>
      <c r="X39" s="50" t="str">
        <f>IFERROR(((SUM(ADS_ACT_Simulation!X$26,ADS_ACT_Simulation!X$27)/ADS_ACT_Simulation!X$7)/(SUM(ADS_ACT_Simulation!W$26,ADS_ACT_Simulation!W$27)/ADS_ACT_Simulation!W$7))-1,"")</f>
        <v/>
      </c>
      <c r="Y39" s="50" t="str">
        <f>IFERROR(((SUM(ADS_ACT_Simulation!Y$26,ADS_ACT_Simulation!Y$27)/ADS_ACT_Simulation!Y$7)/(SUM(ADS_ACT_Simulation!X$26,ADS_ACT_Simulation!X$27)/ADS_ACT_Simulation!X$7))-1,"")</f>
        <v/>
      </c>
      <c r="Z39" s="50" t="str">
        <f>IFERROR(((SUM(ADS_ACT_Simulation!Z$26,ADS_ACT_Simulation!Z$27)/ADS_ACT_Simulation!Z$7)/(SUM(ADS_ACT_Simulation!Y$26,ADS_ACT_Simulation!Y$27)/ADS_ACT_Simulation!Y$7))-1,"")</f>
        <v/>
      </c>
      <c r="AA39" s="50" t="str">
        <f>IFERROR(((SUM(ADS_ACT_Simulation!AA$26,ADS_ACT_Simulation!AA$27)/ADS_ACT_Simulation!AA$7)/(SUM(ADS_ACT_Simulation!Z$26,ADS_ACT_Simulation!Z$27)/ADS_ACT_Simulation!Z$7))-1,"")</f>
        <v/>
      </c>
      <c r="AB39" s="50" t="str">
        <f>IFERROR(((SUM(ADS_ACT_Simulation!AB$26,ADS_ACT_Simulation!AB$27)/ADS_ACT_Simulation!AB$7)/(SUM(ADS_ACT_Simulation!AA$26,ADS_ACT_Simulation!AA$27)/ADS_ACT_Simulation!AA$7))-1,"")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IFERROR((((SUM(ADS_ACT_Simulation!J$14,ADS_ACT_Simulation!J$15)/ADS_ACT_Simulation!J$7)/(SUM(ADS_ACT_Simulation!D$14,ADS_ACT_Simulation!D$15)/ADS_ACT_Simulation!D$7))^(1/6))-1,"")</f>
        <v>3.6726047777886794E-2</v>
      </c>
      <c r="L43" s="50">
        <f>IFERROR((((SUM(ADS_ACT_Simulation!K$14,ADS_ACT_Simulation!K$15)/ADS_ACT_Simulation!K$7)/(SUM(ADS_ACT_Simulation!E$14,ADS_ACT_Simulation!E$15)/ADS_ACT_Simulation!E$7))^(1/6))-1,"")</f>
        <v>5.3945054981100471E-2</v>
      </c>
      <c r="M43" s="50">
        <f>IFERROR((((SUM(ADS_ACT_Simulation!L$14,ADS_ACT_Simulation!L$15)/ADS_ACT_Simulation!L$7)/(SUM(ADS_ACT_Simulation!F$14,ADS_ACT_Simulation!F$15)/ADS_ACT_Simulation!F$7))^(1/6))-1,"")</f>
        <v>5.2060105853581229E-2</v>
      </c>
      <c r="N43" s="50">
        <f>IFERROR((((SUM(ADS_ACT_Simulation!M$14,ADS_ACT_Simulation!M$15)/ADS_ACT_Simulation!M$7)/(SUM(ADS_ACT_Simulation!G$14,ADS_ACT_Simulation!G$15)/ADS_ACT_Simulation!G$7))^(1/6))-1,"")</f>
        <v>4.5251442309232059E-2</v>
      </c>
      <c r="O43" s="50">
        <f>IFERROR((((SUM(ADS_ACT_Simulation!N$14,ADS_ACT_Simulation!N$15)/ADS_ACT_Simulation!N$7)/(SUM(ADS_ACT_Simulation!H$14,ADS_ACT_Simulation!H$15)/ADS_ACT_Simulation!H$7))^(1/6))-1,"")</f>
        <v>3.715062146971837E-2</v>
      </c>
      <c r="P43" s="50"/>
      <c r="Q43" s="50">
        <f>IFERROR((((SUM(ADS_ACT_Simulation!O$14,ADS_ACT_Simulation!O$15)/ADS_ACT_Simulation!O$7)/(SUM(ADS_ACT_Simulation!I$14,ADS_ACT_Simulation!I$15)/ADS_ACT_Simulation!I$7))^(1/6))-1,"")</f>
        <v>2.3832153765970032E-2</v>
      </c>
      <c r="R43" s="50">
        <f>IFERROR((((SUM(ADS_ACT_Simulation!Q$14,ADS_ACT_Simulation!Q$15)/ADS_ACT_Simulation!Q$7)/(SUM(ADS_ACT_Simulation!J$14,ADS_ACT_Simulation!J$15)/ADS_ACT_Simulation!J$7))^(1/6))-1,"")</f>
        <v>2.1782928307673588E-2</v>
      </c>
      <c r="S43" s="50">
        <f>IFERROR((((SUM(ADS_ACT_Simulation!R$14,ADS_ACT_Simulation!R$15)/ADS_ACT_Simulation!R$7)/(SUM(ADS_ACT_Simulation!K$14,ADS_ACT_Simulation!K$15)/ADS_ACT_Simulation!K$7))^(1/6))-1,"")</f>
        <v>1.2781529620094823E-2</v>
      </c>
      <c r="T43" s="50">
        <f>IFERROR((((SUM(ADS_ACT_Simulation!S$14,ADS_ACT_Simulation!S$15)/ADS_ACT_Simulation!S$7)/(SUM(ADS_ACT_Simulation!L$14,ADS_ACT_Simulation!L$15)/ADS_ACT_Simulation!L$7))^(1/6))-1,"")</f>
        <v>9.8712630664465895E-3</v>
      </c>
      <c r="U43" s="50">
        <f>IFERROR((((SUM(ADS_ACT_Simulation!T$14,ADS_ACT_Simulation!T$15)/ADS_ACT_Simulation!T$7)/(SUM(ADS_ACT_Simulation!M$14,ADS_ACT_Simulation!M$15)/ADS_ACT_Simulation!M$7))^(1/6))-1,"")</f>
        <v>1.4372285592368028E-2</v>
      </c>
      <c r="V43" s="50">
        <f>IFERROR((((SUM(ADS_ACT_Simulation!U$14,ADS_ACT_Simulation!U$15)/ADS_ACT_Simulation!U$7)/(SUM(ADS_ACT_Simulation!N$14,ADS_ACT_Simulation!N$15)/ADS_ACT_Simulation!N$7))^(1/6))-1,"")</f>
        <v>1.4966998737236059E-2</v>
      </c>
      <c r="W43" s="50">
        <f>IFERROR((((SUM(ADS_ACT_Simulation!V$14,ADS_ACT_Simulation!V$15)/ADS_ACT_Simulation!V$7)/(SUM(ADS_ACT_Simulation!O$14,ADS_ACT_Simulation!O$15)/ADS_ACT_Simulation!O$7))^(1/6))-1,"")</f>
        <v>1.6637106174578475E-2</v>
      </c>
      <c r="X43" s="50">
        <f>IFERROR((((SUM(ADS_ACT_Simulation!W$14,ADS_ACT_Simulation!W$15)/ADS_ACT_Simulation!W$7)/(SUM(ADS_ACT_Simulation!Q$14,ADS_ACT_Simulation!Q$15)/ADS_ACT_Simulation!Q$7))^(1/6))-1,"")</f>
        <v>2.2583723759732388E-2</v>
      </c>
      <c r="Y43" s="50">
        <f>IFERROR((((SUM(ADS_ACT_Simulation!X$14,ADS_ACT_Simulation!X$15)/ADS_ACT_Simulation!X$7)/(SUM(ADS_ACT_Simulation!R$14,ADS_ACT_Simulation!R$15)/ADS_ACT_Simulation!R$7))^(1/6))-1,"")</f>
        <v>1.5407836479997439E-2</v>
      </c>
      <c r="Z43" s="50">
        <f>IFERROR((((SUM(ADS_ACT_Simulation!Y$14,ADS_ACT_Simulation!Y$15)/ADS_ACT_Simulation!Y$7)/(SUM(ADS_ACT_Simulation!S$14,ADS_ACT_Simulation!S$15)/ADS_ACT_Simulation!S$7))^(1/6))-1,"")</f>
        <v>1.5846164570803234E-2</v>
      </c>
      <c r="AA43" s="50">
        <f>IFERROR((((SUM(ADS_ACT_Simulation!Z$14,ADS_ACT_Simulation!Z$15)/ADS_ACT_Simulation!Z$7)/(SUM(ADS_ACT_Simulation!T$14,ADS_ACT_Simulation!T$15)/ADS_ACT_Simulation!T$7))^(1/6))-1,"")</f>
        <v>1.6791292029593619E-2</v>
      </c>
      <c r="AB43" s="50">
        <f>IFERROR((((SUM(ADS_ACT_Simulation!AA$14,ADS_ACT_Simulation!AA$15)/ADS_ACT_Simulation!AA$7)/(SUM(ADS_ACT_Simulation!U$14,ADS_ACT_Simulation!U$15)/ADS_ACT_Simulation!U$7))^(1/6))-1,"")</f>
        <v>1.7139868782383605E-2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IFERROR((((SUM(ADS_ACT_Simulation!J$16,ADS_ACT_Simulation!J$17)/ADS_ACT_Simulation!J$7)/(SUM(ADS_ACT_Simulation!D$16,ADS_ACT_Simulation!D$17)/ADS_ACT_Simulation!D$7))^(1/6))-1,"")</f>
        <v>2.826032265788414E-2</v>
      </c>
      <c r="L44" s="50">
        <f>IFERROR((((SUM(ADS_ACT_Simulation!K$16,ADS_ACT_Simulation!K$17)/ADS_ACT_Simulation!K$7)/(SUM(ADS_ACT_Simulation!E$16,ADS_ACT_Simulation!E$17)/ADS_ACT_Simulation!E$7))^(1/6))-1,"")</f>
        <v>4.8124918362595581E-2</v>
      </c>
      <c r="M44" s="50">
        <f>IFERROR((((SUM(ADS_ACT_Simulation!L$16,ADS_ACT_Simulation!L$17)/ADS_ACT_Simulation!L$7)/(SUM(ADS_ACT_Simulation!F$16,ADS_ACT_Simulation!F$17)/ADS_ACT_Simulation!F$7))^(1/6))-1,"")</f>
        <v>6.0203485807738044E-2</v>
      </c>
      <c r="N44" s="50">
        <f>IFERROR((((SUM(ADS_ACT_Simulation!M$16,ADS_ACT_Simulation!M$17)/ADS_ACT_Simulation!M$7)/(SUM(ADS_ACT_Simulation!G$16,ADS_ACT_Simulation!G$17)/ADS_ACT_Simulation!G$7))^(1/6))-1,"")</f>
        <v>6.8153473416446841E-2</v>
      </c>
      <c r="O44" s="50">
        <f>IFERROR((((SUM(ADS_ACT_Simulation!N$16,ADS_ACT_Simulation!N$17)/ADS_ACT_Simulation!N$7)/(SUM(ADS_ACT_Simulation!H$16,ADS_ACT_Simulation!H$17)/ADS_ACT_Simulation!H$7))^(1/6))-1,"")</f>
        <v>7.0132458595674407E-2</v>
      </c>
      <c r="P44" s="50"/>
      <c r="Q44" s="50">
        <f>IFERROR((((SUM(ADS_ACT_Simulation!O$16,ADS_ACT_Simulation!O$17)/ADS_ACT_Simulation!O$7)/(SUM(ADS_ACT_Simulation!I$16,ADS_ACT_Simulation!I$17)/ADS_ACT_Simulation!I$7))^(1/6))-1,"")</f>
        <v>5.1977229264430491E-2</v>
      </c>
      <c r="R44" s="50">
        <f>IFERROR((((SUM(ADS_ACT_Simulation!Q$16,ADS_ACT_Simulation!Q$17)/ADS_ACT_Simulation!Q$7)/(SUM(ADS_ACT_Simulation!J$16,ADS_ACT_Simulation!J$17)/ADS_ACT_Simulation!J$7))^(1/6))-1,"")</f>
        <v>7.7573434697444377E-2</v>
      </c>
      <c r="S44" s="50">
        <f>IFERROR((((SUM(ADS_ACT_Simulation!R$16,ADS_ACT_Simulation!R$17)/ADS_ACT_Simulation!R$7)/(SUM(ADS_ACT_Simulation!K$16,ADS_ACT_Simulation!K$17)/ADS_ACT_Simulation!K$7))^(1/6))-1,"")</f>
        <v>6.4134101754663719E-2</v>
      </c>
      <c r="T44" s="50">
        <f>IFERROR((((SUM(ADS_ACT_Simulation!S$16,ADS_ACT_Simulation!S$17)/ADS_ACT_Simulation!S$7)/(SUM(ADS_ACT_Simulation!L$16,ADS_ACT_Simulation!L$17)/ADS_ACT_Simulation!L$7))^(1/6))-1,"")</f>
        <v>6.4542300744837133E-2</v>
      </c>
      <c r="U44" s="50">
        <f>IFERROR((((SUM(ADS_ACT_Simulation!T$16,ADS_ACT_Simulation!T$17)/ADS_ACT_Simulation!T$7)/(SUM(ADS_ACT_Simulation!M$16,ADS_ACT_Simulation!M$17)/ADS_ACT_Simulation!M$7))^(1/6))-1,"")</f>
        <v>6.683644412918377E-2</v>
      </c>
      <c r="V44" s="50">
        <f>IFERROR((((SUM(ADS_ACT_Simulation!U$16,ADS_ACT_Simulation!U$17)/ADS_ACT_Simulation!U$7)/(SUM(ADS_ACT_Simulation!N$16,ADS_ACT_Simulation!N$17)/ADS_ACT_Simulation!N$7))^(1/6))-1,"")</f>
        <v>6.5044795430789781E-2</v>
      </c>
      <c r="W44" s="50">
        <f>IFERROR((((SUM(ADS_ACT_Simulation!V$16,ADS_ACT_Simulation!V$17)/ADS_ACT_Simulation!V$7)/(SUM(ADS_ACT_Simulation!O$16,ADS_ACT_Simulation!O$17)/ADS_ACT_Simulation!O$7))^(1/6))-1,"")</f>
        <v>9.4273045064896976E-2</v>
      </c>
      <c r="X44" s="50">
        <f>IFERROR((((SUM(ADS_ACT_Simulation!W$16,ADS_ACT_Simulation!W$17)/ADS_ACT_Simulation!W$7)/(SUM(ADS_ACT_Simulation!Q$16,ADS_ACT_Simulation!Q$17)/ADS_ACT_Simulation!Q$7))^(1/6))-1,"")</f>
        <v>7.7066021325991052E-2</v>
      </c>
      <c r="Y44" s="50">
        <f>IFERROR((((SUM(ADS_ACT_Simulation!X$16,ADS_ACT_Simulation!X$17)/ADS_ACT_Simulation!X$7)/(SUM(ADS_ACT_Simulation!R$16,ADS_ACT_Simulation!R$17)/ADS_ACT_Simulation!R$7))^(1/6))-1,"")</f>
        <v>7.1927608581081381E-2</v>
      </c>
      <c r="Z44" s="50">
        <f>IFERROR((((SUM(ADS_ACT_Simulation!Y$16,ADS_ACT_Simulation!Y$17)/ADS_ACT_Simulation!Y$7)/(SUM(ADS_ACT_Simulation!S$16,ADS_ACT_Simulation!S$17)/ADS_ACT_Simulation!S$7))^(1/6))-1,"")</f>
        <v>7.3232146811472054E-2</v>
      </c>
      <c r="AA44" s="50">
        <f>IFERROR((((SUM(ADS_ACT_Simulation!Z$16,ADS_ACT_Simulation!Z$17)/ADS_ACT_Simulation!Z$7)/(SUM(ADS_ACT_Simulation!T$16,ADS_ACT_Simulation!T$17)/ADS_ACT_Simulation!T$7))^(1/6))-1,"")</f>
        <v>7.468736148056454E-2</v>
      </c>
      <c r="AB44" s="50">
        <f>IFERROR((((SUM(ADS_ACT_Simulation!AA$16,ADS_ACT_Simulation!AA$17)/ADS_ACT_Simulation!AA$7)/(SUM(ADS_ACT_Simulation!U$16,ADS_ACT_Simulation!U$17)/ADS_ACT_Simulation!U$7))^(1/6))-1,"")</f>
        <v>7.6001467650489207E-2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IFERROR((((SUM(ADS_ACT_Simulation!J$18,ADS_ACT_Simulation!J$19)/ADS_ACT_Simulation!J$7)/(SUM(ADS_ACT_Simulation!D$18,ADS_ACT_Simulation!D$19)/ADS_ACT_Simulation!D$7))^(1/6))-1,"")</f>
        <v>4.8390447727480801E-2</v>
      </c>
      <c r="L45" s="50">
        <f>IFERROR((((SUM(ADS_ACT_Simulation!K$18,ADS_ACT_Simulation!K$19)/ADS_ACT_Simulation!K$7)/(SUM(ADS_ACT_Simulation!E$18,ADS_ACT_Simulation!E$19)/ADS_ACT_Simulation!E$7))^(1/6))-1,"")</f>
        <v>5.5716704924679394E-2</v>
      </c>
      <c r="M45" s="50">
        <f>IFERROR((((SUM(ADS_ACT_Simulation!L$18,ADS_ACT_Simulation!L$19)/ADS_ACT_Simulation!L$7)/(SUM(ADS_ACT_Simulation!F$18,ADS_ACT_Simulation!F$19)/ADS_ACT_Simulation!F$7))^(1/6))-1,"")</f>
        <v>3.972324840358854E-2</v>
      </c>
      <c r="N45" s="50">
        <f>IFERROR((((SUM(ADS_ACT_Simulation!M$18,ADS_ACT_Simulation!M$19)/ADS_ACT_Simulation!M$7)/(SUM(ADS_ACT_Simulation!G$18,ADS_ACT_Simulation!G$19)/ADS_ACT_Simulation!G$7))^(1/6))-1,"")</f>
        <v>4.2674505953442132E-2</v>
      </c>
      <c r="O45" s="50">
        <f>IFERROR((((SUM(ADS_ACT_Simulation!N$18,ADS_ACT_Simulation!N$19)/ADS_ACT_Simulation!N$7)/(SUM(ADS_ACT_Simulation!H$18,ADS_ACT_Simulation!H$19)/ADS_ACT_Simulation!H$7))^(1/6))-1,"")</f>
        <v>2.1788129763467889E-2</v>
      </c>
      <c r="P45" s="50"/>
      <c r="Q45" s="50">
        <f>IFERROR((((SUM(ADS_ACT_Simulation!O$18,ADS_ACT_Simulation!O$19)/ADS_ACT_Simulation!O$7)/(SUM(ADS_ACT_Simulation!I$18,ADS_ACT_Simulation!I$19)/ADS_ACT_Simulation!I$7))^(1/6))-1,"")</f>
        <v>2.2627603444246525E-2</v>
      </c>
      <c r="R45" s="50">
        <f>IFERROR((((SUM(ADS_ACT_Simulation!Q$18,ADS_ACT_Simulation!Q$19)/ADS_ACT_Simulation!Q$7)/(SUM(ADS_ACT_Simulation!J$18,ADS_ACT_Simulation!J$19)/ADS_ACT_Simulation!J$7))^(1/6))-1,"")</f>
        <v>2.462018158500423E-2</v>
      </c>
      <c r="S45" s="50">
        <f>IFERROR((((SUM(ADS_ACT_Simulation!R$18,ADS_ACT_Simulation!R$19)/ADS_ACT_Simulation!R$7)/(SUM(ADS_ACT_Simulation!K$18,ADS_ACT_Simulation!K$19)/ADS_ACT_Simulation!K$7))^(1/6))-1,"")</f>
        <v>1.3083118474916056E-2</v>
      </c>
      <c r="T45" s="50">
        <f>IFERROR((((SUM(ADS_ACT_Simulation!S$18,ADS_ACT_Simulation!S$19)/ADS_ACT_Simulation!S$7)/(SUM(ADS_ACT_Simulation!L$18,ADS_ACT_Simulation!L$19)/ADS_ACT_Simulation!L$7))^(1/6))-1,"")</f>
        <v>1.202876123587826E-2</v>
      </c>
      <c r="U45" s="50">
        <f>IFERROR((((SUM(ADS_ACT_Simulation!T$18,ADS_ACT_Simulation!T$19)/ADS_ACT_Simulation!T$7)/(SUM(ADS_ACT_Simulation!M$18,ADS_ACT_Simulation!M$19)/ADS_ACT_Simulation!M$7))^(1/6))-1,"")</f>
        <v>1.5942823683493312E-2</v>
      </c>
      <c r="V45" s="50">
        <f>IFERROR((((SUM(ADS_ACT_Simulation!U$18,ADS_ACT_Simulation!U$19)/ADS_ACT_Simulation!U$7)/(SUM(ADS_ACT_Simulation!N$18,ADS_ACT_Simulation!N$19)/ADS_ACT_Simulation!N$7))^(1/6))-1,"")</f>
        <v>1.9299388545471752E-2</v>
      </c>
      <c r="W45" s="50">
        <f>IFERROR((((SUM(ADS_ACT_Simulation!V$18,ADS_ACT_Simulation!V$19)/ADS_ACT_Simulation!V$7)/(SUM(ADS_ACT_Simulation!O$18,ADS_ACT_Simulation!O$19)/ADS_ACT_Simulation!O$7))^(1/6))-1,"")</f>
        <v>2.1668951118813284E-2</v>
      </c>
      <c r="X45" s="50">
        <f>IFERROR((((SUM(ADS_ACT_Simulation!W$18,ADS_ACT_Simulation!W$19)/ADS_ACT_Simulation!W$7)/(SUM(ADS_ACT_Simulation!Q$18,ADS_ACT_Simulation!Q$19)/ADS_ACT_Simulation!Q$7))^(1/6))-1,"")</f>
        <v>2.1109721966896311E-2</v>
      </c>
      <c r="Y45" s="50">
        <f>IFERROR((((SUM(ADS_ACT_Simulation!X$18,ADS_ACT_Simulation!X$19)/ADS_ACT_Simulation!X$7)/(SUM(ADS_ACT_Simulation!R$18,ADS_ACT_Simulation!R$19)/ADS_ACT_Simulation!R$7))^(1/6))-1,"")</f>
        <v>1.7181872436850654E-2</v>
      </c>
      <c r="Z45" s="50">
        <f>IFERROR((((SUM(ADS_ACT_Simulation!Y$18,ADS_ACT_Simulation!Y$19)/ADS_ACT_Simulation!Y$7)/(SUM(ADS_ACT_Simulation!S$18,ADS_ACT_Simulation!S$19)/ADS_ACT_Simulation!S$7))^(1/6))-1,"")</f>
        <v>1.786664962024842E-2</v>
      </c>
      <c r="AA45" s="50">
        <f>IFERROR((((SUM(ADS_ACT_Simulation!Z$18,ADS_ACT_Simulation!Z$19)/ADS_ACT_Simulation!Z$7)/(SUM(ADS_ACT_Simulation!T$18,ADS_ACT_Simulation!T$19)/ADS_ACT_Simulation!T$7))^(1/6))-1,"")</f>
        <v>1.8842918220137506E-2</v>
      </c>
      <c r="AB45" s="50">
        <f>IFERROR((((SUM(ADS_ACT_Simulation!AA$18,ADS_ACT_Simulation!AA$19)/ADS_ACT_Simulation!AA$7)/(SUM(ADS_ACT_Simulation!U$18,ADS_ACT_Simulation!U$19)/ADS_ACT_Simulation!U$7))^(1/6))-1,"")</f>
        <v>1.9327055682466732E-2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IFERROR((((SUM(ADS_ACT_Simulation!J$20,ADS_ACT_Simulation!J$21)/ADS_ACT_Simulation!J$7)/(SUM(ADS_ACT_Simulation!D$20,ADS_ACT_Simulation!D$21)/ADS_ACT_Simulation!D$7))^(1/6))-1,"")</f>
        <v>5.5597166201169168E-2</v>
      </c>
      <c r="L46" s="50">
        <f>IFERROR((((SUM(ADS_ACT_Simulation!K$20,ADS_ACT_Simulation!K$21)/ADS_ACT_Simulation!K$7)/(SUM(ADS_ACT_Simulation!E$20,ADS_ACT_Simulation!E$21)/ADS_ACT_Simulation!E$7))^(1/6))-1,"")</f>
        <v>6.7960050151469442E-2</v>
      </c>
      <c r="M46" s="50">
        <f>IFERROR((((SUM(ADS_ACT_Simulation!L$20,ADS_ACT_Simulation!L$21)/ADS_ACT_Simulation!L$7)/(SUM(ADS_ACT_Simulation!F$20,ADS_ACT_Simulation!F$21)/ADS_ACT_Simulation!F$7))^(1/6))-1,"")</f>
        <v>8.2675324911068993E-2</v>
      </c>
      <c r="N46" s="50">
        <f>IFERROR((((SUM(ADS_ACT_Simulation!M$20,ADS_ACT_Simulation!M$21)/ADS_ACT_Simulation!M$7)/(SUM(ADS_ACT_Simulation!G$20,ADS_ACT_Simulation!G$21)/ADS_ACT_Simulation!G$7))^(1/6))-1,"")</f>
        <v>7.7700056869870249E-2</v>
      </c>
      <c r="O46" s="50">
        <f>IFERROR((((SUM(ADS_ACT_Simulation!N$20,ADS_ACT_Simulation!N$21)/ADS_ACT_Simulation!N$7)/(SUM(ADS_ACT_Simulation!H$20,ADS_ACT_Simulation!H$21)/ADS_ACT_Simulation!H$7))^(1/6))-1,"")</f>
        <v>7.7198859149592458E-2</v>
      </c>
      <c r="P46" s="50"/>
      <c r="Q46" s="50">
        <f>IFERROR((((SUM(ADS_ACT_Simulation!O$20,ADS_ACT_Simulation!O$21)/ADS_ACT_Simulation!O$7)/(SUM(ADS_ACT_Simulation!I$20,ADS_ACT_Simulation!I$21)/ADS_ACT_Simulation!I$7))^(1/6))-1,"")</f>
        <v>7.0868237146107349E-2</v>
      </c>
      <c r="R46" s="50">
        <f>IFERROR((((SUM(ADS_ACT_Simulation!Q$20,ADS_ACT_Simulation!Q$21)/ADS_ACT_Simulation!Q$7)/(SUM(ADS_ACT_Simulation!J$20,ADS_ACT_Simulation!J$21)/ADS_ACT_Simulation!J$7))^(1/6))-1,"")</f>
        <v>4.6509509025708162E-2</v>
      </c>
      <c r="S46" s="50">
        <f>IFERROR((((SUM(ADS_ACT_Simulation!R$20,ADS_ACT_Simulation!R$21)/ADS_ACT_Simulation!R$7)/(SUM(ADS_ACT_Simulation!K$20,ADS_ACT_Simulation!K$21)/ADS_ACT_Simulation!K$7))^(1/6))-1,"")</f>
        <v>4.1310288667711026E-2</v>
      </c>
      <c r="T46" s="50">
        <f>IFERROR((((SUM(ADS_ACT_Simulation!S$20,ADS_ACT_Simulation!S$21)/ADS_ACT_Simulation!S$7)/(SUM(ADS_ACT_Simulation!L$20,ADS_ACT_Simulation!L$21)/ADS_ACT_Simulation!L$7))^(1/6))-1,"")</f>
        <v>2.4674082761151572E-2</v>
      </c>
      <c r="U46" s="50">
        <f>IFERROR((((SUM(ADS_ACT_Simulation!T$20,ADS_ACT_Simulation!T$21)/ADS_ACT_Simulation!T$7)/(SUM(ADS_ACT_Simulation!M$20,ADS_ACT_Simulation!M$21)/ADS_ACT_Simulation!M$7))^(1/6))-1,"")</f>
        <v>1.603526288160495E-2</v>
      </c>
      <c r="V46" s="50">
        <f>IFERROR((((SUM(ADS_ACT_Simulation!U$20,ADS_ACT_Simulation!U$21)/ADS_ACT_Simulation!U$7)/(SUM(ADS_ACT_Simulation!N$20,ADS_ACT_Simulation!N$21)/ADS_ACT_Simulation!N$7))^(1/6))-1,"")</f>
        <v>7.1670794301146312E-3</v>
      </c>
      <c r="W46" s="50">
        <f>IFERROR((((SUM(ADS_ACT_Simulation!V$20,ADS_ACT_Simulation!V$21)/ADS_ACT_Simulation!V$7)/(SUM(ADS_ACT_Simulation!O$20,ADS_ACT_Simulation!O$21)/ADS_ACT_Simulation!O$7))^(1/6))-1,"")</f>
        <v>1.3500888539918821E-2</v>
      </c>
      <c r="X46" s="50">
        <f>IFERROR((((SUM(ADS_ACT_Simulation!W$20,ADS_ACT_Simulation!W$21)/ADS_ACT_Simulation!W$7)/(SUM(ADS_ACT_Simulation!Q$20,ADS_ACT_Simulation!Q$21)/ADS_ACT_Simulation!Q$7))^(1/6))-1,"")</f>
        <v>2.6851760583517237E-2</v>
      </c>
      <c r="Y46" s="50">
        <f>IFERROR((((SUM(ADS_ACT_Simulation!X$20,ADS_ACT_Simulation!X$21)/ADS_ACT_Simulation!X$7)/(SUM(ADS_ACT_Simulation!R$20,ADS_ACT_Simulation!R$21)/ADS_ACT_Simulation!R$7))^(1/6))-1,"")</f>
        <v>2.1530468229475908E-2</v>
      </c>
      <c r="Z46" s="50">
        <f>IFERROR((((SUM(ADS_ACT_Simulation!Y$20,ADS_ACT_Simulation!Y$21)/ADS_ACT_Simulation!Y$7)/(SUM(ADS_ACT_Simulation!S$20,ADS_ACT_Simulation!S$21)/ADS_ACT_Simulation!S$7))^(1/6))-1,"")</f>
        <v>1.8270523530952598E-2</v>
      </c>
      <c r="AA46" s="50">
        <f>IFERROR((((SUM(ADS_ACT_Simulation!Z$20,ADS_ACT_Simulation!Z$21)/ADS_ACT_Simulation!Z$7)/(SUM(ADS_ACT_Simulation!T$20,ADS_ACT_Simulation!T$21)/ADS_ACT_Simulation!T$7))^(1/6))-1,"")</f>
        <v>1.7207254113721815E-2</v>
      </c>
      <c r="AB46" s="50">
        <f>IFERROR((((SUM(ADS_ACT_Simulation!AA$20,ADS_ACT_Simulation!AA$21)/ADS_ACT_Simulation!AA$7)/(SUM(ADS_ACT_Simulation!U$20,ADS_ACT_Simulation!U$21)/ADS_ACT_Simulation!U$7))^(1/6))-1,"")</f>
        <v>1.7402718884783175E-2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IFERROR((((SUM(ADS_ACT_Simulation!J$22,ADS_ACT_Simulation!J$23)/ADS_ACT_Simulation!J$7)/(SUM(ADS_ACT_Simulation!D$22,ADS_ACT_Simulation!D$23)/ADS_ACT_Simulation!D$7))^(1/6))-1,"")</f>
        <v>1.283454807530604E-2</v>
      </c>
      <c r="L47" s="50">
        <f>IFERROR((((SUM(ADS_ACT_Simulation!K$22,ADS_ACT_Simulation!K$23)/ADS_ACT_Simulation!K$7)/(SUM(ADS_ACT_Simulation!E$22,ADS_ACT_Simulation!E$23)/ADS_ACT_Simulation!E$7))^(1/6))-1,"")</f>
        <v>5.9295465491073562E-2</v>
      </c>
      <c r="M47" s="50">
        <f>IFERROR((((SUM(ADS_ACT_Simulation!L$22,ADS_ACT_Simulation!L$23)/ADS_ACT_Simulation!L$7)/(SUM(ADS_ACT_Simulation!F$22,ADS_ACT_Simulation!F$23)/ADS_ACT_Simulation!F$7))^(1/6))-1,"")</f>
        <v>0.14392964018511956</v>
      </c>
      <c r="N47" s="50">
        <f>IFERROR((((SUM(ADS_ACT_Simulation!M$22,ADS_ACT_Simulation!M$23)/ADS_ACT_Simulation!M$7)/(SUM(ADS_ACT_Simulation!G$22,ADS_ACT_Simulation!G$23)/ADS_ACT_Simulation!G$7))^(1/6))-1,"")</f>
        <v>0.19557055204883045</v>
      </c>
      <c r="O47" s="50">
        <f>IFERROR((((SUM(ADS_ACT_Simulation!N$22,ADS_ACT_Simulation!N$23)/ADS_ACT_Simulation!N$7)/(SUM(ADS_ACT_Simulation!H$22,ADS_ACT_Simulation!H$23)/ADS_ACT_Simulation!H$7))^(1/6))-1,"")</f>
        <v>0.16823125789502402</v>
      </c>
      <c r="P47" s="50"/>
      <c r="Q47" s="50">
        <f>IFERROR((((SUM(ADS_ACT_Simulation!O$22,ADS_ACT_Simulation!O$23)/ADS_ACT_Simulation!O$7)/(SUM(ADS_ACT_Simulation!I$22,ADS_ACT_Simulation!I$23)/ADS_ACT_Simulation!I$7))^(1/6))-1,"")</f>
        <v>0.28435885056415278</v>
      </c>
      <c r="R47" s="50">
        <f>IFERROR((((SUM(ADS_ACT_Simulation!Q$22,ADS_ACT_Simulation!Q$23)/ADS_ACT_Simulation!Q$7)/(SUM(ADS_ACT_Simulation!J$22,ADS_ACT_Simulation!J$23)/ADS_ACT_Simulation!J$7))^(1/6))-1,"")</f>
        <v>0.1736620596871814</v>
      </c>
      <c r="S47" s="50">
        <f>IFERROR((((SUM(ADS_ACT_Simulation!R$22,ADS_ACT_Simulation!R$23)/ADS_ACT_Simulation!R$7)/(SUM(ADS_ACT_Simulation!K$22,ADS_ACT_Simulation!K$23)/ADS_ACT_Simulation!K$7))^(1/6))-1,"")</f>
        <v>0.11262931085514927</v>
      </c>
      <c r="T47" s="50">
        <f>IFERROR((((SUM(ADS_ACT_Simulation!S$22,ADS_ACT_Simulation!S$23)/ADS_ACT_Simulation!S$7)/(SUM(ADS_ACT_Simulation!L$22,ADS_ACT_Simulation!L$23)/ADS_ACT_Simulation!L$7))^(1/6))-1,"")</f>
        <v>5.6700162729800052E-2</v>
      </c>
      <c r="U47" s="50">
        <f>IFERROR((((SUM(ADS_ACT_Simulation!T$22,ADS_ACT_Simulation!T$23)/ADS_ACT_Simulation!T$7)/(SUM(ADS_ACT_Simulation!M$22,ADS_ACT_Simulation!M$23)/ADS_ACT_Simulation!M$7))^(1/6))-1,"")</f>
        <v>3.2712143830851304E-2</v>
      </c>
      <c r="V47" s="50">
        <f>IFERROR((((SUM(ADS_ACT_Simulation!U$22,ADS_ACT_Simulation!U$23)/ADS_ACT_Simulation!U$7)/(SUM(ADS_ACT_Simulation!N$22,ADS_ACT_Simulation!N$23)/ADS_ACT_Simulation!N$7))^(1/6))-1,"")</f>
        <v>4.4358697042433226E-2</v>
      </c>
      <c r="W47" s="50">
        <f>IFERROR((((SUM(ADS_ACT_Simulation!V$22,ADS_ACT_Simulation!V$23)/ADS_ACT_Simulation!V$7)/(SUM(ADS_ACT_Simulation!O$22,ADS_ACT_Simulation!O$23)/ADS_ACT_Simulation!O$7))^(1/6))-1,"")</f>
        <v>4.1488994046877226E-2</v>
      </c>
      <c r="X47" s="50">
        <f>IFERROR((((SUM(ADS_ACT_Simulation!W$22,ADS_ACT_Simulation!W$23)/ADS_ACT_Simulation!W$7)/(SUM(ADS_ACT_Simulation!Q$22,ADS_ACT_Simulation!Q$23)/ADS_ACT_Simulation!Q$7))^(1/6))-1,"")</f>
        <v>4.0802625284881211E-2</v>
      </c>
      <c r="Y47" s="50">
        <f>IFERROR((((SUM(ADS_ACT_Simulation!X$22,ADS_ACT_Simulation!X$23)/ADS_ACT_Simulation!X$7)/(SUM(ADS_ACT_Simulation!R$22,ADS_ACT_Simulation!R$23)/ADS_ACT_Simulation!R$7))^(1/6))-1,"")</f>
        <v>5.4449350965227516E-2</v>
      </c>
      <c r="Z47" s="50">
        <f>IFERROR((((SUM(ADS_ACT_Simulation!Y$22,ADS_ACT_Simulation!Y$23)/ADS_ACT_Simulation!Y$7)/(SUM(ADS_ACT_Simulation!S$22,ADS_ACT_Simulation!S$23)/ADS_ACT_Simulation!S$7))^(1/6))-1,"")</f>
        <v>4.5052859240153564E-2</v>
      </c>
      <c r="AA47" s="50">
        <f>IFERROR((((SUM(ADS_ACT_Simulation!Z$22,ADS_ACT_Simulation!Z$23)/ADS_ACT_Simulation!Z$7)/(SUM(ADS_ACT_Simulation!T$22,ADS_ACT_Simulation!T$23)/ADS_ACT_Simulation!T$7))^(1/6))-1,"")</f>
        <v>4.3124212005610119E-2</v>
      </c>
      <c r="AB47" s="50">
        <f>IFERROR((((SUM(ADS_ACT_Simulation!AA$22,ADS_ACT_Simulation!AA$23)/ADS_ACT_Simulation!AA$7)/(SUM(ADS_ACT_Simulation!U$22,ADS_ACT_Simulation!U$23)/ADS_ACT_Simulation!U$7))^(1/6))-1,"")</f>
        <v>4.4869723182507038E-2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IFERROR((((SUM(ADS_ACT_Simulation!J$24,ADS_ACT_Simulation!J$25)/ADS_ACT_Simulation!J$7)/(SUM(ADS_ACT_Simulation!D$24,ADS_ACT_Simulation!D$25)/ADS_ACT_Simulation!D$7))^(1/6))-1,"")</f>
        <v/>
      </c>
      <c r="L48" s="50" t="str">
        <f>IFERROR((((SUM(ADS_ACT_Simulation!K$24,ADS_ACT_Simulation!K$25)/ADS_ACT_Simulation!K$7)/(SUM(ADS_ACT_Simulation!E$24,ADS_ACT_Simulation!E$25)/ADS_ACT_Simulation!E$7))^(1/6))-1,"")</f>
        <v/>
      </c>
      <c r="M48" s="50" t="str">
        <f>IFERROR((((SUM(ADS_ACT_Simulation!L$24,ADS_ACT_Simulation!L$25)/ADS_ACT_Simulation!L$7)/(SUM(ADS_ACT_Simulation!F$24,ADS_ACT_Simulation!F$25)/ADS_ACT_Simulation!F$7))^(1/6))-1,"")</f>
        <v/>
      </c>
      <c r="N48" s="50" t="str">
        <f>IFERROR((((SUM(ADS_ACT_Simulation!M$24,ADS_ACT_Simulation!M$25)/ADS_ACT_Simulation!M$7)/(SUM(ADS_ACT_Simulation!G$24,ADS_ACT_Simulation!G$25)/ADS_ACT_Simulation!G$7))^(1/6))-1,"")</f>
        <v/>
      </c>
      <c r="O48" s="50" t="str">
        <f>IFERROR((((SUM(ADS_ACT_Simulation!N$24,ADS_ACT_Simulation!N$25)/ADS_ACT_Simulation!N$7)/(SUM(ADS_ACT_Simulation!H$24,ADS_ACT_Simulation!H$25)/ADS_ACT_Simulation!H$7))^(1/6))-1,"")</f>
        <v/>
      </c>
      <c r="P48" s="50"/>
      <c r="Q48" s="50" t="str">
        <f>IFERROR((((SUM(ADS_ACT_Simulation!O$24,ADS_ACT_Simulation!O$25)/ADS_ACT_Simulation!O$7)/(SUM(ADS_ACT_Simulation!I$24,ADS_ACT_Simulation!I$25)/ADS_ACT_Simulation!I$7))^(1/6))-1,"")</f>
        <v/>
      </c>
      <c r="R48" s="50" t="str">
        <f>IFERROR((((SUM(ADS_ACT_Simulation!Q$24,ADS_ACT_Simulation!Q$25)/ADS_ACT_Simulation!Q$7)/(SUM(ADS_ACT_Simulation!J$24,ADS_ACT_Simulation!J$25)/ADS_ACT_Simulation!J$7))^(1/6))-1,"")</f>
        <v/>
      </c>
      <c r="S48" s="50" t="str">
        <f>IFERROR((((SUM(ADS_ACT_Simulation!R$24,ADS_ACT_Simulation!R$25)/ADS_ACT_Simulation!R$7)/(SUM(ADS_ACT_Simulation!K$24,ADS_ACT_Simulation!K$25)/ADS_ACT_Simulation!K$7))^(1/6))-1,"")</f>
        <v/>
      </c>
      <c r="T48" s="50" t="str">
        <f>IFERROR((((SUM(ADS_ACT_Simulation!S$24,ADS_ACT_Simulation!S$25)/ADS_ACT_Simulation!S$7)/(SUM(ADS_ACT_Simulation!L$24,ADS_ACT_Simulation!L$25)/ADS_ACT_Simulation!L$7))^(1/6))-1,"")</f>
        <v/>
      </c>
      <c r="U48" s="50" t="str">
        <f>IFERROR((((SUM(ADS_ACT_Simulation!T$24,ADS_ACT_Simulation!T$25)/ADS_ACT_Simulation!T$7)/(SUM(ADS_ACT_Simulation!M$24,ADS_ACT_Simulation!M$25)/ADS_ACT_Simulation!M$7))^(1/6))-1,"")</f>
        <v/>
      </c>
      <c r="V48" s="50" t="str">
        <f>IFERROR((((SUM(ADS_ACT_Simulation!U$24,ADS_ACT_Simulation!U$25)/ADS_ACT_Simulation!U$7)/(SUM(ADS_ACT_Simulation!N$24,ADS_ACT_Simulation!N$25)/ADS_ACT_Simulation!N$7))^(1/6))-1,"")</f>
        <v/>
      </c>
      <c r="W48" s="50" t="str">
        <f>IFERROR((((SUM(ADS_ACT_Simulation!V$24,ADS_ACT_Simulation!V$25)/ADS_ACT_Simulation!V$7)/(SUM(ADS_ACT_Simulation!O$24,ADS_ACT_Simulation!O$25)/ADS_ACT_Simulation!O$7))^(1/6))-1,"")</f>
        <v/>
      </c>
      <c r="X48" s="50" t="str">
        <f>IFERROR((((SUM(ADS_ACT_Simulation!W$24,ADS_ACT_Simulation!W$25)/ADS_ACT_Simulation!W$7)/(SUM(ADS_ACT_Simulation!Q$24,ADS_ACT_Simulation!Q$25)/ADS_ACT_Simulation!Q$7))^(1/6))-1,"")</f>
        <v/>
      </c>
      <c r="Y48" s="50" t="str">
        <f>IFERROR((((SUM(ADS_ACT_Simulation!X$24,ADS_ACT_Simulation!X$25)/ADS_ACT_Simulation!X$7)/(SUM(ADS_ACT_Simulation!R$24,ADS_ACT_Simulation!R$25)/ADS_ACT_Simulation!R$7))^(1/6))-1,"")</f>
        <v/>
      </c>
      <c r="Z48" s="50" t="str">
        <f>IFERROR((((SUM(ADS_ACT_Simulation!Y$24,ADS_ACT_Simulation!Y$25)/ADS_ACT_Simulation!Y$7)/(SUM(ADS_ACT_Simulation!S$24,ADS_ACT_Simulation!S$25)/ADS_ACT_Simulation!S$7))^(1/6))-1,"")</f>
        <v/>
      </c>
      <c r="AA48" s="50" t="str">
        <f>IFERROR((((SUM(ADS_ACT_Simulation!Z$24,ADS_ACT_Simulation!Z$25)/ADS_ACT_Simulation!Z$7)/(SUM(ADS_ACT_Simulation!T$24,ADS_ACT_Simulation!T$25)/ADS_ACT_Simulation!T$7))^(1/6))-1,"")</f>
        <v/>
      </c>
      <c r="AB48" s="50" t="str">
        <f>IFERROR((((SUM(ADS_ACT_Simulation!AA$24,ADS_ACT_Simulation!AA$25)/ADS_ACT_Simulation!AA$7)/(SUM(ADS_ACT_Simulation!U$24,ADS_ACT_Simulation!U$25)/ADS_ACT_Simulation!U$7))^(1/6))-1,"")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IFERROR((((SUM(ADS_ACT_Simulation!J$26,ADS_ACT_Simulation!J$27)/ADS_ACT_Simulation!J$7)/(SUM(ADS_ACT_Simulation!D$26,ADS_ACT_Simulation!D$27)/ADS_ACT_Simulation!D$7))^(1/6))-1,"")</f>
        <v/>
      </c>
      <c r="L49" s="50" t="str">
        <f>IFERROR((((SUM(ADS_ACT_Simulation!K$26,ADS_ACT_Simulation!K$27)/ADS_ACT_Simulation!K$7)/(SUM(ADS_ACT_Simulation!E$26,ADS_ACT_Simulation!E$27)/ADS_ACT_Simulation!E$7))^(1/6))-1,"")</f>
        <v/>
      </c>
      <c r="M49" s="50" t="str">
        <f>IFERROR((((SUM(ADS_ACT_Simulation!L$26,ADS_ACT_Simulation!L$27)/ADS_ACT_Simulation!L$7)/(SUM(ADS_ACT_Simulation!F$26,ADS_ACT_Simulation!F$27)/ADS_ACT_Simulation!F$7))^(1/6))-1,"")</f>
        <v/>
      </c>
      <c r="N49" s="50" t="str">
        <f>IFERROR((((SUM(ADS_ACT_Simulation!M$26,ADS_ACT_Simulation!M$27)/ADS_ACT_Simulation!M$7)/(SUM(ADS_ACT_Simulation!G$26,ADS_ACT_Simulation!G$27)/ADS_ACT_Simulation!G$7))^(1/6))-1,"")</f>
        <v/>
      </c>
      <c r="O49" s="50" t="str">
        <f>IFERROR((((SUM(ADS_ACT_Simulation!N$26,ADS_ACT_Simulation!N$27)/ADS_ACT_Simulation!N$7)/(SUM(ADS_ACT_Simulation!H$26,ADS_ACT_Simulation!H$27)/ADS_ACT_Simulation!H$7))^(1/6))-1,"")</f>
        <v/>
      </c>
      <c r="P49" s="50"/>
      <c r="Q49" s="50" t="str">
        <f>IFERROR((((SUM(ADS_ACT_Simulation!O$26,ADS_ACT_Simulation!O$27)/ADS_ACT_Simulation!O$7)/(SUM(ADS_ACT_Simulation!I$26,ADS_ACT_Simulation!I$27)/ADS_ACT_Simulation!I$7))^(1/6))-1,"")</f>
        <v/>
      </c>
      <c r="R49" s="50" t="str">
        <f>IFERROR((((SUM(ADS_ACT_Simulation!Q$26,ADS_ACT_Simulation!Q$27)/ADS_ACT_Simulation!Q$7)/(SUM(ADS_ACT_Simulation!J$26,ADS_ACT_Simulation!J$27)/ADS_ACT_Simulation!J$7))^(1/6))-1,"")</f>
        <v/>
      </c>
      <c r="S49" s="50" t="str">
        <f>IFERROR((((SUM(ADS_ACT_Simulation!R$26,ADS_ACT_Simulation!R$27)/ADS_ACT_Simulation!R$7)/(SUM(ADS_ACT_Simulation!K$26,ADS_ACT_Simulation!K$27)/ADS_ACT_Simulation!K$7))^(1/6))-1,"")</f>
        <v/>
      </c>
      <c r="T49" s="50" t="str">
        <f>IFERROR((((SUM(ADS_ACT_Simulation!S$26,ADS_ACT_Simulation!S$27)/ADS_ACT_Simulation!S$7)/(SUM(ADS_ACT_Simulation!L$26,ADS_ACT_Simulation!L$27)/ADS_ACT_Simulation!L$7))^(1/6))-1,"")</f>
        <v/>
      </c>
      <c r="U49" s="50" t="str">
        <f>IFERROR((((SUM(ADS_ACT_Simulation!T$26,ADS_ACT_Simulation!T$27)/ADS_ACT_Simulation!T$7)/(SUM(ADS_ACT_Simulation!M$26,ADS_ACT_Simulation!M$27)/ADS_ACT_Simulation!M$7))^(1/6))-1,"")</f>
        <v/>
      </c>
      <c r="V49" s="50" t="str">
        <f>IFERROR((((SUM(ADS_ACT_Simulation!U$26,ADS_ACT_Simulation!U$27)/ADS_ACT_Simulation!U$7)/(SUM(ADS_ACT_Simulation!N$26,ADS_ACT_Simulation!N$27)/ADS_ACT_Simulation!N$7))^(1/6))-1,"")</f>
        <v/>
      </c>
      <c r="W49" s="50" t="str">
        <f>IFERROR((((SUM(ADS_ACT_Simulation!V$26,ADS_ACT_Simulation!V$27)/ADS_ACT_Simulation!V$7)/(SUM(ADS_ACT_Simulation!O$26,ADS_ACT_Simulation!O$27)/ADS_ACT_Simulation!O$7))^(1/6))-1,"")</f>
        <v/>
      </c>
      <c r="X49" s="50" t="str">
        <f>IFERROR((((SUM(ADS_ACT_Simulation!W$26,ADS_ACT_Simulation!W$27)/ADS_ACT_Simulation!W$7)/(SUM(ADS_ACT_Simulation!Q$26,ADS_ACT_Simulation!Q$27)/ADS_ACT_Simulation!Q$7))^(1/6))-1,"")</f>
        <v/>
      </c>
      <c r="Y49" s="50" t="str">
        <f>IFERROR((((SUM(ADS_ACT_Simulation!X$26,ADS_ACT_Simulation!X$27)/ADS_ACT_Simulation!X$7)/(SUM(ADS_ACT_Simulation!R$26,ADS_ACT_Simulation!R$27)/ADS_ACT_Simulation!R$7))^(1/6))-1,"")</f>
        <v/>
      </c>
      <c r="Z49" s="50" t="str">
        <f>IFERROR((((SUM(ADS_ACT_Simulation!Y$26,ADS_ACT_Simulation!Y$27)/ADS_ACT_Simulation!Y$7)/(SUM(ADS_ACT_Simulation!S$26,ADS_ACT_Simulation!S$27)/ADS_ACT_Simulation!S$7))^(1/6))-1,"")</f>
        <v/>
      </c>
      <c r="AA49" s="50" t="str">
        <f>IFERROR((((SUM(ADS_ACT_Simulation!Z$26,ADS_ACT_Simulation!Z$27)/ADS_ACT_Simulation!Z$7)/(SUM(ADS_ACT_Simulation!T$26,ADS_ACT_Simulation!T$27)/ADS_ACT_Simulation!T$7))^(1/6))-1,"")</f>
        <v/>
      </c>
      <c r="AB49" s="50" t="str">
        <f>IFERROR((((SUM(ADS_ACT_Simulation!AA$26,ADS_ACT_Simulation!AA$27)/ADS_ACT_Simulation!AA$7)/(SUM(ADS_ACT_Simulation!U$26,ADS_ACT_Simulation!U$27)/ADS_ACT_Simulation!U$7))^(1/6))-1,"")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IFERROR(AVERAGE(ADS_ACT_Simulation!D$33:F$33),"")</f>
        <v>3.5683409967707747E-2</v>
      </c>
      <c r="H53" s="50">
        <f>IFERROR(AVERAGE(ADS_ACT_Simulation!E$33:G$33),"")</f>
        <v>2.7745442660833525E-2</v>
      </c>
      <c r="I53" s="50">
        <f>IFERROR(AVERAGE(ADS_ACT_Simulation!F$33:H$33),"")</f>
        <v>4.1225782060113549E-2</v>
      </c>
      <c r="J53" s="50">
        <f>IFERROR(AVERAGE(ADS_ACT_Simulation!G$33:I$33),"")</f>
        <v>5.6169169786793573E-2</v>
      </c>
      <c r="K53" s="50">
        <f>IFERROR(AVERAGE(ADS_ACT_Simulation!H$33:J$33),"")</f>
        <v>4.6563347083358742E-2</v>
      </c>
      <c r="L53" s="50">
        <f>IFERROR(AVERAGE(ADS_ACT_Simulation!I$33:K$33),"")</f>
        <v>6.8369905328129879E-2</v>
      </c>
      <c r="M53" s="50">
        <f>IFERROR(AVERAGE(ADS_ACT_Simulation!J$33:L$33),"")</f>
        <v>4.9717583001269529E-2</v>
      </c>
      <c r="N53" s="50">
        <f>IFERROR(AVERAGE(ADS_ACT_Simulation!K$33:M$33),"")</f>
        <v>4.6298826332880627E-2</v>
      </c>
      <c r="O53" s="50">
        <f>IFERROR(AVERAGE(ADS_ACT_Simulation!L$33:N$33),"")</f>
        <v>8.3852871373701534E-3</v>
      </c>
      <c r="P53" s="50"/>
      <c r="Q53" s="50">
        <f>IFERROR(AVERAGE(ADS_ACT_Simulation!M$33:O$33),"")</f>
        <v>1.6926000644660693E-5</v>
      </c>
      <c r="R53" s="50">
        <f>IFERROR(AVERAGE(ADS_ACT_Simulation!Q$33,ADS_ACT_Simulation!O$33,ADS_ACT_Simulation!N$33),"")</f>
        <v>-5.2290041727783476E-4</v>
      </c>
      <c r="S53" s="50">
        <f>IFERROR(AVERAGE(ADS_ACT_Simulation!R$33,ADS_ACT_Simulation!Q$33,ADS_ACT_Simulation!O$33),"")</f>
        <v>1.8002765730952348E-2</v>
      </c>
      <c r="T53" s="50">
        <f>IFERROR(AVERAGE(ADS_ACT_Simulation!Q$33:S$33),"")</f>
        <v>2.0491600201640869E-2</v>
      </c>
      <c r="U53" s="50">
        <f>IFERROR(AVERAGE(ADS_ACT_Simulation!R$33:T$33),"")</f>
        <v>2.9897525433109085E-2</v>
      </c>
      <c r="V53" s="50">
        <f>IFERROR(AVERAGE(ADS_ACT_Simulation!S$33:U$33),"")</f>
        <v>1.2559234555597376E-2</v>
      </c>
      <c r="W53" s="50">
        <f>IFERROR(AVERAGE(ADS_ACT_Simulation!T$33:V$33),"")</f>
        <v>1.3392492133591283E-2</v>
      </c>
      <c r="X53" s="50">
        <f>IFERROR(AVERAGE(ADS_ACT_Simulation!U$33:W$33),"")</f>
        <v>1.5643618286530714E-2</v>
      </c>
      <c r="Y53" s="50">
        <f>IFERROR(AVERAGE(ADS_ACT_Simulation!V$33:X$33),"")</f>
        <v>1.8270935864705445E-2</v>
      </c>
      <c r="Z53" s="50">
        <f>IFERROR(AVERAGE(ADS_ACT_Simulation!W$33:Y$33),"")</f>
        <v>1.8313011619773389E-2</v>
      </c>
      <c r="AA53" s="50">
        <f>IFERROR(AVERAGE(ADS_ACT_Simulation!X$33:Z$33),"")</f>
        <v>1.7945999995636324E-2</v>
      </c>
      <c r="AB53" s="50">
        <f>IFERROR(AVERAGE(ADS_ACT_Simulation!Y$33:AA$33),"")</f>
        <v>1.6014999992722601E-2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IFERROR(AVERAGE(ADS_ACT_Simulation!D$34:F$34),"")</f>
        <v>3.8190258156533138E-2</v>
      </c>
      <c r="H54" s="50">
        <f>IFERROR(AVERAGE(ADS_ACT_Simulation!E$34:G$34),"")</f>
        <v>2.0483717766373328E-2</v>
      </c>
      <c r="I54" s="50">
        <f>IFERROR(AVERAGE(ADS_ACT_Simulation!F$34:H$34),"")</f>
        <v>2.0571546726665835E-2</v>
      </c>
      <c r="J54" s="50">
        <f>IFERROR(AVERAGE(ADS_ACT_Simulation!G$34:I$34),"")</f>
        <v>2.4603762172893173E-2</v>
      </c>
      <c r="K54" s="50">
        <f>IFERROR(AVERAGE(ADS_ACT_Simulation!H$34:J$34),"")</f>
        <v>3.6930329901598981E-2</v>
      </c>
      <c r="L54" s="50">
        <f>IFERROR(AVERAGE(ADS_ACT_Simulation!I$34:K$34),"")</f>
        <v>8.0050110178314801E-2</v>
      </c>
      <c r="M54" s="50">
        <f>IFERROR(AVERAGE(ADS_ACT_Simulation!J$34:L$34),"")</f>
        <v>9.95302337728355E-2</v>
      </c>
      <c r="N54" s="50">
        <f>IFERROR(AVERAGE(ADS_ACT_Simulation!K$34:M$34),"")</f>
        <v>0.10255833100210743</v>
      </c>
      <c r="O54" s="50">
        <f>IFERROR(AVERAGE(ADS_ACT_Simulation!L$34:N$34),"")</f>
        <v>6.3405941191126011E-2</v>
      </c>
      <c r="P54" s="50"/>
      <c r="Q54" s="50">
        <f>IFERROR(AVERAGE(ADS_ACT_Simulation!M$34:O$34),"")</f>
        <v>1.1296363885162272E-2</v>
      </c>
      <c r="R54" s="50">
        <f>IFERROR(AVERAGE(ADS_ACT_Simulation!Q$34,ADS_ACT_Simulation!O$34,ADS_ACT_Simulation!N$34),"")</f>
        <v>6.2150956973406224E-2</v>
      </c>
      <c r="S54" s="50">
        <f>IFERROR(AVERAGE(ADS_ACT_Simulation!R$34,ADS_ACT_Simulation!Q$34,ADS_ACT_Simulation!O$34),"")</f>
        <v>7.2407134684460292E-2</v>
      </c>
      <c r="T54" s="50">
        <f>IFERROR(AVERAGE(ADS_ACT_Simulation!Q$34:S$34),"")</f>
        <v>0.12533201492480037</v>
      </c>
      <c r="U54" s="50">
        <f>IFERROR(AVERAGE(ADS_ACT_Simulation!R$34:T$34),"")</f>
        <v>7.9031297265199349E-2</v>
      </c>
      <c r="V54" s="50">
        <f>IFERROR(AVERAGE(ADS_ACT_Simulation!S$34:U$34),"")</f>
        <v>6.517066666887561E-2</v>
      </c>
      <c r="W54" s="50">
        <f>IFERROR(AVERAGE(ADS_ACT_Simulation!T$34:V$34),"")</f>
        <v>6.5474333330133375E-2</v>
      </c>
      <c r="X54" s="50">
        <f>IFERROR(AVERAGE(ADS_ACT_Simulation!U$34:W$34),"")</f>
        <v>7.5384666669951875E-2</v>
      </c>
      <c r="Y54" s="50">
        <f>IFERROR(AVERAGE(ADS_ACT_Simulation!V$34:X$34),"")</f>
        <v>7.8794666668152782E-2</v>
      </c>
      <c r="Z54" s="50">
        <f>IFERROR(AVERAGE(ADS_ACT_Simulation!W$34:Y$34),"")</f>
        <v>8.1089000003490508E-2</v>
      </c>
      <c r="AA54" s="50">
        <f>IFERROR(AVERAGE(ADS_ACT_Simulation!X$34:Z$34),"")</f>
        <v>7.4075333333813706E-2</v>
      </c>
      <c r="AB54" s="50">
        <f>IFERROR(AVERAGE(ADS_ACT_Simulation!Y$34:AA$34),"")</f>
        <v>7.3282333332697583E-2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IFERROR(AVERAGE(ADS_ACT_Simulation!D$35:F$35),"")</f>
        <v>9.4917856840467371E-2</v>
      </c>
      <c r="H55" s="50">
        <f>IFERROR(AVERAGE(ADS_ACT_Simulation!E$35:G$35),"")</f>
        <v>5.4030869873800159E-2</v>
      </c>
      <c r="I55" s="50">
        <f>IFERROR(AVERAGE(ADS_ACT_Simulation!F$35:H$35),"")</f>
        <v>7.1335722702068519E-2</v>
      </c>
      <c r="J55" s="50">
        <f>IFERROR(AVERAGE(ADS_ACT_Simulation!G$35:I$35),"")</f>
        <v>3.2349786796820434E-2</v>
      </c>
      <c r="K55" s="50">
        <f>IFERROR(AVERAGE(ADS_ACT_Simulation!H$35:J$35),"")</f>
        <v>4.59979570083607E-2</v>
      </c>
      <c r="L55" s="50">
        <f>IFERROR(AVERAGE(ADS_ACT_Simulation!I$35:K$35),"")</f>
        <v>4.3949674637445334E-2</v>
      </c>
      <c r="M55" s="50">
        <f>IFERROR(AVERAGE(ADS_ACT_Simulation!J$35:L$35),"")</f>
        <v>5.0341838964150863E-2</v>
      </c>
      <c r="N55" s="50">
        <f>IFERROR(AVERAGE(ADS_ACT_Simulation!K$35:M$35),"")</f>
        <v>4.2252076815726368E-2</v>
      </c>
      <c r="O55" s="50">
        <f>IFERROR(AVERAGE(ADS_ACT_Simulation!L$35:N$35),"")</f>
        <v>1.4419895497136033E-3</v>
      </c>
      <c r="P55" s="50"/>
      <c r="Q55" s="50">
        <f>IFERROR(AVERAGE(ADS_ACT_Simulation!M$35:O$35),"")</f>
        <v>-3.3032287774750944E-3</v>
      </c>
      <c r="R55" s="50">
        <f>IFERROR(AVERAGE(ADS_ACT_Simulation!Q$35,ADS_ACT_Simulation!O$35,ADS_ACT_Simulation!N$35),"")</f>
        <v>8.7539543537525164E-3</v>
      </c>
      <c r="S55" s="50">
        <f>IFERROR(AVERAGE(ADS_ACT_Simulation!R$35,ADS_ACT_Simulation!Q$35,ADS_ACT_Simulation!O$35),"")</f>
        <v>2.5075028321300891E-2</v>
      </c>
      <c r="T55" s="50">
        <f>IFERROR(AVERAGE(ADS_ACT_Simulation!Q$35:S$35),"")</f>
        <v>2.7703829859831403E-2</v>
      </c>
      <c r="U55" s="50">
        <f>IFERROR(AVERAGE(ADS_ACT_Simulation!R$35:T$35),"")</f>
        <v>2.3369892296999002E-2</v>
      </c>
      <c r="V55" s="50">
        <f>IFERROR(AVERAGE(ADS_ACT_Simulation!S$35:U$35),"")</f>
        <v>1.3685000004289552E-2</v>
      </c>
      <c r="W55" s="50">
        <f>IFERROR(AVERAGE(ADS_ACT_Simulation!T$35:V$35),"")</f>
        <v>1.5757000003859229E-2</v>
      </c>
      <c r="X55" s="50">
        <f>IFERROR(AVERAGE(ADS_ACT_Simulation!U$35:W$35),"")</f>
        <v>1.8970333347726243E-2</v>
      </c>
      <c r="Y55" s="50">
        <f>IFERROR(AVERAGE(ADS_ACT_Simulation!V$35:X$35),"")</f>
        <v>2.0692666679741567E-2</v>
      </c>
      <c r="Z55" s="50">
        <f>IFERROR(AVERAGE(ADS_ACT_Simulation!W$35:Y$35),"")</f>
        <v>1.9987000009962157E-2</v>
      </c>
      <c r="AA55" s="50">
        <f>IFERROR(AVERAGE(ADS_ACT_Simulation!X$35:Z$35),"")</f>
        <v>1.8719666670219331E-2</v>
      </c>
      <c r="AB55" s="50">
        <f>IFERROR(AVERAGE(ADS_ACT_Simulation!Y$35:AA$35),"")</f>
        <v>1.7963999999551266E-2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IFERROR(AVERAGE(ADS_ACT_Simulation!D$36:F$36),"")</f>
        <v>5.190227117874243E-2</v>
      </c>
      <c r="H56" s="50">
        <f>IFERROR(AVERAGE(ADS_ACT_Simulation!E$36:G$36),"")</f>
        <v>6.0890975010805759E-2</v>
      </c>
      <c r="I56" s="50">
        <f>IFERROR(AVERAGE(ADS_ACT_Simulation!F$36:H$36),"")</f>
        <v>7.9574721541651058E-2</v>
      </c>
      <c r="J56" s="50">
        <f>IFERROR(AVERAGE(ADS_ACT_Simulation!G$36:I$36),"")</f>
        <v>6.2362040243836368E-2</v>
      </c>
      <c r="K56" s="50">
        <f>IFERROR(AVERAGE(ADS_ACT_Simulation!H$36:J$36),"")</f>
        <v>5.1492469867262892E-2</v>
      </c>
      <c r="L56" s="50">
        <f>IFERROR(AVERAGE(ADS_ACT_Simulation!I$36:K$36),"")</f>
        <v>5.7359384971780912E-2</v>
      </c>
      <c r="M56" s="50">
        <f>IFERROR(AVERAGE(ADS_ACT_Simulation!J$36:L$36),"")</f>
        <v>0.10470956052305598</v>
      </c>
      <c r="N56" s="50">
        <f>IFERROR(AVERAGE(ADS_ACT_Simulation!K$36:M$36),"")</f>
        <v>0.10550957347741659</v>
      </c>
      <c r="O56" s="50">
        <f>IFERROR(AVERAGE(ADS_ACT_Simulation!L$36:N$36),"")</f>
        <v>9.8644956905946879E-2</v>
      </c>
      <c r="P56" s="50"/>
      <c r="Q56" s="50">
        <f>IFERROR(AVERAGE(ADS_ACT_Simulation!M$36:O$36),"")</f>
        <v>3.9655456755406972E-2</v>
      </c>
      <c r="R56" s="50">
        <f>IFERROR(AVERAGE(ADS_ACT_Simulation!Q$36,ADS_ACT_Simulation!O$36,ADS_ACT_Simulation!N$36),"")</f>
        <v>-7.380667661824325E-3</v>
      </c>
      <c r="S56" s="50">
        <f>IFERROR(AVERAGE(ADS_ACT_Simulation!R$36,ADS_ACT_Simulation!Q$36,ADS_ACT_Simulation!O$36),"")</f>
        <v>-1.1227734754552595E-2</v>
      </c>
      <c r="T56" s="50">
        <f>IFERROR(AVERAGE(ADS_ACT_Simulation!Q$36:S$36),"")</f>
        <v>1.2546671354434177E-2</v>
      </c>
      <c r="U56" s="50">
        <f>IFERROR(AVERAGE(ADS_ACT_Simulation!R$36:T$36),"")</f>
        <v>4.1783649353266096E-2</v>
      </c>
      <c r="V56" s="50">
        <f>IFERROR(AVERAGE(ADS_ACT_Simulation!S$36:U$36),"")</f>
        <v>2.7339666664845923E-2</v>
      </c>
      <c r="W56" s="50">
        <f>IFERROR(AVERAGE(ADS_ACT_Simulation!T$36:V$36),"")</f>
        <v>1.5958666660499905E-2</v>
      </c>
      <c r="X56" s="50">
        <f>IFERROR(AVERAGE(ADS_ACT_Simulation!U$36:W$36),"")</f>
        <v>1.223433333438062E-2</v>
      </c>
      <c r="Y56" s="50">
        <f>IFERROR(AVERAGE(ADS_ACT_Simulation!V$36:X$36),"")</f>
        <v>1.5839999996752747E-2</v>
      </c>
      <c r="Z56" s="50">
        <f>IFERROR(AVERAGE(ADS_ACT_Simulation!W$36:Y$36),"")</f>
        <v>2.0627666661066968E-2</v>
      </c>
      <c r="AA56" s="50">
        <f>IFERROR(AVERAGE(ADS_ACT_Simulation!X$36:Z$36),"")</f>
        <v>2.22176666642581E-2</v>
      </c>
      <c r="AB56" s="50">
        <f>IFERROR(AVERAGE(ADS_ACT_Simulation!Y$36:AA$36),"")</f>
        <v>1.9002666659887184E-2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IFERROR(AVERAGE(ADS_ACT_Simulation!D$37:F$37),"")</f>
        <v>5.9763006705379318E-2</v>
      </c>
      <c r="H57" s="50">
        <f>IFERROR(AVERAGE(ADS_ACT_Simulation!E$37:G$37),"")</f>
        <v>-3.3418689574279813E-2</v>
      </c>
      <c r="I57" s="50">
        <f>IFERROR(AVERAGE(ADS_ACT_Simulation!F$37:H$37),"")</f>
        <v>-1.4073381218395371E-3</v>
      </c>
      <c r="J57" s="50">
        <f>IFERROR(AVERAGE(ADS_ACT_Simulation!G$37:I$37),"")</f>
        <v>-0.11964224530001248</v>
      </c>
      <c r="K57" s="50">
        <f>IFERROR(AVERAGE(ADS_ACT_Simulation!H$37:J$37),"")</f>
        <v>0.16874524774100261</v>
      </c>
      <c r="L57" s="50">
        <f>IFERROR(AVERAGE(ADS_ACT_Simulation!I$37:K$37),"")</f>
        <v>0.24102740853615442</v>
      </c>
      <c r="M57" s="50">
        <f>IFERROR(AVERAGE(ADS_ACT_Simulation!J$37:L$37),"")</f>
        <v>0.54598576035437385</v>
      </c>
      <c r="N57" s="50">
        <f>IFERROR(AVERAGE(ADS_ACT_Simulation!K$37:M$37),"")</f>
        <v>0.35168526691539781</v>
      </c>
      <c r="O57" s="50">
        <f>IFERROR(AVERAGE(ADS_ACT_Simulation!L$37:N$37),"")</f>
        <v>0.23148494975851863</v>
      </c>
      <c r="P57" s="50"/>
      <c r="Q57" s="50">
        <f>IFERROR(AVERAGE(ADS_ACT_Simulation!M$37:O$37),"")</f>
        <v>8.0015667566044127E-2</v>
      </c>
      <c r="R57" s="50">
        <f>IFERROR(AVERAGE(ADS_ACT_Simulation!Q$37,ADS_ACT_Simulation!O$37,ADS_ACT_Simulation!N$37),"")</f>
        <v>2.4290273770314303E-2</v>
      </c>
      <c r="S57" s="50">
        <f>IFERROR(AVERAGE(ADS_ACT_Simulation!R$37,ADS_ACT_Simulation!Q$37,ADS_ACT_Simulation!O$37),"")</f>
        <v>2.3304451541950266E-2</v>
      </c>
      <c r="T57" s="50">
        <f>IFERROR(AVERAGE(ADS_ACT_Simulation!Q$37:S$37),"")</f>
        <v>4.0266105819848796E-2</v>
      </c>
      <c r="U57" s="50">
        <f>IFERROR(AVERAGE(ADS_ACT_Simulation!R$37:T$37),"")</f>
        <v>4.3960529700370309E-2</v>
      </c>
      <c r="V57" s="50">
        <f>IFERROR(AVERAGE(ADS_ACT_Simulation!S$37:U$37),"")</f>
        <v>6.7347000221385331E-2</v>
      </c>
      <c r="W57" s="50">
        <f>IFERROR(AVERAGE(ADS_ACT_Simulation!T$37:V$37),"")</f>
        <v>4.4590333432966998E-2</v>
      </c>
      <c r="X57" s="50">
        <f>IFERROR(AVERAGE(ADS_ACT_Simulation!U$37:W$37),"")</f>
        <v>3.9520000101447815E-2</v>
      </c>
      <c r="Y57" s="50">
        <f>IFERROR(AVERAGE(ADS_ACT_Simulation!V$37:X$37),"")</f>
        <v>4.2216999979628245E-2</v>
      </c>
      <c r="Z57" s="50">
        <f>IFERROR(AVERAGE(ADS_ACT_Simulation!W$37:Y$37),"")</f>
        <v>4.5580333393884231E-2</v>
      </c>
      <c r="AA57" s="50">
        <f>IFERROR(AVERAGE(ADS_ACT_Simulation!X$37:Z$37),"")</f>
        <v>4.676833334810615E-2</v>
      </c>
      <c r="AB57" s="50">
        <f>IFERROR(AVERAGE(ADS_ACT_Simulation!Y$37:AA$37),"")</f>
        <v>4.7542000061508473E-2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IFERROR(AVERAGE(ADS_ACT_Simulation!D$38:F$38),"")</f>
        <v>0</v>
      </c>
      <c r="H58" s="50" t="str">
        <f>IFERROR(AVERAGE(ADS_ACT_Simulation!E$38:G$38),"")</f>
        <v/>
      </c>
      <c r="I58" s="50" t="str">
        <f>IFERROR(AVERAGE(ADS_ACT_Simulation!F$38:H$38),"")</f>
        <v/>
      </c>
      <c r="J58" s="50" t="str">
        <f>IFERROR(AVERAGE(ADS_ACT_Simulation!G$38:I$38),"")</f>
        <v/>
      </c>
      <c r="K58" s="50" t="str">
        <f>IFERROR(AVERAGE(ADS_ACT_Simulation!H$38:J$38),"")</f>
        <v/>
      </c>
      <c r="L58" s="50" t="str">
        <f>IFERROR(AVERAGE(ADS_ACT_Simulation!I$38:K$38),"")</f>
        <v/>
      </c>
      <c r="M58" s="50" t="str">
        <f>IFERROR(AVERAGE(ADS_ACT_Simulation!J$38:L$38),"")</f>
        <v/>
      </c>
      <c r="N58" s="50" t="str">
        <f>IFERROR(AVERAGE(ADS_ACT_Simulation!K$38:M$38),"")</f>
        <v/>
      </c>
      <c r="O58" s="50" t="str">
        <f>IFERROR(AVERAGE(ADS_ACT_Simulation!L$38:N$38),"")</f>
        <v/>
      </c>
      <c r="P58" s="50"/>
      <c r="Q58" s="50" t="str">
        <f>IFERROR(AVERAGE(ADS_ACT_Simulation!M$38:O$38),"")</f>
        <v/>
      </c>
      <c r="R58" s="50" t="str">
        <f>IFERROR(AVERAGE(ADS_ACT_Simulation!Q$38,ADS_ACT_Simulation!O$38,ADS_ACT_Simulation!N$38),"")</f>
        <v/>
      </c>
      <c r="S58" s="50" t="str">
        <f>IFERROR(AVERAGE(ADS_ACT_Simulation!R$38,ADS_ACT_Simulation!Q$38,ADS_ACT_Simulation!O$38),"")</f>
        <v/>
      </c>
      <c r="T58" s="50" t="str">
        <f>IFERROR(AVERAGE(ADS_ACT_Simulation!Q$38:S$38),"")</f>
        <v/>
      </c>
      <c r="U58" s="50" t="str">
        <f>IFERROR(AVERAGE(ADS_ACT_Simulation!R$38:T$38),"")</f>
        <v/>
      </c>
      <c r="V58" s="50" t="str">
        <f>IFERROR(AVERAGE(ADS_ACT_Simulation!S$38:U$38),"")</f>
        <v/>
      </c>
      <c r="W58" s="50" t="str">
        <f>IFERROR(AVERAGE(ADS_ACT_Simulation!T$38:V$38),"")</f>
        <v/>
      </c>
      <c r="X58" s="50" t="str">
        <f>IFERROR(AVERAGE(ADS_ACT_Simulation!U$38:W$38),"")</f>
        <v/>
      </c>
      <c r="Y58" s="50" t="str">
        <f>IFERROR(AVERAGE(ADS_ACT_Simulation!V$38:X$38),"")</f>
        <v/>
      </c>
      <c r="Z58" s="50" t="str">
        <f>IFERROR(AVERAGE(ADS_ACT_Simulation!W$38:Y$38),"")</f>
        <v/>
      </c>
      <c r="AA58" s="50" t="str">
        <f>IFERROR(AVERAGE(ADS_ACT_Simulation!X$38:Z$38),"")</f>
        <v/>
      </c>
      <c r="AB58" s="50" t="str">
        <f>IFERROR(AVERAGE(ADS_ACT_Simulation!Y$38:AA$38),"")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IFERROR(AVERAGE(ADS_ACT_Simulation!D$39:F$39),"")</f>
        <v>0</v>
      </c>
      <c r="H59" s="50" t="str">
        <f>IFERROR(AVERAGE(ADS_ACT_Simulation!E$39:G$39),"")</f>
        <v/>
      </c>
      <c r="I59" s="50" t="str">
        <f>IFERROR(AVERAGE(ADS_ACT_Simulation!F$39:H$39),"")</f>
        <v/>
      </c>
      <c r="J59" s="50" t="str">
        <f>IFERROR(AVERAGE(ADS_ACT_Simulation!G$39:I$39),"")</f>
        <v/>
      </c>
      <c r="K59" s="50" t="str">
        <f>IFERROR(AVERAGE(ADS_ACT_Simulation!H$39:J$39),"")</f>
        <v/>
      </c>
      <c r="L59" s="50" t="str">
        <f>IFERROR(AVERAGE(ADS_ACT_Simulation!I$39:K$39),"")</f>
        <v/>
      </c>
      <c r="M59" s="50" t="str">
        <f>IFERROR(AVERAGE(ADS_ACT_Simulation!J$39:L$39),"")</f>
        <v/>
      </c>
      <c r="N59" s="50" t="str">
        <f>IFERROR(AVERAGE(ADS_ACT_Simulation!K$39:M$39),"")</f>
        <v/>
      </c>
      <c r="O59" s="50" t="str">
        <f>IFERROR(AVERAGE(ADS_ACT_Simulation!L$39:N$39),"")</f>
        <v/>
      </c>
      <c r="P59" s="50"/>
      <c r="Q59" s="50" t="str">
        <f>IFERROR(AVERAGE(ADS_ACT_Simulation!M$39:O$39),"")</f>
        <v/>
      </c>
      <c r="R59" s="50" t="str">
        <f>IFERROR(AVERAGE(ADS_ACT_Simulation!Q$39,ADS_ACT_Simulation!O$39,ADS_ACT_Simulation!N$39),"")</f>
        <v/>
      </c>
      <c r="S59" s="50" t="str">
        <f>IFERROR(AVERAGE(ADS_ACT_Simulation!R$39,ADS_ACT_Simulation!Q$39,ADS_ACT_Simulation!O$39),"")</f>
        <v/>
      </c>
      <c r="T59" s="50" t="str">
        <f>IFERROR(AVERAGE(ADS_ACT_Simulation!Q$39:S$39),"")</f>
        <v/>
      </c>
      <c r="U59" s="50" t="str">
        <f>IFERROR(AVERAGE(ADS_ACT_Simulation!R$39:T$39),"")</f>
        <v/>
      </c>
      <c r="V59" s="50" t="str">
        <f>IFERROR(AVERAGE(ADS_ACT_Simulation!S$39:U$39),"")</f>
        <v/>
      </c>
      <c r="W59" s="50" t="str">
        <f>IFERROR(AVERAGE(ADS_ACT_Simulation!T$39:V$39),"")</f>
        <v/>
      </c>
      <c r="X59" s="50" t="str">
        <f>IFERROR(AVERAGE(ADS_ACT_Simulation!U$39:W$39),"")</f>
        <v/>
      </c>
      <c r="Y59" s="50" t="str">
        <f>IFERROR(AVERAGE(ADS_ACT_Simulation!V$39:X$39),"")</f>
        <v/>
      </c>
      <c r="Z59" s="50" t="str">
        <f>IFERROR(AVERAGE(ADS_ACT_Simulation!W$39:Y$39),"")</f>
        <v/>
      </c>
      <c r="AA59" s="50" t="str">
        <f>IFERROR(AVERAGE(ADS_ACT_Simulation!X$39:Z$39),"")</f>
        <v/>
      </c>
      <c r="AB59" s="50" t="str">
        <f>IFERROR(AVERAGE(ADS_ACT_Simulation!Y$39:AA$39),"")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IFERROR(AVERAGE(ADS_ACT_Simulation!D$33:I$33),"")</f>
        <v>4.5926289877250663E-2</v>
      </c>
      <c r="K63" s="50">
        <f>IFERROR(AVERAGE(ADS_ACT_Simulation!E$33:J$33),"")</f>
        <v>3.7154394872096132E-2</v>
      </c>
      <c r="L63" s="50">
        <f>IFERROR(AVERAGE(ADS_ACT_Simulation!F$33:K$33),"")</f>
        <v>5.4797843694121717E-2</v>
      </c>
      <c r="M63" s="50">
        <f>IFERROR(AVERAGE(ADS_ACT_Simulation!G$33:L$33),"")</f>
        <v>5.2943376394031551E-2</v>
      </c>
      <c r="N63" s="50">
        <f>IFERROR(AVERAGE(ADS_ACT_Simulation!H$33:M$33),"")</f>
        <v>4.6431086708119684E-2</v>
      </c>
      <c r="O63" s="50">
        <f>IFERROR(AVERAGE(ADS_ACT_Simulation!I$33:N$33),"")</f>
        <v>3.8377596232750021E-2</v>
      </c>
      <c r="P63" s="50"/>
      <c r="Q63" s="50">
        <f>IFERROR(AVERAGE(ADS_ACT_Simulation!J$33:O$33),"")</f>
        <v>2.4867254500957097E-2</v>
      </c>
      <c r="R63" s="50">
        <f>IFERROR(AVERAGE(ADS_ACT_Simulation!Q$33,ADS_ACT_Simulation!K$33:O$33),"")</f>
        <v>2.2887962957801395E-2</v>
      </c>
      <c r="S63" s="50">
        <f>IFERROR(AVERAGE(ADS_ACT_Simulation!R$33,ADS_ACT_Simulation!Q$33,ADS_ACT_Simulation!L$33:O$33),"")</f>
        <v>1.3194026434161251E-2</v>
      </c>
      <c r="T63" s="50">
        <f>IFERROR(AVERAGE(ADS_ACT_Simulation!S$33,ADS_ACT_Simulation!R$33,ADS_ACT_Simulation!Q$33,ADS_ACT_Simulation!M$33:O$33),"")</f>
        <v>1.0254263101142766E-2</v>
      </c>
      <c r="U63" s="50">
        <f>IFERROR(AVERAGE(ADS_ACT_Simulation!Q$33:T$33,ADS_ACT_Simulation!N$33:O$33),"")</f>
        <v>1.4687312507915625E-2</v>
      </c>
      <c r="V63" s="50">
        <f>IFERROR(AVERAGE(ADS_ACT_Simulation!Q$33:U$33,ADS_ACT_Simulation!O$33),"")</f>
        <v>1.5281000143274862E-2</v>
      </c>
      <c r="W63" s="50">
        <f>IFERROR(AVERAGE(ADS_ACT_Simulation!Q$33:V$33),"")</f>
        <v>1.6942046167616076E-2</v>
      </c>
      <c r="X63" s="50">
        <f>IFERROR(AVERAGE(ADS_ACT_Simulation!R$33:W$33),"")</f>
        <v>2.2770571859819899E-2</v>
      </c>
      <c r="Y63" s="50">
        <f>IFERROR(AVERAGE(ADS_ACT_Simulation!S$33:X$33),"")</f>
        <v>1.541508521015141E-2</v>
      </c>
      <c r="Z63" s="50">
        <f>IFERROR(AVERAGE(ADS_ACT_Simulation!T$33:Y$33),"")</f>
        <v>1.5852751876682336E-2</v>
      </c>
      <c r="AA63" s="50">
        <f>IFERROR(AVERAGE(ADS_ACT_Simulation!U$33:Z$33),"")</f>
        <v>1.6794809141083517E-2</v>
      </c>
      <c r="AB63" s="50">
        <f>IFERROR(AVERAGE(ADS_ACT_Simulation!V$33:AA$33),"")</f>
        <v>1.7142967928714021E-2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IFERROR(AVERAGE(ADS_ACT_Simulation!D$34:I$34),"")</f>
        <v>3.1397010164713156E-2</v>
      </c>
      <c r="K64" s="50">
        <f>IFERROR(AVERAGE(ADS_ACT_Simulation!E$34:J$34),"")</f>
        <v>2.8707023833986156E-2</v>
      </c>
      <c r="L64" s="50">
        <f>IFERROR(AVERAGE(ADS_ACT_Simulation!F$34:K$34),"")</f>
        <v>5.0310828452490318E-2</v>
      </c>
      <c r="M64" s="50">
        <f>IFERROR(AVERAGE(ADS_ACT_Simulation!G$34:L$34),"")</f>
        <v>6.2066997972864336E-2</v>
      </c>
      <c r="N64" s="50">
        <f>IFERROR(AVERAGE(ADS_ACT_Simulation!H$34:M$34),"")</f>
        <v>6.9744330451853201E-2</v>
      </c>
      <c r="O64" s="50">
        <f>IFERROR(AVERAGE(ADS_ACT_Simulation!I$34:N$34),"")</f>
        <v>7.1728025684720406E-2</v>
      </c>
      <c r="P64" s="50"/>
      <c r="Q64" s="50">
        <f>IFERROR(AVERAGE(ADS_ACT_Simulation!J$34:O$34),"")</f>
        <v>5.541329882899889E-2</v>
      </c>
      <c r="R64" s="50">
        <f>IFERROR(AVERAGE(ADS_ACT_Simulation!Q$34,ADS_ACT_Simulation!K$34:O$34),"")</f>
        <v>8.2354643987756826E-2</v>
      </c>
      <c r="S64" s="50">
        <f>IFERROR(AVERAGE(ADS_ACT_Simulation!R$34,ADS_ACT_Simulation!Q$34,ADS_ACT_Simulation!L$34:O$34),"")</f>
        <v>6.7906537937793152E-2</v>
      </c>
      <c r="T64" s="50">
        <f>IFERROR(AVERAGE(ADS_ACT_Simulation!S$34,ADS_ACT_Simulation!R$34,ADS_ACT_Simulation!Q$34,ADS_ACT_Simulation!M$34:O$34),"")</f>
        <v>6.831418940498131E-2</v>
      </c>
      <c r="U64" s="50">
        <f>IFERROR(AVERAGE(ADS_ACT_Simulation!Q$34:T$34,ADS_ACT_Simulation!N$34:O$34),"")</f>
        <v>7.059112711930278E-2</v>
      </c>
      <c r="V64" s="50">
        <f>IFERROR(AVERAGE(ADS_ACT_Simulation!Q$34:U$34,ADS_ACT_Simulation!O$34),"")</f>
        <v>6.8788900676667944E-2</v>
      </c>
      <c r="W64" s="50">
        <f>IFERROR(AVERAGE(ADS_ACT_Simulation!Q$34:V$34),"")</f>
        <v>9.5403174127466864E-2</v>
      </c>
      <c r="X64" s="50">
        <f>IFERROR(AVERAGE(ADS_ACT_Simulation!R$34:W$34),"")</f>
        <v>7.7207981967575612E-2</v>
      </c>
      <c r="Y64" s="50">
        <f>IFERROR(AVERAGE(ADS_ACT_Simulation!S$34:X$34),"")</f>
        <v>7.1982666668514203E-2</v>
      </c>
      <c r="Z64" s="50">
        <f>IFERROR(AVERAGE(ADS_ACT_Simulation!T$34:Y$34),"")</f>
        <v>7.3281666666811948E-2</v>
      </c>
      <c r="AA64" s="50">
        <f>IFERROR(AVERAGE(ADS_ACT_Simulation!U$34:Z$34),"")</f>
        <v>7.473000000188279E-2</v>
      </c>
      <c r="AB64" s="50">
        <f>IFERROR(AVERAGE(ADS_ACT_Simulation!V$34:AA$34),"")</f>
        <v>7.6038500000425183E-2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IFERROR(AVERAGE(ADS_ACT_Simulation!D$35:I$35),"")</f>
        <v>6.3633821818643896E-2</v>
      </c>
      <c r="K65" s="50">
        <f>IFERROR(AVERAGE(ADS_ACT_Simulation!E$35:J$35),"")</f>
        <v>5.001441344108043E-2</v>
      </c>
      <c r="L65" s="50">
        <f>IFERROR(AVERAGE(ADS_ACT_Simulation!F$35:K$35),"")</f>
        <v>5.764269866975693E-2</v>
      </c>
      <c r="M65" s="50">
        <f>IFERROR(AVERAGE(ADS_ACT_Simulation!G$35:L$35),"")</f>
        <v>4.1345812880485645E-2</v>
      </c>
      <c r="N65" s="50">
        <f>IFERROR(AVERAGE(ADS_ACT_Simulation!H$35:M$35),"")</f>
        <v>4.4125016912043534E-2</v>
      </c>
      <c r="O65" s="50">
        <f>IFERROR(AVERAGE(ADS_ACT_Simulation!I$35:N$35),"")</f>
        <v>2.2695832093579466E-2</v>
      </c>
      <c r="P65" s="50"/>
      <c r="Q65" s="50">
        <f>IFERROR(AVERAGE(ADS_ACT_Simulation!J$35:O$35),"")</f>
        <v>2.3519305093337883E-2</v>
      </c>
      <c r="R65" s="50">
        <f>IFERROR(AVERAGE(ADS_ACT_Simulation!Q$35,ADS_ACT_Simulation!K$35:O$35),"")</f>
        <v>2.5503015584739441E-2</v>
      </c>
      <c r="S65" s="50">
        <f>IFERROR(AVERAGE(ADS_ACT_Simulation!R$35,ADS_ACT_Simulation!Q$35,ADS_ACT_Simulation!L$35:O$35),"")</f>
        <v>1.3258508935507249E-2</v>
      </c>
      <c r="T65" s="50">
        <f>IFERROR(AVERAGE(ADS_ACT_Simulation!S$35,ADS_ACT_Simulation!R$35,ADS_ACT_Simulation!Q$35,ADS_ACT_Simulation!M$35:O$35),"")</f>
        <v>1.2200300541178155E-2</v>
      </c>
      <c r="U65" s="50">
        <f>IFERROR(AVERAGE(ADS_ACT_Simulation!Q$35:T$35,ADS_ACT_Simulation!N$35:O$35),"")</f>
        <v>1.606192332537576E-2</v>
      </c>
      <c r="V65" s="50">
        <f>IFERROR(AVERAGE(ADS_ACT_Simulation!Q$35:U$35,ADS_ACT_Simulation!O$35),"")</f>
        <v>1.9380014162795223E-2</v>
      </c>
      <c r="W65" s="50">
        <f>IFERROR(AVERAGE(ADS_ACT_Simulation!Q$35:V$35),"")</f>
        <v>2.1730414931845316E-2</v>
      </c>
      <c r="X65" s="50">
        <f>IFERROR(AVERAGE(ADS_ACT_Simulation!R$35:W$35),"")</f>
        <v>2.1170112822362624E-2</v>
      </c>
      <c r="Y65" s="50">
        <f>IFERROR(AVERAGE(ADS_ACT_Simulation!S$35:X$35),"")</f>
        <v>1.7188833342015559E-2</v>
      </c>
      <c r="Z65" s="50">
        <f>IFERROR(AVERAGE(ADS_ACT_Simulation!T$35:Y$35),"")</f>
        <v>1.7872000006910693E-2</v>
      </c>
      <c r="AA65" s="50">
        <f>IFERROR(AVERAGE(ADS_ACT_Simulation!U$35:Z$35),"")</f>
        <v>1.8845000008972785E-2</v>
      </c>
      <c r="AB65" s="50">
        <f>IFERROR(AVERAGE(ADS_ACT_Simulation!V$35:AA$35),"")</f>
        <v>1.9328333339646415E-2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IFERROR(AVERAGE(ADS_ACT_Simulation!D$36:I$36),"")</f>
        <v>5.7132155711289399E-2</v>
      </c>
      <c r="K66" s="50">
        <f>IFERROR(AVERAGE(ADS_ACT_Simulation!E$36:J$36),"")</f>
        <v>5.6191722439034329E-2</v>
      </c>
      <c r="L66" s="50">
        <f>IFERROR(AVERAGE(ADS_ACT_Simulation!F$36:K$36),"")</f>
        <v>6.8467053256715982E-2</v>
      </c>
      <c r="M66" s="50">
        <f>IFERROR(AVERAGE(ADS_ACT_Simulation!G$36:L$36),"")</f>
        <v>8.3535800383446171E-2</v>
      </c>
      <c r="N66" s="50">
        <f>IFERROR(AVERAGE(ADS_ACT_Simulation!H$36:M$36),"")</f>
        <v>7.8501021672339744E-2</v>
      </c>
      <c r="O66" s="50">
        <f>IFERROR(AVERAGE(ADS_ACT_Simulation!I$36:N$36),"")</f>
        <v>7.8002170938863899E-2</v>
      </c>
      <c r="P66" s="50"/>
      <c r="Q66" s="50">
        <f>IFERROR(AVERAGE(ADS_ACT_Simulation!J$36:O$36),"")</f>
        <v>7.218250863923148E-2</v>
      </c>
      <c r="R66" s="50">
        <f>IFERROR(AVERAGE(ADS_ACT_Simulation!Q$36,ADS_ACT_Simulation!K$36:O$36),"")</f>
        <v>4.9064452907796131E-2</v>
      </c>
      <c r="S66" s="50">
        <f>IFERROR(AVERAGE(ADS_ACT_Simulation!R$36,ADS_ACT_Simulation!Q$36,ADS_ACT_Simulation!L$36:O$36),"")</f>
        <v>4.3708611075697144E-2</v>
      </c>
      <c r="T66" s="50">
        <f>IFERROR(AVERAGE(ADS_ACT_Simulation!S$36,ADS_ACT_Simulation!R$36,ADS_ACT_Simulation!Q$36,ADS_ACT_Simulation!M$36:O$36),"")</f>
        <v>2.6101064054920575E-2</v>
      </c>
      <c r="U66" s="50">
        <f>IFERROR(AVERAGE(ADS_ACT_Simulation!Q$36:T$36,ADS_ACT_Simulation!N$36:O$36),"")</f>
        <v>1.7201490845720886E-2</v>
      </c>
      <c r="V66" s="50">
        <f>IFERROR(AVERAGE(ADS_ACT_Simulation!Q$36:U$36,ADS_ACT_Simulation!O$36),"")</f>
        <v>8.0559659551466632E-3</v>
      </c>
      <c r="W66" s="50">
        <f>IFERROR(AVERAGE(ADS_ACT_Simulation!Q$36:V$36),"")</f>
        <v>1.4252669007467042E-2</v>
      </c>
      <c r="X66" s="50">
        <f>IFERROR(AVERAGE(ADS_ACT_Simulation!R$36:W$36),"")</f>
        <v>2.7008991343823358E-2</v>
      </c>
      <c r="Y66" s="50">
        <f>IFERROR(AVERAGE(ADS_ACT_Simulation!S$36:X$36),"")</f>
        <v>2.1589833330799335E-2</v>
      </c>
      <c r="Z66" s="50">
        <f>IFERROR(AVERAGE(ADS_ACT_Simulation!T$36:Y$36),"")</f>
        <v>1.8293166660783438E-2</v>
      </c>
      <c r="AA66" s="50">
        <f>IFERROR(AVERAGE(ADS_ACT_Simulation!U$36:Z$36),"")</f>
        <v>1.7225999999319359E-2</v>
      </c>
      <c r="AB66" s="50">
        <f>IFERROR(AVERAGE(ADS_ACT_Simulation!V$36:AA$36),"")</f>
        <v>1.7421333328319966E-2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IFERROR(AVERAGE(ADS_ACT_Simulation!D$37:I$37),"")</f>
        <v>-2.9939619297316578E-2</v>
      </c>
      <c r="K67" s="50">
        <f>IFERROR(AVERAGE(ADS_ACT_Simulation!E$37:J$37),"")</f>
        <v>6.7663279083361394E-2</v>
      </c>
      <c r="L67" s="50">
        <f>IFERROR(AVERAGE(ADS_ACT_Simulation!F$37:K$37),"")</f>
        <v>0.11981003520715744</v>
      </c>
      <c r="M67" s="50">
        <f>IFERROR(AVERAGE(ADS_ACT_Simulation!G$37:L$37),"")</f>
        <v>0.21317175752718068</v>
      </c>
      <c r="N67" s="50">
        <f>IFERROR(AVERAGE(ADS_ACT_Simulation!H$37:M$37),"")</f>
        <v>0.26021525732820022</v>
      </c>
      <c r="O67" s="50">
        <f>IFERROR(AVERAGE(ADS_ACT_Simulation!I$37:N$37),"")</f>
        <v>0.23625617914733654</v>
      </c>
      <c r="P67" s="50"/>
      <c r="Q67" s="50">
        <f>IFERROR(AVERAGE(ADS_ACT_Simulation!J$37:O$37),"")</f>
        <v>0.31300071396020895</v>
      </c>
      <c r="R67" s="50">
        <f>IFERROR(AVERAGE(ADS_ACT_Simulation!Q$37,ADS_ACT_Simulation!K$37:O$37),"")</f>
        <v>0.18798777034285608</v>
      </c>
      <c r="S67" s="50">
        <f>IFERROR(AVERAGE(ADS_ACT_Simulation!R$37,ADS_ACT_Simulation!Q$37,ADS_ACT_Simulation!L$37:O$37),"")</f>
        <v>0.12739470065023445</v>
      </c>
      <c r="T67" s="50">
        <f>IFERROR(AVERAGE(ADS_ACT_Simulation!S$37,ADS_ACT_Simulation!R$37,ADS_ACT_Simulation!Q$37,ADS_ACT_Simulation!M$37:O$37),"")</f>
        <v>6.0140886692946462E-2</v>
      </c>
      <c r="U67" s="50">
        <f>IFERROR(AVERAGE(ADS_ACT_Simulation!Q$37:T$37,ADS_ACT_Simulation!N$37:O$37),"")</f>
        <v>3.4125401735342308E-2</v>
      </c>
      <c r="V67" s="50">
        <f>IFERROR(AVERAGE(ADS_ACT_Simulation!Q$37:U$37,ADS_ACT_Simulation!O$37),"")</f>
        <v>4.5325725881667799E-2</v>
      </c>
      <c r="W67" s="50">
        <f>IFERROR(AVERAGE(ADS_ACT_Simulation!Q$37:V$37),"")</f>
        <v>4.2428219626407894E-2</v>
      </c>
      <c r="X67" s="50">
        <f>IFERROR(AVERAGE(ADS_ACT_Simulation!R$37:W$37),"")</f>
        <v>4.1740264900909062E-2</v>
      </c>
      <c r="Y67" s="50">
        <f>IFERROR(AVERAGE(ADS_ACT_Simulation!S$37:X$37),"")</f>
        <v>5.4782000100506788E-2</v>
      </c>
      <c r="Z67" s="50">
        <f>IFERROR(AVERAGE(ADS_ACT_Simulation!T$37:Y$37),"")</f>
        <v>4.5085333413425611E-2</v>
      </c>
      <c r="AA67" s="50">
        <f>IFERROR(AVERAGE(ADS_ACT_Simulation!U$37:Z$37),"")</f>
        <v>4.3144166724776979E-2</v>
      </c>
      <c r="AB67" s="50">
        <f>IFERROR(AVERAGE(ADS_ACT_Simulation!V$37:AA$37),"")</f>
        <v>4.4879500020568362E-2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IFERROR(AVERAGE(ADS_ACT_Simulation!D$38:I$38),"")</f>
        <v>0</v>
      </c>
      <c r="K68" s="50" t="str">
        <f>IFERROR(AVERAGE(ADS_ACT_Simulation!E$38:J$38),"")</f>
        <v/>
      </c>
      <c r="L68" s="50" t="str">
        <f>IFERROR(AVERAGE(ADS_ACT_Simulation!F$38:K$38),"")</f>
        <v/>
      </c>
      <c r="M68" s="50" t="str">
        <f>IFERROR(AVERAGE(ADS_ACT_Simulation!G$38:L$38),"")</f>
        <v/>
      </c>
      <c r="N68" s="50" t="str">
        <f>IFERROR(AVERAGE(ADS_ACT_Simulation!H$38:M$38),"")</f>
        <v/>
      </c>
      <c r="O68" s="50" t="str">
        <f>IFERROR(AVERAGE(ADS_ACT_Simulation!I$38:N$38),"")</f>
        <v/>
      </c>
      <c r="P68" s="50"/>
      <c r="Q68" s="50" t="str">
        <f>IFERROR(AVERAGE(ADS_ACT_Simulation!J$38:O$38),"")</f>
        <v/>
      </c>
      <c r="R68" s="50" t="str">
        <f>IFERROR(AVERAGE(ADS_ACT_Simulation!Q$38,ADS_ACT_Simulation!K$38:'ADS_ACT_Simulation'!O$38),"")</f>
        <v/>
      </c>
      <c r="S68" s="50" t="str">
        <f>IFERROR(AVERAGE(ADS_ACT_Simulation!R$38,ADS_ACT_Simulation!Q$38,ADS_ACT_Simulation!L$38:O$38),"")</f>
        <v/>
      </c>
      <c r="T68" s="50" t="str">
        <f>IFERROR(AVERAGE(ADS_ACT_Simulation!S$38,ADS_ACT_Simulation!R$38,ADS_ACT_Simulation!Q$38,ADS_ACT_Simulation!M$38:O$38),"")</f>
        <v/>
      </c>
      <c r="U68" s="50" t="str">
        <f>IFERROR(AVERAGE(ADS_ACT_Simulation!Q$38:T$38,ADS_ACT_Simulation!N$38:O$38),"")</f>
        <v/>
      </c>
      <c r="V68" s="50" t="str">
        <f>IFERROR(AVERAGE(ADS_ACT_Simulation!Q$38:U$38,ADS_ACT_Simulation!O$38),"")</f>
        <v/>
      </c>
      <c r="W68" s="50" t="str">
        <f>IFERROR(AVERAGE(ADS_ACT_Simulation!Q$38:V$38),"")</f>
        <v/>
      </c>
      <c r="X68" s="50" t="str">
        <f>IFERROR(AVERAGE(ADS_ACT_Simulation!R$38:W$38),"")</f>
        <v/>
      </c>
      <c r="Y68" s="50" t="str">
        <f>IFERROR(AVERAGE(ADS_ACT_Simulation!S$38:X$38),"")</f>
        <v/>
      </c>
      <c r="Z68" s="50" t="str">
        <f>IFERROR(AVERAGE(ADS_ACT_Simulation!T$38:Y$38),"")</f>
        <v/>
      </c>
      <c r="AA68" s="50" t="str">
        <f>IFERROR(AVERAGE(ADS_ACT_Simulation!U$38:Z$38),"")</f>
        <v/>
      </c>
      <c r="AB68" s="50" t="str">
        <f>IFERROR(AVERAGE(ADS_ACT_Simulation!V$38:AA$38),"")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IFERROR(AVERAGE(ADS_ACT_Simulation!D$39:I$39),"")</f>
        <v>0</v>
      </c>
      <c r="K69" s="50" t="str">
        <f>IFERROR(AVERAGE(ADS_ACT_Simulation!E$39:J$39),"")</f>
        <v/>
      </c>
      <c r="L69" s="50" t="str">
        <f>IFERROR(AVERAGE(ADS_ACT_Simulation!F$39:K$39),"")</f>
        <v/>
      </c>
      <c r="M69" s="50" t="str">
        <f>IFERROR(AVERAGE(ADS_ACT_Simulation!G$39:L$39),"")</f>
        <v/>
      </c>
      <c r="N69" s="50" t="str">
        <f>IFERROR(AVERAGE(ADS_ACT_Simulation!H$39:M$39),"")</f>
        <v/>
      </c>
      <c r="O69" s="50" t="str">
        <f>IFERROR(AVERAGE(ADS_ACT_Simulation!I$39:N$39),"")</f>
        <v/>
      </c>
      <c r="P69" s="50"/>
      <c r="Q69" s="50" t="str">
        <f>IFERROR(AVERAGE(ADS_ACT_Simulation!J$39:O$39),"")</f>
        <v/>
      </c>
      <c r="R69" s="50" t="str">
        <f>IFERROR(AVERAGE(ADS_ACT_Simulation!Q$39,ADS_ACT_Simulation!K$39:O$39),"")</f>
        <v/>
      </c>
      <c r="S69" s="50" t="str">
        <f>IFERROR(AVERAGE(ADS_ACT_Simulation!R$39,ADS_ACT_Simulation!Q$39,ADS_ACT_Simulation!L$39:O$39),"")</f>
        <v/>
      </c>
      <c r="T69" s="50" t="str">
        <f>IFERROR(AVERAGE(ADS_ACT_Simulation!S$39,ADS_ACT_Simulation!R$39,ADS_ACT_Simulation!Q$39,ADS_ACT_Simulation!M$39:O$39),"")</f>
        <v/>
      </c>
      <c r="U69" s="50" t="str">
        <f>IFERROR(AVERAGE(ADS_ACT_Simulation!Q$39:T$39,ADS_ACT_Simulation!N$39:O$39),"")</f>
        <v/>
      </c>
      <c r="V69" s="50" t="str">
        <f>IFERROR(AVERAGE(ADS_ACT_Simulation!Q$39:U$39,ADS_ACT_Simulation!O$39),"")</f>
        <v/>
      </c>
      <c r="W69" s="50" t="str">
        <f>IFERROR(AVERAGE(ADS_ACT_Simulation!Q$39:V$39),"")</f>
        <v/>
      </c>
      <c r="X69" s="50" t="str">
        <f>IFERROR(AVERAGE(ADS_ACT_Simulation!R$39:W$39),"")</f>
        <v/>
      </c>
      <c r="Y69" s="50" t="str">
        <f>IFERROR(AVERAGE(ADS_ACT_Simulation!S$39:X$39),"")</f>
        <v/>
      </c>
      <c r="Z69" s="50" t="str">
        <f>IFERROR(AVERAGE(ADS_ACT_Simulation!T$39:Y$39),"")</f>
        <v/>
      </c>
      <c r="AA69" s="50" t="str">
        <f>IFERROR(AVERAGE(ADS_ACT_Simulation!U$39:Z$39),"")</f>
        <v/>
      </c>
      <c r="AB69" s="50" t="str">
        <f>IFERROR(AVERAGE(ADS_ACT_Simulation!V$39:AA$39),"")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IFERROR(AVERAGE(ADS_ACT_Simulation!D$33:O$33),"")</f>
        <v>3.5396772189103878E-2</v>
      </c>
      <c r="R73" s="50">
        <f>IFERROR(AVERAGE(ADS_ACT_Simulation!E$33:O$33,ADS_ACT_Simulation!Q$33),"")</f>
        <v>3.0021178914948765E-2</v>
      </c>
      <c r="S73" s="50">
        <f>IFERROR(AVERAGE(ADS_ACT_Simulation!F$33:O$33,ADS_ACT_Simulation!Q$33:R$33),"")</f>
        <v>3.3995935064141482E-2</v>
      </c>
      <c r="T73" s="50">
        <f>IFERROR(AVERAGE(ADS_ACT_Simulation!G$33:O$33,ADS_ACT_Simulation!Q$33:S$33),"")</f>
        <v>3.1598819747587159E-2</v>
      </c>
      <c r="U73" s="50">
        <f>IFERROR(AVERAGE(ADS_ACT_Simulation!H$33:O$33,ADS_ACT_Simulation!Q$33:T$33),"")</f>
        <v>3.0559199608017656E-2</v>
      </c>
      <c r="V73" s="50">
        <f>IFERROR(AVERAGE(ADS_ACT_Simulation!I$33:O$33,ADS_ACT_Simulation!Q$33:U$33),"")</f>
        <v>2.682929818801244E-2</v>
      </c>
      <c r="W73" s="50">
        <f>IFERROR(AVERAGE(ADS_ACT_Simulation!J$33:O$33,ADS_ACT_Simulation!Q$33:V$33),"")</f>
        <v>2.0904650334286585E-2</v>
      </c>
      <c r="X73" s="50">
        <f>IFERROR(AVERAGE(ADS_ACT_Simulation!K$33:O$33,ADS_ACT_Simulation!Q$33:W$33),"")</f>
        <v>2.2829267408810649E-2</v>
      </c>
      <c r="Y73" s="50">
        <f>IFERROR(AVERAGE(ADS_ACT_Simulation!L$33:O$33,ADS_ACT_Simulation!Q$33:X$33),"")</f>
        <v>1.4304555822156331E-2</v>
      </c>
      <c r="Z73" s="50">
        <f>IFERROR(AVERAGE(ADS_ACT_Simulation!M$33:O$33,ADS_ACT_Simulation!Q$33:Y$33),"")</f>
        <v>1.305350748891255E-2</v>
      </c>
      <c r="AA73" s="50">
        <f>IFERROR(AVERAGE(ADS_ACT_Simulation!N$33:O$33,ADS_ACT_Simulation!Q$33:Z$33),"")</f>
        <v>1.574106082449957E-2</v>
      </c>
      <c r="AB73" s="50">
        <f>IFERROR(AVERAGE(ADS_ACT_Simulation!O$33,ADS_ACT_Simulation!Q$33:AA$33),"")</f>
        <v>1.6211984035994442E-2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IFERROR(AVERAGE(ADS_ACT_Simulation!D$34:O$34),"")</f>
        <v>4.3405154496856023E-2</v>
      </c>
      <c r="R74" s="50">
        <f>IFERROR(AVERAGE(ADS_ACT_Simulation!E$34:O$34,ADS_ACT_Simulation!Q$34),"")</f>
        <v>5.5530833910871491E-2</v>
      </c>
      <c r="S74" s="50">
        <f>IFERROR(AVERAGE(ADS_ACT_Simulation!F$34:O$34,ADS_ACT_Simulation!Q$34:R$34),"")</f>
        <v>5.9108683195141731E-2</v>
      </c>
      <c r="T74" s="50">
        <f>IFERROR(AVERAGE(ADS_ACT_Simulation!G$34:O$34,ADS_ACT_Simulation!Q$34:S$34),"")</f>
        <v>6.5190593688922827E-2</v>
      </c>
      <c r="U74" s="50">
        <f>IFERROR(AVERAGE(ADS_ACT_Simulation!H$34:O$34,ADS_ACT_Simulation!Q$34:T$34),"")</f>
        <v>7.016772878557799E-2</v>
      </c>
      <c r="V74" s="50">
        <f>IFERROR(AVERAGE(ADS_ACT_Simulation!I$34:O$34,ADS_ACT_Simulation!Q$34:U$34),"")</f>
        <v>7.0258463180694175E-2</v>
      </c>
      <c r="W74" s="50">
        <f>IFERROR(AVERAGE(ADS_ACT_Simulation!J$34:O$34,ADS_ACT_Simulation!Q$34:V$34),"")</f>
        <v>7.5408236478232873E-2</v>
      </c>
      <c r="X74" s="50">
        <f>IFERROR(AVERAGE(ADS_ACT_Simulation!K$34:O$34,ADS_ACT_Simulation!Q$34:W$34),"")</f>
        <v>7.9781312977666219E-2</v>
      </c>
      <c r="Y74" s="50">
        <f>IFERROR(AVERAGE(ADS_ACT_Simulation!L$34:O$34,ADS_ACT_Simulation!Q$34:X$34),"")</f>
        <v>6.9944602303153677E-2</v>
      </c>
      <c r="Z74" s="50">
        <f>IFERROR(AVERAGE(ADS_ACT_Simulation!M$34:O$34,ADS_ACT_Simulation!Q$34:Y$34),"")</f>
        <v>7.0797928035896629E-2</v>
      </c>
      <c r="AA74" s="50">
        <f>IFERROR(AVERAGE(ADS_ACT_Simulation!N$34:O$34,ADS_ACT_Simulation!Q$34:Z$34),"")</f>
        <v>7.2660563560592792E-2</v>
      </c>
      <c r="AB74" s="50">
        <f>IFERROR(AVERAGE(ADS_ACT_Simulation!O$34,ADS_ACT_Simulation!Q$34:AA$34),"")</f>
        <v>7.2413700338546563E-2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IFERROR(AVERAGE(ADS_ACT_Simulation!D$35:O$35),"")</f>
        <v>4.357656345599089E-2</v>
      </c>
      <c r="R75" s="50">
        <f>IFERROR(AVERAGE(ADS_ACT_Simulation!E$35:O$35,ADS_ACT_Simulation!Q$35),"")</f>
        <v>3.7758714512909936E-2</v>
      </c>
      <c r="S75" s="50">
        <f>IFERROR(AVERAGE(ADS_ACT_Simulation!F$35:O$35,ADS_ACT_Simulation!Q$35:R$35),"")</f>
        <v>3.545060380263209E-2</v>
      </c>
      <c r="T75" s="50">
        <f>IFERROR(AVERAGE(ADS_ACT_Simulation!G$35:O$35,ADS_ACT_Simulation!Q$35:S$35),"")</f>
        <v>2.67730567108319E-2</v>
      </c>
      <c r="U75" s="50">
        <f>IFERROR(AVERAGE(ADS_ACT_Simulation!H$35:O$35,ADS_ACT_Simulation!Q$35:T$35),"")</f>
        <v>3.0093470118709647E-2</v>
      </c>
      <c r="V75" s="50">
        <f>IFERROR(AVERAGE(ADS_ACT_Simulation!I$35:O$35,ADS_ACT_Simulation!Q$35:U$35),"")</f>
        <v>2.1037923128187346E-2</v>
      </c>
      <c r="W75" s="50">
        <f>IFERROR(AVERAGE(ADS_ACT_Simulation!J$35:O$35,ADS_ACT_Simulation!Q$35:V$35),"")</f>
        <v>2.2624860012591601E-2</v>
      </c>
      <c r="X75" s="50">
        <f>IFERROR(AVERAGE(ADS_ACT_Simulation!K$35:O$35,ADS_ACT_Simulation!Q$35:W$35),"")</f>
        <v>2.3336564203551031E-2</v>
      </c>
      <c r="Y75" s="50">
        <f>IFERROR(AVERAGE(ADS_ACT_Simulation!L$35:O$35,ADS_ACT_Simulation!Q$35:X$35),"")</f>
        <v>1.5223671138761405E-2</v>
      </c>
      <c r="Z75" s="50">
        <f>IFERROR(AVERAGE(ADS_ACT_Simulation!M$35:O$35,ADS_ACT_Simulation!Q$35:Y$35),"")</f>
        <v>1.5036150274044424E-2</v>
      </c>
      <c r="AA75" s="50">
        <f>IFERROR(AVERAGE(ADS_ACT_Simulation!N$35:O$35,ADS_ACT_Simulation!Q$35:Z$35),"")</f>
        <v>1.7453461667174274E-2</v>
      </c>
      <c r="AB75" s="50">
        <f>IFERROR(AVERAGE(ADS_ACT_Simulation!O$35,ADS_ACT_Simulation!Q$35:AA$35),"")</f>
        <v>1.935417375122082E-2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IFERROR(AVERAGE(ADS_ACT_Simulation!D$36:O$36),"")</f>
        <v>6.4657332175260443E-2</v>
      </c>
      <c r="R76" s="50">
        <f>IFERROR(AVERAGE(ADS_ACT_Simulation!E$36:O$36,ADS_ACT_Simulation!Q$36),"")</f>
        <v>5.262808767341523E-2</v>
      </c>
      <c r="S76" s="50">
        <f>IFERROR(AVERAGE(ADS_ACT_Simulation!F$36:O$36,ADS_ACT_Simulation!Q$36:R$36),"")</f>
        <v>5.608783216620656E-2</v>
      </c>
      <c r="T76" s="50">
        <f>IFERROR(AVERAGE(ADS_ACT_Simulation!G$36:O$36,ADS_ACT_Simulation!Q$36:S$36),"")</f>
        <v>5.4818432219183373E-2</v>
      </c>
      <c r="U76" s="50">
        <f>IFERROR(AVERAGE(ADS_ACT_Simulation!H$36:O$36,ADS_ACT_Simulation!Q$36:T$36),"")</f>
        <v>4.7851256259030313E-2</v>
      </c>
      <c r="V76" s="50">
        <f>IFERROR(AVERAGE(ADS_ACT_Simulation!I$36:O$36,ADS_ACT_Simulation!Q$36:U$36),"")</f>
        <v>4.3029068447005277E-2</v>
      </c>
      <c r="W76" s="50">
        <f>IFERROR(AVERAGE(ADS_ACT_Simulation!J$36:O$36,ADS_ACT_Simulation!Q$36:V$36),"")</f>
        <v>4.3217588823349258E-2</v>
      </c>
      <c r="X76" s="50">
        <f>IFERROR(AVERAGE(ADS_ACT_Simulation!K$36:O$36,ADS_ACT_Simulation!Q$36:W$36),"")</f>
        <v>3.8036722125809747E-2</v>
      </c>
      <c r="Y76" s="50">
        <f>IFERROR(AVERAGE(ADS_ACT_Simulation!L$36:O$36,ADS_ACT_Simulation!Q$36:X$36),"")</f>
        <v>3.2649222203248236E-2</v>
      </c>
      <c r="Z76" s="50">
        <f>IFERROR(AVERAGE(ADS_ACT_Simulation!M$36:O$36,ADS_ACT_Simulation!Q$36:Y$36),"")</f>
        <v>2.2197115357852005E-2</v>
      </c>
      <c r="AA76" s="50">
        <f>IFERROR(AVERAGE(ADS_ACT_Simulation!N$36:O$36,ADS_ACT_Simulation!Q$36:Z$36),"")</f>
        <v>1.7213745422520122E-2</v>
      </c>
      <c r="AB76" s="50">
        <f>IFERROR(AVERAGE(ADS_ACT_Simulation!O$36,ADS_ACT_Simulation!Q$36:AA$36),"")</f>
        <v>1.2738649641733315E-2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IFERROR(AVERAGE(ADS_ACT_Simulation!D$37:O$37),"")</f>
        <v>0.14153054733144621</v>
      </c>
      <c r="R77" s="50">
        <f>IFERROR(AVERAGE(ADS_ACT_Simulation!E$37:O$37,ADS_ACT_Simulation!Q$37),"")</f>
        <v>0.12782552471310873</v>
      </c>
      <c r="S77" s="50">
        <f>IFERROR(AVERAGE(ADS_ACT_Simulation!F$37:O$37,ADS_ACT_Simulation!Q$37:R$37),"")</f>
        <v>0.12360236792869596</v>
      </c>
      <c r="T77" s="50">
        <f>IFERROR(AVERAGE(ADS_ACT_Simulation!G$37:O$37,ADS_ACT_Simulation!Q$37:S$37),"")</f>
        <v>0.13665632211006359</v>
      </c>
      <c r="U77" s="50">
        <f>IFERROR(AVERAGE(ADS_ACT_Simulation!H$37:O$37,ADS_ACT_Simulation!Q$37:T$37),"")</f>
        <v>0.14717032953177125</v>
      </c>
      <c r="V77" s="50">
        <f>IFERROR(AVERAGE(ADS_ACT_Simulation!I$37:O$37,ADS_ACT_Simulation!Q$37:U$37),"")</f>
        <v>0.14079095251450216</v>
      </c>
      <c r="W77" s="50">
        <f>IFERROR(AVERAGE(ADS_ACT_Simulation!J$37:O$37,ADS_ACT_Simulation!Q$37:V$37),"")</f>
        <v>0.17771446679330846</v>
      </c>
      <c r="X77" s="50">
        <f>IFERROR(AVERAGE(ADS_ACT_Simulation!K$37:O$37,ADS_ACT_Simulation!Q$37:W$37),"")</f>
        <v>0.11486401762188254</v>
      </c>
      <c r="Y77" s="50">
        <f>IFERROR(AVERAGE(ADS_ACT_Simulation!L$37:O$37,ADS_ACT_Simulation!Q$37:X$37),"")</f>
        <v>9.1088350375370608E-2</v>
      </c>
      <c r="Z77" s="50">
        <f>IFERROR(AVERAGE(ADS_ACT_Simulation!M$37:O$37,ADS_ACT_Simulation!Q$37:Y$37),"")</f>
        <v>5.2613110053186037E-2</v>
      </c>
      <c r="AA77" s="50">
        <f>IFERROR(AVERAGE(ADS_ACT_Simulation!N$37:O$37,ADS_ACT_Simulation!Q$37:Z$37),"")</f>
        <v>3.8634784230059643E-2</v>
      </c>
      <c r="AB77" s="50">
        <f>IFERROR(AVERAGE(ADS_ACT_Simulation!O$37,ADS_ACT_Simulation!Q$37:AA$37),"")</f>
        <v>4.510261295111808E-2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IFERROR(AVERAGE(ADS_ACT_Simulation!D$38:O$38),"")</f>
        <v>0</v>
      </c>
      <c r="R78" s="50" t="str">
        <f>IFERROR(AVERAGE(ADS_ACT_Simulation!E$38:O$38,ADS_ACT_Simulation!Q$38),"")</f>
        <v/>
      </c>
      <c r="S78" s="50" t="str">
        <f>IFERROR(AVERAGE(ADS_ACT_Simulation!F$38:O$38,ADS_ACT_Simulation!Q$38:R$38),"")</f>
        <v/>
      </c>
      <c r="T78" s="50" t="str">
        <f>IFERROR(AVERAGE(ADS_ACT_Simulation!G$38:O$38,ADS_ACT_Simulation!Q$38:S$38),"")</f>
        <v/>
      </c>
      <c r="U78" s="50" t="str">
        <f>IFERROR(AVERAGE(ADS_ACT_Simulation!H$38:O$38,ADS_ACT_Simulation!Q$38:T$38),"")</f>
        <v/>
      </c>
      <c r="V78" s="50" t="str">
        <f>IFERROR(AVERAGE(ADS_ACT_Simulation!I$38:O$38,ADS_ACT_Simulation!Q$38:U$38),"")</f>
        <v/>
      </c>
      <c r="W78" s="50" t="str">
        <f>IFERROR(AVERAGE(ADS_ACT_Simulation!J$38:O$38,ADS_ACT_Simulation!Q$38:V$38),"")</f>
        <v/>
      </c>
      <c r="X78" s="50" t="str">
        <f>IFERROR(AVERAGE(ADS_ACT_Simulation!K$38:O$38,ADS_ACT_Simulation!Q$38:W$38),"")</f>
        <v/>
      </c>
      <c r="Y78" s="50" t="str">
        <f>IFERROR(AVERAGE(ADS_ACT_Simulation!L$38:O$38,ADS_ACT_Simulation!Q$38:X$38),"")</f>
        <v/>
      </c>
      <c r="Z78" s="50" t="str">
        <f>IFERROR(AVERAGE(ADS_ACT_Simulation!M$38:O$38,ADS_ACT_Simulation!Q$38:Y$38),"")</f>
        <v/>
      </c>
      <c r="AA78" s="50" t="str">
        <f>IFERROR(AVERAGE(ADS_ACT_Simulation!N$38:O$38,ADS_ACT_Simulation!Q$38:Z$38),"")</f>
        <v/>
      </c>
      <c r="AB78" s="50" t="str">
        <f>IFERROR(AVERAGE(ADS_ACT_Simulation!O$38,ADS_ACT_Simulation!Q$38:AA$38),"")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IFERROR(AVERAGE(ADS_ACT_Simulation!D$39:O$39),"")</f>
        <v>0</v>
      </c>
      <c r="R79" s="50" t="str">
        <f>IFERROR(AVERAGE(ADS_ACT_Simulation!E$39:O$39,ADS_ACT_Simulation!Q$39),"")</f>
        <v/>
      </c>
      <c r="S79" s="50" t="str">
        <f>IFERROR(AVERAGE(ADS_ACT_Simulation!F$39:O$39,ADS_ACT_Simulation!Q$39:R$39),"")</f>
        <v/>
      </c>
      <c r="T79" s="50" t="str">
        <f>IFERROR(AVERAGE(ADS_ACT_Simulation!G$39:O$39,ADS_ACT_Simulation!Q$39:S$39),"")</f>
        <v/>
      </c>
      <c r="U79" s="50" t="str">
        <f>IFERROR(AVERAGE(ADS_ACT_Simulation!H$39:O$39,ADS_ACT_Simulation!Q$39:T$39),"")</f>
        <v/>
      </c>
      <c r="V79" s="50" t="str">
        <f>IFERROR(AVERAGE(ADS_ACT_Simulation!I$39:O$39,ADS_ACT_Simulation!Q$39:U$39),"")</f>
        <v/>
      </c>
      <c r="W79" s="50" t="str">
        <f>IFERROR(AVERAGE(ADS_ACT_Simulation!J$39:O$39,ADS_ACT_Simulation!Q$39:V$39),"")</f>
        <v/>
      </c>
      <c r="X79" s="50" t="str">
        <f>IFERROR(AVERAGE(ADS_ACT_Simulation!K$39:O$39,ADS_ACT_Simulation!Q$39:W$39),"")</f>
        <v/>
      </c>
      <c r="Y79" s="50" t="str">
        <f>IFERROR(AVERAGE(ADS_ACT_Simulation!L$39:O$39,ADS_ACT_Simulation!Q$39:X$39),"")</f>
        <v/>
      </c>
      <c r="Z79" s="50" t="str">
        <f>IFERROR(AVERAGE(ADS_ACT_Simulation!M$39:O$39,ADS_ACT_Simulation!Q$39:Y$39),"")</f>
        <v/>
      </c>
      <c r="AA79" s="50" t="str">
        <f>IFERROR(AVERAGE(ADS_ACT_Simulation!N$39:O$39,ADS_ACT_Simulation!Q$39:Z$39),"")</f>
        <v/>
      </c>
      <c r="AB79" s="50" t="str">
        <f>IFERROR(AVERAGE(ADS_ACT_Simulation!O$39,ADS_ACT_Simulation!Q$39:AA$39),"")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IFERROR(ADS_MOM!B83,"")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ADS_MOM!B85</f>
        <v>EA New</v>
      </c>
      <c r="C85" s="55" t="str">
        <f>C14</f>
        <v>ACR $ Pre Adj</v>
      </c>
      <c r="D85" s="42">
        <f>IFERROR(ADS_MOM!D85-ADS_MOM!D87,0)</f>
        <v>821377.28390000004</v>
      </c>
      <c r="E85" s="42">
        <f>IFERROR(ADS_MOM!E85-ADS_MOM!E87,0)</f>
        <v>876954.42729999998</v>
      </c>
      <c r="F85" s="42">
        <f>IFERROR(ADS_MOM!F85-ADS_MOM!F87,0)</f>
        <v>848939.26229999994</v>
      </c>
      <c r="G85" s="42">
        <f>IFERROR(ADS_MOM!G85-ADS_MOM!G87,0)</f>
        <v>842216.70869999996</v>
      </c>
      <c r="H85" s="42">
        <f>IFERROR(ADS_MOM!H85-ADS_MOM!H87,0)</f>
        <v>845975.7156</v>
      </c>
      <c r="I85" s="42">
        <f>IFERROR(ADS_MOM!I85-ADS_MOM!I87,0)</f>
        <v>871237.39</v>
      </c>
      <c r="J85" s="42">
        <f>IFERROR(ADS_MOM!J85-ADS_MOM!J87,0)</f>
        <v>882653.00430000003</v>
      </c>
      <c r="K85" s="42">
        <f>IFERROR(ADS_MOM!K85-ADS_MOM!K87,0)</f>
        <v>846525.21750000003</v>
      </c>
      <c r="L85" s="42">
        <f>IFERROR(ADS_MOM!L85-ADS_MOM!L87,0)</f>
        <v>902212.12650000001</v>
      </c>
      <c r="M85" s="42">
        <f>IFERROR(ADS_MOM!M85-ADS_MOM!M87,0)</f>
        <v>901442.80579999997</v>
      </c>
      <c r="N85" s="42">
        <f>IFERROR(ADS_MOM!N85-ADS_MOM!N87,0)</f>
        <v>909631.3898</v>
      </c>
      <c r="O85" s="42">
        <f>IFERROR(ADS_MOM!O85-ADS_MOM!O87,0)</f>
        <v>910752.8713</v>
      </c>
      <c r="P85" s="42">
        <f>IFERROR(SUM(D85:O85),"")</f>
        <v>10459918.203000002</v>
      </c>
      <c r="Q85" s="42">
        <f>IFERROR(ADS_MOM!Q85-ADS_MOM!Q87,0)</f>
        <v>865333.43409999995</v>
      </c>
      <c r="R85" s="42">
        <f>IFERROR(ADS_MOM!R85-ADS_MOM!R87,0)</f>
        <v>806542.74899999995</v>
      </c>
      <c r="S85" s="42">
        <f>IFERROR(ADS_MOM!S85-ADS_MOM!S87,0)</f>
        <v>765698.3835</v>
      </c>
      <c r="T85" s="42">
        <f>IFERROR(ADS_MOM!T85-ADS_MOM!T87,0)</f>
        <v>774098.83490000002</v>
      </c>
      <c r="U85" s="42">
        <f>IFERROR(ADS_MOM!U85-ADS_MOM!U87,0)</f>
        <v>726371.64639999997</v>
      </c>
      <c r="V85" s="42">
        <f>IFERROR(ADS_MOM!V85-ADS_MOM!V87,0)</f>
        <v>726922.62349999999</v>
      </c>
      <c r="W85" s="42">
        <f>IFERROR(ADS_MOM!W85-ADS_MOM!W87,0)</f>
        <v>696299.55409999995</v>
      </c>
      <c r="X85" s="42">
        <f>IFERROR(ADS_MOM!X85-ADS_MOM!X87,0)</f>
        <v>606542.67819999997</v>
      </c>
      <c r="Y85" s="42">
        <f>IFERROR(ADS_MOM!Y85-ADS_MOM!Y87,0)</f>
        <v>651335.1618</v>
      </c>
      <c r="Z85" s="42">
        <f>IFERROR(ADS_MOM!Z85-ADS_MOM!Z87,0)</f>
        <v>610213.22140000004</v>
      </c>
      <c r="AA85" s="42">
        <f>IFERROR(ADS_MOM!AA85-ADS_MOM!AA87,0)</f>
        <v>609363.2757</v>
      </c>
      <c r="AB85" s="42">
        <f>IFERROR(ADS_MOM!AB85-ADS_MOM!AB87,0)</f>
        <v>569572.05039999995</v>
      </c>
      <c r="AC85" s="42">
        <f>IFERROR(SUM(Q85:AB85),"")</f>
        <v>8408293.6129999999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IF(Q9=1,ADS_MOM!Q87,"")</f>
        <v/>
      </c>
      <c r="R86" s="43" t="str">
        <f>IF(R9=1,ADS_MOM!R87,"")</f>
        <v/>
      </c>
      <c r="S86" s="43">
        <f>IF(S9=1,ADS_MOM!S87,"")</f>
        <v>0</v>
      </c>
      <c r="T86" s="43">
        <f>IF(T9=1,ADS_MOM!T87,"")</f>
        <v>0</v>
      </c>
      <c r="U86" s="43">
        <f>IF(U9=1,ADS_MOM!U87,"")</f>
        <v>0</v>
      </c>
      <c r="V86" s="43">
        <f>IF(V9=1,ADS_MOM!V87,"")</f>
        <v>0</v>
      </c>
      <c r="W86" s="43">
        <f>IF(W9=1,ADS_MOM!W87,"")</f>
        <v>0</v>
      </c>
      <c r="X86" s="43">
        <f>IF(X9=1,ADS_MOM!X87,"")</f>
        <v>0</v>
      </c>
      <c r="Y86" s="43">
        <f>IF(Y9=1,ADS_MOM!Y87,"")</f>
        <v>0</v>
      </c>
      <c r="Z86" s="43">
        <f>IF(Z9=1,ADS_MOM!Z87,"")</f>
        <v>0</v>
      </c>
      <c r="AA86" s="43">
        <f>IF(AA9=1,ADS_MOM!AA87,"")</f>
        <v>0</v>
      </c>
      <c r="AB86" s="43">
        <f>IF(AB9=1,ADS_MOM!AB87,"")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ADS_MOM!B89</f>
        <v>Online Services</v>
      </c>
      <c r="C87" s="55" t="str">
        <f>C85</f>
        <v>ACR $ Pre Adj</v>
      </c>
      <c r="D87" s="42">
        <f>IFERROR(ADS_MOM!D89-ADS_MOM!D91,0)</f>
        <v>1349389.1544000001</v>
      </c>
      <c r="E87" s="42">
        <f>IFERROR(ADS_MOM!E89-ADS_MOM!E91,0)</f>
        <v>1374080.2490000001</v>
      </c>
      <c r="F87" s="42">
        <f>IFERROR(ADS_MOM!F89-ADS_MOM!F91,0)</f>
        <v>1445613.3689999999</v>
      </c>
      <c r="G87" s="42">
        <f>IFERROR(ADS_MOM!G89-ADS_MOM!G91,0)</f>
        <v>1515556.8844000001</v>
      </c>
      <c r="H87" s="42">
        <f>IFERROR(ADS_MOM!H89-ADS_MOM!H91,0)</f>
        <v>1614220.2080999999</v>
      </c>
      <c r="I87" s="42">
        <f>IFERROR(ADS_MOM!I89-ADS_MOM!I91,0)</f>
        <v>1632650.2323</v>
      </c>
      <c r="J87" s="42">
        <f>IFERROR(ADS_MOM!J89-ADS_MOM!J91,0)</f>
        <v>1700624.3134000001</v>
      </c>
      <c r="K87" s="42">
        <f>IFERROR(ADS_MOM!K89-ADS_MOM!K91,0)</f>
        <v>1740682.2219</v>
      </c>
      <c r="L87" s="42">
        <f>IFERROR(ADS_MOM!L89-ADS_MOM!L91,0)</f>
        <v>1783521.8208999999</v>
      </c>
      <c r="M87" s="42">
        <f>IFERROR(ADS_MOM!M89-ADS_MOM!M91,0)</f>
        <v>1911266.2054000001</v>
      </c>
      <c r="N87" s="42">
        <f>IFERROR(ADS_MOM!N89-ADS_MOM!N91,0)</f>
        <v>1908422.8411000001</v>
      </c>
      <c r="O87" s="42">
        <f>IFERROR(ADS_MOM!O89-ADS_MOM!O91,0)</f>
        <v>1938111.2046999999</v>
      </c>
      <c r="P87" s="42">
        <f t="shared" si="15"/>
        <v>19914138.704600003</v>
      </c>
      <c r="Q87" s="42">
        <f>IFERROR(ADS_MOM!Q89-ADS_MOM!Q91,0)</f>
        <v>1997696.1405</v>
      </c>
      <c r="R87" s="42">
        <f>IFERROR(ADS_MOM!R89-ADS_MOM!R91,0)</f>
        <v>2104464.8262</v>
      </c>
      <c r="S87" s="42">
        <f>IFERROR(ADS_MOM!S89-ADS_MOM!S91,0)</f>
        <v>2172093.9079</v>
      </c>
      <c r="T87" s="42">
        <f>IFERROR(ADS_MOM!T89-ADS_MOM!T91,0)</f>
        <v>2148214.1877000001</v>
      </c>
      <c r="U87" s="42">
        <f>IFERROR(ADS_MOM!U89-ADS_MOM!U91,0)</f>
        <v>2275887.3546000002</v>
      </c>
      <c r="V87" s="42">
        <f>IFERROR(ADS_MOM!V89-ADS_MOM!V91,0)</f>
        <v>2255707.5753000001</v>
      </c>
      <c r="W87" s="42">
        <f>IFERROR(ADS_MOM!W89-ADS_MOM!W91,0)</f>
        <v>2403701.0906000002</v>
      </c>
      <c r="X87" s="42">
        <f>IFERROR(ADS_MOM!X89-ADS_MOM!X91,0)</f>
        <v>2465464.1900999998</v>
      </c>
      <c r="Y87" s="42">
        <f>IFERROR(ADS_MOM!Y89-ADS_MOM!Y91,0)</f>
        <v>2286412.9550000001</v>
      </c>
      <c r="Z87" s="42">
        <f>IFERROR(ADS_MOM!Z89-ADS_MOM!Z91,0)</f>
        <v>2596799.3113000002</v>
      </c>
      <c r="AA87" s="42">
        <f>IFERROR(ADS_MOM!AA89-ADS_MOM!AA91,0)</f>
        <v>2579594.2593</v>
      </c>
      <c r="AB87" s="42">
        <f>IFERROR(ADS_MOM!AB89-ADS_MOM!AB91,0)</f>
        <v>2736730.4155999999</v>
      </c>
      <c r="AC87" s="42">
        <f t="shared" si="16"/>
        <v>28022766.214100011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IF(Q9=1,ADS_MOM!Q91,"")</f>
        <v/>
      </c>
      <c r="R88" s="43" t="str">
        <f>IF(R9=1,ADS_MOM!R91,"")</f>
        <v/>
      </c>
      <c r="S88" s="43">
        <f>IF(S9=1,ADS_MOM!S91,"")</f>
        <v>0</v>
      </c>
      <c r="T88" s="43">
        <f>IF(T9=1,ADS_MOM!T91,"")</f>
        <v>0</v>
      </c>
      <c r="U88" s="43">
        <f>IF(U9=1,ADS_MOM!U91,"")</f>
        <v>0</v>
      </c>
      <c r="V88" s="43">
        <f>IF(V9=1,ADS_MOM!V91,"")</f>
        <v>0</v>
      </c>
      <c r="W88" s="43">
        <f>IF(W9=1,ADS_MOM!W91,"")</f>
        <v>0</v>
      </c>
      <c r="X88" s="43">
        <f>IF(X9=1,ADS_MOM!X91,"")</f>
        <v>0</v>
      </c>
      <c r="Y88" s="43">
        <f>IF(Y9=1,ADS_MOM!Y91,"")</f>
        <v>0</v>
      </c>
      <c r="Z88" s="43">
        <f>IF(Z9=1,ADS_MOM!Z91,"")</f>
        <v>0</v>
      </c>
      <c r="AA88" s="43">
        <f>IF(AA9=1,ADS_MOM!AA91,"")</f>
        <v>0</v>
      </c>
      <c r="AB88" s="43">
        <f>IF(AB9=1,ADS_MOM!AB91,"")</f>
        <v>0</v>
      </c>
      <c r="AC88" s="42">
        <f t="shared" si="16"/>
        <v>0</v>
      </c>
    </row>
    <row r="89" spans="2:29" ht="16" x14ac:dyDescent="0.3">
      <c r="B89" s="56" t="str">
        <f>ADS_MOM!B93</f>
        <v>Cloud Solution Provider</v>
      </c>
      <c r="C89" s="55" t="str">
        <f>C85</f>
        <v>ACR $ Pre Adj</v>
      </c>
      <c r="D89" s="42">
        <f>IFERROR(ADS_MOM!D93-ADS_MOM!D95,0)</f>
        <v>429023.0196</v>
      </c>
      <c r="E89" s="42">
        <f>IFERROR(ADS_MOM!E93-ADS_MOM!E95,0)</f>
        <v>483265.26280000003</v>
      </c>
      <c r="F89" s="42">
        <f>IFERROR(ADS_MOM!F93-ADS_MOM!F95,0)</f>
        <v>501369.86609999998</v>
      </c>
      <c r="G89" s="42">
        <f>IFERROR(ADS_MOM!G93-ADS_MOM!G95,0)</f>
        <v>500305.19270000001</v>
      </c>
      <c r="H89" s="42">
        <f>IFERROR(ADS_MOM!H93-ADS_MOM!H95,0)</f>
        <v>482678.81349999999</v>
      </c>
      <c r="I89" s="42">
        <f>IFERROR(ADS_MOM!I93-ADS_MOM!I95,0)</f>
        <v>492408.16399999999</v>
      </c>
      <c r="J89" s="42">
        <f>IFERROR(ADS_MOM!J93-ADS_MOM!J95,0)</f>
        <v>531584.49739999999</v>
      </c>
      <c r="K89" s="42">
        <f>IFERROR(ADS_MOM!K93-ADS_MOM!K95,0)</f>
        <v>588289.2317</v>
      </c>
      <c r="L89" s="42">
        <f>IFERROR(ADS_MOM!L93-ADS_MOM!L95,0)</f>
        <v>615476.96979999996</v>
      </c>
      <c r="M89" s="42">
        <f>IFERROR(ADS_MOM!M93-ADS_MOM!M95,0)</f>
        <v>688063.90689999994</v>
      </c>
      <c r="N89" s="42">
        <f>IFERROR(ADS_MOM!N93-ADS_MOM!N95,0)</f>
        <v>679453.33310000005</v>
      </c>
      <c r="O89" s="42">
        <f>IFERROR(ADS_MOM!O93-ADS_MOM!O95,0)</f>
        <v>721568.87910000002</v>
      </c>
      <c r="P89" s="42">
        <f t="shared" si="15"/>
        <v>6713487.1367000006</v>
      </c>
      <c r="Q89" s="42">
        <f>IFERROR(ADS_MOM!Q93-ADS_MOM!Q95,0)</f>
        <v>741637.45970000001</v>
      </c>
      <c r="R89" s="42">
        <f>IFERROR(ADS_MOM!R93-ADS_MOM!R95,0)</f>
        <v>806123.14659999998</v>
      </c>
      <c r="S89" s="42">
        <f>IFERROR(ADS_MOM!S93-ADS_MOM!S95,0)</f>
        <v>849578.0209</v>
      </c>
      <c r="T89" s="42">
        <f>IFERROR(ADS_MOM!T93-ADS_MOM!T95,0)</f>
        <v>857960.61540000001</v>
      </c>
      <c r="U89" s="42">
        <f>IFERROR(ADS_MOM!U93-ADS_MOM!U95,0)</f>
        <v>924813.44990000001</v>
      </c>
      <c r="V89" s="42">
        <f>IFERROR(ADS_MOM!V93-ADS_MOM!V95,0)</f>
        <v>937035.90379999997</v>
      </c>
      <c r="W89" s="42">
        <f>IFERROR(ADS_MOM!W93-ADS_MOM!W95,0)</f>
        <v>1016911.4992</v>
      </c>
      <c r="X89" s="42">
        <f>IFERROR(ADS_MOM!X93-ADS_MOM!X95,0)</f>
        <v>1066002.9018000001</v>
      </c>
      <c r="Y89" s="42">
        <f>IFERROR(ADS_MOM!Y93-ADS_MOM!Y95,0)</f>
        <v>1008743.8283000001</v>
      </c>
      <c r="Z89" s="42">
        <f>IFERROR(ADS_MOM!Z93-ADS_MOM!Z95,0)</f>
        <v>1168911.0564999999</v>
      </c>
      <c r="AA89" s="42">
        <f>IFERROR(ADS_MOM!AA93-ADS_MOM!AA95,0)</f>
        <v>1184549.5782000001</v>
      </c>
      <c r="AB89" s="42">
        <f>IFERROR(ADS_MOM!AB93-ADS_MOM!AB95,0)</f>
        <v>1282577.6893</v>
      </c>
      <c r="AC89" s="42">
        <f t="shared" si="16"/>
        <v>11844845.149600001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IF(Q9=1,ADS_MOM!Q95,"")</f>
        <v/>
      </c>
      <c r="R90" s="43" t="str">
        <f>IF(R9=1,ADS_MOM!R95,"")</f>
        <v/>
      </c>
      <c r="S90" s="43">
        <f>IF(S9=1,ADS_MOM!S95,"")</f>
        <v>0</v>
      </c>
      <c r="T90" s="43">
        <f>IF(T9=1,ADS_MOM!T95,"")</f>
        <v>0</v>
      </c>
      <c r="U90" s="43">
        <f>IF(U9=1,ADS_MOM!U95,"")</f>
        <v>0</v>
      </c>
      <c r="V90" s="43">
        <f>IF(V9=1,ADS_MOM!V95,"")</f>
        <v>0</v>
      </c>
      <c r="W90" s="43">
        <f>IF(W9=1,ADS_MOM!W95,"")</f>
        <v>0</v>
      </c>
      <c r="X90" s="43">
        <f>IF(X9=1,ADS_MOM!X95,"")</f>
        <v>0</v>
      </c>
      <c r="Y90" s="43">
        <f>IF(Y9=1,ADS_MOM!Y95,"")</f>
        <v>0</v>
      </c>
      <c r="Z90" s="43">
        <f>IF(Z9=1,ADS_MOM!Z95,"")</f>
        <v>0</v>
      </c>
      <c r="AA90" s="43">
        <f>IF(AA9=1,ADS_MOM!AA95,"")</f>
        <v>0</v>
      </c>
      <c r="AB90" s="43">
        <f>IF(AB9=1,ADS_MOM!AB95,"")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removed","",IFERROR(ADS_MOM!D86,""))</f>
        <v>-1.8074E-2</v>
      </c>
      <c r="E97" s="50">
        <f>IFERROR((SUM(ADS_ACT_Simulation!E$85,ADS_ACT_Simulation!E$86)/ADS_ACT_Simulation!E$7)/((SUM(ADS_ACT_Simulation!D$85,ADS_ACT_Simulation!D$86)/ADS_ACT_Simulation!D$7))-1,"")</f>
        <v>6.7663355792009439E-2</v>
      </c>
      <c r="F97" s="50">
        <f>IFERROR((SUM(ADS_ACT_Simulation!F$85,ADS_ACT_Simulation!F$86)/ADS_ACT_Simulation!F$7)/((SUM(ADS_ACT_Simulation!E$85,ADS_ACT_Simulation!E$86)/ADS_ACT_Simulation!E$7))-1,"")</f>
        <v>3.22491569910488E-4</v>
      </c>
      <c r="G97" s="50">
        <f>IFERROR((SUM(ADS_ACT_Simulation!G$85,ADS_ACT_Simulation!G$86)/ADS_ACT_Simulation!G$7)/((SUM(ADS_ACT_Simulation!F$85,ADS_ACT_Simulation!F$86)/ADS_ACT_Simulation!F$7))-1,"")</f>
        <v>-3.9921388997826823E-2</v>
      </c>
      <c r="H97" s="50">
        <f>IFERROR((SUM(ADS_ACT_Simulation!H$85,ADS_ACT_Simulation!H$86)/ADS_ACT_Simulation!H$7)/((SUM(ADS_ACT_Simulation!G$85,ADS_ACT_Simulation!G$86)/ADS_ACT_Simulation!G$7))-1,"")</f>
        <v>3.7945337690258985E-2</v>
      </c>
      <c r="I97" s="50">
        <f>IFERROR((SUM(ADS_ACT_Simulation!I$85,ADS_ACT_Simulation!I$86)/ADS_ACT_Simulation!I$7)/((SUM(ADS_ACT_Simulation!H$85,ADS_ACT_Simulation!H$86)/ADS_ACT_Simulation!H$7))-1,"")</f>
        <v>-3.3603299516319352E-3</v>
      </c>
      <c r="J97" s="50">
        <f>IFERROR((SUM(ADS_ACT_Simulation!J$85,ADS_ACT_Simulation!J$86)/ADS_ACT_Simulation!J$7)/((SUM(ADS_ACT_Simulation!I$85,ADS_ACT_Simulation!I$86)/ADS_ACT_Simulation!I$7))-1,"")</f>
        <v>1.3102759857448243E-2</v>
      </c>
      <c r="K97" s="50">
        <f>IFERROR((SUM(ADS_ACT_Simulation!K$85,ADS_ACT_Simulation!K$86)/ADS_ACT_Simulation!K$7)/((SUM(ADS_ACT_Simulation!J$85,ADS_ACT_Simulation!J$86)/ADS_ACT_Simulation!J$7))-1,"")</f>
        <v>2.52117905613507E-2</v>
      </c>
      <c r="L97" s="50">
        <f>IFERROR((SUM(ADS_ACT_Simulation!L$85,ADS_ACT_Simulation!L$86)/ADS_ACT_Simulation!L$7)/((SUM(ADS_ACT_Simulation!K$85,ADS_ACT_Simulation!K$86)/ADS_ACT_Simulation!K$7))-1,"")</f>
        <v>-2.9772591715402363E-3</v>
      </c>
      <c r="M97" s="50">
        <f>IFERROR((SUM(ADS_ACT_Simulation!M$85,ADS_ACT_Simulation!M$86)/ADS_ACT_Simulation!M$7)/((SUM(ADS_ACT_Simulation!L$85,ADS_ACT_Simulation!L$86)/ADS_ACT_Simulation!L$7))-1,"")</f>
        <v>3.2452204937933438E-2</v>
      </c>
      <c r="N97" s="50">
        <f>IFERROR((SUM(ADS_ACT_Simulation!N$85,ADS_ACT_Simulation!N$86)/ADS_ACT_Simulation!N$7)/((SUM(ADS_ACT_Simulation!M$85,ADS_ACT_Simulation!M$86)/ADS_ACT_Simulation!M$7))-1,"")</f>
        <v>-2.3467228227852743E-2</v>
      </c>
      <c r="O97" s="50">
        <f>IFERROR((SUM(ADS_ACT_Simulation!O$85,ADS_ACT_Simulation!O$86)/ADS_ACT_Simulation!O$7)/((SUM(ADS_ACT_Simulation!N$85,ADS_ACT_Simulation!N$86)/ADS_ACT_Simulation!N$7))-1,"")</f>
        <v>3.4607326546036044E-2</v>
      </c>
      <c r="P97" s="50"/>
      <c r="Q97" s="50">
        <f>IFERROR((SUM(ADS_ACT_Simulation!Q$85,ADS_ACT_Simulation!Q$86)/ADS_ACT_Simulation!Q$7)/((SUM(ADS_ACT_Simulation!O$85,ADS_ACT_Simulation!O$86)/ADS_ACT_Simulation!O$7))-1,"")</f>
        <v>-8.0519558330336083E-2</v>
      </c>
      <c r="R97" s="50">
        <f>IFERROR((SUM(ADS_ACT_Simulation!R$85,ADS_ACT_Simulation!R$86)/ADS_ACT_Simulation!R$7)/((SUM(ADS_ACT_Simulation!Q$85,ADS_ACT_Simulation!Q$86)/ADS_ACT_Simulation!Q$7))-1,"")</f>
        <v>-6.7939920940586207E-2</v>
      </c>
      <c r="S97" s="50">
        <f>IFERROR((SUM(ADS_ACT_Simulation!S$85,ADS_ACT_Simulation!S$86)/ADS_ACT_Simulation!S$7)/((SUM(ADS_ACT_Simulation!R$85,ADS_ACT_Simulation!R$86)/ADS_ACT_Simulation!R$7))-1,"")</f>
        <v>-1.8995999987596379E-2</v>
      </c>
      <c r="T97" s="50">
        <f>IFERROR((SUM(ADS_ACT_Simulation!T$85,ADS_ACT_Simulation!T$86)/ADS_ACT_Simulation!T$7)/((SUM(ADS_ACT_Simulation!S$85,ADS_ACT_Simulation!S$86)/ADS_ACT_Simulation!S$7))-1,"")</f>
        <v>-2.1641000053207571E-2</v>
      </c>
      <c r="U97" s="50">
        <f>IFERROR((SUM(ADS_ACT_Simulation!U$85,ADS_ACT_Simulation!U$86)/ADS_ACT_Simulation!U$7)/((SUM(ADS_ACT_Simulation!T$85,ADS_ACT_Simulation!T$86)/ADS_ACT_Simulation!T$7))-1,"")</f>
        <v>-3.037699997275467E-2</v>
      </c>
      <c r="V97" s="50">
        <f>IFERROR((SUM(ADS_ACT_Simulation!V$85,ADS_ACT_Simulation!V$86)/ADS_ACT_Simulation!V$7)/((SUM(ADS_ACT_Simulation!U$85,ADS_ACT_Simulation!U$86)/ADS_ACT_Simulation!U$7))-1,"")</f>
        <v>-3.1524000008236963E-2</v>
      </c>
      <c r="W97" s="50">
        <f>IFERROR((SUM(ADS_ACT_Simulation!W$85,ADS_ACT_Simulation!W$86)/ADS_ACT_Simulation!W$7)/((SUM(ADS_ACT_Simulation!V$85,ADS_ACT_Simulation!V$86)/ADS_ACT_Simulation!V$7))-1,"")</f>
        <v>-4.2127000054772656E-2</v>
      </c>
      <c r="X97" s="50">
        <f>IFERROR((SUM(ADS_ACT_Simulation!X$85,ADS_ACT_Simulation!X$86)/ADS_ACT_Simulation!X$7)/((SUM(ADS_ACT_Simulation!W$85,ADS_ACT_Simulation!W$86)/ADS_ACT_Simulation!W$7))-1,"")</f>
        <v>-3.5574000058908761E-2</v>
      </c>
      <c r="Y97" s="50">
        <f>IFERROR((SUM(ADS_ACT_Simulation!Y$85,ADS_ACT_Simulation!Y$86)/ADS_ACT_Simulation!Y$7)/((SUM(ADS_ACT_Simulation!X$85,ADS_ACT_Simulation!X$86)/ADS_ACT_Simulation!X$7))-1,"")</f>
        <v>-3.0071999990227805E-2</v>
      </c>
      <c r="Z97" s="50">
        <f>IFERROR((SUM(ADS_ACT_Simulation!Z$85,ADS_ACT_Simulation!Z$86)/ADS_ACT_Simulation!Z$7)/((SUM(ADS_ACT_Simulation!Y$85,ADS_ACT_Simulation!Y$86)/ADS_ACT_Simulation!Y$7))-1,"")</f>
        <v>-3.1906000021917791E-2</v>
      </c>
      <c r="AA97" s="50">
        <f>IFERROR((SUM(ADS_ACT_Simulation!AA$85,ADS_ACT_Simulation!AA$86)/ADS_ACT_Simulation!AA$7)/((SUM(ADS_ACT_Simulation!Z$85,ADS_ACT_Simulation!Z$86)/ADS_ACT_Simulation!Z$7))-1,"")</f>
        <v>-3.3606000070339204E-2</v>
      </c>
      <c r="AB97" s="50">
        <f>IFERROR((SUM(ADS_ACT_Simulation!AB$85,ADS_ACT_Simulation!AB$86)/ADS_ACT_Simulation!AB$7)/((SUM(ADS_ACT_Simulation!AA$85,ADS_ACT_Simulation!AA$86)/ADS_ACT_Simulation!AA$7))-1,"")</f>
        <v>-3.4142999941646712E-2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removed","",IFERROR(ADS_MOM!D90,""))</f>
        <v>4.4006999999999998E-2</v>
      </c>
      <c r="E98" s="50">
        <f>IFERROR((SUM(ADS_ACT_Simulation!E$87,ADS_ACT_Simulation!E$88)/ADS_ACT_Simulation!D$7)/((SUM(ADS_ACT_Simulation!D$87,ADS_ACT_Simulation!D$88)/ADS_ACT_Simulation!C$7))-1,"")</f>
        <v>-1.4550342766991409E-2</v>
      </c>
      <c r="F98" s="50">
        <f>IFERROR((SUM(ADS_ACT_Simulation!F$87,ADS_ACT_Simulation!F$88)/ADS_ACT_Simulation!E$7)/((SUM(ADS_ACT_Simulation!E$87,ADS_ACT_Simulation!E$88)/ADS_ACT_Simulation!D$7))-1,"")</f>
        <v>5.2058909988742519E-2</v>
      </c>
      <c r="G98" s="50">
        <f>IFERROR((SUM(ADS_ACT_Simulation!G$87,ADS_ACT_Simulation!G$88)/ADS_ACT_Simulation!F$7)/((SUM(ADS_ACT_Simulation!F$87,ADS_ACT_Simulation!F$88)/ADS_ACT_Simulation!E$7))-1,"")</f>
        <v>8.3329388615617894E-2</v>
      </c>
      <c r="H98" s="50">
        <f>IFERROR((SUM(ADS_ACT_Simulation!H$87,ADS_ACT_Simulation!H$88)/ADS_ACT_Simulation!G$7)/((SUM(ADS_ACT_Simulation!G$87,ADS_ACT_Simulation!G$88)/ADS_ACT_Simulation!F$7))-1,"")</f>
        <v>3.0742299786600258E-2</v>
      </c>
      <c r="I98" s="50">
        <f>IFERROR((SUM(ADS_ACT_Simulation!I$87,ADS_ACT_Simulation!I$88)/ADS_ACT_Simulation!H$7)/((SUM(ADS_ACT_Simulation!H$87,ADS_ACT_Simulation!H$88)/ADS_ACT_Simulation!G$7))-1,"")</f>
        <v>4.5131202201804443E-2</v>
      </c>
      <c r="J98" s="50">
        <f>IFERROR((SUM(ADS_ACT_Simulation!J$87,ADS_ACT_Simulation!J$88)/ADS_ACT_Simulation!I$7)/((SUM(ADS_ACT_Simulation!I$87,ADS_ACT_Simulation!I$88)/ADS_ACT_Simulation!H$7))-1,"")</f>
        <v>8.0330936909671635E-3</v>
      </c>
      <c r="K98" s="50">
        <f>IFERROR((SUM(ADS_ACT_Simulation!K$87,ADS_ACT_Simulation!K$88)/ADS_ACT_Simulation!J$7)/((SUM(ADS_ACT_Simulation!J$87,ADS_ACT_Simulation!J$88)/ADS_ACT_Simulation!I$7))-1,"")</f>
        <v>2.3554825239393118E-2</v>
      </c>
      <c r="L98" s="50">
        <f>IFERROR((SUM(ADS_ACT_Simulation!L$87,ADS_ACT_Simulation!L$88)/ADS_ACT_Simulation!K$7)/((SUM(ADS_ACT_Simulation!K$87,ADS_ACT_Simulation!K$88)/ADS_ACT_Simulation!J$7))-1,"")</f>
        <v>9.5273624216507091E-2</v>
      </c>
      <c r="M98" s="50">
        <f>IFERROR((SUM(ADS_ACT_Simulation!M$87,ADS_ACT_Simulation!M$88)/ADS_ACT_Simulation!L$7)/((SUM(ADS_ACT_Simulation!L$87,ADS_ACT_Simulation!L$88)/ADS_ACT_Simulation!K$7))-1,"")</f>
        <v>2.4877112942640611E-3</v>
      </c>
      <c r="N98" s="50">
        <f>IFERROR((SUM(ADS_ACT_Simulation!N$87,ADS_ACT_Simulation!N$88)/ADS_ACT_Simulation!M$7)/((SUM(ADS_ACT_Simulation!M$87,ADS_ACT_Simulation!M$88)/ADS_ACT_Simulation!L$7))-1,"")</f>
        <v>3.1796057624853491E-2</v>
      </c>
      <c r="O98" s="50">
        <f>IFERROR((SUM(ADS_ACT_Simulation!O$87,ADS_ACT_Simulation!O$88)/ADS_ACT_Simulation!N$7)/((SUM(ADS_ACT_Simulation!N$87,ADS_ACT_Simulation!N$88)/ADS_ACT_Simulation!M$7))-1,"")</f>
        <v>-1.7203395376321096E-2</v>
      </c>
      <c r="P98" s="50"/>
      <c r="Q98" s="50">
        <f>IFERROR((SUM(ADS_ACT_Simulation!Q$87,ADS_ACT_Simulation!Q$88)/ADS_ACT_Simulation!O$7)/((SUM(ADS_ACT_Simulation!O$87,ADS_ACT_Simulation!O$88)/ADS_ACT_Simulation!N$7))-1,"")</f>
        <v>6.5101944018496338E-2</v>
      </c>
      <c r="R98" s="50">
        <f>IFERROR((SUM(ADS_ACT_Simulation!R$87,ADS_ACT_Simulation!R$88)/ADS_ACT_Simulation!Q$7)/((SUM(ADS_ACT_Simulation!Q$87,ADS_ACT_Simulation!Q$88)/ADS_ACT_Simulation!O$7))-1,"")</f>
        <v>1.9463782692589193E-2</v>
      </c>
      <c r="S98" s="50">
        <f>IFERROR((SUM(ADS_ACT_Simulation!S$87,ADS_ACT_Simulation!S$88)/ADS_ACT_Simulation!R$7)/((SUM(ADS_ACT_Simulation!R$87,ADS_ACT_Simulation!R$88)/ADS_ACT_Simulation!Q$7))-1,"")</f>
        <v>3.2136000021495414E-2</v>
      </c>
      <c r="T98" s="50">
        <f>IFERROR((SUM(ADS_ACT_Simulation!T$87,ADS_ACT_Simulation!T$88)/ADS_ACT_Simulation!S$7)/((SUM(ADS_ACT_Simulation!S$87,ADS_ACT_Simulation!S$88)/ADS_ACT_Simulation!R$7))-1,"")</f>
        <v>2.1972999977769803E-2</v>
      </c>
      <c r="U98" s="50">
        <f>IFERROR((SUM(ADS_ACT_Simulation!U$87,ADS_ACT_Simulation!U$88)/ADS_ACT_Simulation!T$7)/((SUM(ADS_ACT_Simulation!T$87,ADS_ACT_Simulation!T$88)/ADS_ACT_Simulation!S$7))-1,"")</f>
        <v>2.5257000021009057E-2</v>
      </c>
      <c r="V98" s="50">
        <f>IFERROR((SUM(ADS_ACT_Simulation!V$87,ADS_ACT_Simulation!V$88)/ADS_ACT_Simulation!U$7)/((SUM(ADS_ACT_Simulation!U$87,ADS_ACT_Simulation!U$88)/ADS_ACT_Simulation!T$7))-1,"")</f>
        <v>2.4170999983287311E-2</v>
      </c>
      <c r="W98" s="50">
        <f>IFERROR((SUM(ADS_ACT_Simulation!W$87,ADS_ACT_Simulation!W$88)/ADS_ACT_Simulation!V$7)/((SUM(ADS_ACT_Simulation!V$87,ADS_ACT_Simulation!V$88)/ADS_ACT_Simulation!U$7))-1,"")</f>
        <v>3.1234000015523122E-2</v>
      </c>
      <c r="X98" s="50">
        <f>IFERROR((SUM(ADS_ACT_Simulation!X$87,ADS_ACT_Simulation!X$88)/ADS_ACT_Simulation!W$7)/((SUM(ADS_ACT_Simulation!W$87,ADS_ACT_Simulation!W$88)/ADS_ACT_Simulation!V$7))-1,"")</f>
        <v>2.5694999990444778E-2</v>
      </c>
      <c r="Y98" s="50">
        <f>IFERROR((SUM(ADS_ACT_Simulation!Y$87,ADS_ACT_Simulation!Y$88)/ADS_ACT_Simulation!X$7)/((SUM(ADS_ACT_Simulation!X$87,ADS_ACT_Simulation!X$88)/ADS_ACT_Simulation!W$7))-1,"")</f>
        <v>2.6737999996856443E-2</v>
      </c>
      <c r="Z98" s="50">
        <f>IFERROR((SUM(ADS_ACT_Simulation!Z$87,ADS_ACT_Simulation!Z$88)/ADS_ACT_Simulation!Y$7)/((SUM(ADS_ACT_Simulation!Y$87,ADS_ACT_Simulation!Y$88)/ADS_ACT_Simulation!X$7))-1,"")</f>
        <v>2.5840999987657876E-2</v>
      </c>
      <c r="AA98" s="50">
        <f>IFERROR((SUM(ADS_ACT_Simulation!AA$87,ADS_ACT_Simulation!AA$88)/ADS_ACT_Simulation!Z$7)/((SUM(ADS_ACT_Simulation!Z$87,ADS_ACT_Simulation!Z$88)/ADS_ACT_Simulation!Y$7))-1,"")</f>
        <v>2.6486999981360393E-2</v>
      </c>
      <c r="AB98" s="50">
        <f>IFERROR((SUM(ADS_ACT_Simulation!AB$87,ADS_ACT_Simulation!AB$88)/ADS_ACT_Simulation!AA$7)/((SUM(ADS_ACT_Simulation!AA$87,ADS_ACT_Simulation!AA$88)/ADS_ACT_Simulation!Z$7))-1,"")</f>
        <v>2.669200000817451E-2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removed","",IFERROR(ADS_MOM!D94,""))</f>
        <v>5.6215000000000001E-2</v>
      </c>
      <c r="E99" s="50">
        <f>IFERROR((SUM(ADS_ACT_Simulation!E$89,ADS_ACT_Simulation!E$90)/ADS_ACT_Simulation!D$7)/((SUM(ADS_ACT_Simulation!D$89,ADS_ACT_Simulation!D$90)/ADS_ACT_Simulation!C$7))-1,"")</f>
        <v>9.0095494666537324E-2</v>
      </c>
      <c r="F99" s="50">
        <f>IFERROR((SUM(ADS_ACT_Simulation!F$89,ADS_ACT_Simulation!F$90)/ADS_ACT_Simulation!E$7)/((SUM(ADS_ACT_Simulation!E$89,ADS_ACT_Simulation!E$90)/ADS_ACT_Simulation!D$7))-1,"")</f>
        <v>3.7463076065313183E-2</v>
      </c>
      <c r="G99" s="50">
        <f>IFERROR((SUM(ADS_ACT_Simulation!G$89,ADS_ACT_Simulation!G$90)/ADS_ACT_Simulation!F$7)/((SUM(ADS_ACT_Simulation!F$89,ADS_ACT_Simulation!F$90)/ADS_ACT_Simulation!E$7))-1,"")</f>
        <v>3.1139020137187057E-2</v>
      </c>
      <c r="H99" s="50">
        <f>IFERROR((SUM(ADS_ACT_Simulation!H$89,ADS_ACT_Simulation!H$90)/ADS_ACT_Simulation!G$7)/((SUM(ADS_ACT_Simulation!G$89,ADS_ACT_Simulation!G$90)/ADS_ACT_Simulation!F$7))-1,"")</f>
        <v>-6.6352826216532046E-2</v>
      </c>
      <c r="I99" s="50">
        <f>IFERROR((SUM(ADS_ACT_Simulation!I$89,ADS_ACT_Simulation!I$90)/ADS_ACT_Simulation!H$7)/((SUM(ADS_ACT_Simulation!H$89,ADS_ACT_Simulation!H$90)/ADS_ACT_Simulation!G$7))-1,"")</f>
        <v>5.416221975250779E-2</v>
      </c>
      <c r="J99" s="50">
        <f>IFERROR((SUM(ADS_ACT_Simulation!J$89,ADS_ACT_Simulation!J$90)/ADS_ACT_Simulation!I$7)/((SUM(ADS_ACT_Simulation!I$89,ADS_ACT_Simulation!I$90)/ADS_ACT_Simulation!H$7))-1,"")</f>
        <v>4.473615183012436E-2</v>
      </c>
      <c r="K99" s="50">
        <f>IFERROR((SUM(ADS_ACT_Simulation!K$89,ADS_ACT_Simulation!K$90)/ADS_ACT_Simulation!J$7)/((SUM(ADS_ACT_Simulation!J$89,ADS_ACT_Simulation!J$90)/ADS_ACT_Simulation!I$7))-1,"")</f>
        <v>0.10667115872894151</v>
      </c>
      <c r="L99" s="50">
        <f>IFERROR((SUM(ADS_ACT_Simulation!L$89,ADS_ACT_Simulation!L$90)/ADS_ACT_Simulation!K$7)/((SUM(ADS_ACT_Simulation!K$89,ADS_ACT_Simulation!K$90)/ADS_ACT_Simulation!J$7))-1,"")</f>
        <v>0.11836767005098636</v>
      </c>
      <c r="M99" s="50">
        <f>IFERROR((SUM(ADS_ACT_Simulation!M$89,ADS_ACT_Simulation!M$90)/ADS_ACT_Simulation!L$7)/((SUM(ADS_ACT_Simulation!L$89,ADS_ACT_Simulation!L$90)/ADS_ACT_Simulation!K$7))-1,"")</f>
        <v>4.5811165459468395E-2</v>
      </c>
      <c r="N99" s="50">
        <f>IFERROR((SUM(ADS_ACT_Simulation!N$89,ADS_ACT_Simulation!N$90)/ADS_ACT_Simulation!M$7)/((SUM(ADS_ACT_Simulation!M$89,ADS_ACT_Simulation!M$90)/ADS_ACT_Simulation!L$7))-1,"")</f>
        <v>2.0401986640910863E-2</v>
      </c>
      <c r="O99" s="50">
        <f>IFERROR((SUM(ADS_ACT_Simulation!O$89,ADS_ACT_Simulation!O$90)/ADS_ACT_Simulation!N$7)/((SUM(ADS_ACT_Simulation!N$89,ADS_ACT_Simulation!N$90)/ADS_ACT_Simulation!M$7))-1,"")</f>
        <v>2.7726894000516422E-2</v>
      </c>
      <c r="P99" s="50"/>
      <c r="Q99" s="50">
        <f>IFERROR((SUM(ADS_ACT_Simulation!Q$89,ADS_ACT_Simulation!Q$90)/ADS_ACT_Simulation!O$7)/((SUM(ADS_ACT_Simulation!O$89,ADS_ACT_Simulation!O$90)/ADS_ACT_Simulation!N$7))-1,"")</f>
        <v>6.2072839550026293E-2</v>
      </c>
      <c r="R99" s="50">
        <f>IFERROR((SUM(ADS_ACT_Simulation!R$89,ADS_ACT_Simulation!R$90)/ADS_ACT_Simulation!Q$7)/((SUM(ADS_ACT_Simulation!Q$89,ADS_ACT_Simulation!Q$90)/ADS_ACT_Simulation!O$7))-1,"")</f>
        <v>5.1887500996239622E-2</v>
      </c>
      <c r="S99" s="50">
        <f>IFERROR((SUM(ADS_ACT_Simulation!S$89,ADS_ACT_Simulation!S$90)/ADS_ACT_Simulation!R$7)/((SUM(ADS_ACT_Simulation!R$89,ADS_ACT_Simulation!R$90)/ADS_ACT_Simulation!Q$7))-1,"")</f>
        <v>5.3905999949610983E-2</v>
      </c>
      <c r="T99" s="50">
        <f>IFERROR((SUM(ADS_ACT_Simulation!T$89,ADS_ACT_Simulation!T$90)/ADS_ACT_Simulation!S$7)/((SUM(ADS_ACT_Simulation!S$89,ADS_ACT_Simulation!S$90)/ADS_ACT_Simulation!R$7))-1,"")</f>
        <v>4.35290000097035E-2</v>
      </c>
      <c r="U99" s="50">
        <f>IFERROR((SUM(ADS_ACT_Simulation!U$89,ADS_ACT_Simulation!U$90)/ADS_ACT_Simulation!T$7)/((SUM(ADS_ACT_Simulation!T$89,ADS_ACT_Simulation!T$90)/ADS_ACT_Simulation!S$7))-1,"")</f>
        <v>4.3148999969517599E-2</v>
      </c>
      <c r="V99" s="50">
        <f>IFERROR((SUM(ADS_ACT_Simulation!V$89,ADS_ACT_Simulation!V$90)/ADS_ACT_Simulation!U$7)/((SUM(ADS_ACT_Simulation!U$89,ADS_ACT_Simulation!U$90)/ADS_ACT_Simulation!T$7))-1,"")</f>
        <v>4.6990000017155475E-2</v>
      </c>
      <c r="W99" s="50">
        <f>IFERROR((SUM(ADS_ACT_Simulation!W$89,ADS_ACT_Simulation!W$90)/ADS_ACT_Simulation!V$7)/((SUM(ADS_ACT_Simulation!V$89,ADS_ACT_Simulation!V$90)/ADS_ACT_Simulation!U$7))-1,"")</f>
        <v>5.0235000025847576E-2</v>
      </c>
      <c r="X99" s="50">
        <f>IFERROR((SUM(ADS_ACT_Simulation!X$89,ADS_ACT_Simulation!X$90)/ADS_ACT_Simulation!W$7)/((SUM(ADS_ACT_Simulation!W$89,ADS_ACT_Simulation!W$90)/ADS_ACT_Simulation!V$7))-1,"")</f>
        <v>4.8274999976517297E-2</v>
      </c>
      <c r="Y99" s="50">
        <f>IFERROR((SUM(ADS_ACT_Simulation!Y$89,ADS_ACT_Simulation!Y$90)/ADS_ACT_Simulation!X$7)/((SUM(ADS_ACT_Simulation!X$89,ADS_ACT_Simulation!X$90)/ADS_ACT_Simulation!W$7))-1,"")</f>
        <v>4.7674000045846432E-2</v>
      </c>
      <c r="Z99" s="50">
        <f>IFERROR((SUM(ADS_ACT_Simulation!Z$89,ADS_ACT_Simulation!Z$90)/ADS_ACT_Simulation!Y$7)/((SUM(ADS_ACT_Simulation!Y$89,ADS_ACT_Simulation!Y$90)/ADS_ACT_Simulation!X$7))-1,"")</f>
        <v>4.663899996960108E-2</v>
      </c>
      <c r="AA99" s="50">
        <f>IFERROR((SUM(ADS_ACT_Simulation!AA$89,ADS_ACT_Simulation!AA$90)/ADS_ACT_Simulation!Z$7)/((SUM(ADS_ACT_Simulation!Z$89,ADS_ACT_Simulation!Z$90)/ADS_ACT_Simulation!Y$7))-1,"")</f>
        <v>4.7158000032143876E-2</v>
      </c>
      <c r="AB99" s="50">
        <f>IFERROR((SUM(ADS_ACT_Simulation!AB$89,ADS_ACT_Simulation!AB$90)/ADS_ACT_Simulation!AA$7)/((SUM(ADS_ACT_Simulation!AA$89,ADS_ACT_Simulation!AA$90)/ADS_ACT_Simulation!Z$7))-1,"")</f>
        <v>4.782800002149612E-2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IFERROR((((SUM(ADS_ACT_Simulation!J$85,ADS_ACT_Simulation!J$86)/ADS_ACT_Simulation!J$7)/(SUM(ADS_ACT_Simulation!D$85,ADS_ACT_Simulation!D$86)/ADS_ACT_Simulation!D$7))^(1/6))-1,"")</f>
        <v>1.2063788162755884E-2</v>
      </c>
      <c r="L105" s="50">
        <f>IFERROR((((SUM(ADS_ACT_Simulation!K$85,ADS_ACT_Simulation!K$86)/ADS_ACT_Simulation!K$7)/(SUM(ADS_ACT_Simulation!E$85,ADS_ACT_Simulation!E$86)/ADS_ACT_Simulation!E$7))^(1/6))-1,"")</f>
        <v>5.2430869962327709E-3</v>
      </c>
      <c r="M105" s="50">
        <f>IFERROR((((SUM(ADS_ACT_Simulation!L$85,ADS_ACT_Simulation!L$86)/ADS_ACT_Simulation!L$7)/(SUM(ADS_ACT_Simulation!F$85,ADS_ACT_Simulation!F$86)/ADS_ACT_Simulation!F$7))^(1/6))-1,"")</f>
        <v>4.6896621435874586E-3</v>
      </c>
      <c r="N105" s="50">
        <f>IFERROR((((SUM(ADS_ACT_Simulation!M$85,ADS_ACT_Simulation!M$86)/ADS_ACT_Simulation!M$7)/(SUM(ADS_ACT_Simulation!G$85,ADS_ACT_Simulation!G$86)/ADS_ACT_Simulation!G$7))^(1/6))-1,"")</f>
        <v>1.6933280683681717E-2</v>
      </c>
      <c r="O105" s="50">
        <f>IFERROR((((SUM(ADS_ACT_Simulation!N$85,ADS_ACT_Simulation!N$86)/ADS_ACT_Simulation!N$7)/(SUM(ADS_ACT_Simulation!H$85,ADS_ACT_Simulation!H$86)/ADS_ACT_Simulation!H$7))^(1/6))-1,"")</f>
        <v>6.6484995056723672E-3</v>
      </c>
      <c r="P105" s="50"/>
      <c r="Q105" s="50">
        <f>IFERROR((((SUM(ADS_ACT_Simulation!O$85,ADS_ACT_Simulation!O$86)/ADS_ACT_Simulation!O$7)/(SUM(ADS_ACT_Simulation!I$85,ADS_ACT_Simulation!I$86)/ADS_ACT_Simulation!I$7))^(1/6))-1,"")</f>
        <v>1.2940837677364092E-2</v>
      </c>
      <c r="R105" s="50">
        <f>IFERROR((((SUM(ADS_ACT_Simulation!Q$85,ADS_ACT_Simulation!Q$86)/ADS_ACT_Simulation!Q$7)/(SUM(ADS_ACT_Simulation!J$85,ADS_ACT_Simulation!J$86)/ADS_ACT_Simulation!J$7))^(1/6))-1,"")</f>
        <v>-3.2974255372375527E-3</v>
      </c>
      <c r="S105" s="50">
        <f>IFERROR((((SUM(ADS_ACT_Simulation!R$85,ADS_ACT_Simulation!R$86)/ADS_ACT_Simulation!R$7)/(SUM(ADS_ACT_Simulation!K$85,ADS_ACT_Simulation!K$86)/ADS_ACT_Simulation!K$7))^(1/6))-1,"")</f>
        <v>-1.8996329042141546E-2</v>
      </c>
      <c r="T105" s="50">
        <f>IFERROR((((SUM(ADS_ACT_Simulation!S$85,ADS_ACT_Simulation!S$86)/ADS_ACT_Simulation!S$7)/(SUM(ADS_ACT_Simulation!L$85,ADS_ACT_Simulation!L$86)/ADS_ACT_Simulation!L$7))^(1/6))-1,"")</f>
        <v>-2.1640984066831015E-2</v>
      </c>
      <c r="U105" s="50">
        <f>IFERROR((((SUM(ADS_ACT_Simulation!T$85,ADS_ACT_Simulation!T$86)/ADS_ACT_Simulation!T$7)/(SUM(ADS_ACT_Simulation!M$85,ADS_ACT_Simulation!M$86)/ADS_ACT_Simulation!M$7))^(1/6))-1,"")</f>
        <v>-3.0376871366064262E-2</v>
      </c>
      <c r="V105" s="50">
        <f>IFERROR((((SUM(ADS_ACT_Simulation!U$85,ADS_ACT_Simulation!U$86)/ADS_ACT_Simulation!U$7)/(SUM(ADS_ACT_Simulation!N$85,ADS_ACT_Simulation!N$86)/ADS_ACT_Simulation!N$7))^(1/6))-1,"")</f>
        <v>-3.1523737349751002E-2</v>
      </c>
      <c r="W105" s="50">
        <f>IFERROR((((SUM(ADS_ACT_Simulation!V$85,ADS_ACT_Simulation!V$86)/ADS_ACT_Simulation!V$7)/(SUM(ADS_ACT_Simulation!O$85,ADS_ACT_Simulation!O$86)/ADS_ACT_Simulation!O$7))^(1/6))-1,"")</f>
        <v>-4.2127144674009465E-2</v>
      </c>
      <c r="X105" s="50">
        <f>IFERROR((((SUM(ADS_ACT_Simulation!W$85,ADS_ACT_Simulation!W$86)/ADS_ACT_Simulation!W$7)/(SUM(ADS_ACT_Simulation!Q$85,ADS_ACT_Simulation!Q$86)/ADS_ACT_Simulation!Q$7))^(1/6))-1,"")</f>
        <v>-3.5574306111344378E-2</v>
      </c>
      <c r="Y105" s="50">
        <f>IFERROR((((SUM(ADS_ACT_Simulation!X$85,ADS_ACT_Simulation!X$86)/ADS_ACT_Simulation!X$7)/(SUM(ADS_ACT_Simulation!R$85,ADS_ACT_Simulation!R$86)/ADS_ACT_Simulation!R$7))^(1/6))-1,"")</f>
        <v>-3.007175610284285E-2</v>
      </c>
      <c r="Z105" s="50">
        <f>IFERROR((((SUM(ADS_ACT_Simulation!Y$85,ADS_ACT_Simulation!Y$86)/ADS_ACT_Simulation!Y$7)/(SUM(ADS_ACT_Simulation!S$85,ADS_ACT_Simulation!S$86)/ADS_ACT_Simulation!S$7))^(1/6))-1,"")</f>
        <v>-3.1905560276905054E-2</v>
      </c>
      <c r="AA105" s="50">
        <f>IFERROR((((SUM(ADS_ACT_Simulation!Z$85,ADS_ACT_Simulation!Z$86)/ADS_ACT_Simulation!Z$7)/(SUM(ADS_ACT_Simulation!T$85,ADS_ACT_Simulation!T$86)/ADS_ACT_Simulation!T$7))^(1/6))-1,"")</f>
        <v>-3.3605892783899582E-2</v>
      </c>
      <c r="AB105" s="50">
        <f>IFERROR((((SUM(ADS_ACT_Simulation!AA$85,ADS_ACT_Simulation!AA$86)/ADS_ACT_Simulation!AA$7)/(SUM(ADS_ACT_Simulation!U$85,ADS_ACT_Simulation!U$86)/ADS_ACT_Simulation!U$7))^(1/6))-1,"")</f>
        <v>-3.4143013118773768E-2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IFERROR((((SUM(ADS_ACT_Simulation!J$87,ADS_ACT_Simulation!J$88)/ADS_ACT_Simulation!I$7)/(SUM(ADS_ACT_Simulation!D$87,ADS_ACT_Simulation!D$88)/ADS_ACT_Simulation!C$7))^(1/6))-1,"")</f>
        <v>3.3645904554900241E-2</v>
      </c>
      <c r="L106" s="50">
        <f>IFERROR((((SUM(ADS_ACT_Simulation!K$87,ADS_ACT_Simulation!K$88)/ADS_ACT_Simulation!J$7)/(SUM(ADS_ACT_Simulation!E$87,ADS_ACT_Simulation!E$88)/ADS_ACT_Simulation!D$7))^(1/6))-1,"")</f>
        <v>4.0202514914153387E-2</v>
      </c>
      <c r="M106" s="50">
        <f>IFERROR((((SUM(ADS_ACT_Simulation!L$87,ADS_ACT_Simulation!L$88)/ADS_ACT_Simulation!K$7)/(SUM(ADS_ACT_Simulation!F$87,ADS_ACT_Simulation!F$88)/ADS_ACT_Simulation!E$7))^(1/6))-1,"")</f>
        <v>4.7204889234337299E-2</v>
      </c>
      <c r="N106" s="50">
        <f>IFERROR((((SUM(ADS_ACT_Simulation!M$87,ADS_ACT_Simulation!M$88)/ADS_ACT_Simulation!L$7)/(SUM(ADS_ACT_Simulation!G$87,ADS_ACT_Simulation!G$88)/ADS_ACT_Simulation!F$7))^(1/6))-1,"")</f>
        <v>3.3756095410951481E-2</v>
      </c>
      <c r="O106" s="50">
        <f>IFERROR((((SUM(ADS_ACT_Simulation!N$87,ADS_ACT_Simulation!N$88)/ADS_ACT_Simulation!M$7)/(SUM(ADS_ACT_Simulation!H$87,ADS_ACT_Simulation!H$88)/ADS_ACT_Simulation!G$7))^(1/6))-1,"")</f>
        <v>3.3932160248965726E-2</v>
      </c>
      <c r="P106" s="50"/>
      <c r="Q106" s="50">
        <f>IFERROR((((SUM(ADS_ACT_Simulation!O$87,ADS_ACT_Simulation!O$88)/ADS_ACT_Simulation!N$7)/(SUM(ADS_ACT_Simulation!I$87,ADS_ACT_Simulation!I$88)/ADS_ACT_Simulation!H$7))^(1/6))-1,"")</f>
        <v>2.3389247872709573E-2</v>
      </c>
      <c r="R106" s="50">
        <f>IFERROR((((SUM(ADS_ACT_Simulation!Q$87,ADS_ACT_Simulation!Q$88)/ADS_ACT_Simulation!O$7)/(SUM(ADS_ACT_Simulation!J$87,ADS_ACT_Simulation!J$88)/ADS_ACT_Simulation!I$7))^(1/6))-1,"")</f>
        <v>3.2825410554140788E-2</v>
      </c>
      <c r="S106" s="50">
        <f>IFERROR((((SUM(ADS_ACT_Simulation!R$87,ADS_ACT_Simulation!R$88)/ADS_ACT_Simulation!Q$7)/(SUM(ADS_ACT_Simulation!K$87,ADS_ACT_Simulation!K$88)/ADS_ACT_Simulation!J$7))^(1/6))-1,"")</f>
        <v>3.2136245924642814E-2</v>
      </c>
      <c r="T106" s="50">
        <f>IFERROR((((SUM(ADS_ACT_Simulation!S$87,ADS_ACT_Simulation!S$88)/ADS_ACT_Simulation!R$7)/(SUM(ADS_ACT_Simulation!L$87,ADS_ACT_Simulation!L$88)/ADS_ACT_Simulation!K$7))^(1/6))-1,"")</f>
        <v>2.1972977146562656E-2</v>
      </c>
      <c r="U106" s="50">
        <f>IFERROR((((SUM(ADS_ACT_Simulation!T$87,ADS_ACT_Simulation!T$88)/ADS_ACT_Simulation!S$7)/(SUM(ADS_ACT_Simulation!M$87,ADS_ACT_Simulation!M$88)/ADS_ACT_Simulation!L$7))^(1/6))-1,"")</f>
        <v>2.5257149524397837E-2</v>
      </c>
      <c r="V106" s="50">
        <f>IFERROR((((SUM(ADS_ACT_Simulation!U$87,ADS_ACT_Simulation!U$88)/ADS_ACT_Simulation!T$7)/(SUM(ADS_ACT_Simulation!N$87,ADS_ACT_Simulation!N$88)/ADS_ACT_Simulation!M$7))^(1/6))-1,"")</f>
        <v>2.4171342589577094E-2</v>
      </c>
      <c r="W106" s="50">
        <f>IFERROR((((SUM(ADS_ACT_Simulation!V$87,ADS_ACT_Simulation!V$88)/ADS_ACT_Simulation!U$7)/(SUM(ADS_ACT_Simulation!O$87,ADS_ACT_Simulation!O$88)/ADS_ACT_Simulation!N$7))^(1/6))-1,"")</f>
        <v>3.1234476743348782E-2</v>
      </c>
      <c r="X106" s="50">
        <f>IFERROR((((SUM(ADS_ACT_Simulation!W$87,ADS_ACT_Simulation!W$88)/ADS_ACT_Simulation!V$7)/(SUM(ADS_ACT_Simulation!Q$87,ADS_ACT_Simulation!Q$88)/ADS_ACT_Simulation!O$7))^(1/6))-1,"")</f>
        <v>2.5695456663413774E-2</v>
      </c>
      <c r="Y106" s="50">
        <f>IFERROR((((SUM(ADS_ACT_Simulation!X$87,ADS_ACT_Simulation!X$88)/ADS_ACT_Simulation!W$7)/(SUM(ADS_ACT_Simulation!R$87,ADS_ACT_Simulation!R$88)/ADS_ACT_Simulation!Q$7))^(1/6))-1,"")</f>
        <v>2.6737689953507671E-2</v>
      </c>
      <c r="Z106" s="50">
        <f>IFERROR((((SUM(ADS_ACT_Simulation!Y$87,ADS_ACT_Simulation!Y$88)/ADS_ACT_Simulation!X$7)/(SUM(ADS_ACT_Simulation!S$87,ADS_ACT_Simulation!S$88)/ADS_ACT_Simulation!R$7))^(1/6))-1,"")</f>
        <v>2.5840772247381683E-2</v>
      </c>
      <c r="AA106" s="50">
        <f>IFERROR((((SUM(ADS_ACT_Simulation!Z$87,ADS_ACT_Simulation!Z$88)/ADS_ACT_Simulation!Y$7)/(SUM(ADS_ACT_Simulation!T$87,ADS_ACT_Simulation!T$88)/ADS_ACT_Simulation!S$7))^(1/6))-1,"")</f>
        <v>2.6486860587004557E-2</v>
      </c>
      <c r="AB106" s="50">
        <f>IFERROR((((SUM(ADS_ACT_Simulation!AA$87,ADS_ACT_Simulation!AA$88)/ADS_ACT_Simulation!Z$7)/(SUM(ADS_ACT_Simulation!U$87,ADS_ACT_Simulation!U$88)/ADS_ACT_Simulation!T$7))^(1/6))-1,"")</f>
        <v>2.6692003968775246E-2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IFERROR((((SUM(ADS_ACT_Simulation!J$89,ADS_ACT_Simulation!J$90)/ADS_ACT_Simulation!I$7)/(SUM(ADS_ACT_Simulation!D$89,ADS_ACT_Simulation!D$90)/ADS_ACT_Simulation!C$7))^(1/6))-1,"")</f>
        <v>3.072279020490476E-2</v>
      </c>
      <c r="L107" s="50">
        <f>IFERROR((((SUM(ADS_ACT_Simulation!K$89,ADS_ACT_Simulation!K$90)/ADS_ACT_Simulation!J$7)/(SUM(ADS_ACT_Simulation!E$89,ADS_ACT_Simulation!E$90)/ADS_ACT_Simulation!D$7))^(1/6))-1,"")</f>
        <v>3.3318536007154842E-2</v>
      </c>
      <c r="M107" s="50">
        <f>IFERROR((((SUM(ADS_ACT_Simulation!L$89,ADS_ACT_Simulation!L$90)/ADS_ACT_Simulation!K$7)/(SUM(ADS_ACT_Simulation!F$89,ADS_ACT_Simulation!F$90)/ADS_ACT_Simulation!E$7))^(1/6))-1,"")</f>
        <v>4.6332092176398998E-2</v>
      </c>
      <c r="N107" s="50">
        <f>IFERROR((((SUM(ADS_ACT_Simulation!M$89,ADS_ACT_Simulation!M$90)/ADS_ACT_Simulation!L$7)/(SUM(ADS_ACT_Simulation!G$89,ADS_ACT_Simulation!G$90)/ADS_ACT_Simulation!F$7))^(1/6))-1,"")</f>
        <v>4.8798895319761115E-2</v>
      </c>
      <c r="O107" s="50">
        <f>IFERROR((((SUM(ADS_ACT_Simulation!N$89,ADS_ACT_Simulation!N$90)/ADS_ACT_Simulation!M$7)/(SUM(ADS_ACT_Simulation!H$89,ADS_ACT_Simulation!H$90)/ADS_ACT_Simulation!G$7))^(1/6))-1,"")</f>
        <v>6.4446012342375347E-2</v>
      </c>
      <c r="P107" s="50"/>
      <c r="Q107" s="50">
        <f>IFERROR((((SUM(ADS_ACT_Simulation!O$89,ADS_ACT_Simulation!O$90)/ADS_ACT_Simulation!N$7)/(SUM(ADS_ACT_Simulation!I$89,ADS_ACT_Simulation!I$90)/ADS_ACT_Simulation!H$7))^(1/6))-1,"")</f>
        <v>5.9949932864980404E-2</v>
      </c>
      <c r="R107" s="50">
        <f>IFERROR((((SUM(ADS_ACT_Simulation!Q$89,ADS_ACT_Simulation!Q$90)/ADS_ACT_Simulation!O$7)/(SUM(ADS_ACT_Simulation!J$89,ADS_ACT_Simulation!J$90)/ADS_ACT_Simulation!I$7))^(1/6))-1,"")</f>
        <v>6.2861391601640504E-2</v>
      </c>
      <c r="S107" s="50">
        <f>IFERROR((((SUM(ADS_ACT_Simulation!R$89,ADS_ACT_Simulation!R$90)/ADS_ACT_Simulation!Q$7)/(SUM(ADS_ACT_Simulation!K$89,ADS_ACT_Simulation!K$90)/ADS_ACT_Simulation!J$7))^(1/6))-1,"")</f>
        <v>5.3905688761670678E-2</v>
      </c>
      <c r="T107" s="50">
        <f>IFERROR((((SUM(ADS_ACT_Simulation!S$89,ADS_ACT_Simulation!S$90)/ADS_ACT_Simulation!R$7)/(SUM(ADS_ACT_Simulation!L$89,ADS_ACT_Simulation!L$90)/ADS_ACT_Simulation!K$7))^(1/6))-1,"")</f>
        <v>4.3529251913247746E-2</v>
      </c>
      <c r="U107" s="50">
        <f>IFERROR((((SUM(ADS_ACT_Simulation!T$89,ADS_ACT_Simulation!T$90)/ADS_ACT_Simulation!S$7)/(SUM(ADS_ACT_Simulation!M$89,ADS_ACT_Simulation!M$90)/ADS_ACT_Simulation!L$7))^(1/6))-1,"")</f>
        <v>4.3149375386678512E-2</v>
      </c>
      <c r="V107" s="50">
        <f>IFERROR((((SUM(ADS_ACT_Simulation!U$89,ADS_ACT_Simulation!U$90)/ADS_ACT_Simulation!T$7)/(SUM(ADS_ACT_Simulation!N$89,ADS_ACT_Simulation!N$90)/ADS_ACT_Simulation!M$7))^(1/6))-1,"")</f>
        <v>4.6989543016886515E-2</v>
      </c>
      <c r="W107" s="50">
        <f>IFERROR((((SUM(ADS_ACT_Simulation!V$89,ADS_ACT_Simulation!V$90)/ADS_ACT_Simulation!U$7)/(SUM(ADS_ACT_Simulation!O$89,ADS_ACT_Simulation!O$90)/ADS_ACT_Simulation!N$7))^(1/6))-1,"")</f>
        <v>5.0234980755324621E-2</v>
      </c>
      <c r="X107" s="50">
        <f>IFERROR((((SUM(ADS_ACT_Simulation!W$89,ADS_ACT_Simulation!W$90)/ADS_ACT_Simulation!V$7)/(SUM(ADS_ACT_Simulation!Q$89,ADS_ACT_Simulation!Q$90)/ADS_ACT_Simulation!O$7))^(1/6))-1,"")</f>
        <v>4.8274875374907378E-2</v>
      </c>
      <c r="Y107" s="50">
        <f>IFERROR((((SUM(ADS_ACT_Simulation!X$89,ADS_ACT_Simulation!X$90)/ADS_ACT_Simulation!W$7)/(SUM(ADS_ACT_Simulation!R$89,ADS_ACT_Simulation!R$90)/ADS_ACT_Simulation!Q$7))^(1/6))-1,"")</f>
        <v>4.7673999275750445E-2</v>
      </c>
      <c r="Z107" s="50">
        <f>IFERROR((((SUM(ADS_ACT_Simulation!Y$89,ADS_ACT_Simulation!Y$90)/ADS_ACT_Simulation!X$7)/(SUM(ADS_ACT_Simulation!S$89,ADS_ACT_Simulation!S$90)/ADS_ACT_Simulation!R$7))^(1/6))-1,"")</f>
        <v>4.6638921293632452E-2</v>
      </c>
      <c r="AA107" s="50">
        <f>IFERROR((((SUM(ADS_ACT_Simulation!Z$89,ADS_ACT_Simulation!Z$90)/ADS_ACT_Simulation!Y$7)/(SUM(ADS_ACT_Simulation!T$89,ADS_ACT_Simulation!T$90)/ADS_ACT_Simulation!S$7))^(1/6))-1,"")</f>
        <v>4.7158154954529685E-2</v>
      </c>
      <c r="AB107" s="50">
        <f>IFERROR((((SUM(ADS_ACT_Simulation!AA$89,ADS_ACT_Simulation!AA$90)/ADS_ACT_Simulation!Z$7)/(SUM(ADS_ACT_Simulation!U$89,ADS_ACT_Simulation!U$90)/ADS_ACT_Simulation!T$7))^(1/6))-1,"")</f>
        <v>4.7827818063734595E-2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IFERROR(AVERAGE(ADS_ACT_Simulation!D$97:F$97),"")</f>
        <v>1.663728245397331E-2</v>
      </c>
      <c r="H113" s="50">
        <f>IFERROR(AVERAGE(ADS_ACT_Simulation!E$97:G$97),"")</f>
        <v>9.3548194546977017E-3</v>
      </c>
      <c r="I113" s="50">
        <f>IFERROR(AVERAGE(ADS_ACT_Simulation!F$97:H$97),"")</f>
        <v>-5.5118657921911696E-4</v>
      </c>
      <c r="J113" s="50">
        <f>IFERROR(AVERAGE(ADS_ACT_Simulation!G$97:I$97),"")</f>
        <v>-1.7787937530665914E-3</v>
      </c>
      <c r="K113" s="50">
        <f>IFERROR(AVERAGE(ADS_ACT_Simulation!H$97:J$97),"")</f>
        <v>1.5895922532025097E-2</v>
      </c>
      <c r="L113" s="50">
        <f>IFERROR(AVERAGE(ADS_ACT_Simulation!I$97:K$97),"")</f>
        <v>1.1651406822389002E-2</v>
      </c>
      <c r="M113" s="50">
        <f>IFERROR(AVERAGE(ADS_ACT_Simulation!J$97:L$97),"")</f>
        <v>1.1779097082419568E-2</v>
      </c>
      <c r="N113" s="50">
        <f>IFERROR(AVERAGE(ADS_ACT_Simulation!K$97:M$97),"")</f>
        <v>1.8228912109247968E-2</v>
      </c>
      <c r="O113" s="50">
        <f>IFERROR(AVERAGE(ADS_ACT_Simulation!L$97:N$97),"")</f>
        <v>2.0025725128468195E-3</v>
      </c>
      <c r="P113" s="50"/>
      <c r="Q113" s="50">
        <f>IFERROR(AVERAGE(ADS_ACT_Simulation!M$97:O$97),"")</f>
        <v>1.4530767752038912E-2</v>
      </c>
      <c r="R113" s="50">
        <f>IFERROR(AVERAGE(ADS_ACT_Simulation!Q$97,ADS_ACT_Simulation!O$97,ADS_ACT_Simulation!N$97),"")</f>
        <v>-2.3126486670717594E-2</v>
      </c>
      <c r="S113" s="50">
        <f>IFERROR(AVERAGE(ADS_ACT_Simulation!R$97,ADS_ACT_Simulation!Q$97,ADS_ACT_Simulation!O$97),"")</f>
        <v>-3.795071757496208E-2</v>
      </c>
      <c r="T113" s="50">
        <f>IFERROR(AVERAGE(ADS_ACT_Simulation!Q$97:S$97),"")</f>
        <v>-5.5818493086172892E-2</v>
      </c>
      <c r="U113" s="50">
        <f>IFERROR(AVERAGE(ADS_ACT_Simulation!R$97:T$97),"")</f>
        <v>-3.6192306993796719E-2</v>
      </c>
      <c r="V113" s="50">
        <f>IFERROR(AVERAGE(ADS_ACT_Simulation!S$97:U$97),"")</f>
        <v>-2.3671333337852873E-2</v>
      </c>
      <c r="W113" s="50">
        <f>IFERROR(AVERAGE(ADS_ACT_Simulation!T$97:V$97),"")</f>
        <v>-2.7847333344733067E-2</v>
      </c>
      <c r="X113" s="50">
        <f>IFERROR(AVERAGE(ADS_ACT_Simulation!U$97:W$97),"")</f>
        <v>-3.4676000011921428E-2</v>
      </c>
      <c r="Y113" s="50">
        <f>IFERROR(AVERAGE(ADS_ACT_Simulation!V$97:X$97),"")</f>
        <v>-3.6408333373972791E-2</v>
      </c>
      <c r="Z113" s="50">
        <f>IFERROR(AVERAGE(ADS_ACT_Simulation!W$97:Y$97),"")</f>
        <v>-3.5924333367969741E-2</v>
      </c>
      <c r="AA113" s="50">
        <f>IFERROR(AVERAGE(ADS_ACT_Simulation!X$97:Z$97),"")</f>
        <v>-3.2517333357018119E-2</v>
      </c>
      <c r="AB113" s="50">
        <f>IFERROR(AVERAGE(ADS_ACT_Simulation!Y$97:AA$97),"")</f>
        <v>-3.1861333360828269E-2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IFERROR(AVERAGE(ADS_ACT_Simulation!D$98:F$98),"")</f>
        <v>2.71718557405837E-2</v>
      </c>
      <c r="H114" s="50">
        <f>IFERROR(AVERAGE(ADS_ACT_Simulation!E$98:G$98),"")</f>
        <v>4.0279318612456337E-2</v>
      </c>
      <c r="I114" s="50">
        <f>IFERROR(AVERAGE(ADS_ACT_Simulation!F$98:H$98),"")</f>
        <v>5.5376866130320224E-2</v>
      </c>
      <c r="J114" s="50">
        <f>IFERROR(AVERAGE(ADS_ACT_Simulation!G$98:I$98),"")</f>
        <v>5.3067630201340865E-2</v>
      </c>
      <c r="K114" s="50">
        <f>IFERROR(AVERAGE(ADS_ACT_Simulation!H$98:J$98),"")</f>
        <v>2.7968865226457289E-2</v>
      </c>
      <c r="L114" s="50">
        <f>IFERROR(AVERAGE(ADS_ACT_Simulation!I$98:K$98),"")</f>
        <v>2.557304037738824E-2</v>
      </c>
      <c r="M114" s="50">
        <f>IFERROR(AVERAGE(ADS_ACT_Simulation!J$98:L$98),"")</f>
        <v>4.2287181048955791E-2</v>
      </c>
      <c r="N114" s="50">
        <f>IFERROR(AVERAGE(ADS_ACT_Simulation!K$98:M$98),"")</f>
        <v>4.0438720250054759E-2</v>
      </c>
      <c r="O114" s="50">
        <f>IFERROR(AVERAGE(ADS_ACT_Simulation!L$98:N$98),"")</f>
        <v>4.3185797711874883E-2</v>
      </c>
      <c r="P114" s="50"/>
      <c r="Q114" s="50">
        <f>IFERROR(AVERAGE(ADS_ACT_Simulation!M$98:O$98),"")</f>
        <v>5.6934578475988191E-3</v>
      </c>
      <c r="R114" s="50">
        <f>IFERROR(AVERAGE(ADS_ACT_Simulation!Q$98,ADS_ACT_Simulation!O$98,ADS_ACT_Simulation!N$98),"")</f>
        <v>2.6564868755676246E-2</v>
      </c>
      <c r="S114" s="50">
        <f>IFERROR(AVERAGE(ADS_ACT_Simulation!R$98,ADS_ACT_Simulation!Q$98,ADS_ACT_Simulation!O$98),"")</f>
        <v>2.2454110444921477E-2</v>
      </c>
      <c r="T114" s="50">
        <f>IFERROR(AVERAGE(ADS_ACT_Simulation!Q$98:S$98),"")</f>
        <v>3.8900575577526984E-2</v>
      </c>
      <c r="U114" s="50">
        <f>IFERROR(AVERAGE(ADS_ACT_Simulation!R$98:T$98),"")</f>
        <v>2.4524260897284805E-2</v>
      </c>
      <c r="V114" s="50">
        <f>IFERROR(AVERAGE(ADS_ACT_Simulation!S$98:U$98),"")</f>
        <v>2.6455333340091425E-2</v>
      </c>
      <c r="W114" s="50">
        <f>IFERROR(AVERAGE(ADS_ACT_Simulation!T$98:V$98),"")</f>
        <v>2.3800333327355389E-2</v>
      </c>
      <c r="X114" s="50">
        <f>IFERROR(AVERAGE(ADS_ACT_Simulation!U$98:W$98),"")</f>
        <v>2.6887333339939829E-2</v>
      </c>
      <c r="Y114" s="50">
        <f>IFERROR(AVERAGE(ADS_ACT_Simulation!V$98:X$98),"")</f>
        <v>2.7033333329751736E-2</v>
      </c>
      <c r="Z114" s="50">
        <f>IFERROR(AVERAGE(ADS_ACT_Simulation!W$98:Y$98),"")</f>
        <v>2.7889000000941449E-2</v>
      </c>
      <c r="AA114" s="50">
        <f>IFERROR(AVERAGE(ADS_ACT_Simulation!X$98:Z$98),"")</f>
        <v>2.6091333324986365E-2</v>
      </c>
      <c r="AB114" s="50">
        <f>IFERROR(AVERAGE(ADS_ACT_Simulation!Y$98:AA$98),"")</f>
        <v>2.6355333321958236E-2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IFERROR(AVERAGE(ADS_ACT_Simulation!D$99:F$99),"")</f>
        <v>6.1257856910616838E-2</v>
      </c>
      <c r="H115" s="50">
        <f>IFERROR(AVERAGE(ADS_ACT_Simulation!E$99:G$99),"")</f>
        <v>5.2899196956345852E-2</v>
      </c>
      <c r="I115" s="50">
        <f>IFERROR(AVERAGE(ADS_ACT_Simulation!F$99:H$99),"")</f>
        <v>7.4975666198939805E-4</v>
      </c>
      <c r="J115" s="50">
        <f>IFERROR(AVERAGE(ADS_ACT_Simulation!G$99:I$99),"")</f>
        <v>6.3161378910542671E-3</v>
      </c>
      <c r="K115" s="50">
        <f>IFERROR(AVERAGE(ADS_ACT_Simulation!H$99:J$99),"")</f>
        <v>1.0848515122033367E-2</v>
      </c>
      <c r="L115" s="50">
        <f>IFERROR(AVERAGE(ADS_ACT_Simulation!I$99:K$99),"")</f>
        <v>6.8523176770524552E-2</v>
      </c>
      <c r="M115" s="50">
        <f>IFERROR(AVERAGE(ADS_ACT_Simulation!J$99:L$99),"")</f>
        <v>8.9924993536684081E-2</v>
      </c>
      <c r="N115" s="50">
        <f>IFERROR(AVERAGE(ADS_ACT_Simulation!K$99:M$99),"")</f>
        <v>9.0283331413132092E-2</v>
      </c>
      <c r="O115" s="50">
        <f>IFERROR(AVERAGE(ADS_ACT_Simulation!L$99:N$99),"")</f>
        <v>6.1526940717121871E-2</v>
      </c>
      <c r="P115" s="50"/>
      <c r="Q115" s="50">
        <f>IFERROR(AVERAGE(ADS_ACT_Simulation!M$99:O$99),"")</f>
        <v>3.131334870029856E-2</v>
      </c>
      <c r="R115" s="50">
        <f>IFERROR(AVERAGE(ADS_ACT_Simulation!Q$99,ADS_ACT_Simulation!O$99,ADS_ACT_Simulation!N$99),"")</f>
        <v>3.6733906730484524E-2</v>
      </c>
      <c r="S115" s="50">
        <f>IFERROR(AVERAGE(ADS_ACT_Simulation!R$99,ADS_ACT_Simulation!Q$99,ADS_ACT_Simulation!O$99),"")</f>
        <v>4.7229078182260777E-2</v>
      </c>
      <c r="T115" s="50">
        <f>IFERROR(AVERAGE(ADS_ACT_Simulation!Q$99:S$99),"")</f>
        <v>5.5955446831958966E-2</v>
      </c>
      <c r="U115" s="50">
        <f>IFERROR(AVERAGE(ADS_ACT_Simulation!R$99:T$99),"")</f>
        <v>4.9774166985184699E-2</v>
      </c>
      <c r="V115" s="50">
        <f>IFERROR(AVERAGE(ADS_ACT_Simulation!S$99:U$99),"")</f>
        <v>4.6861333309610696E-2</v>
      </c>
      <c r="W115" s="50">
        <f>IFERROR(AVERAGE(ADS_ACT_Simulation!T$99:V$99),"")</f>
        <v>4.4555999998792194E-2</v>
      </c>
      <c r="X115" s="50">
        <f>IFERROR(AVERAGE(ADS_ACT_Simulation!U$99:W$99),"")</f>
        <v>4.6791333337506881E-2</v>
      </c>
      <c r="Y115" s="50">
        <f>IFERROR(AVERAGE(ADS_ACT_Simulation!V$99:X$99),"")</f>
        <v>4.8500000006506783E-2</v>
      </c>
      <c r="Z115" s="50">
        <f>IFERROR(AVERAGE(ADS_ACT_Simulation!W$99:Y$99),"")</f>
        <v>4.8728000016070437E-2</v>
      </c>
      <c r="AA115" s="50">
        <f>IFERROR(AVERAGE(ADS_ACT_Simulation!X$99:Z$99),"")</f>
        <v>4.7529333330654934E-2</v>
      </c>
      <c r="AB115" s="50">
        <f>IFERROR(AVERAGE(ADS_ACT_Simulation!Y$99:AA$99),"")</f>
        <v>4.7157000015863794E-2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IFERROR(AVERAGE(ADS_ACT_Simulation!D$97:I$97),"")</f>
        <v>7.4292443504533588E-3</v>
      </c>
      <c r="K120" s="50">
        <f>IFERROR(AVERAGE(ADS_ACT_Simulation!E$97:J$97),"")</f>
        <v>1.2625370993361399E-2</v>
      </c>
      <c r="L120" s="50">
        <f>IFERROR(AVERAGE(ADS_ACT_Simulation!F$97:K$97),"")</f>
        <v>5.5501101215849431E-3</v>
      </c>
      <c r="M120" s="50">
        <f>IFERROR(AVERAGE(ADS_ACT_Simulation!G$97:L$97),"")</f>
        <v>5.0001516646764887E-3</v>
      </c>
      <c r="N120" s="50">
        <f>IFERROR(AVERAGE(ADS_ACT_Simulation!H$97:M$97),"")</f>
        <v>1.7062417320636531E-2</v>
      </c>
      <c r="O120" s="50">
        <f>IFERROR(AVERAGE(ADS_ACT_Simulation!I$97:N$97),"")</f>
        <v>6.8269896676179109E-3</v>
      </c>
      <c r="P120" s="50"/>
      <c r="Q120" s="50">
        <f>IFERROR(AVERAGE(ADS_ACT_Simulation!J$97:O$97),"")</f>
        <v>1.315493241722924E-2</v>
      </c>
      <c r="R120" s="50">
        <f>IFERROR(AVERAGE(ADS_ACT_Simulation!Q$97,ADS_ACT_Simulation!K$97:O$97),"")</f>
        <v>-2.4487872807348134E-3</v>
      </c>
      <c r="S120" s="50">
        <f>IFERROR(AVERAGE(ADS_ACT_Simulation!R$97,ADS_ACT_Simulation!Q$97,ADS_ACT_Simulation!L$97:O$97),"")</f>
        <v>-1.7974072531057633E-2</v>
      </c>
      <c r="T120" s="50">
        <f>IFERROR(AVERAGE(ADS_ACT_Simulation!S$97,ADS_ACT_Simulation!R$97,ADS_ACT_Simulation!Q$97,ADS_ACT_Simulation!M$97:O$97),"")</f>
        <v>-2.0643862667066987E-2</v>
      </c>
      <c r="U120" s="50">
        <f>IFERROR(AVERAGE(ADS_ACT_Simulation!Q$97:T$97,ADS_ACT_Simulation!N$97:O$97),"")</f>
        <v>-2.9659396832257157E-2</v>
      </c>
      <c r="V120" s="50">
        <f>IFERROR(AVERAGE(ADS_ACT_Simulation!Q$97:U$97,ADS_ACT_Simulation!O$97),"")</f>
        <v>-3.0811025456407477E-2</v>
      </c>
      <c r="W120" s="50">
        <f>IFERROR(AVERAGE(ADS_ACT_Simulation!Q$97:V$97),"")</f>
        <v>-4.1832913215452981E-2</v>
      </c>
      <c r="X120" s="50">
        <f>IFERROR(AVERAGE(ADS_ACT_Simulation!R$97:W$97),"")</f>
        <v>-3.5434153502859077E-2</v>
      </c>
      <c r="Y120" s="50">
        <f>IFERROR(AVERAGE(ADS_ACT_Simulation!S$97:X$97),"")</f>
        <v>-3.0039833355912832E-2</v>
      </c>
      <c r="Z120" s="50">
        <f>IFERROR(AVERAGE(ADS_ACT_Simulation!T$97:Y$97),"")</f>
        <v>-3.1885833356351402E-2</v>
      </c>
      <c r="AA120" s="50">
        <f>IFERROR(AVERAGE(ADS_ACT_Simulation!U$97:Z$97),"")</f>
        <v>-3.3596666684469777E-2</v>
      </c>
      <c r="AB120" s="50">
        <f>IFERROR(AVERAGE(ADS_ACT_Simulation!V$97:AA$97),"")</f>
        <v>-3.413483336740053E-2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IFERROR(AVERAGE(ADS_ACT_Simulation!D$98:I$98),"")</f>
        <v>4.0119742970962283E-2</v>
      </c>
      <c r="K121" s="50">
        <f>IFERROR(AVERAGE(ADS_ACT_Simulation!E$98:J$98),"")</f>
        <v>3.4124091919456812E-2</v>
      </c>
      <c r="L121" s="50">
        <f>IFERROR(AVERAGE(ADS_ACT_Simulation!F$98:K$98),"")</f>
        <v>4.047495325385423E-2</v>
      </c>
      <c r="M121" s="50">
        <f>IFERROR(AVERAGE(ADS_ACT_Simulation!G$98:L$98),"")</f>
        <v>4.7677405625148328E-2</v>
      </c>
      <c r="N121" s="50">
        <f>IFERROR(AVERAGE(ADS_ACT_Simulation!H$98:M$98),"")</f>
        <v>3.4203792738256023E-2</v>
      </c>
      <c r="O121" s="50">
        <f>IFERROR(AVERAGE(ADS_ACT_Simulation!I$98:N$98),"")</f>
        <v>3.4379419044631564E-2</v>
      </c>
      <c r="P121" s="50"/>
      <c r="Q121" s="50">
        <f>IFERROR(AVERAGE(ADS_ACT_Simulation!J$98:O$98),"")</f>
        <v>2.3990319448277304E-2</v>
      </c>
      <c r="R121" s="50">
        <f>IFERROR(AVERAGE(ADS_ACT_Simulation!Q$98,ADS_ACT_Simulation!K$98:O$98),"")</f>
        <v>3.3501794502865501E-2</v>
      </c>
      <c r="S121" s="50">
        <f>IFERROR(AVERAGE(ADS_ACT_Simulation!R$98,ADS_ACT_Simulation!Q$98,ADS_ACT_Simulation!L$98:O$98),"")</f>
        <v>3.2819954078398182E-2</v>
      </c>
      <c r="T121" s="50">
        <f>IFERROR(AVERAGE(ADS_ACT_Simulation!S$98,ADS_ACT_Simulation!R$98,ADS_ACT_Simulation!Q$98,ADS_ACT_Simulation!M$98:O$98),"")</f>
        <v>2.22970167125629E-2</v>
      </c>
      <c r="U121" s="50">
        <f>IFERROR(AVERAGE(ADS_ACT_Simulation!Q$98:T$98,ADS_ACT_Simulation!N$98:O$98),"")</f>
        <v>2.5544564826480525E-2</v>
      </c>
      <c r="V121" s="50">
        <f>IFERROR(AVERAGE(ADS_ACT_Simulation!Q$98:U$98,ADS_ACT_Simulation!O$98),"")</f>
        <v>2.4454721892506453E-2</v>
      </c>
      <c r="W121" s="50">
        <f>IFERROR(AVERAGE(ADS_ACT_Simulation!Q$98:V$98),"")</f>
        <v>3.1350454452441189E-2</v>
      </c>
      <c r="X121" s="50">
        <f>IFERROR(AVERAGE(ADS_ACT_Simulation!R$98:W$98),"")</f>
        <v>2.5705797118612317E-2</v>
      </c>
      <c r="Y121" s="50">
        <f>IFERROR(AVERAGE(ADS_ACT_Simulation!S$98:X$98),"")</f>
        <v>2.6744333334921582E-2</v>
      </c>
      <c r="Z121" s="50">
        <f>IFERROR(AVERAGE(ADS_ACT_Simulation!T$98:Y$98),"")</f>
        <v>2.5844666664148419E-2</v>
      </c>
      <c r="AA121" s="50">
        <f>IFERROR(AVERAGE(ADS_ACT_Simulation!U$98:Z$98),"")</f>
        <v>2.6489333332463099E-2</v>
      </c>
      <c r="AB121" s="50">
        <f>IFERROR(AVERAGE(ADS_ACT_Simulation!V$98:AA$98),"")</f>
        <v>2.6694333325854986E-2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IFERROR(AVERAGE(ADS_ACT_Simulation!D$99:I$99),"")</f>
        <v>3.3786997400835551E-2</v>
      </c>
      <c r="K122" s="50">
        <f>IFERROR(AVERAGE(ADS_ACT_Simulation!E$99:J$99),"")</f>
        <v>3.1873856039189609E-2</v>
      </c>
      <c r="L122" s="50">
        <f>IFERROR(AVERAGE(ADS_ACT_Simulation!F$99:K$99),"")</f>
        <v>3.4636466716256975E-2</v>
      </c>
      <c r="M122" s="50">
        <f>IFERROR(AVERAGE(ADS_ACT_Simulation!G$99:L$99),"")</f>
        <v>4.8120565713869169E-2</v>
      </c>
      <c r="N122" s="50">
        <f>IFERROR(AVERAGE(ADS_ACT_Simulation!H$99:M$99),"")</f>
        <v>5.0565923267582726E-2</v>
      </c>
      <c r="O122" s="50">
        <f>IFERROR(AVERAGE(ADS_ACT_Simulation!I$99:N$99),"")</f>
        <v>6.5025058743823208E-2</v>
      </c>
      <c r="P122" s="50"/>
      <c r="Q122" s="50">
        <f>IFERROR(AVERAGE(ADS_ACT_Simulation!J$99:O$99),"")</f>
        <v>6.061917111849132E-2</v>
      </c>
      <c r="R122" s="50">
        <f>IFERROR(AVERAGE(ADS_ACT_Simulation!Q$99,ADS_ACT_Simulation!K$99:O$99),"")</f>
        <v>6.3508619071808312E-2</v>
      </c>
      <c r="S122" s="50">
        <f>IFERROR(AVERAGE(ADS_ACT_Simulation!R$99,ADS_ACT_Simulation!Q$99,ADS_ACT_Simulation!L$99:O$99),"")</f>
        <v>5.4378009449691324E-2</v>
      </c>
      <c r="T122" s="50">
        <f>IFERROR(AVERAGE(ADS_ACT_Simulation!S$99,ADS_ACT_Simulation!R$99,ADS_ACT_Simulation!Q$99,ADS_ACT_Simulation!M$99:O$99),"")</f>
        <v>4.3634397766128763E-2</v>
      </c>
      <c r="U122" s="50">
        <f>IFERROR(AVERAGE(ADS_ACT_Simulation!Q$99:T$99,ADS_ACT_Simulation!N$99:O$99),"")</f>
        <v>4.3254036857834612E-2</v>
      </c>
      <c r="V122" s="50">
        <f>IFERROR(AVERAGE(ADS_ACT_Simulation!Q$99:U$99,ADS_ACT_Simulation!O$99),"")</f>
        <v>4.7045205745935736E-2</v>
      </c>
      <c r="W122" s="50">
        <f>IFERROR(AVERAGE(ADS_ACT_Simulation!Q$99:V$99),"")</f>
        <v>5.0255723415375576E-2</v>
      </c>
      <c r="X122" s="50">
        <f>IFERROR(AVERAGE(ADS_ACT_Simulation!R$99:W$99),"")</f>
        <v>4.828275016134579E-2</v>
      </c>
      <c r="Y122" s="50">
        <f>IFERROR(AVERAGE(ADS_ACT_Simulation!S$99:X$99),"")</f>
        <v>4.7680666658058736E-2</v>
      </c>
      <c r="Z122" s="50">
        <f>IFERROR(AVERAGE(ADS_ACT_Simulation!T$99:Y$99),"")</f>
        <v>4.6642000007431315E-2</v>
      </c>
      <c r="AA122" s="50">
        <f>IFERROR(AVERAGE(ADS_ACT_Simulation!U$99:Z$99),"")</f>
        <v>4.7160333334080907E-2</v>
      </c>
      <c r="AB122" s="50">
        <f>IFERROR(AVERAGE(ADS_ACT_Simulation!V$99:AA$99),"")</f>
        <v>4.7828500011185292E-2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IFERROR(AVERAGE(ADS_ACT_Simulation!D$97:O$97),"")</f>
        <v>1.0292088383841299E-2</v>
      </c>
      <c r="R128" s="50">
        <f>IFERROR(AVERAGE(ADS_ACT_Simulation!E$97:O$97,ADS_ACT_Simulation!Q$97),"")</f>
        <v>5.0882918563132928E-3</v>
      </c>
      <c r="S128" s="50">
        <f>IFERROR(AVERAGE(ADS_ACT_Simulation!F$97:O$97,ADS_ACT_Simulation!Q$97:R$97),"")</f>
        <v>-6.2119812047363443E-3</v>
      </c>
      <c r="T128" s="50">
        <f>IFERROR(AVERAGE(ADS_ACT_Simulation!G$97:O$97,ADS_ACT_Simulation!Q$97:S$97),"")</f>
        <v>-7.8218555011952493E-3</v>
      </c>
      <c r="U128" s="50">
        <f>IFERROR(AVERAGE(ADS_ACT_Simulation!H$97:O$97,ADS_ACT_Simulation!Q$97:T$97),"")</f>
        <v>-6.2984897558103119E-3</v>
      </c>
      <c r="V128" s="50">
        <f>IFERROR(AVERAGE(ADS_ACT_Simulation!I$97:O$97,ADS_ACT_Simulation!Q$97:U$97),"")</f>
        <v>-1.1992017894394783E-2</v>
      </c>
      <c r="W128" s="50">
        <f>IFERROR(AVERAGE(ADS_ACT_Simulation!J$97:O$97,ADS_ACT_Simulation!Q$97:V$97),"")</f>
        <v>-1.433899039911187E-2</v>
      </c>
      <c r="X128" s="50">
        <f>IFERROR(AVERAGE(ADS_ACT_Simulation!K$97:O$97,ADS_ACT_Simulation!Q$97:W$97),"")</f>
        <v>-1.8941470391796944E-2</v>
      </c>
      <c r="Y128" s="50">
        <f>IFERROR(AVERAGE(ADS_ACT_Simulation!L$97:O$97,ADS_ACT_Simulation!Q$97:X$97),"")</f>
        <v>-2.4006952943485232E-2</v>
      </c>
      <c r="Z128" s="50">
        <f>IFERROR(AVERAGE(ADS_ACT_Simulation!M$97:O$97,ADS_ACT_Simulation!Q$97:Y$97),"")</f>
        <v>-2.6264848011709196E-2</v>
      </c>
      <c r="AA128" s="50">
        <f>IFERROR(AVERAGE(ADS_ACT_Simulation!N$97:O$97,ADS_ACT_Simulation!Q$97:Z$97),"")</f>
        <v>-3.1628031758363463E-2</v>
      </c>
      <c r="AB128" s="50">
        <f>IFERROR(AVERAGE(ADS_ACT_Simulation!O$97,ADS_ACT_Simulation!Q$97:AA$97),"")</f>
        <v>-3.2472929411904002E-2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IFERROR(AVERAGE(ADS_ACT_Simulation!D$98:O$98),"")</f>
        <v>3.2055031209619798E-2</v>
      </c>
      <c r="R129" s="50">
        <f>IFERROR(AVERAGE(ADS_ACT_Simulation!E$98:O$98,ADS_ACT_Simulation!Q$98),"")</f>
        <v>3.3812943211161156E-2</v>
      </c>
      <c r="S129" s="50">
        <f>IFERROR(AVERAGE(ADS_ACT_Simulation!F$98:O$98,ADS_ACT_Simulation!Q$98:R$98),"")</f>
        <v>3.6647453666126206E-2</v>
      </c>
      <c r="T129" s="50">
        <f>IFERROR(AVERAGE(ADS_ACT_Simulation!G$98:O$98,ADS_ACT_Simulation!Q$98:S$98),"")</f>
        <v>3.4987211168855614E-2</v>
      </c>
      <c r="U129" s="50">
        <f>IFERROR(AVERAGE(ADS_ACT_Simulation!H$98:O$98,ADS_ACT_Simulation!Q$98:T$98),"")</f>
        <v>2.9874178782368272E-2</v>
      </c>
      <c r="V129" s="50">
        <f>IFERROR(AVERAGE(ADS_ACT_Simulation!I$98:O$98,ADS_ACT_Simulation!Q$98:U$98),"")</f>
        <v>2.9417070468569007E-2</v>
      </c>
      <c r="W129" s="50">
        <f>IFERROR(AVERAGE(ADS_ACT_Simulation!J$98:O$98,ADS_ACT_Simulation!Q$98:V$98),"")</f>
        <v>2.7670386950359244E-2</v>
      </c>
      <c r="X129" s="50">
        <f>IFERROR(AVERAGE(ADS_ACT_Simulation!K$98:O$98,ADS_ACT_Simulation!Q$98:W$98),"")</f>
        <v>2.9603795810738909E-2</v>
      </c>
      <c r="Y129" s="50">
        <f>IFERROR(AVERAGE(ADS_ACT_Simulation!L$98:O$98,ADS_ACT_Simulation!Q$98:X$98),"")</f>
        <v>2.978214370665988E-2</v>
      </c>
      <c r="Z129" s="50">
        <f>IFERROR(AVERAGE(ADS_ACT_Simulation!M$98:O$98,ADS_ACT_Simulation!Q$98:Y$98),"")</f>
        <v>2.407084168835566E-2</v>
      </c>
      <c r="AA129" s="50">
        <f>IFERROR(AVERAGE(ADS_ACT_Simulation!N$98:O$98,ADS_ACT_Simulation!Q$98:Z$98),"")</f>
        <v>2.6016949079471812E-2</v>
      </c>
      <c r="AB129" s="50">
        <f>IFERROR(AVERAGE(ADS_ACT_Simulation!O$98,ADS_ACT_Simulation!Q$98:AA$98),"")</f>
        <v>2.5574527609180719E-2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IFERROR(AVERAGE(ADS_ACT_Simulation!D$99:O$99),"")</f>
        <v>4.7203084259663436E-2</v>
      </c>
      <c r="R130" s="50">
        <f>IFERROR(AVERAGE(ADS_ACT_Simulation!E$99:O$99,ADS_ACT_Simulation!Q$99),"")</f>
        <v>4.7691237555498957E-2</v>
      </c>
      <c r="S130" s="50">
        <f>IFERROR(AVERAGE(ADS_ACT_Simulation!F$99:O$99,ADS_ACT_Simulation!Q$99:R$99),"")</f>
        <v>4.4507238082974153E-2</v>
      </c>
      <c r="T130" s="50">
        <f>IFERROR(AVERAGE(ADS_ACT_Simulation!G$99:O$99,ADS_ACT_Simulation!Q$99:S$99),"")</f>
        <v>4.587748173999897E-2</v>
      </c>
      <c r="U130" s="50">
        <f>IFERROR(AVERAGE(ADS_ACT_Simulation!H$99:O$99,ADS_ACT_Simulation!Q$99:T$99),"")</f>
        <v>4.6909980062708669E-2</v>
      </c>
      <c r="V130" s="50">
        <f>IFERROR(AVERAGE(ADS_ACT_Simulation!I$99:O$99,ADS_ACT_Simulation!Q$99:U$99),"")</f>
        <v>5.6035132244879472E-2</v>
      </c>
      <c r="W130" s="50">
        <f>IFERROR(AVERAGE(ADS_ACT_Simulation!J$99:O$99,ADS_ACT_Simulation!Q$99:V$99),"")</f>
        <v>5.5437447266933448E-2</v>
      </c>
      <c r="X130" s="50">
        <f>IFERROR(AVERAGE(ADS_ACT_Simulation!K$99:O$99,ADS_ACT_Simulation!Q$99:W$99),"")</f>
        <v>5.5895684616577047E-2</v>
      </c>
      <c r="Y130" s="50">
        <f>IFERROR(AVERAGE(ADS_ACT_Simulation!L$99:O$99,ADS_ACT_Simulation!Q$99:X$99),"")</f>
        <v>5.102933805387503E-2</v>
      </c>
      <c r="Z130" s="50">
        <f>IFERROR(AVERAGE(ADS_ACT_Simulation!M$99:O$99,ADS_ACT_Simulation!Q$99:Y$99),"")</f>
        <v>4.5138198886780036E-2</v>
      </c>
      <c r="AA130" s="50">
        <f>IFERROR(AVERAGE(ADS_ACT_Simulation!N$99:O$99,ADS_ACT_Simulation!Q$99:Z$99),"")</f>
        <v>4.520718509595776E-2</v>
      </c>
      <c r="AB130" s="50">
        <f>IFERROR(AVERAGE(ADS_ACT_Simulation!O$99,ADS_ACT_Simulation!Q$99:AA$99),"")</f>
        <v>4.7436852878560511E-2</v>
      </c>
      <c r="AC130" s="50"/>
    </row>
  </sheetData>
  <mergeCells count="3">
    <mergeCell ref="Q3:T3"/>
    <mergeCell ref="B83:C83"/>
    <mergeCell ref="B4:B5"/>
  </mergeCells>
  <conditionalFormatting sqref="Q17:AB17 Q19:AB19 Q21:AB21 Q23:AB23">
    <cfRule type="expression" dxfId="17" priority="18">
      <formula>Q$9=1</formula>
    </cfRule>
  </conditionalFormatting>
  <conditionalFormatting sqref="Q25 Q27 Q15 Q17 Q19 Q21 Q23 Q86 Q88 Q90">
    <cfRule type="expression" dxfId="16" priority="17">
      <formula>Q$9=1</formula>
    </cfRule>
  </conditionalFormatting>
  <conditionalFormatting sqref="R25 R27 R15 R17 R19 R21 R23 R86 R88 R90">
    <cfRule type="expression" dxfId="15" priority="16">
      <formula>$R$9=1</formula>
    </cfRule>
  </conditionalFormatting>
  <conditionalFormatting sqref="S25 S27 S15 S17 S19 S21 S23 S86 S88 S90">
    <cfRule type="expression" dxfId="14" priority="15">
      <formula>$S$9=1</formula>
    </cfRule>
  </conditionalFormatting>
  <conditionalFormatting sqref="T25 T27 T15 T17 T19 T21 T23 T86 T88 T90">
    <cfRule type="expression" dxfId="13" priority="14">
      <formula>$T$9=1</formula>
    </cfRule>
  </conditionalFormatting>
  <conditionalFormatting sqref="U25 U27 U15 U17 U19 U21 U23 U86 U88 U90">
    <cfRule type="expression" dxfId="12" priority="13">
      <formula>$U$9=1</formula>
    </cfRule>
  </conditionalFormatting>
  <conditionalFormatting sqref="V25 V27 V15 V17 V19 V21 V23 V86 V88 V90">
    <cfRule type="expression" dxfId="11" priority="12">
      <formula>$V$9=1</formula>
    </cfRule>
  </conditionalFormatting>
  <conditionalFormatting sqref="W25 W27 W15 W17 W19 W21 W23 W86 W88 W90">
    <cfRule type="expression" dxfId="10" priority="11">
      <formula>$W$9=1</formula>
    </cfRule>
  </conditionalFormatting>
  <conditionalFormatting sqref="X25 X27 X15 X17 X19 X21 X23 X86 X88 X90">
    <cfRule type="expression" dxfId="9" priority="10">
      <formula>$X$9=1</formula>
    </cfRule>
  </conditionalFormatting>
  <conditionalFormatting sqref="Y25 Y27 Y15 Y17 Y19 Y21 Y23 Y86 Y88 Y90">
    <cfRule type="expression" dxfId="8" priority="9">
      <formula>$Y$9=1</formula>
    </cfRule>
  </conditionalFormatting>
  <conditionalFormatting sqref="Z25 Z27 Z15 Z17 Z19 Z21 Z23 Z86 Z88 Z90">
    <cfRule type="expression" dxfId="7" priority="8">
      <formula>$Z$9=1</formula>
    </cfRule>
  </conditionalFormatting>
  <conditionalFormatting sqref="AA25 AA27 AA15 AA17 AA19 AA21 AA23 AA86 AA88 AA90">
    <cfRule type="expression" dxfId="6" priority="7">
      <formula>$AA$9=1</formula>
    </cfRule>
  </conditionalFormatting>
  <conditionalFormatting sqref="AB25 AB27 AB15 AB17 AB19 AB21 AB23 AB86 AB88 AB90">
    <cfRule type="expression" dxfId="5" priority="6">
      <formula>$AB$9=1</formula>
    </cfRule>
  </conditionalFormatting>
  <conditionalFormatting sqref="Q3">
    <cfRule type="expression" dxfId="4" priority="3">
      <formula>$BE$3="UAT Test"</formula>
    </cfRule>
    <cfRule type="expression" dxfId="3" priority="4">
      <formula>$BE$3="Production"</formula>
    </cfRule>
    <cfRule type="cellIs" dxfId="2" priority="5" operator="notEqual">
      <formula>""</formula>
    </cfRule>
  </conditionalFormatting>
  <conditionalFormatting sqref="Q25:AB25">
    <cfRule type="expression" dxfId="1" priority="2">
      <formula>Q$9=1</formula>
    </cfRule>
  </conditionalFormatting>
  <conditionalFormatting sqref="Q27:AB27">
    <cfRule type="expression" dxfId="0" priority="1">
      <formula>Q$9=1</formula>
    </cfRule>
  </conditionalFormatting>
  <hyperlinks>
    <hyperlink ref="Q2" r:id="rId1" xr:uid="{55FF231B-C580-484B-8732-54F638E43EF1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:A26" formula="1"/>
  </ignoredErrors>
  <drawing r:id="rId5"/>
</worksheet>
</file>

<file path=customUI/customUI2.xml><?xml version="1.0" encoding="utf-8"?>
<customUI xmlns="http://schemas.microsoft.com/office/2009/07/customui" xmlns:sapcui="SapCustomizeUserInterface" xmlns:x="SapExcelAddIn" onLoad="WorkbookProfile_OnLoad">
  <ribbon>
    <tabs>
      <tab idQ="x:com.sap.ip.bi.analysis.menu">
        <group id="SapCuiRibbon.Ribbon.AOPlugin.Analysis.DataSource" getVisible="WorkbookProfile_GetVisible" getImage="WorkbookProfile_GetImage" getKeytip="WorkbookProfile_GetKeytip" getLabel="WorkbookProfile_GetLabel" getScreentip="WorkbookProfile_GetScreentip" getSupertip="WorkbookProfile_GetSupertip">
          <gallery id="SapCuiRibbon.Ribbon.AOPlugin.Analysis.DataSource.InsertDataSourc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nvalidateContentOnDrop="true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>
            <button id="SapCuiRibbon.Ribbon.AOPlugin.Analysis.DataSource.Selec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Formula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Analysis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gallery>
          <splitButton id="SapCuiRibbon.Ribbon.AOPlugin.Analysis.DataSource.RefreshAll" getVisible="WorkbookProfile_GetVisible" getEnabled="WorkbookProfile_GetEnabled" getKeytip="WorkbookProfile_GetKeytip" getSize="WorkbookProfile_GetSize" getShowLabel="WorkbookProfile_GetShowLabel">
            <button id="SapCuiRibbon.Ribbon.AOPlugin.Analysis.DataSource.RefreshAll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Source.RefreshAll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Source.RefreshAll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Source.RefreshAll.Separator"/>
              <button id="SapCuiRibbon.Ribbon.AOPlugin.Analysis.DataSource.Refresh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Source.Rese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Ribbon.AOPlugin.Analysis.Action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Actions.Undo" getVisible="WorkbookProfile_GetVisible" getEnabled="WorkbookProfile_GetEnabled" getKeytip="WorkbookProfile_GetKeytip" getSize="WorkbookProfile_GetSize" getShowLabel="WorkbookProfile_GetShowLabel">
            <button id="SapCuiRibbon.Ribbon.AOPlugin.Analysis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Actions.Redo" getVisible="WorkbookProfile_GetVisible" getEnabled="WorkbookProfile_GetEnabled" getKeytip="WorkbookProfile_GetKeytip" getSize="WorkbookProfile_GetSize" getShowLabel="WorkbookProfile_GetShowLabel">
            <button id="SapCuiRibbon.Ribbon.AOPlugin.Analysis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DataAnalysi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DataAnalysis.Prompts" getVisible="WorkbookProfile_GetVisible" getEnabled="WorkbookProfile_GetEnabled" getKeytip="WorkbookProfile_GetKeytip" getSize="WorkbookProfile_GetSize" getShowLabel="WorkbookProfile_GetShowLabel">
            <button id="SapCuiRibbon.Ribbon.AOPlugin.Analysis.DataAnalysis.Prompts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Prompts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PromptsFo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PromptsFor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DataAnalysis.Filter" getVisible="WorkbookProfile_GetVisible" getEnabled="WorkbookProfile_GetEnabled" getKeytip="WorkbookProfile_GetKeytip" getSize="WorkbookProfile_GetSize" getShowLabel="WorkbookProfile_GetShowLabel">
            <button id="SapCuiRibbon.Ribbon.AOPlugin.Analysis.DataAnalysis.Filter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Filter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FilterByMemb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ByR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Analysis.FilterAllMembers.Seperator"/>
              <menu id="SapCuiRibbon.Ribbon.AOPlugin.Analysis.DataAnalysis.FilterByMeasure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button id="SapCuiRibbon.Ribbon.AOPlugin.Analysis.DataAnalysis.FilterByMeasure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button id="SapCuiRibbon.Ribbon.AOPlugin.Analysis.DataAnalysis.FilterByMeasure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/menu>
              <menu id="SapCuiRibbon.Ribbon.AOPlugin.Analysis.DataAnalysis.FilterByMeasureOnDataCel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menu id="SapCuiRibbon.Ribbon.AOPlugin.Analysis.DataAnalysis.FilterByMeasureOnDataCellsAllDimens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AllDimension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AllDimension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Row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Row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Row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Co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Col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Col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</menu>
              <menuSeparator id="SapCuiRibbon.Ribbon.AOPlugin.Analysis.DataAnalysis.BexConditions.Separator"/>
              <dynamicMenu id="SapCuiRibbon.Ribbon.AOPlugin.Analysis.DataAnalysis.BexCondit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  <menuSeparator id="SapCuiRibbon.Ribbon.AOPlugin.Analysis.DataAnalysis.SuppressZeroInRows.Separator"/>
              <toggleButton id="SapCuiRibbon.Ribbon.AOPlugin.Analysis.DataAnalysis.SuppressZero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DataAnalysis.SuppressZeroInColu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menu id="SapCuiRibbon.Ribbon.AOPlugin.Analysis.DataAnalysis.Sor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toggleButton id="SapCuiRibbon.Ribbon.AOPlugin.Analysis.DataAnalysis.SortA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SortDe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MoreSortOptionsSeparator"/>
            <button id="SapCuiRibbon.Ribbon.AOPlugin.Analysis.DataAnalysis.MoreSort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Ribbon.AOPlugin.Analysis.DataAnalysis.Hierarchy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Grouping.Separator"/>
            <button id="SapCuiRibbon.Ribbon.AOPlugin.Analysis.DataAnalysis.HierarchyExpan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Expand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Collaps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DataAnalysis.HierarchyExpandToLevel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HierarchyExpandTo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HierarchyShowLeve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CompactDisplayInRows.Seperator"/>
            <toggleButton id="SapCuiRibbon.Ribbon.AOPlugin.Analysis.DataAnalysis.CompactDisplay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CompactDisplayInColi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HierarchyExpandUpwards.Separator"/>
            <toggleButton id="SapCuiRibbon.Ribbon.AOPlugin.Analysis.DataAnalysis.HierarchyExpandUpward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HierarchyExpandToLef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</menu>
          <menu id="SapCuiRibbon.Ribbon.AOPlugin.Analysis.DataAnalysis.Calcula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EditCalculation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AddDynamicCalculation.Separator"/>
            <dynamicMenu id="SapCuiRibbon.Ribbon.AOPlugin.Analysis.DataAnalysis.AddDynamic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Add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AddAdvancedCalcula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Add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Ribbon.AOPlugin.Analysis.Display" getVisible="WorkbookProfile_GetVisible" getImage="WorkbookProfile_GetImage" getKeytip="WorkbookProfile_GetKeytip" getLabel="WorkbookProfile_GetLabel" getScreentip="WorkbookProfile_GetScreentip" getSupertip="WorkbookProfile_GetSupertip">
          <dynamicMenu id="SapCuiRibbon.Ribbon.AOPlugin.Analysis.Display.Member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Measur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Tota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Comments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Comments.SaveCommen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New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Delet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ShowOrHid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Planning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Planning.Recalcul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Ribbon.AOPlugin.Analysis.Planning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Ribbon.AOPlugin.Analysis.Planning.WorkStatu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invalidateContentOnDrop="true" getDescription="WorkbookProfile_GetDescription" getSize="WorkbookProfile_GetSize"/>
          <button id="SapCuiRibbon.Ribbon.AOPlugin.Analysis.Planning.WorkbookDispla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Planning.WorkbookCh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Planning.Back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TaskPane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.TaskPane.DisplayBtn.separator"/>
              <toggleButton id="SapCuiRibbon.Ribbon.AOPlugin.Analysis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="SapCuiRibbon.com.sap.ip.bi.analysis.design.menu" label="Analysis Design" getVisible="WorkbookProfile_GetVisible">
        <group id="Ribbon.AOPlugin.Analysis.Insert" label="Insert" getVisible="WorkbookProfile_GetVisible">
          <splitButton id="SapCuiRibbon.Ribbon.AOPlugin.Analysis.Insert.Chart" getVisible="WorkbookProfile_GetVisible" getEnabled="WorkbookProfile_GetEnabled" getKeytip="WorkbookProfile_GetKeytip" getSize="WorkbookProfile_GetSize" getShowLabel="WorkbookProfile_GetShowLabel">
            <button id="SapCuiRibbon.Ribbon.AOPlugin.Analysis.Insert.Chart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Insert.Chart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Insert.Chart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Pivoted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gallery id="SapCuiRibbon.Ribbon.AOPlugin.Analysis.Insert.InfoFiel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  <gallery id="SapCuiRibbon.Ribbon.AOPlugin.Analysis.Insert.FilterComponen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</group>
        <group id="Ribbon.AOPlugin.AnalysisDesign.Actions" label="Actions" getVisible="WorkbookProfile_GetVisible">
          <splitButton id="SapCuiRibbon.Ribbon.AOPlugin.AnalysisDesign.Actions.Undo" getVisible="WorkbookProfile_GetVisible" getEnabled="WorkbookProfile_GetEnabled" getKeytip="WorkbookProfile_GetKeytip" getSize="WorkbookProfile_GetSize" getShowLabel="WorkbookProfile_GetShowLabel">
            <button id="SapCuiRibbon.Ribbon.AOPlugin.AnalysisDesign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Design.Actions.Redo" getVisible="WorkbookProfile_GetVisible" getEnabled="WorkbookProfile_GetEnabled" getKeytip="WorkbookProfile_GetKeytip" getSize="WorkbookProfile_GetSize" getShowLabel="WorkbookProfile_GetShowLabel">
            <button id="SapCuiRibbon.Ribbon.AOPlugin.AnalysisDesign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Design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.Format" label="Format" getVisible="WorkbookProfile_GetVisible">
          <dynamicMenu id="SapCuiRibbon.Ribbon.AOPlugin.Analysis.Format.ConditionalFormatting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New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Format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Crosstab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Styl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Compose" label="Build" getVisible="WorkbookProfile_GetVisible">
          <menu id="SapCuiRibbon.Ribbon.AOPlugin.Analysis.Compose.Combin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dynamicMenu id="SapCuiRibbon.Ribbon.AOPlugin.Analysis.Compose.ShareAxi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hareAxi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Compose.Sync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ync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Ribbon.AOPlugin.Analysis.DataSource.Cre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DataSource.Re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DataSource.Ad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Tools" label="Tools" getVisible="WorkbookProfile_GetVisible">
          <button id="SapCuiRibbon.Ribbon.AOPlugin.Analysis.Tools.ConvertToFormul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ExportToDesignstudi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LaunchQueryDesignerSingleInstal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ibbon.AOPlugin.Analysis.Tools.LaunchQueryDesigner" getVisible="WorkbookProfile_GetVisible" getEnabled="WorkbookProfile_GetEnabled" getKeytip="WorkbookProfile_GetKeytip" getSize="WorkbookProfile_GetSize" getShowLabel="WorkbookProfile_GetShowLabel">
            <button id="SapCuiRibbon.Ribbon.AOPlugin.Analysis.Tools.LaunchQueryDesigner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Tools.LaunchQueryDesigner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Tools.LaunchQueryDesigner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Ribbon.AOPlugin.Analysis.View" label="View" getVisible="WorkbookProfile_GetVisible">
          <button id="SapCuiRibbon.Ribbon.AOPlugin.Analysis.Tools.Smart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mart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aveQuer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Design.TaskPane" label="Design Panel" getVisible="WorkbookProfile_GetVisible">
          <splitButton id="SapCuiRibbon.Ribbon.AOPlugin.AnalysisDesign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Design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Design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Design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Design.TaskPane.DisplayBtn.separator"/>
              <toggleButton id="SapCuiRibbon.Ribbon.AOPlugin.AnalysisDesign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Design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Design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Q="x:AnalyzerTab">
        <group id="SapCuiRibbon.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Log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WorkSheetTypeGroup" getVisible="WorkbookProfile_GetVisible" getImage="WorkbookProfile_GetImage" getKeytip="WorkbookProfile_GetKeytip" getLabel="WorkbookProfile_GetLabel" getScreentip="WorkbookProfile_GetScreentip" getSupertip="WorkbookProfile_GetSupertip"/>
        <group id="SapCuiRibbon.ReportsGroup" getVisible="WorkbookProfile_GetVisible" getImage="WorkbookProfile_GetImage" getKeytip="WorkbookProfile_GetKeytip" getLabel="WorkbookProfile_GetLabel" getScreentip="WorkbookProfile_GetScreentip" getSupertip="WorkbookProfile_GetSupertip">
          <menu id="SapCuiRibbon.Open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pen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"/>
            <button id="SapCuiRibbon.Open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"/>
            <button id="SapCuiRibbon.OpenRoot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Server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"/>
            <button id="SapCuiRibbon.ChangeFilesManagement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Sav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ave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4"/>
            <button id="SapCuiRibbon.Save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PAK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InputSchedu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5"/>
            <button id="SapCuiRibbon.ChangeFilesManagement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Edi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1" getVisible="WorkbookProfile_GetVisible"/>
          <button id="SapCuiRibbon.New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ReportAc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Delete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6"/>
            <button id="SapCuiRibbon.CollectionWorksheetGener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7"/>
            <button id="SapCuiRibbon.ManageConnec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Forma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PromptVariablesSplitButton" getVisible="WorkbookProfile_GetVisible" getEnabled="WorkbookProfile_GetEnabled" getKeytip="WorkbookProfile_GetKeytip" getSize="WorkbookProfile_GetSize" getShowLabel="WorkbookProfile_GetShowLabel">
            <button id="SapCuiRibbon.PromptDefaultVariables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PromptDefaultVariables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PromptActiveQuer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PromptAllQueri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PromptContext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efreshSplitButton" getVisible="WorkbookProfile_GetVisible" getEnabled="WorkbookProfile_GetEnabled" getKeytip="WorkbookProfile_GetKeytip" getSize="WorkbookProfile_GetSize" getShowLabel="WorkbookProfile_GetShowLabel">
            <button id="SapCuiRibbon.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freshReportsDataOnl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ActiveRepo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8"/>
              <button id="SapCuiRibbon.ScanForMemberRecogni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canForMemberRecognitionButtonGuide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efreshSplitButtonEvdre" getVisible="WorkbookProfile_GetVisible" getEnabled="WorkbookProfile_GetEnabled" getKeytip="WorkbookProfile_GetKeytip" getSize="WorkbookProfile_GetSize" getShowLabel="WorkbookProfile_GetShowLabel">
            <button id="SapCuiRibbon.Refresh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sfresh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ExpandSplitButtonEvdre" getVisible="WorkbookProfile_GetVisible" getEnabled="WorkbookProfile_GetEnabled" getKeytip="WorkbookProfile_GetKeytip" getSize="WorkbookProfile_GetSize" getShowLabel="WorkbookProfile_GetShowLabel">
            <button id="SapCuiRibbon.Expand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Expand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and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Analysis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ExpandSplitButton" getVisible="WorkbookProfile_GetVisible" getEnabled="WorkbookProfile_GetEnabled" getKeytip="WorkbookProfile_GetKeytip" getSize="WorkbookProfile_GetSize" getShowLabel="WorkbookProfile_GetShowLabel">
            <button id="SapCuiRibbon.Expand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menuSeparator id="SapCuiRibbon.MenuSeparator9"/>
              <toggleButton id="SapCuiRibbon.ExpandChildren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Children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0"/>
              <toggleButton id="SapCuiRibbon.Expand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Descendants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1"/>
              <toggleButton id="SapCuiRibbon.ExpandLevel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button id="SapCuiRibbon.Collaps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2" getVisible="WorkbookProfile_GetVisible"/>
          <button id="SapCuiRibbon.Keep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Eliminate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UndoRedoGroup" getVisible="WorkbookProfile_GetVisible" getImage="WorkbookProfile_GetImage" getKeytip="WorkbookProfile_GetKeytip" getLabel="WorkbookProfile_GetLabel" getScreentip="WorkbookProfile_GetScreentip" getSupertip="WorkbookProfile_GetSupertip">
          <button id="SapCuiRibbon.Undo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SubmitDataGroup" getVisible="WorkbookProfile_GetVisible" getImage="WorkbookProfile_GetImage" getKeytip="WorkbookProfile_GetKeytip" getLabel="WorkbookProfile_GetLabel" getScreentip="WorkbookProfile_GetScreentip" getSupertip="WorkbookProfile_GetSupertip">
          <toggleButton id="SapCuiRibbon.ChangeAccessModeToggleButton" getVisible="WorkbookProfile_GetVisible" getEnabled="WorkbookProfile_GetEnabled" getKeytip="WorkbookProfile_GetKeytip" getLabel="WorkbookProfile_GetLabel" getScreentip="WorkbookProfile_GetScreentip" getSupertip="WorkbookProfile_GetSupertip" imageMso="FileStartWorkflow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TransferRollbac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Un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ChangeAccessModeDynamic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TransferSplitButton" getVisible="WorkbookProfile_GetVisible" getEnabled="WorkbookProfile_GetEnabled" getKeytip="WorkbookProfile_GetKeytip" getSize="WorkbookProfile_GetSize" getShowLabel="WorkbookProfile_GetShowLabel">
            <button id="SapCuiRibbon.Transfer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Transfer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Transfer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Transfe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SubmitAndRefreshSplitButton" getVisible="WorkbookProfile_GetVisible" getEnabled="WorkbookProfile_GetEnabled" getKeytip="WorkbookProfile_GetKeytip" getSize="WorkbookProfile_GetSize" getShowLabel="WorkbookProfile_GetShowLabel">
            <button id="SapCuiRibbon.SubmitAnd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SubmitAnd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ubmit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2"/>
              <button id="SapCuiRibbon.EditWor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3"/>
              <button id="SapCuiRibbon.ValidateDat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Commi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r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FunctionWizard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prea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Tren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Weigh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aggregat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mments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NewCommen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FindComment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OpenJourna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CollaborationGroup" getVisible="WorkbookProfile_GetVisible" getImage="WorkbookProfile_GetImage" getKeytip="WorkbookProfile_GetKeytip" getLabel="WorkbookProfile_GetLabel" getScreentip="WorkbookProfile_GetScreentip" getSupertip="WorkbookProfile_GetSupertip">
          <menu id="SapCuiRibbon.Publis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PublishWorkbook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4"/>
            <button id="SapCuiRibbon.ContentLibrary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Boo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BookPublica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5"/>
            <button id="SapCuiRibbon.New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6"/>
            <button id="SapCuiRibbon.Sav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7"/>
            <button id="SapCuiRibbon.MaintainBookMenu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8"/>
            <button id="SapCuiRibbon.ChangeBoo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istribution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fflineDstrib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9"/>
            <button id="SapCuiRibbon.Colle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0"/>
            <button id="SapCuiRibbon.New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1"/>
            <button id="SapCuiRibbon.Sav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2"/>
            <button id="SapCuiRibbon.MaintainDistributionUser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intainDistribution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3"/>
            <button id="SapCuiRibbon.ChangeBooks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ToolsGroup" getVisible="WorkbookProfile_GetVisible" getImage="WorkbookProfile_GetImage" getKeytip="WorkbookProfile_GetKeytip" getLabel="WorkbookProfile_GetLabel" getScreentip="WorkbookProfile_GetScreentip" getSupertip="WorkbookProfile_GetSupertip">
          <menu id="SapCuiRibbon.AddLin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4"/>
            <button id="SapCuiRibbon.Del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5"/>
            <button id="SapCuiRibbon.Follow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6"/>
            <toggleButton id="SapCuiRibbon.DisplayLinkSymbol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MenuSeparator27"/>
            <button id="SapCuiRibbon.ChangeQuickLin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dynamicMenu id="SapCuiRibbon.DrillThroug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CustomMembersSplitButton" getVisible="WorkbookProfile_GetVisible" getEnabled="WorkbookProfile_GetEnabled" getKeytip="WorkbookProfile_GetKeytip" getSize="WorkbookProfile_GetSize" getShowLabel="WorkbookProfile_GetShowLabel">
            <button id="SapCuiRibbon.CustomMember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CustomMember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Manage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28"/>
              <button id="SapCuiRibbon.Im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toggleButton id="SapCuiRibbon.WorkOfflin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Fun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OptionsSplitButton" getVisible="WorkbookProfile_GetVisible" getEnabled="WorkbookProfile_GetEnabled" getKeytip="WorkbookProfile_GetKeytip" getSize="WorkbookProfile_GetSize" getShowLabel="WorkbookProfile_GetShowLabel">
            <button id="SapCuiRibbon.Option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Option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heet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Workbook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CurrentView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Global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sibility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menu id="SapCuiRibbon.MoreToo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FlashInser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playMDX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emberProperti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toggleButton id="SapCuiRibbon.IDS_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button id="SapCuiRibbon.UserLo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howNotificationCent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MetaDataCach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efreshMetadat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ConnectionContex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9"/>
            <button id="SapCuiRibbon.ReportCollecto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EvdreMigration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0"/>
            <button id="SapCuiRibbon.InsertEPMMemberIDInEPMFomul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1"/>
            <button id="SapCuiRibbon.CubeInf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separator id="SapCuiRibbon.separator3" getVisible="WorkbookProfile_GetVisible"/>
          <toggleButton id="SapCuiRibbon.CustomTaskPane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  <group id="SapCuiRibbon.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utExtens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  <tab idQ="x:DataManagerTab">
        <group id="SapCuiRibbon.DataManager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Log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EData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unPackageSplitButton" getVisible="WorkbookProfile_GetVisible" getEnabled="WorkbookProfile_GetEnabled" getKeytip="WorkbookProfile_GetKeytip" getSize="WorkbookProfile_GetSize" getShowLabel="WorkbookProfile_GetShowLabel">
            <button id="SapCuiRibbon.RunPackage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unPackage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unPackage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unPackageLin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viewStatusSplitButton" getVisible="WorkbookProfile_GetVisible" getEnabled="WorkbookProfile_GetEnabled" getKeytip="WorkbookProfile_GetKeytip" getSize="WorkbookProfile_GetSize" getShowLabel="WorkbookProfile_GetShowLabel">
            <button id="SapCuiRibbon.ViewStatu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ViewStatu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ViewPackag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PackageLin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Schedul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eparator id="SapCuiRibbon.separator4" getVisible="WorkbookProfile_GetVisible"/>
          <button id="SapCuiRibbon.FileUp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FileDown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Pre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5" getVisible="WorkbookProfile_GetVisible"/>
          <menu id="SapCuiRibbon.Organiz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rganizePackage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PackageLink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DeltaInitializ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Transformat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Transformat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nvers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Convers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NewConversion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MMor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ClearSavedPromptValu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DataManager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DataManager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Manager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</tabs>
  </ribbon>
  <backstage>
    <tab id="SapCuiBackstage.Ao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Backstage.AOPlugin.OpenDataSour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DataSour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DataSource.Menu.MenuGroup" itemSize="normal">
                <button id="SapCuiBackstage.Backstage.AOPlugin.OpenDataSource.Menu.MenuGroup.LoadRecentLis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DataSource.Menu.MenuGroup2" itemSize="normal">
                <button id="SapCuiBackstage.Backstage.AOPlugin.OpenDataSource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DataSource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DataSource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DataSource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DataSource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DataSource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DataSource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DataSource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DataSource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DataSource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DataSource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DataSource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DataSource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DataSource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DataSource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DataSource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DataSource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DataSource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DataSource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DataSource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DataSource.Menu.MenuGroup3" itemSize="normal">
                <button id="SapCuiBackstage.Backstage.AOPlugin.OpenDataSource.Menu.MenuGroup3.OpenDataSourc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Open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Workbook.Menu.MenuGroup" itemSize="normal">
                <button id="SapCuiBackstage.Backstage.AOPlugin.OpenWorkbook.Menu.MenuGroup.LoadMenuEntr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Workbook.Menu.MenuGroup2" itemSize="normal">
                <button id="SapCuiBackstage.Backstage.AOPlugin.OpenWorkbook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Workbook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Workbook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Workbook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Workbook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Workbook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Workbook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Workbook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Workbook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Workbook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Workbook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Workbook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Workbook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Workbook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Workbook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Workbook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Workbook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Workbook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Workbook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Workbook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Workbook.Menu.MenuGroup3" itemSize="normal">
                <button id="SapCuiBackstage.Backstage.AOPlugin.OpenWorkbook.Menu.MenuGroup3.OpenWorkbookFrom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OpenWorkbook.Menu.MenuGroup3.OpenWorkbookFrom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ConvertBEx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ConvertBExWorkbook.ConvertBExWorkbook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Backstage.AOPlugin.Save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Save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SaveWorkbook.Menu.MenuGroup" itemSize="large">
                <button id="SapCuiBackstage.Backstage.AOPlugin.SaveWorkbook.Menu.MenuGroup.SaveWorkbookTo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SaveWorkbook.Menu.MenuGroup.SaveWorkbookTo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Protect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Protect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ProtectWorkbook.Menu.MenuGroup" itemSize="large">
                <toggleButton id="SapCuiBackstage.Backstage.AOPlugin.ProtectWorkbook.Menu.MenuGroup.ProtectCurrentShee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AOPlugin.ProtectWorkbook.Menu.MenuGroup.ProtectWorkbook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</menuGroup>
            </menu>
          </primaryItem>
        </group>
      </firstColumn>
      <secondColumn>
        <group id="SapCuiBackstage.Backstage.Cof.CustomizeUserInterfa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CustomizeUserInterfa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CustomizeUserInterface.Menu.MenuGroup" itemSize="large">
                <button id="SapCuiBackstage.Backstage.Cof.CustomizeUserInterface.Menu.MenuGroup.Customize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Cof.CustomizeUserInterface.Menu.MenuGroup.AdvancedConfiguration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  <button id="SapCuiBackstage.Backstage.AOPlugin.Settings.Setting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</group>
        <group id="SapCuiBackstage.Backstage.Cof.Support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Support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Support.Menu.MenuGroup" itemSize="large">
                <toggleButton id="SapCuiBackstage.Backstage.Cof.Support.Menu.MenuGroup.Support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Profiling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Advanced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ClientProfiling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button id="SapCuiBackstage.Backstage.AOPlugin.Settings.Statistic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  <topItems>
            <button id="SapCuiBackstage.Backstage.Cof.Support.Menu.MenuGroup.Rese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topItems>
        </group>
        <group id="SapCuiBackstage.Backstage.Cof.AboutAnalysi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Cof.AboutAnalysis.AboutAnalysis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  <group id="SapCuiBackstage.Backstage.AOPlugin.Help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Help.Help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</secondColumn>
    </tab>
    <tab id="SapCuiBackstage.com.sap.epm.BPFClient.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com.sap.epm.BPFClient.group.ShowHid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com.sap.epm.BPFClient.button.ShowHide" getLabel="WorkbookProfile_BackstageGetLabel" getEnabled="WorkbookProfile_BackstageGetEnabled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com.sap.epm.BPFClient.group.OpenActivitie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com.sap.epm.BPFClient.menu.OpenActivities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com.sap.epm.BPFClient.menugroup.LoadRecentConnection" itemSize="normal">
                <button id="SapCuiBackstage.com.sap.epm.BPFClient.button.LoadRecent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com.sap.epm.BPFClient.menugroup.OpenRecentConnection" itemSize="normal">
                <button id="SapCuiBackstage.com.sap.epm.BPFClient.button.OpenRecentConnection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  <menuGroup id="SapCuiBackstage.com.sap.epm.BPFClient.menugroup.OpenPluginConnection" itemSize="normal">
                <button id="SapCuiBackstage.com.sap.epm.BPFClient.button.OpenActivit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SapGuiHtml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com.sap.epm.FPMXLClien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  <topItems>
            <button id="SapCuiBackstage.com.sap.epm.BPFClient.button.ChangeEnvironmen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topItems>
        </group>
      </firstColumn>
    </tab>
  </backstage>
  <contextMenus>
    <contextMenu idMso="ContextMenuCell">
      <menuSeparator id="SapCuiContextMenu.ContextMenu.AOPlugin.FilterMembers.Separator"/>
      <button id="SapCuiContextMenu.ContextMenu.AOPlugin.Filt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FilterMembersAndSwapWit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FilterOth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Member.Separator"/>
      <button id="SapCuiContextMenu.ContextMenu.AOPlugin.FilterByMembe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FilterByRang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SelectAll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Value.Separator"/>
      <menu id="SapCuiContextMenu.ContextMenu.AOPlugin.FilterByValu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button id="SapCuiContextMenu.ContextMenu.AOPlugin.FilterByValue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ContextMenu.AOPlugin.FilterByValue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  <menu id="SapCuiContextMenu.ContextMenu.AOPlugin.FilterByMeasure.Separato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ContextMenu.AOPlugin.FilterByMeasure.AllDimensionsIndependently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AllDimensionsIndependently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AllDimensionsIndependently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Row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Row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Row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Colum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Column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Column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</menu>
      <dynamicMenu id="SapCuiContextMenu.ContextMenu.AOPlugin.BExConditio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SortAscending.Separator"/>
      <toggleButton id="SapCuiContextMenu.ContextMenu.AOPlugin.SortA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SortDe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Expand.Separator"/>
      <button id="SapCuiContextMenu.ContextMenu.AOPlugin.Expand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xpand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Collaps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ExpandToLeve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ExpandTo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ddCalculation.Separator"/>
      <dynamicMenu id="SapCuiContextMenu.ContextMenu.AOPlugin.Ad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AddDynamic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AddAdvance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CalculationNam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Add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umberFormat.Separator"/>
      <button id="SapCuiContextMenu.ContextMenu.AOPlugin.NumberForma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Tota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CalculateTotalsA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LockCells.Separator"/>
      <button id="SapCuiContextMenu.ContextMenu.AOPlugin.Lock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WorkStatu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roupMembers.Separator"/>
      <toggleButton id="SapCuiContextMenu.ContextMenu.AOPlugin.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Al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RenameGroup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GroupCrosstab.Separator"/>
      <dynamicMenu id="SapCuiContextMenu.ContextMenu.AOPlugin.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Un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Link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Separate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ewLines.Separator"/>
      <dynamicMenu id="SapCuiContextMenu.ContextMenu.AOPlugin.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Format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oTo.Separator"/>
      <dynamicMenu id="SapCuiContextMenu.ContextMenu.AOPlugin.GoTo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ctivateAutomaticRefresh.Separator"/>
      <button id="SapCuiContextMenu.ContextMenu.AOPlugin.ActivateAutomaticRefres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PlanningNewLines.Separator"/>
      <button id="SapCuiContextMenu.ContextMenu.AOPlugin.Planning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 id="SapCuiContextMenu.EPMContextMenu" insertBeforeMso="Cu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Element100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0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05"/>
        <button id="SapCuiContextMenu.Element100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6"/>
        <button id="SapCuiContextMenu.Element100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8"/>
        <button id="SapCuiContextMenu.Element100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1"/>
        <button id="SapCuiContextMenu.Element101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4"/>
        <button id="SapCuiContextMenu.Element101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4"/>
        <button id="SapCuiContextMenu.Element104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8"/>
        <button id="SapCuiContextMenu.Element103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5"/>
        <button id="SapCuiContextMenu.Element101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7"/>
        <button id="SapCuiContextMenu.Element101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6"/>
        <button id="SapCuiContextMenu.Element103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2"/>
        <button id="SapCuiContextMenu.Element104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8"/>
        <button id="SapCuiContextMenu.Element101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9"/>
        <button id="SapCuiContextMenu.Element101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2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1"/>
        <menu id="SapCuiContextMenu.Element102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2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menuSeparator id="SapCuiContextMenu.separator1025"/>
          <button id="SapCuiContextMenu.Element102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34"/>
        <dynamicMenu id="SapCuiContextMenu.Element103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  <menuSeparator id="SapCuiContextMenu.separator1028"/>
        <button id="SapCuiContextMenu.Element102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9"/>
        <button id="SapCuiContextMenu.Element103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9"/>
        <button id="SapCuiContextMenu.Element102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1"/>
        <button id="SapCuiContextMenu.Element103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rofile xmlns="http://www.sap.com/cof/customui/profile" xmlns:xsd="http://www.w3.org/2001/XMLSchema" xmlns:xsi="http://www.w3.org/2001/XMLSchema-instance">
  <NeedLabelUpdate>false</NeedLabelUpdate>
  <Version>2.7.900.92200</Version>
  <CofCustomUi>
    <CofTabs>
      <Tab xsi:type="CofTab">
        <Properties>
          <Property xsi:type="IdProperty">
            <Value xsi:type="xsd:string">com.sap.ip.bi.analysis.menu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Ribbon.AOPlugin.Analysis.DataSource</Value>
              </Property>
              <Property xsi:type="LabelProperty">
                <Value xsi:type="xsd:string">Data Source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Ribbon.AOPlugin.Analysis.DataSource.InsertDataSource</Value>
                  </Property>
                  <Property xsi:type="LabelProperty">
                    <Value xsi:type="xsd:string">Insert Data Source</Value>
                  </Property>
                </Properties>
                <IsVisible>true</IsVisible>
                <IsConfigurableControl>true</IsConfigurableControl>
                <Type>Gallery</Type>
                <CofElements>
                  <CofElementBase xsi:type="CofControl">
                    <Properties>
                      <Property xsi:type="IdProperty">
                        <Value xsi:type="xsd:string">Ribbon.AOPlugin.Analysis.DataSource.SelectDataSource</Value>
                      </Property>
                      <Property xsi:type="LabelProperty">
                        <Value xsi:type="xsd:string">Select Data Source for Analysis...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Ribbon.AOPlugin.Analysis.DataSource.InsertFormulaDataSource</Value>
                      </Property>
                      <Property xsi:type="LabelProperty">
                        <Value xsi:type="xsd:string">Select Data Source for Defining Formulas...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Ribbon.AOPlugin.Analysis.DataSource.InsertAnalysisView</Value>
                      </Property>
                      <Property xsi:type="LabelProperty">
                        <Value xsi:type="xsd:string">Insert Analysis View...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Ribbon.AOPlugin.Analysis.DataSource.RefreshAll</Value>
                  </Property>
                  <Property xsi:type="LabelProperty">
                    <Value xsi:type="xsd:string">Refresh All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Ribbon.AOPlugin.Analysis.DataSource.RefreshAll_Btn</Value>
                      </Property>
                      <Property xsi:type="LabelProperty">
                        <Value xsi:type="xsd:string">Refresh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Ribbon.AOPlugin.Analysis.DataSource.RefreshAll.Separator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Ribbon.AOPlugin.Analysis.DataSource.RefreshDataSource</Value>
                      </Property>
                      <Property xsi:type="LabelProperty">
                        <Value xsi:type="xsd:string">Refresh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Ribbon.AOPlugin.Analysis.DataSource.ResetDataSource</Value>
                      </Property>
                      <Property xsi:type="LabelProperty">
                        <Value xsi:type="xsd:string">Reset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Ribbon.AOPlugin.Analysis.Actions</Value>
              </Property>
              <Property xsi:type="LabelProperty">
                <Value xsi:type="xsd:string">Actions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Ribbon.AOPlugin.Analysis.DataAnalysis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Ribbon.AOPlugin.Analysis.DataAnalysis.Prompts</Value>
                  </Property>
                  <Property xsi:type="LabelProperty">
                    <Value xsi:type="xsd:string">Prompts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Ribbon.AOPlugin.Analysis.DataAnalysis.PromptsForWorkbook</Value>
                      </Property>
                      <Property xsi:type="LabelProperty">
                        <Value xsi:type="xsd:string">Prompts for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Ribbon.AOPlugin.Analysis.DataAnalysis.PromptsForDataSource</Value>
                      </Property>
                      <Property xsi:type="LabelProperty">
                        <Value xsi:type="xsd:string">Prompts for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Ribbon.AOPlugin.Analysis.DataAnalysis.Filter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Ribbon.AOPlugin.Analysis.DataAnalysis.FilterByMember</Value>
                      </Property>
                      <Property xsi:type="LabelProperty">
                        <Value xsi:type="xsd:string">Filter By Member...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Ribbon.AOPlugin.Analysis.DataAnalysis.FilterByRange</Value>
                      </Property>
                      <Property xsi:type="LabelProperty">
                        <Value xsi:type="xsd:string">Filter By Range...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</Value>
                      </Property>
                      <Property xsi:type="LabelProperty">
                        <Value xsi:type="xsd:string">Select All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Ribbon.AOPlugin.Analysis.DataAnalysis.FilterByMeasureEdit</Value>
                          </Property>
                          <Property xsi:type="LabelProperty">
                            <Value xsi:type="xsd:string">Edit...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Ribbon.AOPlugin.Analysis.DataAnalysis.FilterByMeasureReset</Value>
                          </Property>
                          <Property xsi:type="LabelProperty">
                            <Value xsi:type="xsd:string">Reset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Ribbon.AOPlugin.Analysis.DataAnalysis.FilterByMeasureOnDataCells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Ribbon.AOPlugin.Analysis.DataAnalysis.FilterByMeasureOnDataCellsAllDimensions</Value>
                          </Property>
                          <Property xsi:type="LabelProperty">
                            <Value xsi:type="xsd:string">All Dimensions Independently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Ribbon.AOPlugin.Analysis.DataAnalysis.FilterByMeasureOnDataCellsRows</Value>
                          </Property>
                          <Property xsi:type="LabelProperty">
                            <Value xsi:type="xsd:string">Most Detailed Dimension in Rows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Ribbon.AOPlugin.Analysis.DataAnalysis.FilterByMeasureOnDataCellsCols</Value>
                          </Property>
                          <Property xsi:type="LabelProperty">
                            <Value xsi:type="xsd:string">Most Detailed Dimension in Columns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</Value>
                      </Property>
                      <Property xsi:type="LabelProperty">
                        <Value xsi:type="xsd:string">BEx Conditions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</Value>
                      </Property>
                      <Property xsi:type="LabelProperty">
                        <Value xsi:type="xsd:string">Suppress Zeros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Ribbon.AOPlugin.Analysis.DataAnalysis.SuppressZeroInColumns</Value>
                      </Property>
                      <Property xsi:type="LabelProperty">
                        <Value xsi:type="xsd:string">Suppress Zeros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Ribbon.AOPlugin.Analysis.DataAnalysis.Sort</Value>
                  </Property>
                  <Property xsi:type="LabelProperty">
                    <Value xsi:type="xsd:string">Sort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Ribbon.AOPlugin.Analysis.DataAnalysis.SortAscending</Value>
                      </Property>
                      <Property xsi:type="LabelProperty">
                        <Value xsi:type="xsd:string">Sort Ascending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Ribbon.AOPlugin.Analysis.DataAnalysis.SortDescending</Value>
                      </Property>
                      <Property xsi:type="LabelProperty">
                        <Value xsi:type="xsd:string">Sort Descending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</Value>
                      </Property>
                      <Property xsi:type="LabelProperty">
                        <Value xsi:type="xsd:string">More Sort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Ribbon.AOPlugin.Analysis.DataAnalysis.Hierarchy</Value>
                  </Property>
                  <Property xsi:type="LabelProperty">
                    <Value xsi:type="xsd:string">Hierarchy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Ribbon.AOPlugin.Analysis.DataAnalysis.GroupMembers</Value>
                      </Property>
                      <Property xsi:type="LabelProperty">
                        <Value xsi:type="xsd:string">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Ribbon.AOPlugin.Analysis.DataAnalysis.UngroupMembers</Value>
                      </Property>
                      <Property xsi:type="LabelProperty">
                        <Value xsi:type="xsd:string">Ungroup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Ribbon.AOPlugin.Analysis.DataAnalysis.UngroupAllMembers</Value>
                      </Property>
                      <Property xsi:type="LabelProperty">
                        <Value xsi:type="xsd:string">Ungroup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Ribbon.AOPlugin.AnalysisGrouping.Separator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</Value>
                      </Property>
                      <Property xsi:type="LabelProperty">
                        <Value xsi:type="xsd:string">Expand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Ribbon.AOPlugin.Analysis.DataAnalysis.HierarchyExpandDimension</Value>
                      </Property>
                      <Property xsi:type="LabelProperty">
                        <Value xsi:type="xsd:string">Expand Dimension (unknown name)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Ribbon.AOPlugin.Analysis.DataAnalysis.HierarchyCollapse</Value>
                      </Property>
                      <Property xsi:type="LabelProperty">
                        <Value xsi:type="xsd:string">Collapse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Ribbon.AOPlugin.Analysis.DataAnalysis.HierarchyExpandToLevel</Value>
                      </Property>
                      <Property xsi:type="LabelProperty">
                        <Value xsi:type="xsd:string">Expand to Level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Ribbon.AOPlugin.Analysis.DataAnalysis.HierarchyExpandToDimension</Value>
                      </Property>
                      <Property xsi:type="LabelProperty">
                        <Value xsi:type="xsd:string">Expand to Dimension (unknown name)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Ribbon.AOPlugin.Analysis.DataAnalysis.HierarchyShowLevels</Value>
                      </Property>
                      <Property xsi:type="LabelProperty">
                        <Value xsi:type="xsd:string">Show Levels...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</Value>
                      </Property>
                      <Property xsi:type="LabelProperty">
                        <Value xsi:type="xsd:string">Compact Display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Ribbon.AOPlugin.Analysis.DataAnalysis.CompactDisplayInColimns</Value>
                      </Property>
                      <Property xsi:type="LabelProperty">
                        <Value xsi:type="xsd:string">Compact Display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</Value>
                      </Property>
                      <Property xsi:type="LabelProperty">
                        <Value xsi:type="xsd:string">Expand Upwards (Rows)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Ribbon.AOPlugin.Analysis.DataAnalysis.HierarchyExpandToLeft</Value>
                      </Property>
                      <Property xsi:type="LabelProperty">
                        <Value xsi:type="xsd:string">Expand to Left (Columns)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Ribbon.AOPlugin.Analysis.DataAnalysis.Calculations</Value>
                  </Property>
                  <Property xsi:type="LabelProperty">
                    <Value xsi:type="xsd:string">Calculations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Ribbon.AOPlugin.Analysis.DataAnalysis.EditCalculationName</Value>
                      </Property>
                      <Property xsi:type="LabelProperty">
                        <Value xsi:type="xsd:string">Edit Name...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Ribbon.AOPlugin.Analysis.DataAnalysis.EditCalculation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Ribbon.AOPlugin.Analysis.DataAnalysis.EditRestrictions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Ribbon.AOPlugin.Analysis.DataAnalysis.DeleteCalculation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Ribbon.AOPlugin.Analysis.DataAnalysis.DeleteRestrictions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</Value>
                      </Property>
                      <Property xsi:type="LabelProperty">
                        <Value xsi:type="xsd:string">Add Dynamic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Ribbon.AOPlugin.Analysis.DataAnalysis.AddCalculation</Value>
                      </Property>
                      <Property xsi:type="LabelProperty">
                        <Value xsi:type="xsd:string">Add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Ribbon.AOPlugin.Analysis.DataAnalysis.AddAdvancedCalculations</Value>
                      </Property>
                      <Property xsi:type="LabelProperty">
                        <Value xsi:type="xsd:string">Add Advanced Calculation...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Ribbon.AOPlugin.Analysis.DataAnalysis.AddRestrictions</Value>
                      </Property>
                      <Property xsi:type="LabelProperty">
                        <Value xsi:type="xsd:string">Add Restriction...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Ribbon.AOPlugin.Analysis.Display</Value>
              </Property>
              <Property xsi:type="LabelProperty">
                <Value xsi:type="xsd:string">Display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Ribbon.AOPlugin.Analysis.Display.Members</Value>
                  </Property>
                  <Property xsi:type="LabelProperty">
                    <Value xsi:type="xsd:string">Members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Ribbon.AOPlugin.Analysis.Display.Measures</Value>
                  </Property>
                  <Property xsi:type="LabelProperty">
                    <Value xsi:type="xsd:string">Measures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Ribbon.AOPlugin.Analysis.Display.Totals</Value>
                  </Property>
                  <Property xsi:type="LabelProperty">
                    <Value xsi:type="xsd:string">Totals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Ribbon.AOPlugin.Analysis.Comments.SaveComments</Value>
                  </Property>
                  <Property xsi:type="LabelProperty">
                    <Value xsi:type="xsd:string">Save Comments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ReviewNewComment</Value>
                  </Property>
                  <Property xsi:type="LabelProperty">
                    <Value xsi:type="xsd:string">New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ReviewDeleteComment</Value>
                  </Property>
                  <Property xsi:type="LabelProperty">
                    <Value xsi:type="xsd:string">Delete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ReviewShowOrHideComment</Value>
                  </Property>
                  <Property xsi:type="LabelProperty">
                    <Value xsi:type="xsd:string">Show/Hide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Ribbon.AOPlugin.Analysis.Planning</Value>
              </Property>
              <Property xsi:type="LabelProperty">
                <Value xsi:type="xsd:string">Planning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Ribbon.AOPlugin.Analysis.Planning.Save</Value>
                  </Property>
                  <Property xsi:type="LabelProperty">
                    <Value xsi:type="xsd:string">Save Data</Value>
                  </Property>
                </Properties>
                <IsVisible>false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Ribbon.AOPlugin.Analysis.Planning.Recalculate</Value>
                  </Property>
                  <Property xsi:type="LabelProperty">
                    <Value xsi:type="xsd:string">Recalculate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Ribbon.AOPlugin.Analysis.Planning.WorkStatus</Value>
                  </Property>
                  <Property xsi:type="LabelProperty">
                    <Value xsi:type="xsd:string">Work Status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Ribbon.AOPlugin.Analysis.Planning.WorkbookChange</Value>
                  </Property>
                  <Property xsi:type="LabelProperty">
                    <Value xsi:type="xsd:string">Change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Ribbon.AOPlugin.Analysis.Planning.Back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Ribbon.AOPlugin.Analysis.TaskPane</Value>
              </Property>
              <Property xsi:type="LabelProperty">
                <Value xsi:type="xsd:string">Design Panel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ustomTab">
        <Properties>
          <Property xsi:type="IdProperty">
            <Value xsi:type="xsd:string">com.sap.ip.bi.analysis.design.menu</Value>
          </Property>
          <Property xsi:type="LabelProperty">
            <Value xsi:type="xsd:string">Analysis Design</Value>
          </Property>
          <Property xsi:type="InsertPositionProperty"/>
        </Properties>
        <IsVisible>true</IsVisible>
        <IsConfigurableControl>true</IsConfigurableControl>
        <Type>Tab</Type>
        <CofElements>
          <CofElementBase xsi:type="CustomGroup">
            <Properties>
              <Property xsi:type="IdProperty">
                <Value xsi:type="xsd:string">Ribbon.AOPlugin.Analysis.Insert</Value>
              </Property>
              <Property xsi:type="LabelProperty">
                <Value xsi:type="xsd:string">Insert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Ribbon.AOPlugin.Analysis.Insert.Chart</Value>
                  </Property>
                  <Property xsi:type="LabelProperty">
                    <Value xsi:type="xsd:string">Chart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Ribbon.AOPlugin.Analysis.Insert.Chart_Btn</Value>
                      </Property>
                      <Property xsi:type="LabelProperty">
                        <Value xsi:type="xsd:string">Insert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Ribbon.AOPlugin.Analysis.Insert.WaterfallChart</Value>
                      </Property>
                      <Property xsi:type="LabelProperty">
                        <Value xsi:type="xsd:string">Insert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Ribbon.AOPlugin.Analysis.Insert.PivotedWaterfallChart</Value>
                      </Property>
                      <Property xsi:type="LabelProperty">
                        <Value xsi:type="xsd:string">Insert Pivoted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Ribbon.AOPlugin.Analysis.Insert.InfoField</Value>
                  </Property>
                  <Property xsi:type="LabelProperty">
                    <Value xsi:type="xsd:string">Info Field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  <CofElementBase xsi:type="CofControl">
                <Properties>
                  <Property xsi:type="IdProperty">
                    <Value xsi:type="xsd:string">Ribbon.AOPlugin.Analysis.Insert.FilterComponent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Ribbon.AOPlugin.AnalysisDesign.Actions</Value>
              </Property>
              <Property xsi:type="LabelProperty">
                <Value xsi:type="xsd:string">Actions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Ribbon.AOPlugin.Analysis.Format</Value>
              </Property>
              <Property xsi:type="LabelProperty">
                <Value xsi:type="xsd:string">Format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Ribbon.AOPlugin.Analysis.Format.ConditionalFormatting</Value>
                  </Property>
                  <Property xsi:type="LabelProperty">
                    <Value xsi:type="xsd:string">Conditional Formatting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Ribbon.AOPlugin.Analysis.Format.NewCells</Value>
                  </Property>
                  <Property xsi:type="LabelProperty">
                    <Value xsi:type="xsd:string">New Lines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Ribbon.AOPlugin.Analysis.Format.FormatCells</Value>
                  </Property>
                  <Property xsi:type="LabelProperty">
                    <Value xsi:type="xsd:string">Format Cells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Ribbon.AOPlugin.Analysis.Format.Crosstab</Value>
                  </Property>
                  <Property xsi:type="LabelProperty">
                    <Value xsi:type="xsd:string">Crosstab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Ribbon.AOPlugin.Analysis.Format.Styles</Value>
                  </Property>
                  <Property xsi:type="LabelProperty">
                    <Value xsi:type="xsd:string">Styles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Ribbon.AOPlugin.Analysis.Compose</Value>
              </Property>
              <Property xsi:type="LabelProperty">
                <Value xsi:type="xsd:string">Build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Ribbon.AOPlugin.Analysis.Compose.Combine</Value>
                  </Property>
                  <Property xsi:type="LabelProperty">
                    <Value xsi:type="xsd:string">Combine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Ribbon.AOPlugin.Analysis.Compose.ShareAxis</Value>
                      </Property>
                      <Property xsi:type="LabelProperty">
                        <Value xsi:type="xsd:string">Group Crosstab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Ribbon.AOPlugin.Analysis.Compose.UnshareAxis</Value>
                      </Property>
                      <Property xsi:type="LabelProperty">
                        <Value xsi:type="xsd:string">Ungroup Crosstab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Ribbon.AOPlugin.Analysis.Compose.SyncDimension</Value>
                      </Property>
                      <Property xsi:type="LabelProperty">
                        <Value xsi:type="xsd:string">Link Dimension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Ribbon.AOPlugin.Analysis.Compose.UnsyncDimension</Value>
                      </Property>
                      <Property xsi:type="LabelProperty">
                        <Value xsi:type="xsd:string">Separate Dimension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Ribbon.AOPlugin.Analysis.DataSource.Create</Value>
                  </Property>
                  <Property xsi:type="LabelProperty">
                    <Value xsi:type="xsd:string">Create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Ribbon.AOPlugin.Analysis.DataSource.Reload</Value>
                  </Property>
                  <Property xsi:type="LabelProperty">
                    <Value xsi:type="xsd:string">Reload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Ribbon.AOPlugin.Analysis.DataSource.Add</Value>
                  </Property>
                  <Property xsi:type="LabelProperty">
                    <Value xsi:type="xsd:string">Add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Ribbon.AOPlugin.Analysis.Tools</Value>
              </Property>
              <Property xsi:type="LabelProperty">
                <Value xsi:type="xsd:string">Tools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Ribbon.AOPlugin.Analysis.Tools.ConvertToFormula</Value>
                  </Property>
                  <Property xsi:type="LabelProperty">
                    <Value xsi:type="xsd:string">Convert to Formula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Ribbon.AOPlugin.Analysis.Tools.ExportToDesignstudio</Value>
                  </Property>
                  <Property xsi:type="LabelProperty">
                    <Value xsi:type="xsd:string">Create Web Application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Ribbon.AOPlugin.Analysis.Tools.LaunchQueryDesignerSingleInstallation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Ribbon.AOPlugin.Analysis.Tools.LaunchQueryDesignerSingleInstallation</MasterRelatedControl>
                </GroupedControlInfo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Ribbon.AOPlugin.Analysis.Tools.LaunchQueryDesigner.menu.item0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Ribbon.AOPlugin.Analysis.View</Value>
              </Property>
              <Property xsi:type="LabelProperty">
                <Value xsi:type="xsd:string">View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Ribbon.AOPlugin.Analysis.Tools.SmartCopy</Value>
                  </Property>
                  <Property xsi:type="LabelProperty">
                    <Value xsi:type="xsd:string">Smart Copy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Ribbon.AOPlugin.Analysis.Tools.SmartPaste</Value>
                  </Property>
                  <Property xsi:type="LabelProperty">
                    <Value xsi:type="xsd:string">Smart Paste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Ribbon.AOPlugin.Analysis.Tools.SaveQueryView</Value>
                  </Property>
                  <Property xsi:type="LabelProperty">
                    <Value xsi:type="xsd:string">Save View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Ribbon.AOPlugin.AnalysisDesign.TaskPane</Value>
              </Property>
              <Property xsi:type="LabelProperty">
                <Value xsi:type="xsd:string">Design Panel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AnalyzerTab</Value>
          </Property>
          <Property xsi:type="LabelProperty">
            <Value xsi:type="xsd:string">EPM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Logon</Value>
                  </Property>
                  <Property xsi:type="LabelProperty">
                    <Value xsi:type="xsd:string">Log 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WorkSheetTypeGroup</Value>
              </Property>
              <Property xsi:type="LabelProperty">
                <Value xsi:type="xsd:string">Worksheet Type</Value>
              </Property>
            </Properties>
            <IsVisible>true</IsVisible>
            <IsConfigurableControl>true</IsConfigurableControl>
            <Type>Group</Type>
            <CofElements/>
          </CofElementBase>
          <CofElementBase xsi:type="CofGroup">
            <Properties>
              <Property xsi:type="IdProperty">
                <Value xsi:type="xsd:string">ReportsGroup</Value>
              </Property>
              <Property xsi:type="LabelProperty">
                <Value xsi:type="xsd:string">Reports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Open</Value>
                  </Property>
                  <Property xsi:type="LabelProperty">
                    <Value xsi:type="xsd:string">Open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OpenMyReports</Value>
                      </Property>
                      <Property xsi:type="LabelProperty">
                        <Value xsi:type="xsd:string">Open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OpenMyInputForms</Value>
                      </Property>
                      <Property xsi:type="LabelProperty">
                        <Value xsi:type="xsd:string">Open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OpenReports</Value>
                      </Property>
                      <Property xsi:type="LabelProperty">
                        <Value xsi:type="xsd:string">Open Server Report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OpenInputForms</Value>
                      </Property>
                      <Property xsi:type="LabelProperty">
                        <Value xsi:type="xsd:string">Open Server Input Form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OpenRootFolder</Value>
                      </Property>
                      <Property xsi:type="LabelProperty">
                        <Value xsi:type="xsd:string">Open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OpenServerFolder</Value>
                      </Property>
                      <Property xsi:type="LabelProperty">
                        <Value xsi:type="xsd:string">Open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Save</Value>
                  </Property>
                  <Property xsi:type="LabelProperty">
                    <Value xsi:type="xsd:string">Save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SaveMyReports</Value>
                      </Property>
                      <Property xsi:type="LabelProperty">
                        <Value xsi:type="xsd:string">Save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SaveMyInputForms</Value>
                      </Property>
                      <Property xsi:type="LabelProperty">
                        <Value xsi:type="xsd:string">Save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SaveReports</Value>
                      </Property>
                      <Property xsi:type="LabelProperty">
                        <Value xsi:type="xsd:string">Save to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SavePAKReports</Value>
                      </Property>
                      <Property xsi:type="LabelProperty">
                        <Value xsi:type="xsd:string">Save as Report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SaveInputSchedules</Value>
                      </Property>
                      <Property xsi:type="LabelProperty">
                        <Value xsi:type="xsd:string">Save as Input Form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EditReportButton</Value>
                  </Property>
                  <Property xsi:type="LabelProperty">
                    <Value xsi:type="xsd:string">Edit Report...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NewReportButton</Value>
                  </Property>
                  <Property xsi:type="LabelProperty">
                    <Value xsi:type="xsd:string">New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ReportActions</Value>
                  </Property>
                  <Property xsi:type="LabelProperty">
                    <Value xsi:type="xsd:string">Report Actions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DeleteReportButton</Value>
                      </Property>
                      <Property xsi:type="LabelProperty">
                        <Value xsi:type="xsd:string">Delete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SpecialCopy</Value>
                      </Property>
                      <Property xsi:type="LabelProperty">
                        <Value xsi:type="xsd:string">Copy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SpecialPaste</Value>
                      </Property>
                      <Property xsi:type="LabelProperty">
                        <Value xsi:type="xsd:string">Paste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CollectionWorksheetGeneration</Value>
                      </Property>
                      <Property xsi:type="LabelProperty">
                        <Value xsi:type="xsd:string">Worksheet Generation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ManageConnectionsButton</Value>
                      </Property>
                      <Property xsi:type="LabelProperty">
                        <Value xsi:type="xsd:string">Manage Connections...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FormatReportButton</Value>
                  </Property>
                  <Property xsi:type="LabelProperty">
                    <Value xsi:type="xsd:string">View Formats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PromptVariablesSplitButton</Value>
                  </Property>
                  <Property xsi:type="LabelProperty">
                    <Value xsi:type="xsd:string">Change Variables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PromptActiveQuery</Value>
                      </Property>
                      <Property xsi:type="LabelProperty">
                        <Value xsi:type="xsd:string">Change variables for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PromptAllQueries</Value>
                      </Property>
                      <Property xsi:type="LabelProperty">
                        <Value xsi:type="xsd:string">Change Variables for All Queries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PromptContextMembersButton</Value>
                  </Property>
                  <Property xsi:type="LabelProperty">
                    <Value xsi:type="xsd:string">Prompt Context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RefreshSplitButton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RefreshReportsDataOnly</Value>
                      </Property>
                      <Property xsi:type="LabelProperty">
                        <Value xsi:type="xsd:string">Refresh Report Data only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ResfreshActiveReport</Value>
                      </Property>
                      <Property xsi:type="LabelProperty">
                        <Value xsi:type="xsd:string">Refresh Selected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ResfreshWorksheet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</Value>
                      </Property>
                      <Property xsi:type="LabelProperty">
                        <Value xsi:type="xsd:string">Launch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ScanForMemberRecognitionButtonGuided</Value>
                      </Property>
                      <Property xsi:type="LabelProperty">
                        <Value xsi:type="xsd:string">Launch Guided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RefreshSplitButtonEvdre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ResfreshWorksheetEvdre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ResfreshWorkbookEvdre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ResfreshSelectedCellsEvdre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ExpandSplitButtonEvdre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ExpandWorksheetEvdre</Value>
                      </Property>
                      <Property xsi:type="LabelProperty">
                        <Value xsi:type="xsd:string">Expand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ExpandWorkbookEvdre</Value>
                      </Property>
                      <Property xsi:type="LabelProperty">
                        <Value xsi:type="xsd:string">Expand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AnalysisGroup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ExpandSplitButton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MenuSeparator9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ExpandChildrenAndMemberToggleButton</Value>
                      </Property>
                      <Property xsi:type="LabelProperty">
                        <Value xsi:type="xsd:string">Member and 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ExpandChildrenToggleButton</Value>
                      </Property>
                      <Property xsi:type="LabelProperty">
                        <Value xsi:type="xsd:string">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ExpandDescendantsAndMemberToggleButton</Value>
                      </Property>
                      <Property xsi:type="LabelProperty">
                        <Value xsi:type="xsd:string">Member and 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ExpandDescendantsToggleButton</Value>
                      </Property>
                      <Property xsi:type="LabelProperty">
                        <Value xsi:type="xsd:string">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ExpandLevelDescendantsAndMemberToggleButton</Value>
                      </Property>
                      <Property xsi:type="LabelProperty">
                        <Value xsi:type="xsd:string">Custom Expand...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CollapseButton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separator2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KeepMemberButton</Value>
                  </Property>
                  <Property xsi:type="LabelProperty">
                    <Value xsi:type="xsd:string">Keep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EliminateMemberButton</Value>
                  </Property>
                  <Property xsi:type="LabelProperty">
                    <Value xsi:type="xsd:string">Exclude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UndoRedoGroup</Value>
              </Property>
              <Property xsi:type="LabelProperty">
                <Value xsi:type="xsd:string">Undo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UndoButton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SubmitDataGroup</Value>
              </Property>
              <Property xsi:type="LabelProperty">
                <Value xsi:type="xsd:string">Data Input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ChangeAccessModeToggleButton</Value>
                  </Property>
                  <Property xsi:type="LabelProperty">
                    <Value xsi:type="xsd:string">Edit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TransferRollback</Value>
                  </Property>
                  <Property xsi:type="LabelProperty">
                    <Value xsi:type="xsd:string">Rollback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UnlockCells</Value>
                  </Property>
                  <Property xsi:type="LabelProperty">
                    <Value xsi:type="xsd:string">Unlock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ChangeAccessModeDynamicMenu</Value>
                  </Property>
                  <Property xsi:type="LabelProperty">
                    <Value xsi:type="xsd:string">Editable Queries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TransferSplitButton</Value>
                  </Property>
                  <Property xsi:type="LabelProperty">
                    <Value xsi:type="xsd:string">Transfer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TransferWorksheet</Value>
                      </Property>
                      <Property xsi:type="LabelProperty">
                        <Value xsi:type="xsd:string">Transfer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TransferWorkbook</Value>
                      </Property>
                      <Property xsi:type="LabelProperty">
                        <Value xsi:type="xsd:string">Transfer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SubmitAndRefreshSplitButton</Value>
                  </Property>
                  <Property xsi:type="LabelProperty">
                    <Value xsi:type="xsd:string">Save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SubmitSheetDataButton</Value>
                      </Property>
                      <Property xsi:type="LabelProperty">
                        <Value xsi:type="xsd:string">Save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SubmitWorkbookDataButton</Value>
                      </Property>
                      <Property xsi:type="LabelProperty">
                        <Value xsi:type="xsd:string">Save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SubmitAndRefreshSheetDataButton</Value>
                      </Property>
                      <Property xsi:type="LabelProperty">
                        <Value xsi:type="xsd:string">Save and Refresh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SubmitAndRefreshWorkbookDataButton</Value>
                      </Property>
                      <Property xsi:type="LabelProperty">
                        <Value xsi:type="xsd:string">Save and Refresh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EditWorkstatusButton</Value>
                      </Property>
                      <Property xsi:type="LabelProperty">
                        <Value xsi:type="xsd:string">Change Work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ValidateData</Value>
                      </Property>
                      <Property xsi:type="LabelProperty">
                        <Value xsi:type="xsd:string">Validate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CommitChangesButton</Value>
                  </Property>
                  <Property xsi:type="LabelProperty">
                    <Value xsi:type="xsd:string">Commit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AbortChangesButton</Value>
                  </Property>
                  <Property xsi:type="LabelProperty">
                    <Value xsi:type="xsd:string">Abort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FunctionWizards</Value>
                  </Property>
                  <Property xsi:type="LabelProperty">
                    <Value xsi:type="xsd:string">Spread, Trend…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SpreadButton</Value>
                      </Property>
                      <Property xsi:type="LabelProperty">
                        <Value xsi:type="xsd:string">Spread...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TrendButton</Value>
                      </Property>
                      <Property xsi:type="LabelProperty">
                        <Value xsi:type="xsd:string">Trend...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WeightButton</Value>
                      </Property>
                      <Property xsi:type="LabelProperty">
                        <Value xsi:type="xsd:string">Weight...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DisaggregateButton</Value>
                      </Property>
                      <Property xsi:type="LabelProperty">
                        <Value xsi:type="xsd:string">Disaggregate...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CommentsMenu</Value>
                  </Property>
                  <Property xsi:type="LabelProperty">
                    <Value xsi:type="xsd:string">Comments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AddNewCommentButton</Value>
                      </Property>
                      <Property xsi:type="LabelProperty">
                        <Value xsi:type="xsd:string">Add Comment...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FindCommentsButton</Value>
                      </Property>
                      <Property xsi:type="LabelProperty">
                        <Value xsi:type="xsd:string">Find Comments...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OpenJournals</Value>
                  </Property>
                  <Property xsi:type="LabelProperty">
                    <Value xsi:type="xsd:string">Journals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CollaborationGroup</Value>
              </Property>
              <Property xsi:type="LabelProperty">
                <Value xsi:type="xsd:string">Collaboration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PublishMenu</Value>
                  </Property>
                  <Property xsi:type="LabelProperty">
                    <Value xsi:type="xsd:string">Portal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PublishWorkbookButton</Value>
                      </Property>
                      <Property xsi:type="LabelProperty">
                        <Value xsi:type="xsd:string">Publish to BI launch pad...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ContentLibraryButton</Value>
                      </Property>
                      <Property xsi:type="LabelProperty">
                        <Value xsi:type="xsd:string">Publish to Library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BookMenu</Value>
                  </Property>
                  <Property xsi:type="LabelProperty">
                    <Value xsi:type="xsd:string">Book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BookPublicationWizardButton</Value>
                      </Property>
                      <Property xsi:type="LabelProperty">
                        <Value xsi:type="xsd:string">Publish Books...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NewBookMenuButton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EditBookMenuButton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SaveBookMenuButton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SaveAsBookMenuButton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ValidateBookMenuButton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MaintainBookMenuTaskInfoMenuButton</Value>
                      </Property>
                      <Property xsi:type="LabelProperty">
                        <Value xsi:type="xsd:string">Manage Scheduled Tasks...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DistributionMenu</Value>
                  </Property>
                  <Property xsi:type="LabelProperty">
                    <Value xsi:type="xsd:string">Distribution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OfflineDstribWizardButton</Value>
                      </Property>
                      <Property xsi:type="LabelProperty">
                        <Value xsi:type="xsd:string">Distribute...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CollectionWizardButton</Value>
                      </Property>
                      <Property xsi:type="LabelProperty">
                        <Value xsi:type="xsd:string">Collect...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NewDistributionMenuButton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EditDistributionMenuButton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SaveDistributionMenuButton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SaveAsDistributionMenuButton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ValidateDistributionMenuButton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MaintainDistributionUserInfoMenuButton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MaintainDistributionTaskInfoMenuButton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ToolsGroup</Value>
              </Property>
              <Property xsi:type="LabelProperty">
                <Value xsi:type="xsd:string">Tools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AddLinkMenu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AddDataCellLink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AddMemberCellLink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AddReportCellLink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DelDataCellLink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DelMemberCellLink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DelReportCellLink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FollowLink</Value>
                      </Property>
                      <Property xsi:type="LabelProperty">
                        <Value xsi:type="xsd:string">Open Linked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DisplayLinkSymbol</Value>
                      </Property>
                      <Property xsi:type="LabelProperty">
                        <Value xsi:type="xsd:string">Show Link Symbols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ChangeQuickLinksConnection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DrillThroughMenu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CustomMembersSplitButton</Value>
                  </Property>
                  <Property xsi:type="LabelProperty">
                    <Value xsi:type="xsd:string">Custom Members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ManageCustomMembersButton</Value>
                      </Property>
                      <Property xsi:type="LabelProperty">
                        <Value xsi:type="xsd:string">Manage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ImportCustomMembersButton</Value>
                      </Property>
                      <Property xsi:type="LabelProperty">
                        <Value xsi:type="xsd:string">Import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ExportCustomMembersButton</Value>
                      </Property>
                      <Property xsi:type="LabelProperty">
                        <Value xsi:type="xsd:string">Export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WorkOfflineButton</Value>
                  </Property>
                  <Property xsi:type="LabelProperty">
                    <Value xsi:type="xsd:string">Offline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FunctionWizardButton</Value>
                  </Property>
                  <Property xsi:type="LabelProperty">
                    <Value xsi:type="xsd:string">Insert Function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OptionsSplitButton</Value>
                  </Property>
                  <Property xsi:type="LabelProperty">
                    <Value xsi:type="xsd:string">Options...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SheetOptionsButton</Value>
                      </Property>
                      <Property xsi:type="LabelProperty">
                        <Value xsi:type="xsd:string">Sheet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WorkbookOptions</Value>
                      </Property>
                      <Property xsi:type="LabelProperty">
                        <Value xsi:type="xsd:string">Workbook Options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CurrentViewOptionsButton</Value>
                      </Property>
                      <Property xsi:type="LabelProperty">
                        <Value xsi:type="xsd:string">Context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GlobalOptionsButton</Value>
                      </Property>
                      <Property xsi:type="LabelProperty">
                        <Value xsi:type="xsd:string">User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VisibilityOptionsButton</Value>
                      </Property>
                      <Property xsi:type="LabelProperty">
                        <Value xsi:type="xsd:string">Customize User Interface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MoreTools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FlashInsertionButton</Value>
                      </Property>
                      <Property xsi:type="LabelProperty">
                        <Value xsi:type="xsd:string">Flash Objects...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DisplayMDXButton</Value>
                      </Property>
                      <Property xsi:type="LabelProperty">
                        <Value xsi:type="xsd:string">Display MDX...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MemberPropertiesButton</Value>
                      </Property>
                      <Property xsi:type="LabelProperty">
                        <Value xsi:type="xsd:string">Properties...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IDS_PAUSEREFRESH</Value>
                      </Property>
                      <Property xsi:type="LabelProperty">
                        <Value xsi:type="xsd:string">Freeze Data Refresh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UserLog</Value>
                      </Property>
                      <Property xsi:type="LabelProperty">
                        <Value xsi:type="xsd:string">Log...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ShowNotificationCenter</Value>
                      </Property>
                      <Property xsi:type="LabelProperty">
                        <Value xsi:type="xsd:string">Notification Center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ClearMetaDataCache</Value>
                      </Property>
                      <Property xsi:type="LabelProperty">
                        <Value xsi:type="xsd:string">Clear Metadata Cache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RefreshMetadatas</Value>
                      </Property>
                      <Property xsi:type="LabelProperty">
                        <Value xsi:type="xsd:string">Refresh metadata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ClearConnectionContext</Value>
                      </Property>
                      <Property xsi:type="LabelProperty">
                        <Value xsi:type="xsd:string">Clear Context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ReportCollector</Value>
                      </Property>
                      <Property xsi:type="LabelProperty">
                        <Value xsi:type="xsd:string">EvDRE Migration...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ChangeEvdreMigrationConnection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InsertEPMMemberIDInEPMFomulas</Value>
                      </Property>
                      <Property xsi:type="LabelProperty">
                        <Value xsi:type="xsd:string">Insert EPMMemberID in EPM formulas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CubeInfo</Value>
                      </Property>
                      <Property xsi:type="LabelProperty">
                        <Value xsi:type="xsd:string">Cube Information...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separator3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CustomTaskPaneToggleButton</Value>
                  </Property>
                  <Property xsi:type="LabelProperty">
                    <Value xsi:type="xsd:string">Show Pane &amp; Context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AboutExtensionButton</Value>
                  </Property>
                  <Property xsi:type="LabelProperty">
                    <Value xsi:type="xsd:string">Extensions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DataManagerTab</Value>
          </Property>
          <Property xsi:type="LabelProperty">
            <Value xsi:type="xsd:string">Data Manager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DataManagerConnectionGroup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DataManagerLogonButton</Value>
                  </Property>
                  <Property xsi:type="LabelProperty">
                    <Value xsi:type="xsd:string">Log on to SAP BusinessObjects Planning and Consolidation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EDataGroup</Value>
              </Property>
              <Property xsi:type="LabelProperty">
                <Value xsi:type="xsd:string">Data Manager Group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runPackageSplitButton</Value>
                  </Property>
                  <Property xsi:type="LabelProperty">
                    <Value xsi:type="xsd:string">Run Package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RunPackageMenuButton</Value>
                      </Property>
                      <Property xsi:type="LabelProperty">
                        <Value xsi:type="xsd:string">Run Package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RunPackageLinkMenuButton</Value>
                      </Property>
                      <Property xsi:type="LabelProperty">
                        <Value xsi:type="xsd:string">Run Package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viewStatusSplitButton</Value>
                  </Property>
                  <Property xsi:type="LabelProperty">
                    <Value xsi:type="xsd:string">View Status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ViewPackageStatusButton</Value>
                      </Property>
                      <Property xsi:type="LabelProperty">
                        <Value xsi:type="xsd:string">View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ViewPackageLinkStatusButton</Value>
                      </Property>
                      <Property xsi:type="LabelProperty">
                        <Value xsi:type="xsd:string">View Package Link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ViewScheduleStatusButton</Value>
                      </Property>
                      <Property xsi:type="LabelProperty">
                        <Value xsi:type="xsd:string">View Schedule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separator4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FileUpload</Value>
                  </Property>
                  <Property xsi:type="LabelProperty">
                    <Value xsi:type="xsd:string">Upload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FileDownload</Value>
                  </Property>
                  <Property xsi:type="LabelProperty">
                    <Value xsi:type="xsd:string">Download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DataPreview</Value>
                  </Property>
                  <Property xsi:type="LabelProperty">
                    <Value xsi:type="xsd:string">Data Preview...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separator5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OrganizeMenu</Value>
                  </Property>
                  <Property xsi:type="LabelProperty">
                    <Value xsi:type="xsd:string">Organize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OrganizePackageList</Value>
                      </Property>
                      <Property xsi:type="LabelProperty">
                        <Value xsi:type="xsd:string">Organize Package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OrganizePackageLinkList</Value>
                      </Property>
                      <Property xsi:type="LabelProperty">
                        <Value xsi:type="xsd:string">Organize Package Link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OrganizeDeltaInitialization</Value>
                      </Property>
                      <Property xsi:type="LabelProperty">
                        <Value xsi:type="xsd:string">Organize Delta Initialization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TransformationFileMenu</Value>
                  </Property>
                  <Property xsi:type="LabelProperty">
                    <Value xsi:type="xsd:string">Transformation File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NewTransformationFile</Value>
                      </Property>
                      <Property xsi:type="LabelProperty">
                        <Value xsi:type="xsd:string">New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ManageTransformationFiles</Value>
                      </Property>
                      <Property xsi:type="LabelProperty">
                        <Value xsi:type="xsd:string">Manage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ValidateTransformationFile</Value>
                      </Property>
                      <Property xsi:type="LabelProperty">
                        <Value xsi:type="xsd:string">Validate &amp; Process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CopyTransformationFile</Value>
                      </Property>
                      <Property xsi:type="LabelProperty">
                        <Value xsi:type="xsd:string">Copy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ConversionFileMenu</Value>
                  </Property>
                  <Property xsi:type="LabelProperty">
                    <Value xsi:type="xsd:string">Conversion Files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NewConversionFile</Value>
                      </Property>
                      <Property xsi:type="LabelProperty">
                        <Value xsi:type="xsd:string">New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ManageConversionFiles</Value>
                      </Property>
                      <Property xsi:type="LabelProperty">
                        <Value xsi:type="xsd:string">Manage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ValidateConversionFile</Value>
                      </Property>
                      <Property xsi:type="LabelProperty">
                        <Value xsi:type="xsd:string">Validate &amp; Process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CopyConversionFile</Value>
                      </Property>
                      <Property xsi:type="LabelProperty">
                        <Value xsi:type="xsd:string">Copy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NewConversionSheet</Value>
                      </Property>
                      <Property xsi:type="LabelProperty">
                        <Value xsi:type="xsd:string">Add Conversion Sheet...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DMMoreMenu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ClearSavedPromptValues</Value>
                      </Property>
                      <Property xsi:type="LabelProperty">
                        <Value xsi:type="xsd:string">Clear Saved Prompt Values...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ChangeDataManagerConnection</Value>
                      </Property>
                      <Property xsi:type="LabelProperty">
                        <Value xsi:type="xsd:string">Change Connection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DataManagerHelpGroup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DataManagerHelpButton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</CofTabs>
    <CofContextMenus>
      <CofPluginContextMenu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ContextMenu.AOPlugin.FilterMembers.Separator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ContextMenu.AOPlugin.FilterMembers</Value>
              </Property>
              <Property xsi:type="LabelProperty">
                <Value xsi:type="xsd:string">Filter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ContextMenu.AOPlugin.FilterMembersAndSwapWith</Value>
              </Property>
              <Property xsi:type="LabelProperty">
                <Value xsi:type="xsd:string">Filter Members and Swap With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ContextMenu.AOPlugin.FilterOtherMembers</Value>
              </Property>
              <Property xsi:type="LabelProperty">
                <Value xsi:type="xsd:string">Filter Other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ContextMenu.AOPlugin.FilterByMember.Separator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ContextMenu.AOPlugin.FilterByMember</Value>
              </Property>
              <Property xsi:type="LabelProperty">
                <Value xsi:type="xsd:string">Filter By Member...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ContextMenu.AOPlugin.FilterByRange</Value>
              </Property>
              <Property xsi:type="LabelProperty">
                <Value xsi:type="xsd:string">Filter By Range...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ContextMenu.AOPlugin.SelectAllMembers</Value>
              </Property>
              <Property xsi:type="LabelProperty">
                <Value xsi:type="xsd:string">Select All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ContextMenu.AOPlugin.FilterByValue.Separator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ContextMenu.AOPlugin.FilterByValue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ContextMenu.AOPlugin.FilterByValue.Edit</Value>
                  </Property>
                  <Property xsi:type="LabelProperty">
                    <Value xsi:type="xsd:string">Edit...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ContextMenu.AOPlugin.FilterByValue.Reset</Value>
                  </Property>
                  <Property xsi:type="LabelProperty">
                    <Value xsi:type="xsd:string">Reset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</CofElements>
          </CofElementBase>
          <CofElementBase xsi:type="CofControl">
            <Properties>
              <Property xsi:type="IdProperty">
                <Value xsi:type="xsd:string">ContextMenu.AOPlugin.FilterByMeasure.Separator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ContextMenu.AOPlugin.FilterByMeasure.AllDimensionsIndependently</Value>
                  </Property>
                  <Property xsi:type="LabelProperty">
                    <Value xsi:type="xsd:string">All Dimensions Independently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ContextMenu.AOPlugin.FilterByMeasure.AllDimensionsIndependently.Edit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ContextMenu.AOPlugin.FilterByMeasure.AllDimensionsIndependently.Reset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ContextMenu.AOPlugin.FilterByMeasure.MostDetailedDimensionInRows</Value>
                  </Property>
                  <Property xsi:type="LabelProperty">
                    <Value xsi:type="xsd:string">Most Detailed Dimension in Rows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ContextMenu.AOPlugin.FilterByMeasure.MostDetailedDimensionInRows.Edit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ContextMenu.AOPlugin.FilterByMeasure.MostDetailedDimensionInRows.Reset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ContextMenu.AOPlugin.FilterByMeasure.MostDetailedDimensionInColumns</Value>
                  </Property>
                  <Property xsi:type="LabelProperty">
                    <Value xsi:type="xsd:string">Most Detailed Dimension in Columns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ContextMenu.AOPlugin.FilterByMeasure.MostDetailedDimensionInColumns.Edit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ContextMenu.AOPlugin.FilterByMeasure.MostDetailedDimensionInColumns.Reset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</CofElements>
              </CofElementBase>
            </CofElements>
          </CofElementBase>
          <CofElementBase xsi:type="CofControl">
            <Properties>
              <Property xsi:type="IdProperty">
                <Value xsi:type="xsd:string">ContextMenu.AOPlugin.BExConditions</Value>
              </Property>
              <Property xsi:type="LabelProperty">
                <Value xsi:type="xsd:string">BEx Conditions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ContextMenu.AOPlugin.SortAscending.Separator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ContextMenu.AOPlugin.SortAscending</Value>
              </Property>
              <Property xsi:type="LabelProperty">
                <Value xsi:type="xsd:string">Sort Ascending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ContextMenu.AOPlugin.SortDescending</Value>
              </Property>
              <Property xsi:type="LabelProperty">
                <Value xsi:type="xsd:string">Sort Descending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ContextMenu.AOPlugin.Expand.Separator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ContextMenu.AOPlugin.Expand</Value>
              </Property>
              <Property xsi:type="LabelProperty">
                <Value xsi:type="xsd:string">Expand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ContextMenu.AOPlugin.ExpandDimension</Value>
              </Property>
              <Property xsi:type="LabelProperty">
                <Value xsi:type="xsd:string">Expand Dimension (unknown name)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ContextMenu.AOPlugin.Collapse</Value>
              </Property>
              <Property xsi:type="LabelProperty">
                <Value xsi:type="xsd:string">Collapse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ContextMenu.AOPlugin.ExpandToLevel</Value>
              </Property>
              <Property xsi:type="LabelProperty">
                <Value xsi:type="xsd:string">Expand to Level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ContextMenu.AOPlugin.ExpandToDimension</Value>
              </Property>
              <Property xsi:type="LabelProperty">
                <Value xsi:type="xsd:string">Expand to Dimension (unknown name)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ContextMenu.AOPlugin.AddCalculation.Separator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ContextMenu.AOPlugin.AddCalculation</Value>
              </Property>
              <Property xsi:type="LabelProperty">
                <Value xsi:type="xsd:string">Add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ContextMenu.AOPlugin.AddDynamicCalculation</Value>
              </Property>
              <Property xsi:type="LabelProperty">
                <Value xsi:type="xsd:string">Add Dynamic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ContextMenu.AOPlugin.AddAdvancedCalculation</Value>
              </Property>
              <Property xsi:type="LabelProperty">
                <Value xsi:type="xsd:string">Add Advanced Calculation...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ContextMenu.AOPlugin.EditCalculationName</Value>
              </Property>
              <Property xsi:type="LabelProperty">
                <Value xsi:type="xsd:string">Edit Name...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ContextMenu.AOPlugin.EditFormula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ContextMenu.AOPlugin.DeleteFormula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ContextMenu.AOPlugin.AddRestriction</Value>
              </Property>
              <Property xsi:type="LabelProperty">
                <Value xsi:type="xsd:string">Add Restriction...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ContextMenu.AOPlugin.EditRestriction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ContextMenu.AOPlugin.DeleteRestriction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ContextMenu.AOPlugin.NumberFormat.Separator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ContextMenu.AOPlugin.NumberFormat</Value>
              </Property>
              <Property xsi:type="LabelProperty">
                <Value xsi:type="xsd:string">Number Format...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ContextMenu.AOPlugin.Members</Value>
              </Property>
              <Property xsi:type="LabelProperty">
                <Value xsi:type="xsd:string">Members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ContextMenu.AOPlugin.Totals</Value>
              </Property>
              <Property xsi:type="LabelProperty">
                <Value xsi:type="xsd:string">Totals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ContextMenu.AOPlugin.CalculateTotalsAs</Value>
              </Property>
              <Property xsi:type="LabelProperty">
                <Value xsi:type="xsd:string">Calculate Totals As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ContextMenu.AOPlugin.LockCells.Separator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ContextMenu.AOPlugin.LockCells</Value>
              </Property>
              <Property xsi:type="LabelProperty">
                <Value xsi:type="xsd:string">Lock Cells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ContextMenu.AOPlugin.WorkStatus</Value>
              </Property>
              <Property xsi:type="LabelProperty">
                <Value xsi:type="xsd:string">Work Status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ContextMenu.AOPlugin.GroupMembers.Separator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ContextMenu.AOPlugin.GroupMembers</Value>
              </Property>
              <Property xsi:type="LabelProperty">
                <Value xsi:type="xsd:string">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ContextMenu.AOPlugin.UngroupMembers</Value>
              </Property>
              <Property xsi:type="LabelProperty">
                <Value xsi:type="xsd:string">Ungroup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ContextMenu.AOPlugin.UngroupAll</Value>
              </Property>
              <Property xsi:type="LabelProperty">
                <Value xsi:type="xsd:string">Ungroup All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ContextMenu.AOPlugin.RenameGroup</Value>
              </Property>
              <Property xsi:type="LabelProperty">
                <Value xsi:type="xsd:string">Rename Group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ContextMenu.AOPlugin.GroupCrosstab.Separator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ContextMenu.AOPlugin.GroupCrosstab</Value>
              </Property>
              <Property xsi:type="LabelProperty">
                <Value xsi:type="xsd:string">Group Crosstab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ContextMenu.AOPlugin.UngroupCrosstab</Value>
              </Property>
              <Property xsi:type="LabelProperty">
                <Value xsi:type="xsd:string">Ungroup Crosstab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ContextMenu.AOPlugin.LinkDimension</Value>
              </Property>
              <Property xsi:type="LabelProperty">
                <Value xsi:type="xsd:string">Link Dimension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ContextMenu.AOPlugin.SeparateDimension</Value>
              </Property>
              <Property xsi:type="LabelProperty">
                <Value xsi:type="xsd:string">Separate Dimension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ContextMenu.AOPlugin.NewLines</Value>
              </Property>
              <Property xsi:type="LabelProperty">
                <Value xsi:type="xsd:string">New Lines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ContextMenu.AOPlugin.FormatCells</Value>
              </Property>
              <Property xsi:type="LabelProperty">
                <Value xsi:type="xsd:string">Format Cells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ContextMenu.AOPlugin.GoTo.Separator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ContextMenu.AOPlugin.GoTo</Value>
              </Property>
              <Property xsi:type="LabelProperty">
                <Value xsi:type="xsd:string">Goto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ContextMenu.AOPlugin.ActivateAutomaticRefresh.Separator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ContextMenu.AOPlugin.ActivateAutomaticRefresh</Value>
              </Property>
              <Property xsi:type="LabelProperty">
                <Value xsi:type="xsd:string">Activate Automatic Refresh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ContextMenu.AOPlugin.PlanningNewLines.Separator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ContextMenu.AOPlugin.PlanningNewLines</Value>
              </Property>
              <Property xsi:type="LabelProperty">
                <Value xsi:type="xsd:string">Check New Lines</Value>
              </Property>
            </Properties>
            <IsVisible>true</IsVisible>
            <IsConfigurableControl>true</IsConfigurableControl>
            <Type>Button</Type>
            <CofElements/>
          </CofElementBase>
        </CofElements>
      </CofPluginContextMenu>
      <CofPluginContextMenu>
        <Properties>
          <Property xsi:type="IdProperty">
            <Value xsi:type="xsd:string">com.sap.epm.BPFClient</Value>
          </Property>
          <Property xsi:type="LabelProperty">
            <Value xsi:type="xsd:string">BPC</Value>
          </Property>
        </Properties>
        <IsVisible>true</IsVisible>
        <IsConfigurableControl>false</IsConfigurableControl>
        <Type>Menu</Type>
        <CofElements/>
      </CofPluginContextMenu>
      <CofPluginContextMenu>
        <Properties>
          <Property xsi:type="IdProperty">
            <Value xsi:type="xsd:string">com.sap.epm.FPMXLClient</Value>
          </Property>
          <Property xsi:type="LabelProperty">
            <Value xsi:type="xsd:string">EPM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EPMContextMenu</Value>
              </Property>
              <Property xsi:type="LabelProperty">
                <Value xsi:type="xsd:string">EPM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Element1000.contextMenu</Value>
                  </Property>
                  <Property xsi:type="LabelProperty">
                    <Value xsi:type="xsd:string">Evdre: Expand and Refresh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Element1002.contextMenu</Value>
                      </Property>
                      <Property xsi:type="LabelProperty">
                        <Value xsi:type="xsd:string">Active 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Element1003.contextMenu</Value>
                      </Property>
                      <Property xsi:type="LabelProperty">
                        <Value xsi:type="xsd:string">Active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Element1004.contextMenu</Value>
                      </Property>
                      <Property xsi:type="LabelProperty">
                        <Value xsi:type="xsd:string">Select Sheets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separator1005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Element1005.contextMenu</Value>
                  </Property>
                  <Property xsi:type="LabelProperty">
                    <Value xsi:type="xsd:string">Send and Refresh Input Forms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Element1006.contextMenu</Value>
                  </Property>
                  <Property xsi:type="LabelProperty">
                    <Value xsi:type="xsd:string">EVDRE: Insert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Element1007.contextMenu</Value>
                  </Property>
                  <Property xsi:type="LabelProperty">
                    <Value xsi:type="xsd:string">EVDRE: Build Filter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Element1008.contextMenu</Value>
                  </Property>
                  <Property xsi:type="LabelProperty">
                    <Value xsi:type="xsd:string">Expand All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Element1009.contextMenu</Value>
                  </Property>
                  <Property xsi:type="LabelProperty">
                    <Value xsi:type="xsd:string">Refresh Workbook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Element1010.contextMenu</Value>
                  </Property>
                  <Property xsi:type="LabelProperty">
                    <Value xsi:type="xsd:string">Refresh Range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Element1011.contextMenu</Value>
                  </Property>
                  <Property xsi:type="LabelProperty">
                    <Value xsi:type="xsd:string">Drill Down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Element1012.contextMenu</Value>
                  </Property>
                  <Property xsi:type="LabelProperty">
                    <Value xsi:type="xsd:string">Go 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Element1013.contextMenu</Value>
                  </Property>
                  <Property xsi:type="LabelProperty">
                    <Value xsi:type="xsd:string">Go Forward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Element1044.contextMenu</Value>
                  </Property>
                  <Property xsi:type="LabelProperty">
                    <Value xsi:type="xsd:string">Properties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Element1038.contextMenu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Element1015.contextMenu</Value>
                  </Property>
                  <Property xsi:type="LabelProperty">
                    <Value xsi:type="xsd:string">Insert Members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separator1017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Element1017.contextMenu</Value>
                  </Property>
                  <Property xsi:type="LabelProperty">
                    <Value xsi:type="xsd:string">Refresh Selected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Element1036.contextMenu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Element1037.contextMenu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separator1042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Element1042.contextMenu</Value>
                  </Property>
                  <Property xsi:type="LabelProperty">
                    <Value xsi:type="xsd:string">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Element1043.contextMenu</Value>
                  </Property>
                  <Property xsi:type="LabelProperty">
                    <Value xsi:type="xsd:string">Unlock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Element1018.contextMenu</Value>
                  </Property>
                  <Property xsi:type="LabelProperty">
                    <Value xsi:type="xsd:string">Switch Axes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Element1019.contextMenu</Value>
                  </Property>
                  <Property xsi:type="LabelProperty">
                    <Value xsi:type="xsd:string">Copy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Element1020.contextMenu</Value>
                  </Property>
                  <Property xsi:type="LabelProperty">
                    <Value xsi:type="xsd:string">Paste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Element1021.contextMenu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Element1022.contextMenu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Element1023.contextMenu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Element1024.contextMenu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separator1025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Element1025.contextMenu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Element1026.contextMenu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Element1027.contextMenu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separator1034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separator1028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Element1028.contextMenu</Value>
                  </Property>
                  <Property xsi:type="LabelProperty">
                    <Value xsi:type="xsd:string">Convert to Custom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Element1039.contextMenu</Value>
                  </Property>
                  <Property xsi:type="LabelProperty">
                    <Value xsi:type="xsd:string">Sort Ascending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Element1040.contextMenu</Value>
                  </Property>
                  <Property xsi:type="LabelProperty">
                    <Value xsi:type="xsd:string">Sort Descending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Element1029.contextMenu</Value>
                  </Property>
                  <Property xsi:type="LabelProperty">
                    <Value xsi:type="xsd:string">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Element1030.contextMenu</Value>
                  </Property>
                  <Property xsi:type="LabelProperty">
                    <Value xsi:type="xsd:string">Unlock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Element1031.contextMenu</Value>
                  </Property>
                  <Property xsi:type="LabelProperty">
                    <Value xsi:type="xsd:string">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Element1032.contextMenu</Value>
                  </Property>
                  <Property xsi:type="LabelProperty">
                    <Value xsi:type="xsd:string">Unhide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Element1033.contextMenu</Value>
                  </Property>
                  <Property xsi:type="LabelProperty">
                    <Value xsi:type="xsd:string">Data Validation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CofPluginContextMenu>
    </CofContextMenus>
    <CofBackstageTabs>
      <CofBackstageTab>
        <Properties>
          <Property xsi:type="IdProperty">
            <Value xsi:type="xsd:string">AoTab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backstageFirstColumnId-AoTab-885DF9B2-1738-4B3C-B22E-A1A57360F6F5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Backstage.AOPlugin.OpenDataSource</Value>
                  </Property>
                  <Property xsi:type="LabelProperty">
                    <Value xsi:type="xsd:string">Open Data Source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Backstage.AOPlugin.OpenDataSource.Menu.MenuGroup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Backstage.AOPlugin.OpenDataSource.Menu.MenuGroup.LoadRecentList</Value>
                          </Property>
                          <Property xsi:type="LabelProperty">
                            <Value xsi:type="xsd:string">Load Recent List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Backstage.AOPlugin.OpenDataSource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Backstage.AOPlugin.OpenDataSource.Menu.MenuGroup3.OpenDataSource</Value>
                          </Property>
                          <Property xsi:type="LabelProperty">
                            <Value xsi:type="xsd:string">Open Data Source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Backstage.AOPlugin.OpenWorkbook</Value>
                  </Property>
                  <Property xsi:type="LabelProperty">
                    <Value xsi:type="xsd:string">Open Workbook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Backstage.AOPlugin.OpenWorkbook.Menu.MenuGroup.LoadMenuEntries</Value>
                          </Property>
                          <Property xsi:type="LabelProperty">
                            <Value xsi:type="xsd:string">Load Menu Entries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Backstage.AOPlugin.OpenWorkbook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Backstage.AOPlugin.OpenWorkbook.Menu.MenuGroup3.OpenWorkbookFromBip</Value>
                          </Property>
                          <Property xsi:type="LabelProperty">
                            <Value xsi:type="xsd:string">Open workbook from the SAP BusinessObjects BI platform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Backstage.AOPlugin.OpenWorkbook.Menu.MenuGroup3.OpenWorkbookFromNetWeaver</Value>
                          </Property>
                          <Property xsi:type="LabelProperty">
                            <Value xsi:type="xsd:string">Open a workbook from the SAP Business Warehouse Platform.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Backstage.AOPlugin.ConvertBExWorkbook</Value>
                  </Property>
                  <Property xsi:type="LabelProperty">
                    <Value xsi:type="xsd:string">Convert BEx Workbook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Backstage.AOPlugin.SaveWorkbook</Value>
                  </Property>
                  <Property xsi:type="LabelProperty">
                    <Value xsi:type="xsd:string">Save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Backstage.AOPlugin.SaveWorkbook.Menu.MenuGroup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Backstage.AOPlugin.SaveWorkbook.Menu.MenuGroup.SaveWorkbookToBip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Backstage.AOPlugin.SaveWorkbook.Menu.MenuGroup.SaveWorkbookToNetWeaver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Backstage.AOPlugin.ProtectWorkbook</Value>
                  </Property>
                  <Property xsi:type="LabelProperty">
                    <Value xsi:type="xsd:string">Protect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Backstage.AOPlugin.ProtectWorkbook.Menu.MenuGroup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Backstage.AOPlugin.ProtectWorkbook.Menu.MenuGroup.ProtectCurrentSheet</Value>
                          </Property>
                          <Property xsi:type="LabelProperty">
                            <Value xsi:type="xsd:string">Protect Current Sheet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Backstage.AOPlugin.ProtectWorkbook.Menu.MenuGroup.ProtectWorkbook</Value>
                          </Property>
                          <Property xsi:type="LabelProperty">
                            <Value xsi:type="xsd:string">Protect Workbook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  <CofElementBase xsi:type="BackstageColumn">
            <Properties>
              <Property xsi:type="IdProperty">
                <Value xsi:type="xsd:string">backstageSecondColumnId-AoTab-885DF9B2-1738-4B3C-B22E-A1A57360F6F5</Value>
              </Property>
              <Property xsi:type="LabelProperty">
                <Value xsi:type="xsd:string">Right Column</Value>
              </Property>
            </Properties>
            <IsVisible>true</IsVisible>
            <IsConfigurableControl>true</IsConfigurableControl>
            <Type>SecondColumn</Type>
            <CofElements>
              <CofElementBase xsi:type="CofControl">
                <Properties>
                  <Property xsi:type="IdProperty">
                    <Value xsi:type="xsd:string">Backstage.Cof.CustomizeUserInterface</Value>
                  </Property>
                  <Property xsi:type="LabelProperty">
                    <Value xsi:type="xsd:string">Customize Analysis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Backstage.Cof.CustomizeUserInterface.Menu.MenuGroup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Backstage.Cof.CustomizeUserInterface.Menu.MenuGroup.CustomizeMode</Value>
                          </Property>
                          <Property xsi:type="LabelProperty">
                            <Value xsi:type="xsd:string">Customize User Interface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Backstage.Cof.CustomizeUserInterface.Menu.MenuGroup.AdvancedConfigurationMode</Value>
                          </Property>
                          <Property xsi:type="LabelProperty">
                            <Value xsi:type="xsd:string">Technical Configuration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Backstage.AOPlugin.Settings.Settings</Value>
                          </Property>
                          <Property xsi:type="LabelProperty">
                            <Value xsi:type="xsd:string">Options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Backstage.Cof.Support</Value>
                  </Property>
                  <Property xsi:type="LabelProperty">
                    <Value xsi:type="xsd:string">Troubleshoot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Backstage.Cof.Support.Menu.MenuGroup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Backstage.Cof.Support.Menu.MenuGroup.SupportMode</Value>
                          </Property>
                          <Property xsi:type="LabelProperty">
                            <Value xsi:type="xsd:string">Support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Backstage.Cof.Support.Menu.MenuGroup.ProfilingMode</Value>
                          </Property>
                          <Property xsi:type="LabelProperty">
                            <Value xsi:type="xsd:string">Profiling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Backstage.Cof.Support.Menu.MenuGroup.AdvancedMode</Value>
                          </Property>
                          <Property xsi:type="LabelProperty">
                            <Value xsi:type="xsd:string">Advanced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Backstage.Cof.Support.Menu.MenuGroup.ClientProfiling</Value>
                          </Property>
                          <Property xsi:type="LabelProperty">
                            <Value xsi:type="xsd:string">Show Profiling Statistics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Backstage.AOPlugin.Settings.Statistics</Value>
                          </Property>
                          <Property xsi:type="LabelProperty">
                            <Value xsi:type="xsd:string">Show Workbook Profiling Statistics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Backstage.Cof.AboutAnalysis</Value>
                  </Property>
                  <Property xsi:type="LabelProperty">
                    <Value xsi:type="xsd:string">About Analysis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Backstage.AOPlugin.Help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</CofElements>
          </CofElementBase>
        </CofElements>
      </CofBackstageTab>
      <CofBackstageTab>
        <Properties>
          <Property xsi:type="IdProperty">
            <Value xsi:type="xsd:string">com.sap.epm.BPFClient.tab</Value>
          </Property>
          <Property xsi:type="LabelProperty">
            <Value xsi:type="xsd:string">BPC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backstageFirstColumnId-com.sap.epm.BPFClient.tab-885DF9B2-1738-4B3C-B22E-A1A57360F6F5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com.sap.epm.BPFClient.group.ShowHide</Value>
                  </Property>
                  <Property xsi:type="LabelProperty">
                    <Value xsi:type="xsd:string">Show Activity Pane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com.sap.epm.BPFClient.group.OpenActivities</Value>
                  </Property>
                  <Property xsi:type="LabelProperty">
                    <Value xsi:type="xsd:string">Open My Activities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com.sap.epm.BPFClient.menugroup.LoadRecentConnection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com.sap.epm.BPFClient.button.LoadRecentConnection</Value>
                          </Property>
                          <Property xsi:type="LabelProperty">
                            <Value xsi:type="xsd:string">Load Recent Connections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com.sap.epm.BPFClient.menugroup.LoadRecentConnection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com.sap.epm.BPFClient.button.OpenRecentConnection0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com.sap.epm.BPFClient.menugroup.OpenPluginConnection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com.sap.epm.BPFClient.button.OpenActivities</Value>
                          </Property>
                          <Property xsi:type="LabelProperty">
                            <Value xsi:type="xsd:string">Open My Activities for Current Connection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com.sap.epm.BPFClient.button.OpenPluginConnectionSapGuiHtmlConnection</Value>
                          </Property>
                          <Property xsi:type="LabelProperty">
                            <Value xsi:type="xsd:string">Connect...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com.sap.epm.BPFClient.button.OpenPluginConnectioncom.sap.epm.FPMXLClient</Value>
                          </Property>
                          <Property xsi:type="LabelProperty">
                            <Value xsi:type="xsd:string">Connect Using EPM Connection...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</CofElements>
      </CofBackstageTab>
    </CofBackstageTabs>
    <CofSidePanels>
      <CofSidePanel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SidePanel</Type>
        <CofElements>
          <CofElementBase xsi:type="CofSidePanel">
            <Properties>
              <Property xsi:type="IdProperty">
                <Value xsi:type="xsd:string">Ribbon.AOPlugin.Analysis.TaskPaneAnalysisTab</Value>
              </Property>
              <Property xsi:type="LabelProperty">
                <Value xsi:type="xsd:string">Analysis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Ribbon.AOPlugin.Analysis.TaskPaneInformationTab</Value>
              </Property>
              <Property xsi:type="LabelProperty">
                <Value xsi:type="xsd:string">Information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Ribbon.AOPlugin.Analysis.TaskPaneComponentsTab</Value>
              </Property>
              <Property xsi:type="LabelProperty">
                <Value xsi:type="xsd:string">Components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Ribbon.AOPlugin.Analysis.TaskPaneDesignRulesTab</Value>
              </Property>
              <Property xsi:type="LabelProperty">
                <Value xsi:type="xsd:string">Design Rules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Ribbon.AOPlugin.Analysis.TaskPaneSACVersions</Value>
              </Property>
              <Property xsi:type="LabelProperty">
                <Value xsi:type="xsd:string">SAC Versions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SidePanel</Type>
            <CofElements/>
          </CofElementBase>
        </CofElements>
      </CofSidePanel>
    </CofSidePanels>
  </CofCustomUi>
</Profile>
</file>

<file path=customXml/item2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F6F5673A-26E3-4C96-A0FF-B3686788D236}">
  <ds:schemaRefs>
    <ds:schemaRef ds:uri="http://www.sap.com/cof/customui/profile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11352458-A960-472F-B5D2-C01C9ECC85A4}">
  <ds:schemaRefs>
    <ds:schemaRef ds:uri="http://www.sap.com/cof/excel/application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Instructions and Report</vt:lpstr>
      <vt:lpstr>ACR_MOM</vt:lpstr>
      <vt:lpstr>ADS_MOM</vt:lpstr>
      <vt:lpstr>ACR_Pipeline</vt:lpstr>
      <vt:lpstr>ADS_Pipeline</vt:lpstr>
      <vt:lpstr>MACC Pipeline</vt:lpstr>
      <vt:lpstr>Final_Adjustment</vt:lpstr>
      <vt:lpstr>Save&amp;Submit</vt:lpstr>
      <vt:lpstr>ACR_ACT_Simulation</vt:lpstr>
      <vt:lpstr>ADS_ACT_Simulation</vt:lpstr>
      <vt:lpstr>SAPCrosstab1</vt:lpstr>
      <vt:lpstr>SAPCrosstab10</vt:lpstr>
      <vt:lpstr>SAPCrosstab11</vt:lpstr>
      <vt:lpstr>SAPCrosstab12</vt:lpstr>
      <vt:lpstr>SAPCrosstab13</vt:lpstr>
      <vt:lpstr>SAPCrosstab14</vt:lpstr>
      <vt:lpstr>SAPCrosstab15</vt:lpstr>
      <vt:lpstr>SAPCrosstab16</vt:lpstr>
      <vt:lpstr>SAPCrosstab17</vt:lpstr>
      <vt:lpstr>SAPCrosstab18</vt:lpstr>
      <vt:lpstr>SAPCrosstab19</vt:lpstr>
      <vt:lpstr>SAPCrosstab2</vt:lpstr>
      <vt:lpstr>SAPCrosstab20</vt:lpstr>
      <vt:lpstr>SAPCrosstab21</vt:lpstr>
      <vt:lpstr>SAPCrosstab22</vt:lpstr>
      <vt:lpstr>SAPCrosstab3</vt:lpstr>
      <vt:lpstr>SAPCrosstab4</vt:lpstr>
      <vt:lpstr>SAPCrosstab5</vt:lpstr>
      <vt:lpstr>SAPCrosstab6</vt:lpstr>
      <vt:lpstr>SAPCrosstab7</vt:lpstr>
      <vt:lpstr>SAPCrosstab9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Shah</dc:creator>
  <cp:lastModifiedBy>Mark Colebeck (Ernst &amp; Young LLP)</cp:lastModifiedBy>
  <dcterms:created xsi:type="dcterms:W3CDTF">2020-05-14T05:18:08Z</dcterms:created>
  <dcterms:modified xsi:type="dcterms:W3CDTF">2021-03-26T16:15:17Z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etDate">
    <vt:lpwstr>2020-05-14T07:58:06Z</vt:lpwstr>
  </property>
  <property fmtid="{D5CDD505-2E9C-101B-9397-08002B2CF9AE}" pid="5" name="MSIP_Label_f42aa342-8706-4288-bd11-ebb85995028c_Method">
    <vt:lpwstr>Standard</vt:lpwstr>
  </property>
  <property fmtid="{D5CDD505-2E9C-101B-9397-08002B2CF9AE}" pid="6" name="MSIP_Label_f42aa342-8706-4288-bd11-ebb85995028c_Name">
    <vt:lpwstr>Internal</vt:lpwstr>
  </property>
  <property fmtid="{D5CDD505-2E9C-101B-9397-08002B2CF9AE}" pid="7" name="MSIP_Label_f42aa342-8706-4288-bd11-ebb85995028c_SiteId">
    <vt:lpwstr>72f988bf-86f1-41af-91ab-2d7cd011db47</vt:lpwstr>
  </property>
  <property fmtid="{D5CDD505-2E9C-101B-9397-08002B2CF9AE}" pid="8" name="MSIP_Label_f42aa342-8706-4288-bd11-ebb85995028c_ActionId">
    <vt:lpwstr>c6454bca-5885-4fa8-bf0f-22a6e2a9bcbc</vt:lpwstr>
  </property>
  <property fmtid="{D5CDD505-2E9C-101B-9397-08002B2CF9AE}" pid="9" name="MSIP_Label_f42aa342-8706-4288-bd11-ebb85995028c_ContentBits">
    <vt:lpwstr>0</vt:lpwstr>
  </property>
</Properties>
</file>