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PAPERS/Ratiometric DiFC paper/FIGURES/Figure 4 (MC)/"/>
    </mc:Choice>
  </mc:AlternateContent>
  <xr:revisionPtr revIDLastSave="2626" documentId="13_ncr:1_{656C51DE-0CE1-4984-A9B2-CB45B0FAD50E}" xr6:coauthVersionLast="47" xr6:coauthVersionMax="47" xr10:uidLastSave="{49BF5D15-E219-4B1B-BCA4-28815E207FEA}"/>
  <bookViews>
    <workbookView xWindow="-120" yWindow="-120" windowWidth="29040" windowHeight="15840" xr2:uid="{00000000-000D-0000-FFFF-FFFF00000000}"/>
  </bookViews>
  <sheets>
    <sheet name="signalvsdepth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0" l="1"/>
  <c r="F26" i="10"/>
  <c r="G26" i="10"/>
  <c r="D26" i="10"/>
  <c r="R30" i="10"/>
  <c r="Q30" i="10"/>
  <c r="Q32" i="10" s="1"/>
  <c r="P30" i="10"/>
  <c r="Y10" i="10"/>
  <c r="X10" i="10"/>
  <c r="X12" i="10" s="1"/>
  <c r="W10" i="10"/>
  <c r="W12" i="10" s="1"/>
  <c r="R10" i="10"/>
  <c r="Q10" i="10"/>
  <c r="Q12" i="10" s="1"/>
  <c r="P10" i="10"/>
  <c r="P12" i="10" s="1"/>
  <c r="G11" i="10"/>
  <c r="F11" i="10"/>
  <c r="F13" i="10" s="1"/>
  <c r="E11" i="10"/>
  <c r="R24" i="10"/>
  <c r="Q24" i="10"/>
  <c r="P24" i="10"/>
  <c r="Y5" i="10"/>
  <c r="X5" i="10"/>
  <c r="W5" i="10"/>
  <c r="W7" i="10" s="1"/>
  <c r="R5" i="10"/>
  <c r="Q5" i="10"/>
  <c r="Q7" i="10" s="1"/>
  <c r="P5" i="10"/>
  <c r="P7" i="10" s="1"/>
  <c r="G5" i="10"/>
  <c r="F5" i="10"/>
  <c r="F8" i="10" s="1"/>
  <c r="E5" i="10"/>
  <c r="E7" i="10" s="1"/>
  <c r="P32" i="10"/>
  <c r="Y12" i="10"/>
  <c r="R32" i="10"/>
  <c r="R12" i="10"/>
  <c r="G13" i="10"/>
  <c r="E13" i="10"/>
  <c r="G8" i="10"/>
  <c r="R7" i="10"/>
  <c r="O36" i="10"/>
  <c r="O38" i="10" s="1"/>
  <c r="O32" i="10"/>
  <c r="N30" i="10"/>
  <c r="O26" i="10"/>
  <c r="B25" i="10"/>
  <c r="N24" i="10"/>
  <c r="N36" i="10" s="1"/>
  <c r="N38" i="10" s="1"/>
  <c r="D18" i="10"/>
  <c r="D20" i="10" s="1"/>
  <c r="V16" i="10"/>
  <c r="V18" i="10" s="1"/>
  <c r="O16" i="10"/>
  <c r="O18" i="10" s="1"/>
  <c r="D14" i="10"/>
  <c r="B14" i="10"/>
  <c r="D13" i="10"/>
  <c r="V12" i="10"/>
  <c r="O12" i="10"/>
  <c r="C11" i="10"/>
  <c r="C14" i="10" s="1"/>
  <c r="U10" i="10"/>
  <c r="N10" i="10"/>
  <c r="D8" i="10"/>
  <c r="B8" i="10"/>
  <c r="V7" i="10"/>
  <c r="O7" i="10"/>
  <c r="F7" i="10"/>
  <c r="D7" i="10"/>
  <c r="U5" i="10"/>
  <c r="U16" i="10" s="1"/>
  <c r="U18" i="10" s="1"/>
  <c r="N5" i="10"/>
  <c r="N16" i="10" s="1"/>
  <c r="N18" i="10" s="1"/>
  <c r="C5" i="10"/>
  <c r="C8" i="10" s="1"/>
  <c r="D29" i="10" l="1"/>
  <c r="D25" i="10"/>
  <c r="X16" i="10"/>
  <c r="X18" i="10" s="1"/>
  <c r="P16" i="10"/>
  <c r="P18" i="10" s="1"/>
  <c r="R36" i="10"/>
  <c r="R38" i="10" s="1"/>
  <c r="Q36" i="10"/>
  <c r="Q38" i="10" s="1"/>
  <c r="P36" i="10"/>
  <c r="P38" i="10" s="1"/>
  <c r="Y16" i="10"/>
  <c r="Y18" i="10" s="1"/>
  <c r="X7" i="10"/>
  <c r="Q26" i="10"/>
  <c r="P26" i="10"/>
  <c r="C18" i="10"/>
  <c r="C20" i="10" s="1"/>
  <c r="G7" i="10"/>
  <c r="Y7" i="10"/>
  <c r="Q16" i="10"/>
  <c r="Q18" i="10" s="1"/>
  <c r="R26" i="10"/>
  <c r="R16" i="10"/>
  <c r="R18" i="10" s="1"/>
  <c r="E18" i="10"/>
  <c r="E14" i="10"/>
  <c r="F18" i="10"/>
  <c r="F14" i="10"/>
  <c r="G18" i="10"/>
  <c r="E8" i="10"/>
  <c r="G14" i="10"/>
  <c r="W16" i="10"/>
  <c r="W18" i="10" s="1"/>
  <c r="D30" i="10" l="1"/>
  <c r="E29" i="10"/>
  <c r="G20" i="10"/>
  <c r="G29" i="10"/>
  <c r="G25" i="10"/>
  <c r="F20" i="10"/>
  <c r="F25" i="10"/>
  <c r="F29" i="10"/>
  <c r="F30" i="10" s="1"/>
  <c r="E20" i="10"/>
  <c r="E25" i="10"/>
  <c r="C29" i="10"/>
  <c r="C25" i="10"/>
  <c r="G30" i="10" l="1"/>
  <c r="E30" i="10"/>
</calcChain>
</file>

<file path=xl/sharedStrings.xml><?xml version="1.0" encoding="utf-8"?>
<sst xmlns="http://schemas.openxmlformats.org/spreadsheetml/2006/main" count="52" uniqueCount="13">
  <si>
    <t>VARYING OPTICAL PROPERTIES</t>
  </si>
  <si>
    <t>RED</t>
  </si>
  <si>
    <t>tissue depth(mm)</t>
  </si>
  <si>
    <t>cell fluorescence</t>
  </si>
  <si>
    <t>autofluorescence</t>
  </si>
  <si>
    <t>cell fluorescence/autofluorescence</t>
  </si>
  <si>
    <t>Blue-Green</t>
  </si>
  <si>
    <t>Orange</t>
  </si>
  <si>
    <t>Green</t>
  </si>
  <si>
    <t>RED/Green</t>
  </si>
  <si>
    <t>AVG</t>
  </si>
  <si>
    <t>STDV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</si>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</sst>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18D9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quotePrefix="1" applyFont="1"/>
    <xf numFmtId="0" fontId="0" fillId="7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18D9F"/>
      <color rgb="FF329E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36D9-2249-4520-A7FA-610E4C32B711}">
  <dimension ref="A1:Y38"/>
  <sheetViews>
    <sheetView tabSelected="1" topLeftCell="A3" workbookViewId="0">
      <selection activeCell="E37" sqref="E37"/>
    </sheetView>
  </sheetViews>
  <sheetFormatPr defaultRowHeight="15" x14ac:dyDescent="0.25"/>
  <sheetData>
    <row r="1" spans="1:25" ht="18.75" x14ac:dyDescent="0.3">
      <c r="M1" s="8" t="s">
        <v>0</v>
      </c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3" spans="1:25" x14ac:dyDescent="0.25">
      <c r="D3" s="2" t="s">
        <v>1</v>
      </c>
      <c r="O3" s="2" t="s">
        <v>1</v>
      </c>
      <c r="V3" s="2" t="s">
        <v>1</v>
      </c>
    </row>
    <row r="4" spans="1:25" x14ac:dyDescent="0.25">
      <c r="A4" t="s">
        <v>2</v>
      </c>
      <c r="B4">
        <v>0</v>
      </c>
      <c r="C4">
        <v>0.25</v>
      </c>
      <c r="D4">
        <v>0.75</v>
      </c>
      <c r="E4">
        <v>1</v>
      </c>
      <c r="F4">
        <v>1.5</v>
      </c>
      <c r="G4">
        <v>2</v>
      </c>
      <c r="M4" t="s">
        <v>2</v>
      </c>
      <c r="N4">
        <v>0.25</v>
      </c>
      <c r="O4">
        <v>0.75</v>
      </c>
      <c r="P4">
        <v>1</v>
      </c>
      <c r="Q4">
        <v>1.5</v>
      </c>
      <c r="R4">
        <v>2</v>
      </c>
      <c r="T4" t="s">
        <v>2</v>
      </c>
      <c r="U4">
        <v>0.25</v>
      </c>
      <c r="V4">
        <v>0.75</v>
      </c>
      <c r="W4">
        <v>1</v>
      </c>
      <c r="X4">
        <v>1.5</v>
      </c>
      <c r="Y4">
        <v>2</v>
      </c>
    </row>
    <row r="5" spans="1:25" x14ac:dyDescent="0.25">
      <c r="A5" t="s">
        <v>3</v>
      </c>
      <c r="B5">
        <v>920.1</v>
      </c>
      <c r="C5">
        <f>((441.42/  4219400000000000)*  7038300000000000)</f>
        <v>736.32421339526945</v>
      </c>
      <c r="D5">
        <v>531.13329999999996</v>
      </c>
      <c r="E5">
        <f>((531.1333/4219400000000000)*  1363200000000000)</f>
        <v>171.59807426648337</v>
      </c>
      <c r="F5">
        <f>((531.1333/4219400000000000)*  146660000000000)</f>
        <v>18.461394932454848</v>
      </c>
      <c r="G5">
        <f>((531.1333/4219400000000000)*  27962000000000)</f>
        <v>3.5198249359150586</v>
      </c>
      <c r="M5" t="s">
        <v>3</v>
      </c>
      <c r="N5">
        <f>((441.42/  4219400000000000)*  7038300000000000)</f>
        <v>736.32421339526945</v>
      </c>
      <c r="O5">
        <v>531.13329999999996</v>
      </c>
      <c r="P5">
        <f>((531.1333/4219400000000000)*  1363200000000000)</f>
        <v>171.59807426648337</v>
      </c>
      <c r="Q5">
        <f>((531.1333/4219400000000000)*  146660000000000)</f>
        <v>18.461394932454848</v>
      </c>
      <c r="R5">
        <f>((531.1333/4219400000000000)*  27962000000000)</f>
        <v>3.5198249359150586</v>
      </c>
      <c r="T5" t="s">
        <v>3</v>
      </c>
      <c r="U5">
        <f>((441.42/  4219400000000000)*  7038300000000000)</f>
        <v>736.32421339526945</v>
      </c>
      <c r="V5">
        <v>531.13329999999996</v>
      </c>
      <c r="W5">
        <f>((531.1333/4219400000000000)*  1363200000000000)</f>
        <v>171.59807426648337</v>
      </c>
      <c r="X5">
        <f>((531.1333/4219400000000000)*  146660000000000)</f>
        <v>18.461394932454848</v>
      </c>
      <c r="Y5">
        <f>((531.1333/4219400000000000)*  27962000000000)</f>
        <v>3.5198249359150586</v>
      </c>
    </row>
    <row r="6" spans="1:25" x14ac:dyDescent="0.25">
      <c r="A6" t="s">
        <v>4</v>
      </c>
      <c r="D6">
        <v>919.01199999999994</v>
      </c>
      <c r="E6">
        <v>919.01199999999994</v>
      </c>
      <c r="F6">
        <v>919.01199999999994</v>
      </c>
      <c r="G6">
        <v>919.01199999999994</v>
      </c>
      <c r="M6" t="s">
        <v>4</v>
      </c>
      <c r="O6">
        <v>919.01199999999994</v>
      </c>
      <c r="P6">
        <v>919.01199999999994</v>
      </c>
      <c r="Q6">
        <v>919.01199999999994</v>
      </c>
      <c r="R6">
        <v>919.01199999999994</v>
      </c>
      <c r="T6" t="s">
        <v>4</v>
      </c>
      <c r="V6">
        <v>919.01199999999994</v>
      </c>
      <c r="W6">
        <v>919.01199999999994</v>
      </c>
      <c r="X6">
        <v>919.01199999999994</v>
      </c>
      <c r="Y6">
        <v>919.01199999999994</v>
      </c>
    </row>
    <row r="7" spans="1:25" x14ac:dyDescent="0.25">
      <c r="A7" t="s">
        <v>5</v>
      </c>
      <c r="D7">
        <f>(D5 / D6)</f>
        <v>0.57793946107341365</v>
      </c>
      <c r="E7">
        <f>(E5 / E6)</f>
        <v>0.1867201671648285</v>
      </c>
      <c r="F7">
        <f>(F5 / F6)</f>
        <v>2.0088306716838138E-2</v>
      </c>
      <c r="G7">
        <f>(G5 / G6)</f>
        <v>3.8300097669182326E-3</v>
      </c>
      <c r="M7" t="s">
        <v>5</v>
      </c>
      <c r="O7">
        <f>(O5 / O6)</f>
        <v>0.57793946107341365</v>
      </c>
      <c r="P7">
        <f>(P5 / P6)</f>
        <v>0.1867201671648285</v>
      </c>
      <c r="Q7">
        <f>(Q5 / Q6)</f>
        <v>2.0088306716838138E-2</v>
      </c>
      <c r="R7">
        <f>(R5 / R6)</f>
        <v>3.8300097669182326E-3</v>
      </c>
      <c r="T7" t="s">
        <v>5</v>
      </c>
      <c r="V7">
        <f>(V5 / V6)</f>
        <v>0.57793946107341365</v>
      </c>
      <c r="W7">
        <f>(W5 / W6)</f>
        <v>0.1867201671648285</v>
      </c>
      <c r="X7">
        <f>(X5 / X6)</f>
        <v>2.0088306716838138E-2</v>
      </c>
      <c r="Y7">
        <f>(Y5 / Y6)</f>
        <v>3.8300097669182326E-3</v>
      </c>
    </row>
    <row r="8" spans="1:25" x14ac:dyDescent="0.25">
      <c r="B8">
        <f>(B5/441.42)</f>
        <v>2.0844094060078837</v>
      </c>
      <c r="C8">
        <f>(C5/441.42)</f>
        <v>1.6680807697776934</v>
      </c>
      <c r="D8">
        <f>(D5/360.575)</f>
        <v>1.4730175414268876</v>
      </c>
      <c r="E8">
        <f t="shared" ref="E8:G8" si="0">(E5/360.575)</f>
        <v>0.47590119743876691</v>
      </c>
      <c r="F8">
        <f t="shared" si="0"/>
        <v>5.1199875012008178E-2</v>
      </c>
      <c r="G8">
        <f t="shared" si="0"/>
        <v>9.7616998846704814E-3</v>
      </c>
      <c r="O8" s="4" t="s">
        <v>6</v>
      </c>
      <c r="V8" s="5" t="s">
        <v>7</v>
      </c>
    </row>
    <row r="9" spans="1:25" x14ac:dyDescent="0.25">
      <c r="D9" s="3" t="s">
        <v>8</v>
      </c>
      <c r="M9" t="s">
        <v>2</v>
      </c>
      <c r="O9">
        <v>0.75</v>
      </c>
      <c r="P9">
        <v>1</v>
      </c>
      <c r="Q9">
        <v>1.5</v>
      </c>
      <c r="R9">
        <v>2</v>
      </c>
      <c r="T9" t="s">
        <v>2</v>
      </c>
      <c r="V9">
        <v>0.75</v>
      </c>
      <c r="W9">
        <v>1</v>
      </c>
      <c r="X9">
        <v>1.5</v>
      </c>
      <c r="Y9">
        <v>2</v>
      </c>
    </row>
    <row r="10" spans="1:25" x14ac:dyDescent="0.25">
      <c r="A10" t="s">
        <v>2</v>
      </c>
      <c r="D10">
        <v>0.75</v>
      </c>
      <c r="E10">
        <v>1</v>
      </c>
      <c r="F10">
        <v>1.5</v>
      </c>
      <c r="G10">
        <v>2</v>
      </c>
      <c r="M10" t="s">
        <v>3</v>
      </c>
      <c r="N10" s="6">
        <f>((46.12/1832800000000000)*18866000000000000)</f>
        <v>474.73806198166733</v>
      </c>
      <c r="O10">
        <v>80.599000000000004</v>
      </c>
      <c r="P10">
        <f>((80.599/1832800000000000)*450840000000000)</f>
        <v>19.82608749454387</v>
      </c>
      <c r="Q10">
        <f>((80.599/1832800000000000)*60012000000000)</f>
        <v>2.6390807442164999</v>
      </c>
      <c r="R10">
        <f>((80.599/1832800000000000)*13660000000000)</f>
        <v>0.60071057398515937</v>
      </c>
      <c r="T10" t="s">
        <v>3</v>
      </c>
      <c r="U10" s="6">
        <f>((46.12/ 3456500000000000)*   9124900000000000
)</f>
        <v>121.75333082598003</v>
      </c>
      <c r="V10">
        <v>80.599000000000004</v>
      </c>
      <c r="W10">
        <f>((80.599/  3456500000000000)*  968050000000000)</f>
        <v>22.573083162158252</v>
      </c>
      <c r="X10">
        <f>((80.599/3456500000000000)*103740000000000)</f>
        <v>2.4190193143353103</v>
      </c>
      <c r="Y10">
        <f>((80.599/3456500000000000)*22141000000000)</f>
        <v>0.51628597106900043</v>
      </c>
    </row>
    <row r="11" spans="1:25" x14ac:dyDescent="0.25">
      <c r="A11" t="s">
        <v>3</v>
      </c>
      <c r="B11">
        <v>131.1</v>
      </c>
      <c r="C11" s="6">
        <f>((46.12/ 2216700000000000 )*   15104000000000000)</f>
        <v>314.24932557405151</v>
      </c>
      <c r="D11">
        <v>80.599000000000004</v>
      </c>
      <c r="E11">
        <f>((80.599/ 2216700000000000 )*  543880000000000  )</f>
        <v>19.775424784589706</v>
      </c>
      <c r="F11">
        <f>((80.599/ 2216700000000000 )*   69710000000000)</f>
        <v>2.5346489330987505</v>
      </c>
      <c r="G11">
        <f>((80.599/ 2216700000000000 )*
  16703000000000)</f>
        <v>0.60731948256417201</v>
      </c>
      <c r="M11" t="s">
        <v>4</v>
      </c>
      <c r="O11">
        <v>815.37699999999995</v>
      </c>
      <c r="P11">
        <v>815.37699999999995</v>
      </c>
      <c r="Q11">
        <v>815.37699999999995</v>
      </c>
      <c r="R11">
        <v>815.37699999999995</v>
      </c>
      <c r="T11" t="s">
        <v>4</v>
      </c>
      <c r="V11">
        <v>815.37699999999995</v>
      </c>
      <c r="W11">
        <v>815.37699999999995</v>
      </c>
      <c r="X11">
        <v>815.37699999999995</v>
      </c>
      <c r="Y11">
        <v>815.37699999999995</v>
      </c>
    </row>
    <row r="12" spans="1:25" x14ac:dyDescent="0.25">
      <c r="A12" t="s">
        <v>4</v>
      </c>
      <c r="D12">
        <v>815.37699999999995</v>
      </c>
      <c r="E12">
        <v>815.37699999999995</v>
      </c>
      <c r="F12">
        <v>815.37699999999995</v>
      </c>
      <c r="G12">
        <v>815.37699999999995</v>
      </c>
      <c r="M12" t="s">
        <v>5</v>
      </c>
      <c r="O12">
        <f t="shared" ref="O12:R12" si="1">(O10 / O11)</f>
        <v>9.8848753398734585E-2</v>
      </c>
      <c r="P12">
        <f t="shared" si="1"/>
        <v>2.4315240060173233E-2</v>
      </c>
      <c r="Q12">
        <f t="shared" si="1"/>
        <v>3.2366386888721412E-3</v>
      </c>
      <c r="R12">
        <f t="shared" si="1"/>
        <v>7.3672739602068668E-4</v>
      </c>
      <c r="T12" t="s">
        <v>5</v>
      </c>
      <c r="V12">
        <f t="shared" ref="V12:Y12" si="2">(V10 / V11)</f>
        <v>9.8848753398734585E-2</v>
      </c>
      <c r="W12">
        <f t="shared" si="2"/>
        <v>2.7684228476101549E-2</v>
      </c>
      <c r="X12">
        <f t="shared" si="2"/>
        <v>2.9667495089207943E-3</v>
      </c>
      <c r="Y12">
        <f t="shared" si="2"/>
        <v>6.3318682164078763E-4</v>
      </c>
    </row>
    <row r="13" spans="1:25" x14ac:dyDescent="0.25">
      <c r="A13" t="s">
        <v>5</v>
      </c>
      <c r="D13">
        <f>(D11 / D12)</f>
        <v>9.8848753398734585E-2</v>
      </c>
      <c r="E13">
        <f t="shared" ref="E13:G13" si="3">(E11 / E12)</f>
        <v>2.425310596765632E-2</v>
      </c>
      <c r="F13">
        <f t="shared" si="3"/>
        <v>3.1085607431884277E-3</v>
      </c>
      <c r="G13">
        <f t="shared" si="3"/>
        <v>7.4483273695992414E-4</v>
      </c>
    </row>
    <row r="14" spans="1:25" x14ac:dyDescent="0.25">
      <c r="B14">
        <f>(B11/46.12)</f>
        <v>2.8425845620121422</v>
      </c>
      <c r="C14">
        <f>(C11/46.12)</f>
        <v>6.8137321243289577</v>
      </c>
      <c r="D14">
        <f>(D11/155.82)</f>
        <v>0.51725709151585164</v>
      </c>
      <c r="E14">
        <f t="shared" ref="E14:G14" si="4">(E11/155.82)</f>
        <v>0.1269119803914113</v>
      </c>
      <c r="F14">
        <f t="shared" si="4"/>
        <v>1.6266518631104804E-2</v>
      </c>
      <c r="G14">
        <f t="shared" si="4"/>
        <v>3.897570803261276E-3</v>
      </c>
      <c r="O14" s="1" t="s">
        <v>9</v>
      </c>
      <c r="V14" s="1" t="s">
        <v>9</v>
      </c>
    </row>
    <row r="15" spans="1:25" x14ac:dyDescent="0.25">
      <c r="M15" t="s">
        <v>2</v>
      </c>
      <c r="O15">
        <v>0.75</v>
      </c>
      <c r="P15">
        <v>1</v>
      </c>
      <c r="Q15">
        <v>1.5</v>
      </c>
      <c r="R15">
        <v>2</v>
      </c>
      <c r="T15" t="s">
        <v>2</v>
      </c>
      <c r="V15">
        <v>0.75</v>
      </c>
      <c r="W15">
        <v>1</v>
      </c>
      <c r="X15">
        <v>1.5</v>
      </c>
      <c r="Y15">
        <v>2</v>
      </c>
    </row>
    <row r="16" spans="1:25" x14ac:dyDescent="0.25">
      <c r="D16" s="1" t="s">
        <v>9</v>
      </c>
      <c r="N16">
        <f>(N5/N10)</f>
        <v>1.5510115416524231</v>
      </c>
      <c r="O16">
        <f>(O5/O10)</f>
        <v>6.5898249357932475</v>
      </c>
      <c r="P16">
        <f>(P5/P10)</f>
        <v>8.6551657917230056</v>
      </c>
      <c r="Q16">
        <f>(Q5/Q10)</f>
        <v>6.9953884408094291</v>
      </c>
      <c r="R16">
        <f>(R5/R10)</f>
        <v>5.8594356223235327</v>
      </c>
      <c r="U16">
        <f>(U5/U10)</f>
        <v>6.0476720299971518</v>
      </c>
      <c r="V16">
        <f>(V5/V10)</f>
        <v>6.5898249357932475</v>
      </c>
      <c r="W16">
        <f>(W5/W10)</f>
        <v>7.6018890744243626</v>
      </c>
      <c r="X16">
        <f>(X5/X10)</f>
        <v>7.6317683050528293</v>
      </c>
      <c r="Y16">
        <f>(Y5/Y10)</f>
        <v>6.8175877965985681</v>
      </c>
    </row>
    <row r="17" spans="1:25" x14ac:dyDescent="0.25">
      <c r="A17" t="s">
        <v>2</v>
      </c>
      <c r="C17">
        <v>0.25</v>
      </c>
      <c r="D17">
        <v>0.75</v>
      </c>
      <c r="E17">
        <v>1</v>
      </c>
      <c r="F17">
        <v>1.5</v>
      </c>
      <c r="G17">
        <v>2</v>
      </c>
      <c r="N17">
        <v>3.0393020000000002</v>
      </c>
      <c r="O17">
        <v>6.4327170000000002</v>
      </c>
      <c r="P17">
        <v>6.4327170000000002</v>
      </c>
      <c r="Q17">
        <v>6.4327170000000002</v>
      </c>
      <c r="R17">
        <v>6.4327170000000002</v>
      </c>
      <c r="U17">
        <v>2.679932</v>
      </c>
      <c r="V17">
        <v>5.672104</v>
      </c>
      <c r="W17">
        <v>5.672104</v>
      </c>
      <c r="X17">
        <v>5.672104</v>
      </c>
      <c r="Y17">
        <v>5.672104</v>
      </c>
    </row>
    <row r="18" spans="1:25" x14ac:dyDescent="0.25">
      <c r="C18">
        <f>(C5/C11)</f>
        <v>2.3431210617562894</v>
      </c>
      <c r="D18">
        <f>(D5/D11)</f>
        <v>6.5898249357932475</v>
      </c>
      <c r="E18">
        <f>(E5/E11)</f>
        <v>8.6773394824976773</v>
      </c>
      <c r="F18">
        <f>(F5/F11)</f>
        <v>7.2836102433660335</v>
      </c>
      <c r="G18">
        <f>(G5/G11)</f>
        <v>5.7956726845876192</v>
      </c>
      <c r="N18">
        <f>(N16/N17)</f>
        <v>0.51031833679325811</v>
      </c>
      <c r="O18">
        <f>(O16/O17)</f>
        <v>1.0244232624866363</v>
      </c>
      <c r="P18">
        <f>(P16/P17)</f>
        <v>1.3454914605637098</v>
      </c>
      <c r="Q18">
        <f t="shared" ref="Q18:R18" si="5">(Q16/Q17)</f>
        <v>1.0874702619141225</v>
      </c>
      <c r="R18">
        <f t="shared" si="5"/>
        <v>0.91088036708649434</v>
      </c>
      <c r="U18">
        <f>(U16/U17)</f>
        <v>2.2566512993602643</v>
      </c>
      <c r="V18">
        <f>(V16/V17)</f>
        <v>1.161795505828745</v>
      </c>
      <c r="W18">
        <f>(W16/W17)</f>
        <v>1.3402238524583405</v>
      </c>
      <c r="X18">
        <f t="shared" ref="X18:Y18" si="6">(X16/X17)</f>
        <v>1.3454916033014961</v>
      </c>
      <c r="Y18">
        <f t="shared" si="6"/>
        <v>1.2019504220300912</v>
      </c>
    </row>
    <row r="19" spans="1:25" x14ac:dyDescent="0.25">
      <c r="C19">
        <v>5.0930600000000004</v>
      </c>
      <c r="D19">
        <v>6.4491969999999998</v>
      </c>
      <c r="E19">
        <v>6.4491969999999998</v>
      </c>
      <c r="F19">
        <v>6.4491969999999998</v>
      </c>
      <c r="G19">
        <v>6.4491969999999998</v>
      </c>
    </row>
    <row r="20" spans="1:25" x14ac:dyDescent="0.25">
      <c r="C20">
        <f>(C18/C19)</f>
        <v>0.4600615468414449</v>
      </c>
      <c r="D20">
        <f>(D18/D19)</f>
        <v>1.0218054954428044</v>
      </c>
      <c r="E20">
        <f>(E18/E19)</f>
        <v>1.3454914592464267</v>
      </c>
      <c r="F20">
        <f t="shared" ref="F20:G20" si="7">(F18/F19)</f>
        <v>1.1293825019403243</v>
      </c>
      <c r="G20">
        <f t="shared" si="7"/>
        <v>0.89866578499425886</v>
      </c>
    </row>
    <row r="22" spans="1:25" x14ac:dyDescent="0.25">
      <c r="O22" s="2" t="s">
        <v>1</v>
      </c>
    </row>
    <row r="23" spans="1:25" x14ac:dyDescent="0.25">
      <c r="A23" s="7" t="s">
        <v>10</v>
      </c>
      <c r="B23" s="7"/>
      <c r="C23" s="7"/>
      <c r="D23" s="7"/>
      <c r="E23" s="7"/>
      <c r="F23" s="7"/>
      <c r="G23" s="7"/>
      <c r="M23" t="s">
        <v>2</v>
      </c>
      <c r="O23">
        <v>0.75</v>
      </c>
      <c r="P23">
        <v>1</v>
      </c>
      <c r="Q23">
        <v>1.5</v>
      </c>
      <c r="R23">
        <v>2</v>
      </c>
    </row>
    <row r="24" spans="1:25" x14ac:dyDescent="0.25">
      <c r="A24" t="s">
        <v>2</v>
      </c>
      <c r="B24">
        <v>0</v>
      </c>
      <c r="C24">
        <v>0.25</v>
      </c>
      <c r="D24">
        <v>0.75</v>
      </c>
      <c r="E24">
        <v>1</v>
      </c>
      <c r="F24">
        <v>1.5</v>
      </c>
      <c r="G24">
        <v>2</v>
      </c>
      <c r="M24" t="s">
        <v>3</v>
      </c>
      <c r="N24">
        <f>((441.42/  4219400000000000)*  7038300000000000)</f>
        <v>736.32421339526945</v>
      </c>
      <c r="O24">
        <v>531.13329999999996</v>
      </c>
      <c r="P24">
        <f>((531.1333/4219400000000000)*  1363200000000000)</f>
        <v>171.59807426648337</v>
      </c>
      <c r="Q24">
        <f>((531.1333/4219400000000000)*  146660000000000)</f>
        <v>18.461394932454848</v>
      </c>
      <c r="R24">
        <f>((531.1333/4219400000000000)*  27962000000000)</f>
        <v>3.5198249359150586</v>
      </c>
    </row>
    <row r="25" spans="1:25" x14ac:dyDescent="0.25">
      <c r="B25">
        <f>((920.1/131.1)/12.59916)</f>
        <v>0.55704559956025701</v>
      </c>
      <c r="C25">
        <f>(AVERAGE(C20,N18,N38,U18))</f>
        <v>1.1642060381269643</v>
      </c>
      <c r="D25">
        <f>(AVERAGE(D18,O16,O36,V16))</f>
        <v>6.5898249357932475</v>
      </c>
      <c r="E25">
        <f t="shared" ref="E25:G25" si="8">(AVERAGE(E18,P16,P36,W16))</f>
        <v>8.2978124734355934</v>
      </c>
      <c r="F25">
        <f t="shared" si="8"/>
        <v>7.4473143674037168</v>
      </c>
      <c r="G25">
        <f t="shared" si="8"/>
        <v>6.2652182871426234</v>
      </c>
      <c r="M25" t="s">
        <v>4</v>
      </c>
      <c r="O25">
        <v>919.01199999999994</v>
      </c>
      <c r="P25">
        <v>919.01199999999994</v>
      </c>
      <c r="Q25">
        <v>919.01199999999994</v>
      </c>
      <c r="R25">
        <v>919.01199999999994</v>
      </c>
    </row>
    <row r="26" spans="1:25" x14ac:dyDescent="0.25">
      <c r="D26">
        <f>(D25/8.297812)</f>
        <v>0.79416416469706075</v>
      </c>
      <c r="E26">
        <f t="shared" ref="E26:G26" si="9">(E25/8.297812)</f>
        <v>1.0000000570554735</v>
      </c>
      <c r="F26">
        <f t="shared" si="9"/>
        <v>0.8975033861219941</v>
      </c>
      <c r="G26">
        <f t="shared" si="9"/>
        <v>0.75504461744163676</v>
      </c>
      <c r="M26" t="s">
        <v>5</v>
      </c>
      <c r="O26">
        <f t="shared" ref="O26:R26" si="10">(O24 / O25)</f>
        <v>0.57793946107341365</v>
      </c>
      <c r="P26">
        <f t="shared" si="10"/>
        <v>0.1867201671648285</v>
      </c>
      <c r="Q26">
        <f t="shared" si="10"/>
        <v>2.0088306716838138E-2</v>
      </c>
      <c r="R26">
        <f t="shared" si="10"/>
        <v>3.8300097669182326E-3</v>
      </c>
    </row>
    <row r="27" spans="1:25" x14ac:dyDescent="0.25">
      <c r="A27" s="7" t="s">
        <v>11</v>
      </c>
      <c r="B27" s="7"/>
      <c r="C27" s="7"/>
      <c r="D27" s="7"/>
      <c r="E27" s="7"/>
      <c r="F27" s="7"/>
      <c r="G27" s="7"/>
    </row>
    <row r="28" spans="1:25" x14ac:dyDescent="0.25">
      <c r="A28" t="s">
        <v>2</v>
      </c>
      <c r="B28">
        <v>0</v>
      </c>
      <c r="C28">
        <v>0.25</v>
      </c>
      <c r="D28">
        <v>0.75</v>
      </c>
      <c r="E28">
        <v>1</v>
      </c>
      <c r="F28">
        <v>1.5</v>
      </c>
      <c r="G28">
        <v>2</v>
      </c>
      <c r="O28" s="1" t="s">
        <v>12</v>
      </c>
    </row>
    <row r="29" spans="1:25" x14ac:dyDescent="0.25">
      <c r="B29">
        <v>0</v>
      </c>
      <c r="C29">
        <f>(STDEVA(C20,N18,N38,U18))</f>
        <v>0.8538855617074429</v>
      </c>
      <c r="D29">
        <f>(STDEVA(D18,O16,O36,V16))</f>
        <v>0</v>
      </c>
      <c r="E29">
        <f>(STDEVA(E18,P16,P36,W16))</f>
        <v>0.50256972715862558</v>
      </c>
      <c r="F29">
        <f t="shared" ref="F29:G29" si="11">(STDEVA(F18,Q16,Q36,X16))</f>
        <v>0.38771646808646137</v>
      </c>
      <c r="G29">
        <f t="shared" si="11"/>
        <v>0.51463484732350362</v>
      </c>
      <c r="M29" t="s">
        <v>2</v>
      </c>
      <c r="O29">
        <v>0.75</v>
      </c>
      <c r="P29">
        <v>1</v>
      </c>
      <c r="Q29">
        <v>1.5</v>
      </c>
      <c r="R29">
        <v>2</v>
      </c>
    </row>
    <row r="30" spans="1:25" x14ac:dyDescent="0.25">
      <c r="D30">
        <f>(D29/D25)</f>
        <v>0</v>
      </c>
      <c r="E30">
        <f t="shared" ref="E30:G30" si="12">(E29/E25)</f>
        <v>6.0566532296016516E-2</v>
      </c>
      <c r="F30">
        <f t="shared" si="12"/>
        <v>5.2061246371371737E-2</v>
      </c>
      <c r="G30">
        <f t="shared" si="12"/>
        <v>8.2141566939435876E-2</v>
      </c>
      <c r="M30" t="s">
        <v>3</v>
      </c>
      <c r="N30" s="6">
        <f>((46.12/2894700000000000)*11148000000000000)</f>
        <v>177.61625038864128</v>
      </c>
      <c r="O30">
        <v>80.599000000000004</v>
      </c>
      <c r="P30">
        <f>((80.599/2894700000000000)*746400000000000)</f>
        <v>20.78249683905068</v>
      </c>
      <c r="Q30">
        <f>((80.599/2894700000000000)*84158000000000)</f>
        <v>2.34326549970636</v>
      </c>
      <c r="R30">
        <f>((80.599/2894700000000000)*19188000000000)</f>
        <v>0.53426386568556328</v>
      </c>
    </row>
    <row r="31" spans="1:25" x14ac:dyDescent="0.25">
      <c r="M31" t="s">
        <v>4</v>
      </c>
      <c r="O31">
        <v>815.37699999999995</v>
      </c>
      <c r="P31">
        <v>815.37699999999995</v>
      </c>
      <c r="Q31">
        <v>815.37699999999995</v>
      </c>
      <c r="R31">
        <v>815.37699999999995</v>
      </c>
    </row>
    <row r="32" spans="1:25" x14ac:dyDescent="0.25">
      <c r="M32" t="s">
        <v>5</v>
      </c>
      <c r="O32">
        <f t="shared" ref="O32:R32" si="13">(O30 / O31)</f>
        <v>9.8848753398734585E-2</v>
      </c>
      <c r="P32">
        <f t="shared" si="13"/>
        <v>2.5488205871701902E-2</v>
      </c>
      <c r="Q32">
        <f t="shared" si="13"/>
        <v>2.8738430194944916E-3</v>
      </c>
      <c r="R32">
        <f t="shared" si="13"/>
        <v>6.5523538888828518E-4</v>
      </c>
    </row>
    <row r="34" spans="12:18" x14ac:dyDescent="0.25">
      <c r="O34" s="1" t="s">
        <v>9</v>
      </c>
    </row>
    <row r="35" spans="12:18" x14ac:dyDescent="0.25">
      <c r="L35">
        <v>5.5650000000000004</v>
      </c>
      <c r="M35">
        <v>5.5650000000000004</v>
      </c>
      <c r="N35">
        <v>5.5650000000000004</v>
      </c>
      <c r="O35">
        <v>5.5650000000000004</v>
      </c>
      <c r="P35">
        <v>5.5650000000000004</v>
      </c>
      <c r="Q35">
        <v>1.5</v>
      </c>
      <c r="R35">
        <v>2</v>
      </c>
    </row>
    <row r="36" spans="12:18" x14ac:dyDescent="0.25">
      <c r="N36">
        <f>(N24/N30)</f>
        <v>4.1455903487666355</v>
      </c>
      <c r="O36">
        <f>(O24/O30)</f>
        <v>6.5898249357932475</v>
      </c>
      <c r="P36">
        <f>(P24/P30)</f>
        <v>8.2568555450973307</v>
      </c>
      <c r="Q36">
        <f>(Q24/Q30)</f>
        <v>7.8784904803865752</v>
      </c>
      <c r="R36">
        <f>(R24/R30)</f>
        <v>6.5881770450607702</v>
      </c>
    </row>
    <row r="37" spans="12:18" x14ac:dyDescent="0.25">
      <c r="N37">
        <v>2.8994339999999998</v>
      </c>
      <c r="O37">
        <v>6.1366829999999997</v>
      </c>
      <c r="P37">
        <v>6.1366829999999997</v>
      </c>
      <c r="Q37">
        <v>6.1366829999999997</v>
      </c>
      <c r="R37">
        <v>6.1366829999999997</v>
      </c>
    </row>
    <row r="38" spans="12:18" x14ac:dyDescent="0.25">
      <c r="N38">
        <f>(N36/N37)</f>
        <v>1.4297929695128897</v>
      </c>
      <c r="O38">
        <f>(O36/O37)</f>
        <v>1.0738415094593037</v>
      </c>
      <c r="P38">
        <f>(P36/P37)</f>
        <v>1.3454916190224151</v>
      </c>
      <c r="Q38">
        <f t="shared" ref="Q38:R38" si="14">(Q36/Q37)</f>
        <v>1.2838353358624808</v>
      </c>
      <c r="R38">
        <f t="shared" si="14"/>
        <v>1.073572978278456</v>
      </c>
    </row>
  </sheetData>
  <mergeCells count="1">
    <mergeCell ref="M1:Y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signalvsdepth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Mark Niedre</cp:lastModifiedBy>
  <cp:revision/>
  <dcterms:created xsi:type="dcterms:W3CDTF">2015-06-05T18:17:20Z</dcterms:created>
  <dcterms:modified xsi:type="dcterms:W3CDTF">2023-02-17T23:27:37Z</dcterms:modified>
  <cp:category/>
  <cp:contentStatus/>
</cp:coreProperties>
</file>