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4 (MC)/"/>
    </mc:Choice>
  </mc:AlternateContent>
  <xr:revisionPtr revIDLastSave="2664" documentId="13_ncr:1_{656C51DE-0CE1-4984-A9B2-CB45B0FAD50E}" xr6:coauthVersionLast="47" xr6:coauthVersionMax="47" xr10:uidLastSave="{C07709F1-5FE2-49D8-BF19-2CF08A15D7E1}"/>
  <bookViews>
    <workbookView xWindow="-120" yWindow="-120" windowWidth="29040" windowHeight="15840" xr2:uid="{00000000-000D-0000-FFFF-FFFF00000000}"/>
  </bookViews>
  <sheets>
    <sheet name="signalvsdepth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0" l="1"/>
  <c r="O26" i="10" s="1"/>
  <c r="N24" i="10"/>
  <c r="N26" i="10" s="1"/>
  <c r="M24" i="10"/>
  <c r="M26" i="10" s="1"/>
  <c r="U8" i="10"/>
  <c r="T8" i="10"/>
  <c r="S8" i="10"/>
  <c r="O8" i="10"/>
  <c r="N8" i="10"/>
  <c r="M8" i="10"/>
  <c r="E8" i="10"/>
  <c r="D8" i="10"/>
  <c r="C8" i="10"/>
  <c r="O18" i="10"/>
  <c r="N18" i="10"/>
  <c r="M18" i="10"/>
  <c r="U5" i="10"/>
  <c r="T5" i="10"/>
  <c r="S5" i="10"/>
  <c r="O5" i="10"/>
  <c r="N5" i="10"/>
  <c r="M5" i="10"/>
  <c r="E5" i="10"/>
  <c r="D5" i="10"/>
  <c r="C5" i="10"/>
  <c r="L30" i="10"/>
  <c r="L26" i="10"/>
  <c r="L20" i="10"/>
  <c r="B12" i="10"/>
  <c r="B17" i="10" s="1"/>
  <c r="R11" i="10"/>
  <c r="L11" i="10"/>
  <c r="B21" i="10" l="1"/>
  <c r="B18" i="10"/>
  <c r="T11" i="10"/>
  <c r="M11" i="10"/>
  <c r="O30" i="10"/>
  <c r="N30" i="10"/>
  <c r="M30" i="10"/>
  <c r="U11" i="10"/>
  <c r="N20" i="10"/>
  <c r="M20" i="10"/>
  <c r="N11" i="10"/>
  <c r="O20" i="10"/>
  <c r="O11" i="10"/>
  <c r="C12" i="10"/>
  <c r="D12" i="10"/>
  <c r="E12" i="10"/>
  <c r="S11" i="10"/>
  <c r="B22" i="10" l="1"/>
  <c r="C21" i="10"/>
  <c r="E21" i="10"/>
  <c r="E17" i="10"/>
  <c r="E18" i="10" s="1"/>
  <c r="D17" i="10"/>
  <c r="D18" i="10" s="1"/>
  <c r="D21" i="10"/>
  <c r="C17" i="10"/>
  <c r="C18" i="10" s="1"/>
  <c r="D22" i="10" l="1"/>
  <c r="E22" i="10"/>
  <c r="C22" i="10"/>
</calcChain>
</file>

<file path=xl/sharedStrings.xml><?xml version="1.0" encoding="utf-8"?>
<sst xmlns="http://schemas.openxmlformats.org/spreadsheetml/2006/main" count="41" uniqueCount="13">
  <si>
    <t>VARYING OPTICAL PROPERTIES</t>
  </si>
  <si>
    <t>RED</t>
  </si>
  <si>
    <t>tissue depth(mm)</t>
  </si>
  <si>
    <t>cell fluorescence</t>
  </si>
  <si>
    <t>autofluorescence</t>
  </si>
  <si>
    <t>cell fluorescence/autofluorescence</t>
  </si>
  <si>
    <t>Green</t>
  </si>
  <si>
    <t>RED/Green</t>
  </si>
  <si>
    <t>AVG</t>
  </si>
  <si>
    <t>STDV</t>
  </si>
  <si>
    <t xml:space="preserve">µa=.05, µs=25 </t>
  </si>
  <si>
    <t xml:space="preserve">µa=.03, µs=12 </t>
  </si>
  <si>
    <t xml:space="preserve">µa=.035, µs=15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</si>
</sst>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18D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8D9F"/>
      <color rgb="FF329E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36D9-2249-4520-A7FA-610E4C32B711}">
  <dimension ref="A1:U30"/>
  <sheetViews>
    <sheetView tabSelected="1" workbookViewId="0">
      <selection activeCell="D29" sqref="D29"/>
    </sheetView>
  </sheetViews>
  <sheetFormatPr defaultRowHeight="15" x14ac:dyDescent="0.25"/>
  <cols>
    <col min="1" max="1" width="33" bestFit="1" customWidth="1"/>
    <col min="11" max="11" width="33" bestFit="1" customWidth="1"/>
    <col min="12" max="12" width="13.28515625" bestFit="1" customWidth="1"/>
    <col min="17" max="17" width="17" bestFit="1" customWidth="1"/>
    <col min="18" max="18" width="13.28515625" bestFit="1" customWidth="1"/>
  </cols>
  <sheetData>
    <row r="1" spans="1:21" ht="18.75" x14ac:dyDescent="0.3">
      <c r="K1" s="5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</row>
    <row r="3" spans="1:21" x14ac:dyDescent="0.25">
      <c r="B3" s="2" t="s">
        <v>1</v>
      </c>
      <c r="L3" s="2" t="s">
        <v>1</v>
      </c>
      <c r="R3" s="2" t="s">
        <v>1</v>
      </c>
    </row>
    <row r="4" spans="1:21" x14ac:dyDescent="0.25">
      <c r="A4" t="s">
        <v>2</v>
      </c>
      <c r="B4">
        <v>0.75</v>
      </c>
      <c r="C4">
        <v>1</v>
      </c>
      <c r="D4">
        <v>1.5</v>
      </c>
      <c r="E4">
        <v>2</v>
      </c>
      <c r="K4" t="s">
        <v>2</v>
      </c>
      <c r="L4">
        <v>0.75</v>
      </c>
      <c r="M4">
        <v>1</v>
      </c>
      <c r="N4">
        <v>1.5</v>
      </c>
      <c r="O4">
        <v>2</v>
      </c>
      <c r="Q4" t="s">
        <v>2</v>
      </c>
      <c r="R4">
        <v>0.75</v>
      </c>
      <c r="S4">
        <v>1</v>
      </c>
      <c r="T4">
        <v>1.5</v>
      </c>
      <c r="U4">
        <v>2</v>
      </c>
    </row>
    <row r="5" spans="1:21" x14ac:dyDescent="0.25">
      <c r="A5" t="s">
        <v>3</v>
      </c>
      <c r="B5">
        <v>531.13329999999996</v>
      </c>
      <c r="C5">
        <f>((531.1333/4219400000000000)*  1363200000000000)</f>
        <v>171.59807426648337</v>
      </c>
      <c r="D5">
        <f>((531.1333/4219400000000000)*  146660000000000)</f>
        <v>18.461394932454848</v>
      </c>
      <c r="E5">
        <f>((531.1333/4219400000000000)*  27962000000000)</f>
        <v>3.5198249359150586</v>
      </c>
      <c r="K5" t="s">
        <v>3</v>
      </c>
      <c r="L5">
        <v>531.13329999999996</v>
      </c>
      <c r="M5">
        <f>((531.1333/4219400000000000)*  1363200000000000)</f>
        <v>171.59807426648337</v>
      </c>
      <c r="N5">
        <f>((531.1333/4219400000000000)*  146660000000000)</f>
        <v>18.461394932454848</v>
      </c>
      <c r="O5">
        <f>((531.1333/4219400000000000)*  27962000000000)</f>
        <v>3.5198249359150586</v>
      </c>
      <c r="Q5" t="s">
        <v>3</v>
      </c>
      <c r="R5">
        <v>531.13329999999996</v>
      </c>
      <c r="S5">
        <f>((531.1333/4219400000000000)*  1363200000000000)</f>
        <v>171.59807426648337</v>
      </c>
      <c r="T5">
        <f>((531.1333/4219400000000000)*  146660000000000)</f>
        <v>18.461394932454848</v>
      </c>
      <c r="U5">
        <f>((531.1333/4219400000000000)*  27962000000000)</f>
        <v>3.5198249359150586</v>
      </c>
    </row>
    <row r="6" spans="1:21" x14ac:dyDescent="0.25">
      <c r="B6" s="3" t="s">
        <v>6</v>
      </c>
      <c r="L6" s="7" t="s">
        <v>10</v>
      </c>
      <c r="R6" s="8" t="s">
        <v>11</v>
      </c>
    </row>
    <row r="7" spans="1:21" x14ac:dyDescent="0.25">
      <c r="A7" t="s">
        <v>2</v>
      </c>
      <c r="B7">
        <v>0.75</v>
      </c>
      <c r="C7">
        <v>1</v>
      </c>
      <c r="D7">
        <v>1.5</v>
      </c>
      <c r="E7">
        <v>2</v>
      </c>
      <c r="K7" t="s">
        <v>2</v>
      </c>
      <c r="L7">
        <v>0.75</v>
      </c>
      <c r="M7">
        <v>1</v>
      </c>
      <c r="N7">
        <v>1.5</v>
      </c>
      <c r="O7">
        <v>2</v>
      </c>
      <c r="Q7" t="s">
        <v>2</v>
      </c>
      <c r="R7">
        <v>0.75</v>
      </c>
      <c r="S7">
        <v>1</v>
      </c>
      <c r="T7">
        <v>1.5</v>
      </c>
      <c r="U7">
        <v>2</v>
      </c>
    </row>
    <row r="8" spans="1:21" x14ac:dyDescent="0.25">
      <c r="A8" t="s">
        <v>2</v>
      </c>
      <c r="B8">
        <v>80.599000000000004</v>
      </c>
      <c r="C8">
        <f>((80.599/ 2216700000000000 )*  543880000000000  )</f>
        <v>19.775424784589706</v>
      </c>
      <c r="D8">
        <f>((80.599/ 2216700000000000 )*   69710000000000)</f>
        <v>2.5346489330987505</v>
      </c>
      <c r="E8">
        <f>((80.599/ 2216700000000000 )*
  16703000000000)</f>
        <v>0.60731948256417201</v>
      </c>
      <c r="K8" t="s">
        <v>3</v>
      </c>
      <c r="L8">
        <v>80.599000000000004</v>
      </c>
      <c r="M8">
        <f>((80.599/1832800000000000)*450840000000000)</f>
        <v>19.82608749454387</v>
      </c>
      <c r="N8">
        <f>((80.599/1832800000000000)*60012000000000)</f>
        <v>2.6390807442164999</v>
      </c>
      <c r="O8">
        <f>((80.599/1832800000000000)*13660000000000)</f>
        <v>0.60071057398515937</v>
      </c>
      <c r="Q8" t="s">
        <v>3</v>
      </c>
      <c r="R8">
        <v>80.599000000000004</v>
      </c>
      <c r="S8">
        <f>((80.599/  3456500000000000)*  968050000000000)</f>
        <v>22.573083162158252</v>
      </c>
      <c r="T8">
        <f>((80.599/3456500000000000)*103740000000000)</f>
        <v>2.4190193143353103</v>
      </c>
      <c r="U8">
        <f>((80.599/3456500000000000)*22141000000000)</f>
        <v>0.51628597106900043</v>
      </c>
    </row>
    <row r="9" spans="1:21" x14ac:dyDescent="0.25">
      <c r="L9" s="1" t="s">
        <v>7</v>
      </c>
      <c r="R9" s="1" t="s">
        <v>7</v>
      </c>
    </row>
    <row r="10" spans="1:21" x14ac:dyDescent="0.25">
      <c r="B10" s="1" t="s">
        <v>7</v>
      </c>
      <c r="K10" t="s">
        <v>2</v>
      </c>
      <c r="L10">
        <v>0.75</v>
      </c>
      <c r="M10">
        <v>1</v>
      </c>
      <c r="N10">
        <v>1.5</v>
      </c>
      <c r="O10">
        <v>2</v>
      </c>
      <c r="Q10" t="s">
        <v>2</v>
      </c>
      <c r="R10">
        <v>0.75</v>
      </c>
      <c r="S10">
        <v>1</v>
      </c>
      <c r="T10">
        <v>1.5</v>
      </c>
      <c r="U10">
        <v>2</v>
      </c>
    </row>
    <row r="11" spans="1:21" x14ac:dyDescent="0.25">
      <c r="B11">
        <v>0.75</v>
      </c>
      <c r="C11">
        <v>1</v>
      </c>
      <c r="D11">
        <v>1.5</v>
      </c>
      <c r="E11">
        <v>2</v>
      </c>
      <c r="L11">
        <f>(L5/L8)</f>
        <v>6.5898249357932475</v>
      </c>
      <c r="M11">
        <f>(M5/M8)</f>
        <v>8.6551657917230056</v>
      </c>
      <c r="N11">
        <f>(N5/N8)</f>
        <v>6.9953884408094291</v>
      </c>
      <c r="O11">
        <f>(O5/O8)</f>
        <v>5.8594356223235327</v>
      </c>
      <c r="R11">
        <f>(R5/R8)</f>
        <v>6.5898249357932475</v>
      </c>
      <c r="S11">
        <f>(S5/S8)</f>
        <v>7.6018890744243626</v>
      </c>
      <c r="T11">
        <f>(T5/T8)</f>
        <v>7.6317683050528293</v>
      </c>
      <c r="U11">
        <f>(U5/U8)</f>
        <v>6.8175877965985681</v>
      </c>
    </row>
    <row r="12" spans="1:21" x14ac:dyDescent="0.25">
      <c r="A12" t="s">
        <v>2</v>
      </c>
      <c r="B12">
        <f>(B5/B8)</f>
        <v>6.5898249357932475</v>
      </c>
      <c r="C12">
        <f>(C5/C8)</f>
        <v>8.6773394824976773</v>
      </c>
      <c r="D12">
        <f>(D5/D8)</f>
        <v>7.2836102433660335</v>
      </c>
      <c r="E12">
        <f>(E5/E8)</f>
        <v>5.7956726845876192</v>
      </c>
      <c r="L12">
        <v>6.4327170000000002</v>
      </c>
      <c r="M12">
        <v>6.4327170000000002</v>
      </c>
      <c r="N12">
        <v>6.4327170000000002</v>
      </c>
      <c r="O12">
        <v>6.4327170000000002</v>
      </c>
      <c r="R12">
        <v>5.672104</v>
      </c>
      <c r="S12">
        <v>5.672104</v>
      </c>
      <c r="T12">
        <v>5.672104</v>
      </c>
      <c r="U12">
        <v>5.672104</v>
      </c>
    </row>
    <row r="15" spans="1:21" x14ac:dyDescent="0.25">
      <c r="A15" s="4" t="s">
        <v>8</v>
      </c>
      <c r="B15" s="4"/>
      <c r="C15" s="4"/>
      <c r="D15" s="4"/>
      <c r="E15" s="4"/>
    </row>
    <row r="16" spans="1:21" x14ac:dyDescent="0.25">
      <c r="A16" t="s">
        <v>2</v>
      </c>
      <c r="B16">
        <v>0.75</v>
      </c>
      <c r="C16">
        <v>1</v>
      </c>
      <c r="D16">
        <v>1.5</v>
      </c>
      <c r="E16">
        <v>2</v>
      </c>
      <c r="L16" s="2" t="s">
        <v>1</v>
      </c>
    </row>
    <row r="17" spans="1:15" x14ac:dyDescent="0.25">
      <c r="B17">
        <f>(AVERAGE(B12,L11,L30,R11))</f>
        <v>6.5898249357932475</v>
      </c>
      <c r="C17">
        <f>(AVERAGE(C12,M11,M30,S11))</f>
        <v>8.2978124734355934</v>
      </c>
      <c r="D17">
        <f>(AVERAGE(D12,N11,N30,T11))</f>
        <v>7.4473143674037168</v>
      </c>
      <c r="E17">
        <f>(AVERAGE(E12,O11,O30,U11))</f>
        <v>6.2652182871426234</v>
      </c>
      <c r="K17" t="s">
        <v>2</v>
      </c>
      <c r="L17">
        <v>0.75</v>
      </c>
      <c r="M17">
        <v>1</v>
      </c>
      <c r="N17">
        <v>1.5</v>
      </c>
      <c r="O17">
        <v>2</v>
      </c>
    </row>
    <row r="18" spans="1:15" x14ac:dyDescent="0.25">
      <c r="B18">
        <f>(B17/8.297812)</f>
        <v>0.79416416469706075</v>
      </c>
      <c r="C18">
        <f t="shared" ref="C18:E18" si="0">(C17/8.297812)</f>
        <v>1.0000000570554735</v>
      </c>
      <c r="D18">
        <f t="shared" si="0"/>
        <v>0.8975033861219941</v>
      </c>
      <c r="E18">
        <f t="shared" si="0"/>
        <v>0.75504461744163676</v>
      </c>
      <c r="K18" t="s">
        <v>3</v>
      </c>
      <c r="L18">
        <v>531.13329999999996</v>
      </c>
      <c r="M18">
        <f>((531.1333/4219400000000000)*  1363200000000000)</f>
        <v>171.59807426648337</v>
      </c>
      <c r="N18">
        <f>((531.1333/4219400000000000)*  146660000000000)</f>
        <v>18.461394932454848</v>
      </c>
      <c r="O18">
        <f>((531.1333/4219400000000000)*  27962000000000)</f>
        <v>3.5198249359150586</v>
      </c>
    </row>
    <row r="19" spans="1:15" x14ac:dyDescent="0.25">
      <c r="A19" s="4" t="s">
        <v>9</v>
      </c>
      <c r="B19" s="4"/>
      <c r="C19" s="4"/>
      <c r="D19" s="4"/>
      <c r="E19" s="4"/>
      <c r="K19" t="s">
        <v>4</v>
      </c>
      <c r="L19">
        <v>919.01199999999994</v>
      </c>
      <c r="M19">
        <v>919.01199999999994</v>
      </c>
      <c r="N19">
        <v>919.01199999999994</v>
      </c>
      <c r="O19">
        <v>919.01199999999994</v>
      </c>
    </row>
    <row r="20" spans="1:15" x14ac:dyDescent="0.25">
      <c r="A20" t="s">
        <v>2</v>
      </c>
      <c r="B20">
        <v>0.75</v>
      </c>
      <c r="C20">
        <v>1</v>
      </c>
      <c r="D20">
        <v>1.5</v>
      </c>
      <c r="E20">
        <v>2</v>
      </c>
      <c r="K20" t="s">
        <v>5</v>
      </c>
      <c r="L20">
        <f t="shared" ref="L20:O20" si="1">(L18 / L19)</f>
        <v>0.57793946107341365</v>
      </c>
      <c r="M20">
        <f t="shared" si="1"/>
        <v>0.1867201671648285</v>
      </c>
      <c r="N20">
        <f t="shared" si="1"/>
        <v>2.0088306716838138E-2</v>
      </c>
      <c r="O20">
        <f t="shared" si="1"/>
        <v>3.8300097669182326E-3</v>
      </c>
    </row>
    <row r="21" spans="1:15" x14ac:dyDescent="0.25">
      <c r="B21">
        <f>(STDEVA(B12,L11,L30,R11))</f>
        <v>0</v>
      </c>
      <c r="C21">
        <f>(STDEVA(C12,M11,M30,S11))</f>
        <v>0.50256972715862558</v>
      </c>
      <c r="D21">
        <f>(STDEVA(D12,N11,N30,T11))</f>
        <v>0.38771646808646137</v>
      </c>
      <c r="E21">
        <f>(STDEVA(E12,O11,O30,U11))</f>
        <v>0.51463484732350362</v>
      </c>
    </row>
    <row r="22" spans="1:15" x14ac:dyDescent="0.25">
      <c r="B22">
        <f>(B21/B17)</f>
        <v>0</v>
      </c>
      <c r="C22">
        <f t="shared" ref="C22:E22" si="2">(C21/C17)</f>
        <v>6.0566532296016516E-2</v>
      </c>
      <c r="D22">
        <f t="shared" si="2"/>
        <v>5.2061246371371737E-2</v>
      </c>
      <c r="E22">
        <f t="shared" si="2"/>
        <v>8.2141566939435876E-2</v>
      </c>
      <c r="L22" s="1" t="s">
        <v>12</v>
      </c>
    </row>
    <row r="23" spans="1:15" x14ac:dyDescent="0.25">
      <c r="K23" t="s">
        <v>2</v>
      </c>
      <c r="L23">
        <v>0.75</v>
      </c>
      <c r="M23">
        <v>1</v>
      </c>
      <c r="N23">
        <v>1.5</v>
      </c>
      <c r="O23">
        <v>2</v>
      </c>
    </row>
    <row r="24" spans="1:15" x14ac:dyDescent="0.25">
      <c r="K24" t="s">
        <v>3</v>
      </c>
      <c r="L24">
        <v>80.599000000000004</v>
      </c>
      <c r="M24">
        <f>((80.599/2894700000000000)*746400000000000)</f>
        <v>20.78249683905068</v>
      </c>
      <c r="N24">
        <f>((80.599/2894700000000000)*84158000000000)</f>
        <v>2.34326549970636</v>
      </c>
      <c r="O24">
        <f>((80.599/2894700000000000)*19188000000000)</f>
        <v>0.53426386568556328</v>
      </c>
    </row>
    <row r="25" spans="1:15" x14ac:dyDescent="0.25">
      <c r="K25" t="s">
        <v>4</v>
      </c>
      <c r="L25">
        <v>815.37699999999995</v>
      </c>
      <c r="M25">
        <v>815.37699999999995</v>
      </c>
      <c r="N25">
        <v>815.37699999999995</v>
      </c>
      <c r="O25">
        <v>815.37699999999995</v>
      </c>
    </row>
    <row r="26" spans="1:15" x14ac:dyDescent="0.25">
      <c r="K26" t="s">
        <v>5</v>
      </c>
      <c r="L26">
        <f t="shared" ref="L26:O26" si="3">(L24 / L25)</f>
        <v>9.8848753398734585E-2</v>
      </c>
      <c r="M26">
        <f t="shared" si="3"/>
        <v>2.5488205871701902E-2</v>
      </c>
      <c r="N26">
        <f t="shared" si="3"/>
        <v>2.8738430194944916E-3</v>
      </c>
      <c r="O26">
        <f t="shared" si="3"/>
        <v>6.5523538888828518E-4</v>
      </c>
    </row>
    <row r="28" spans="1:15" x14ac:dyDescent="0.25">
      <c r="L28" s="1" t="s">
        <v>7</v>
      </c>
    </row>
    <row r="29" spans="1:15" x14ac:dyDescent="0.25">
      <c r="K29" t="s">
        <v>2</v>
      </c>
      <c r="L29">
        <v>0.75</v>
      </c>
      <c r="M29">
        <v>1</v>
      </c>
      <c r="N29">
        <v>1.5</v>
      </c>
      <c r="O29">
        <v>2</v>
      </c>
    </row>
    <row r="30" spans="1:15" x14ac:dyDescent="0.25">
      <c r="L30">
        <f>(L18/L24)</f>
        <v>6.5898249357932475</v>
      </c>
      <c r="M30">
        <f>(M18/M24)</f>
        <v>8.2568555450973307</v>
      </c>
      <c r="N30">
        <f>(N18/N24)</f>
        <v>7.8784904803865752</v>
      </c>
      <c r="O30">
        <f>(O18/O24)</f>
        <v>6.5881770450607702</v>
      </c>
    </row>
  </sheetData>
  <mergeCells count="1">
    <mergeCell ref="K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signalvsdepth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Mark Niedre</cp:lastModifiedBy>
  <cp:revision/>
  <dcterms:created xsi:type="dcterms:W3CDTF">2015-06-05T18:17:20Z</dcterms:created>
  <dcterms:modified xsi:type="dcterms:W3CDTF">2023-02-18T22:43:51Z</dcterms:modified>
  <cp:category/>
  <cp:contentStatus/>
</cp:coreProperties>
</file>