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ortheastern-my.sharepoint.com/personal/m_niedre_northeastern_edu/Documents/Niedre_Lab/Fernando/PAPERS/Ratiometric DiFC paper/FIGURES/Figure 3 (microspheres)/"/>
    </mc:Choice>
  </mc:AlternateContent>
  <xr:revisionPtr revIDLastSave="1404" documentId="11_E60897F41BE170836B02CE998F75CCDC64E183C8" xr6:coauthVersionLast="47" xr6:coauthVersionMax="47" xr10:uidLastSave="{AA3863AC-3E27-4445-ACEE-FCF6EE9C890F}"/>
  <bookViews>
    <workbookView xWindow="-120" yWindow="-120" windowWidth="29040" windowHeight="15840" tabRatio="697" activeTab="2" xr2:uid="{00000000-000D-0000-FFFF-FFFF00000000}"/>
  </bookViews>
  <sheets>
    <sheet name="FR5-and-Envy-Green" sheetId="1" r:id="rId1"/>
    <sheet name="PBS" sheetId="4" r:id="rId2"/>
    <sheet name="either FR5 OR Envy-Green" sheetId="5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3" i="5" l="1"/>
  <c r="G14" i="5"/>
  <c r="G15" i="5"/>
  <c r="G13" i="5"/>
  <c r="S5" i="5"/>
  <c r="S6" i="5"/>
  <c r="S7" i="5"/>
  <c r="S8" i="5"/>
  <c r="S9" i="5"/>
  <c r="S4" i="5"/>
  <c r="R5" i="5"/>
  <c r="R6" i="5"/>
  <c r="R7" i="5"/>
  <c r="R8" i="5"/>
  <c r="R9" i="5"/>
  <c r="R4" i="5"/>
  <c r="Q5" i="5"/>
  <c r="Q6" i="5"/>
  <c r="Q7" i="5"/>
  <c r="Q8" i="5"/>
  <c r="Q9" i="5"/>
  <c r="Q4" i="5"/>
  <c r="I5" i="5"/>
  <c r="I6" i="5"/>
  <c r="I7" i="5"/>
  <c r="I8" i="5"/>
  <c r="I9" i="5"/>
  <c r="I4" i="5"/>
  <c r="H5" i="5"/>
  <c r="H6" i="5"/>
  <c r="H7" i="5"/>
  <c r="H8" i="5"/>
  <c r="H9" i="5"/>
  <c r="H4" i="5"/>
  <c r="G5" i="5"/>
  <c r="G6" i="5"/>
  <c r="G7" i="5"/>
  <c r="G8" i="5"/>
  <c r="G9" i="5"/>
  <c r="G4" i="5"/>
  <c r="P32" i="1"/>
  <c r="P31" i="1"/>
  <c r="G32" i="1"/>
  <c r="G31" i="1"/>
  <c r="H21" i="1"/>
  <c r="H22" i="1"/>
  <c r="H20" i="1"/>
  <c r="G21" i="1"/>
  <c r="G22" i="1"/>
  <c r="G20" i="1"/>
  <c r="Q21" i="1"/>
  <c r="Q22" i="1"/>
  <c r="Q20" i="1"/>
  <c r="P21" i="1"/>
  <c r="P22" i="1"/>
  <c r="P20" i="1"/>
  <c r="Q14" i="1"/>
  <c r="Q15" i="1"/>
  <c r="Q13" i="1"/>
  <c r="P14" i="1"/>
  <c r="P15" i="1"/>
  <c r="P13" i="1"/>
  <c r="H14" i="1"/>
  <c r="H15" i="1"/>
  <c r="H13" i="1"/>
  <c r="G14" i="1"/>
  <c r="G15" i="1"/>
  <c r="G13" i="1"/>
  <c r="Q5" i="1"/>
  <c r="Q6" i="1"/>
  <c r="Q7" i="1"/>
  <c r="Q8" i="1"/>
  <c r="Q9" i="1"/>
  <c r="Q4" i="1"/>
  <c r="P5" i="1"/>
  <c r="P6" i="1"/>
  <c r="P7" i="1"/>
  <c r="P8" i="1"/>
  <c r="P9" i="1"/>
  <c r="P4" i="1"/>
  <c r="H5" i="1"/>
  <c r="H6" i="1"/>
  <c r="H7" i="1"/>
  <c r="H8" i="1"/>
  <c r="H9" i="1"/>
  <c r="H4" i="1"/>
  <c r="G5" i="1"/>
  <c r="G6" i="1"/>
  <c r="G7" i="1"/>
  <c r="G8" i="1"/>
  <c r="G9" i="1"/>
  <c r="G4" i="1"/>
  <c r="C7" i="5"/>
  <c r="D7" i="5"/>
  <c r="E7" i="5"/>
  <c r="F7" i="5"/>
  <c r="B7" i="5"/>
  <c r="C5" i="5"/>
  <c r="D5" i="5"/>
  <c r="E5" i="5"/>
  <c r="F5" i="5"/>
  <c r="B5" i="5"/>
  <c r="M7" i="5"/>
  <c r="N7" i="5"/>
  <c r="O7" i="5"/>
  <c r="P7" i="5"/>
  <c r="L7" i="5"/>
  <c r="M5" i="5"/>
  <c r="N5" i="5"/>
  <c r="O5" i="5"/>
  <c r="P5" i="5"/>
  <c r="L5" i="5"/>
  <c r="O8" i="5"/>
  <c r="O9" i="5" s="1"/>
  <c r="K8" i="1" l="1"/>
  <c r="K9" i="1" s="1"/>
  <c r="L7" i="1"/>
  <c r="M7" i="1"/>
  <c r="N7" i="1"/>
  <c r="O7" i="1"/>
  <c r="K7" i="1"/>
  <c r="C7" i="1"/>
  <c r="D7" i="1"/>
  <c r="E7" i="1"/>
  <c r="F7" i="1"/>
  <c r="B7" i="1"/>
  <c r="L5" i="1"/>
  <c r="M5" i="1"/>
  <c r="N5" i="1"/>
  <c r="O5" i="1"/>
  <c r="C5" i="1"/>
  <c r="D5" i="1"/>
  <c r="E5" i="1"/>
  <c r="F5" i="1"/>
  <c r="B5" i="1"/>
  <c r="K5" i="1"/>
  <c r="M35" i="5" l="1"/>
  <c r="O35" i="5"/>
  <c r="N35" i="5"/>
  <c r="L35" i="5"/>
  <c r="B35" i="5"/>
  <c r="C35" i="5"/>
  <c r="P35" i="5"/>
  <c r="R34" i="5"/>
  <c r="Q34" i="5"/>
  <c r="R33" i="5"/>
  <c r="Q33" i="5"/>
  <c r="F35" i="5"/>
  <c r="E35" i="5"/>
  <c r="D35" i="5"/>
  <c r="H34" i="5"/>
  <c r="G34" i="5"/>
  <c r="H33" i="5"/>
  <c r="G33" i="5"/>
  <c r="F29" i="5"/>
  <c r="E29" i="5"/>
  <c r="D29" i="5"/>
  <c r="C29" i="5"/>
  <c r="B29" i="5"/>
  <c r="H28" i="5"/>
  <c r="G28" i="5"/>
  <c r="H27" i="5"/>
  <c r="G27" i="5"/>
  <c r="P29" i="5"/>
  <c r="O29" i="5"/>
  <c r="N29" i="5"/>
  <c r="M29" i="5"/>
  <c r="L29" i="5"/>
  <c r="R28" i="5"/>
  <c r="Q28" i="5"/>
  <c r="R27" i="5"/>
  <c r="Q27" i="5"/>
  <c r="Q29" i="5" l="1"/>
  <c r="Q35" i="5"/>
  <c r="R35" i="5"/>
  <c r="R29" i="5"/>
  <c r="H29" i="5"/>
  <c r="H35" i="5"/>
  <c r="G35" i="5"/>
  <c r="G29" i="5"/>
  <c r="R13" i="5" l="1"/>
  <c r="R14" i="5"/>
  <c r="H14" i="5"/>
  <c r="H4" i="4"/>
  <c r="H3" i="4"/>
  <c r="D8" i="5"/>
  <c r="D9" i="5" s="1"/>
  <c r="D15" i="5"/>
  <c r="D22" i="5"/>
  <c r="D23" i="5" s="1"/>
  <c r="C22" i="5"/>
  <c r="C23" i="5" s="1"/>
  <c r="C15" i="5"/>
  <c r="C8" i="5"/>
  <c r="C9" i="5" s="1"/>
  <c r="L8" i="5"/>
  <c r="M8" i="5"/>
  <c r="M9" i="5" s="1"/>
  <c r="N8" i="5"/>
  <c r="N9" i="5" s="1"/>
  <c r="P8" i="5"/>
  <c r="P9" i="5" s="1"/>
  <c r="Q13" i="5"/>
  <c r="Q14" i="5"/>
  <c r="L15" i="5"/>
  <c r="M15" i="5"/>
  <c r="N15" i="5"/>
  <c r="O15" i="5"/>
  <c r="P15" i="5"/>
  <c r="Q20" i="5"/>
  <c r="R20" i="5"/>
  <c r="Q21" i="5"/>
  <c r="R21" i="5"/>
  <c r="L22" i="5"/>
  <c r="M22" i="5"/>
  <c r="N22" i="5"/>
  <c r="O22" i="5"/>
  <c r="P22" i="5"/>
  <c r="F22" i="5"/>
  <c r="F23" i="5" s="1"/>
  <c r="E22" i="5"/>
  <c r="E23" i="5" s="1"/>
  <c r="B22" i="5"/>
  <c r="B23" i="5" s="1"/>
  <c r="H21" i="5"/>
  <c r="G21" i="5"/>
  <c r="H20" i="5"/>
  <c r="G20" i="5"/>
  <c r="F15" i="5"/>
  <c r="E15" i="5"/>
  <c r="B15" i="5"/>
  <c r="F8" i="5"/>
  <c r="F9" i="5" s="1"/>
  <c r="E8" i="5"/>
  <c r="E9" i="5" s="1"/>
  <c r="B8" i="5"/>
  <c r="P4" i="4"/>
  <c r="P3" i="4"/>
  <c r="B9" i="5" l="1"/>
  <c r="L9" i="5"/>
  <c r="R15" i="5"/>
  <c r="G23" i="5"/>
  <c r="H23" i="5"/>
  <c r="Q15" i="5"/>
  <c r="Q22" i="5"/>
  <c r="H22" i="5"/>
  <c r="G22" i="5"/>
  <c r="H15" i="5"/>
  <c r="R22" i="5"/>
  <c r="F15" i="1" l="1"/>
  <c r="E15" i="1"/>
  <c r="L8" i="1"/>
  <c r="L9" i="1" s="1"/>
  <c r="C8" i="1"/>
  <c r="C9" i="1" s="1"/>
  <c r="D8" i="1"/>
  <c r="D9" i="1" s="1"/>
  <c r="E8" i="1"/>
  <c r="E9" i="1" s="1"/>
  <c r="F8" i="1"/>
  <c r="F9" i="1" s="1"/>
  <c r="M8" i="1"/>
  <c r="M9" i="1" s="1"/>
  <c r="N8" i="1"/>
  <c r="N9" i="1" s="1"/>
  <c r="O8" i="1"/>
  <c r="O9" i="1" s="1"/>
  <c r="L15" i="1"/>
  <c r="M15" i="1"/>
  <c r="N15" i="1"/>
  <c r="O15" i="1"/>
  <c r="M22" i="1"/>
  <c r="L22" i="1"/>
  <c r="N22" i="1"/>
  <c r="O22" i="1"/>
  <c r="K22" i="1"/>
  <c r="E22" i="1" l="1"/>
  <c r="F22" i="1"/>
  <c r="D22" i="1"/>
  <c r="C22" i="1"/>
  <c r="B22" i="1"/>
  <c r="K15" i="1"/>
  <c r="D15" i="1"/>
  <c r="C15" i="1"/>
  <c r="B15" i="1"/>
  <c r="B8" i="1"/>
  <c r="B9" i="1" s="1"/>
</calcChain>
</file>

<file path=xl/sharedStrings.xml><?xml version="1.0" encoding="utf-8"?>
<sst xmlns="http://schemas.openxmlformats.org/spreadsheetml/2006/main" count="231" uniqueCount="37">
  <si>
    <t>0.75mm deep</t>
  </si>
  <si>
    <t>1mm deep</t>
  </si>
  <si>
    <t>Mean Peak Amplitude</t>
  </si>
  <si>
    <t>trial 1</t>
  </si>
  <si>
    <t>trial 2</t>
  </si>
  <si>
    <t>trial 3</t>
  </si>
  <si>
    <t>trial 4</t>
  </si>
  <si>
    <t>trial 5</t>
  </si>
  <si>
    <t>Avg.</t>
  </si>
  <si>
    <t>Std.</t>
  </si>
  <si>
    <t>FR5</t>
  </si>
  <si>
    <t>normalize red</t>
  </si>
  <si>
    <t xml:space="preserve">Envy Green </t>
  </si>
  <si>
    <t>norm green</t>
  </si>
  <si>
    <t>Ratio</t>
  </si>
  <si>
    <t>norm ratio</t>
  </si>
  <si>
    <t>Median Peak Amplitude</t>
  </si>
  <si>
    <t>Top Quartile highest peak Amplitude</t>
  </si>
  <si>
    <t>Mean Background Amplitude</t>
  </si>
  <si>
    <t>Mean  Background Amplitude</t>
  </si>
  <si>
    <t>Mean  Background Amplitude with PBS 0.75mm deep</t>
  </si>
  <si>
    <t>Mean  Background Amplitude with PBS 1mm deep</t>
  </si>
  <si>
    <t>trial1</t>
  </si>
  <si>
    <t>trial2</t>
  </si>
  <si>
    <t>trial3</t>
  </si>
  <si>
    <t>trial4</t>
  </si>
  <si>
    <t>trial5</t>
  </si>
  <si>
    <t>Red Channel</t>
  </si>
  <si>
    <t>Green Channel</t>
  </si>
  <si>
    <t>0.75 mm deep</t>
  </si>
  <si>
    <t>1 mm deep</t>
  </si>
  <si>
    <t>norm FR5</t>
  </si>
  <si>
    <t xml:space="preserve">norm Envy Green </t>
  </si>
  <si>
    <t>norm</t>
  </si>
  <si>
    <t>Top Octile highest peak Amplitude</t>
  </si>
  <si>
    <t xml:space="preserve"> highest peak Amplitude</t>
  </si>
  <si>
    <t>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</si>
</sst>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2" tint="-0.8999908444471571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2" borderId="0" xfId="0" applyFill="1"/>
    <xf numFmtId="0" fontId="0" fillId="3" borderId="0" xfId="0" applyFill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2"/>
  <sheetViews>
    <sheetView workbookViewId="0">
      <selection activeCell="R32" sqref="R32"/>
    </sheetView>
  </sheetViews>
  <sheetFormatPr defaultRowHeight="15" x14ac:dyDescent="0.25"/>
  <cols>
    <col min="1" max="1" width="13.42578125" bestFit="1" customWidth="1"/>
    <col min="9" max="9" width="9.140625" style="3"/>
    <col min="10" max="10" width="13.42578125" bestFit="1" customWidth="1"/>
    <col min="11" max="11" width="9.28515625" bestFit="1" customWidth="1"/>
    <col min="19" max="19" width="24.7109375" bestFit="1" customWidth="1"/>
    <col min="20" max="20" width="24.5703125" bestFit="1" customWidth="1"/>
  </cols>
  <sheetData>
    <row r="1" spans="1:20" x14ac:dyDescent="0.25">
      <c r="B1" s="6" t="s">
        <v>0</v>
      </c>
      <c r="C1" s="6"/>
      <c r="D1" s="6"/>
      <c r="E1" s="2"/>
      <c r="F1" s="2"/>
      <c r="K1" s="6" t="s">
        <v>1</v>
      </c>
      <c r="L1" s="6"/>
      <c r="M1" s="6"/>
      <c r="N1" s="2"/>
      <c r="O1" s="2"/>
      <c r="S1" s="5"/>
      <c r="T1" s="5"/>
    </row>
    <row r="2" spans="1:20" x14ac:dyDescent="0.25">
      <c r="A2" s="5" t="s">
        <v>2</v>
      </c>
      <c r="B2" s="5"/>
      <c r="C2" s="5"/>
      <c r="D2" s="5"/>
      <c r="E2" s="5"/>
      <c r="F2" s="5"/>
      <c r="G2" s="5"/>
      <c r="H2" s="5"/>
      <c r="J2" s="5" t="s">
        <v>2</v>
      </c>
      <c r="K2" s="5"/>
      <c r="L2" s="5"/>
      <c r="M2" s="5"/>
      <c r="N2" s="5"/>
      <c r="O2" s="5"/>
      <c r="P2" s="5"/>
      <c r="Q2" s="5"/>
      <c r="S2" s="1"/>
      <c r="T2" s="1"/>
    </row>
    <row r="3" spans="1:20" x14ac:dyDescent="0.25">
      <c r="B3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  <c r="H3" t="s">
        <v>9</v>
      </c>
      <c r="K3" t="s">
        <v>3</v>
      </c>
      <c r="L3" t="s">
        <v>4</v>
      </c>
      <c r="M3" t="s">
        <v>5</v>
      </c>
      <c r="N3" t="s">
        <v>6</v>
      </c>
      <c r="O3" t="s">
        <v>7</v>
      </c>
      <c r="P3" t="s">
        <v>8</v>
      </c>
      <c r="Q3" t="s">
        <v>9</v>
      </c>
      <c r="S3" s="1"/>
      <c r="T3" s="1"/>
    </row>
    <row r="4" spans="1:20" x14ac:dyDescent="0.25">
      <c r="A4" t="s">
        <v>10</v>
      </c>
      <c r="B4">
        <v>281.452</v>
      </c>
      <c r="C4">
        <v>263.58199999999999</v>
      </c>
      <c r="D4">
        <v>271.29700000000003</v>
      </c>
      <c r="E4">
        <v>251.69</v>
      </c>
      <c r="F4">
        <v>260.01799999999997</v>
      </c>
      <c r="G4">
        <f>(AVERAGE(B4:F4))</f>
        <v>265.6078</v>
      </c>
      <c r="H4">
        <f>(STDEVA(B4:F4))</f>
        <v>11.318795837013766</v>
      </c>
      <c r="J4" t="s">
        <v>10</v>
      </c>
      <c r="K4">
        <v>51.133000000000003</v>
      </c>
      <c r="L4">
        <v>51.970999999999997</v>
      </c>
      <c r="M4">
        <v>53.326000000000001</v>
      </c>
      <c r="N4">
        <v>58.277999999999999</v>
      </c>
      <c r="O4">
        <v>58.735999999999997</v>
      </c>
      <c r="P4">
        <f>(AVERAGE(K4:O4))</f>
        <v>54.688800000000001</v>
      </c>
      <c r="Q4">
        <f>(STDEVA(K4:O4))</f>
        <v>3.5759459867285455</v>
      </c>
    </row>
    <row r="5" spans="1:20" x14ac:dyDescent="0.25">
      <c r="A5" t="s">
        <v>11</v>
      </c>
      <c r="B5">
        <f>(B4/281.452)</f>
        <v>1</v>
      </c>
      <c r="C5">
        <f t="shared" ref="C5:F5" si="0">(C4/281.452)</f>
        <v>0.93650782371416796</v>
      </c>
      <c r="D5">
        <f t="shared" si="0"/>
        <v>0.96391924733169432</v>
      </c>
      <c r="E5">
        <f t="shared" si="0"/>
        <v>0.89425550360274575</v>
      </c>
      <c r="F5">
        <f t="shared" si="0"/>
        <v>0.92384491849409478</v>
      </c>
      <c r="G5">
        <f t="shared" ref="G5:G9" si="1">(AVERAGE(B5:F5))</f>
        <v>0.94370549862854047</v>
      </c>
      <c r="H5">
        <f t="shared" ref="H5:H9" si="2">(STDEVA(B5:F5))</f>
        <v>4.0215723594125355E-2</v>
      </c>
      <c r="J5" t="s">
        <v>11</v>
      </c>
      <c r="K5">
        <f>(K4/281.452)</f>
        <v>0.18167573866947118</v>
      </c>
      <c r="L5">
        <f t="shared" ref="L5:O5" si="3">(L4/281.452)</f>
        <v>0.18465315577789462</v>
      </c>
      <c r="M5">
        <f t="shared" si="3"/>
        <v>0.18946747580404474</v>
      </c>
      <c r="N5">
        <f t="shared" si="3"/>
        <v>0.20706195017267598</v>
      </c>
      <c r="O5">
        <f t="shared" si="3"/>
        <v>0.20868922587155181</v>
      </c>
      <c r="P5">
        <f t="shared" ref="P5:P10" si="4">(AVERAGE(K5:O5))</f>
        <v>0.19430950925912768</v>
      </c>
      <c r="Q5">
        <f t="shared" ref="Q5:Q9" si="5">(STDEVA(K5:O5))</f>
        <v>1.2705349355231252E-2</v>
      </c>
    </row>
    <row r="6" spans="1:20" x14ac:dyDescent="0.25">
      <c r="A6" t="s">
        <v>12</v>
      </c>
      <c r="B6">
        <v>36.232999999999997</v>
      </c>
      <c r="C6">
        <v>35.709000000000003</v>
      </c>
      <c r="D6">
        <v>35.351999999999997</v>
      </c>
      <c r="E6">
        <v>33.343000000000004</v>
      </c>
      <c r="F6">
        <v>33.216000000000001</v>
      </c>
      <c r="G6">
        <f t="shared" si="1"/>
        <v>34.770600000000002</v>
      </c>
      <c r="H6">
        <f t="shared" si="2"/>
        <v>1.397502880140143</v>
      </c>
      <c r="J6" t="s">
        <v>12</v>
      </c>
      <c r="K6">
        <v>13.426</v>
      </c>
      <c r="L6">
        <v>13.541</v>
      </c>
      <c r="M6">
        <v>12.884</v>
      </c>
      <c r="N6">
        <v>14.624000000000001</v>
      </c>
      <c r="O6">
        <v>13.484999999999999</v>
      </c>
      <c r="P6">
        <f t="shared" si="4"/>
        <v>13.592000000000002</v>
      </c>
      <c r="Q6">
        <f t="shared" si="5"/>
        <v>0.63401380111161632</v>
      </c>
    </row>
    <row r="7" spans="1:20" x14ac:dyDescent="0.25">
      <c r="A7" t="s">
        <v>13</v>
      </c>
      <c r="B7">
        <f>(B6/36.233)</f>
        <v>1</v>
      </c>
      <c r="C7">
        <f t="shared" ref="C7:F7" si="6">(C6/36.233)</f>
        <v>0.985538045428201</v>
      </c>
      <c r="D7">
        <f t="shared" si="6"/>
        <v>0.97568514889741398</v>
      </c>
      <c r="E7">
        <f t="shared" si="6"/>
        <v>0.92023845665553516</v>
      </c>
      <c r="F7">
        <f t="shared" si="6"/>
        <v>0.91673336461237009</v>
      </c>
      <c r="G7">
        <f t="shared" si="1"/>
        <v>0.95963900311870398</v>
      </c>
      <c r="H7">
        <f t="shared" si="2"/>
        <v>3.8569891539208541E-2</v>
      </c>
      <c r="J7" t="s">
        <v>13</v>
      </c>
      <c r="K7">
        <f>(K6/36.233)</f>
        <v>0.37054618717743498</v>
      </c>
      <c r="L7">
        <f t="shared" ref="L7:O7" si="7">(L6/36.233)</f>
        <v>0.37372008942124585</v>
      </c>
      <c r="M7">
        <f t="shared" si="7"/>
        <v>0.35558744790660451</v>
      </c>
      <c r="N7">
        <f t="shared" si="7"/>
        <v>0.40360996881296063</v>
      </c>
      <c r="O7">
        <f t="shared" si="7"/>
        <v>0.37217453702425968</v>
      </c>
      <c r="P7">
        <f t="shared" si="4"/>
        <v>0.37512764606850113</v>
      </c>
      <c r="Q7">
        <f t="shared" si="5"/>
        <v>1.7498241964828104E-2</v>
      </c>
    </row>
    <row r="8" spans="1:20" x14ac:dyDescent="0.25">
      <c r="A8" t="s">
        <v>14</v>
      </c>
      <c r="B8">
        <f>(B4/B6)</f>
        <v>7.7678359506527208</v>
      </c>
      <c r="C8">
        <f t="shared" ref="C8:F8" si="8">(C4/C6)</f>
        <v>7.3813884454899314</v>
      </c>
      <c r="D8">
        <f t="shared" si="8"/>
        <v>7.6741627064946831</v>
      </c>
      <c r="E8">
        <f t="shared" si="8"/>
        <v>7.5485109318297683</v>
      </c>
      <c r="F8">
        <f t="shared" si="8"/>
        <v>7.8280948940269734</v>
      </c>
      <c r="G8">
        <f t="shared" si="1"/>
        <v>7.6399985856988151</v>
      </c>
      <c r="H8">
        <f t="shared" si="2"/>
        <v>0.178982538019855</v>
      </c>
      <c r="J8" t="s">
        <v>14</v>
      </c>
      <c r="K8">
        <f>(K4/K6)</f>
        <v>3.8085058841054673</v>
      </c>
      <c r="L8">
        <f>(L4/L6)</f>
        <v>3.8380474115648768</v>
      </c>
      <c r="M8">
        <f t="shared" ref="M8:O8" si="9">(M4/M6)</f>
        <v>4.1389320086929526</v>
      </c>
      <c r="N8">
        <f t="shared" si="9"/>
        <v>3.9850929978118161</v>
      </c>
      <c r="O8">
        <f t="shared" si="9"/>
        <v>4.3556544308490919</v>
      </c>
      <c r="P8">
        <f t="shared" si="4"/>
        <v>4.0252465466048415</v>
      </c>
      <c r="Q8">
        <f t="shared" si="5"/>
        <v>0.22678519169138983</v>
      </c>
    </row>
    <row r="9" spans="1:20" x14ac:dyDescent="0.25">
      <c r="A9" t="s">
        <v>15</v>
      </c>
      <c r="B9">
        <f>(B8/7.828095)</f>
        <v>0.99230220770860866</v>
      </c>
      <c r="C9">
        <f t="shared" ref="C9:F9" si="10">(C8/7.828095)</f>
        <v>0.94293547095301367</v>
      </c>
      <c r="D9">
        <f t="shared" si="10"/>
        <v>0.98033591908308249</v>
      </c>
      <c r="E9">
        <f t="shared" si="10"/>
        <v>0.96428453306069584</v>
      </c>
      <c r="F9">
        <f t="shared" si="10"/>
        <v>0.99999998646247568</v>
      </c>
      <c r="G9">
        <f t="shared" si="1"/>
        <v>0.97597162345357513</v>
      </c>
      <c r="H9">
        <f t="shared" si="2"/>
        <v>2.2864124415947307E-2</v>
      </c>
      <c r="J9" t="s">
        <v>15</v>
      </c>
      <c r="K9">
        <f>(K8/7.828095)</f>
        <v>0.48651758622058972</v>
      </c>
      <c r="L9">
        <f t="shared" ref="L9:O9" si="11">(L8/7.828095)</f>
        <v>0.4902913686618362</v>
      </c>
      <c r="M9">
        <f t="shared" si="11"/>
        <v>0.52872787168435642</v>
      </c>
      <c r="N9">
        <f t="shared" si="11"/>
        <v>0.50907570715631534</v>
      </c>
      <c r="O9">
        <f t="shared" si="11"/>
        <v>0.55641307761966252</v>
      </c>
      <c r="P9">
        <f t="shared" si="4"/>
        <v>0.51420512226855197</v>
      </c>
      <c r="Q9">
        <f t="shared" si="5"/>
        <v>2.8970674435017701E-2</v>
      </c>
    </row>
    <row r="10" spans="1:20" x14ac:dyDescent="0.25">
      <c r="B10" s="5"/>
      <c r="C10" s="5"/>
      <c r="D10" s="5"/>
      <c r="E10" s="1"/>
      <c r="F10" s="1"/>
      <c r="K10" s="5"/>
      <c r="L10" s="5"/>
      <c r="M10" s="5"/>
      <c r="N10" s="1"/>
      <c r="O10" s="1"/>
    </row>
    <row r="11" spans="1:20" x14ac:dyDescent="0.25">
      <c r="A11" s="5" t="s">
        <v>16</v>
      </c>
      <c r="B11" s="5"/>
      <c r="C11" s="5"/>
      <c r="D11" s="5"/>
      <c r="E11" s="5"/>
      <c r="F11" s="5"/>
      <c r="G11" s="5"/>
      <c r="H11" s="5"/>
      <c r="J11" s="5" t="s">
        <v>16</v>
      </c>
      <c r="K11" s="5"/>
      <c r="L11" s="5"/>
      <c r="M11" s="5"/>
      <c r="N11" s="5"/>
      <c r="O11" s="5"/>
      <c r="P11" s="5"/>
      <c r="Q11" s="5"/>
    </row>
    <row r="12" spans="1:20" x14ac:dyDescent="0.25">
      <c r="B12" t="s">
        <v>3</v>
      </c>
      <c r="C12" t="s">
        <v>4</v>
      </c>
      <c r="D12" t="s">
        <v>5</v>
      </c>
      <c r="E12" t="s">
        <v>6</v>
      </c>
      <c r="F12" t="s">
        <v>7</v>
      </c>
      <c r="G12" t="s">
        <v>8</v>
      </c>
      <c r="H12" t="s">
        <v>9</v>
      </c>
      <c r="K12" t="s">
        <v>3</v>
      </c>
      <c r="L12" t="s">
        <v>4</v>
      </c>
      <c r="M12" t="s">
        <v>5</v>
      </c>
      <c r="N12" t="s">
        <v>6</v>
      </c>
      <c r="O12" t="s">
        <v>7</v>
      </c>
      <c r="P12" t="s">
        <v>8</v>
      </c>
      <c r="Q12" t="s">
        <v>9</v>
      </c>
    </row>
    <row r="13" spans="1:20" x14ac:dyDescent="0.25">
      <c r="A13" t="s">
        <v>10</v>
      </c>
      <c r="B13">
        <v>245.929</v>
      </c>
      <c r="C13">
        <v>221.982</v>
      </c>
      <c r="D13">
        <v>248.75</v>
      </c>
      <c r="E13">
        <v>225.773</v>
      </c>
      <c r="F13">
        <v>225.08199999999999</v>
      </c>
      <c r="G13">
        <f>(AVERAGE(B13:F13))</f>
        <v>233.50320000000002</v>
      </c>
      <c r="H13">
        <f>(STDEVA(B13:F13))</f>
        <v>12.750255554301651</v>
      </c>
      <c r="J13" t="s">
        <v>10</v>
      </c>
      <c r="K13">
        <v>47.072000000000003</v>
      </c>
      <c r="L13">
        <v>49.03</v>
      </c>
      <c r="M13">
        <v>49.063000000000002</v>
      </c>
      <c r="N13">
        <v>53.914000000000001</v>
      </c>
      <c r="O13">
        <v>53.734000000000002</v>
      </c>
      <c r="P13">
        <f>(AVERAGE(K13:O13))</f>
        <v>50.562600000000003</v>
      </c>
      <c r="Q13">
        <f>(STDEVA(K13:O13))</f>
        <v>3.0851098521770659</v>
      </c>
    </row>
    <row r="14" spans="1:20" x14ac:dyDescent="0.25">
      <c r="A14" t="s">
        <v>12</v>
      </c>
      <c r="B14">
        <v>35.822000000000003</v>
      </c>
      <c r="C14">
        <v>34.86</v>
      </c>
      <c r="D14">
        <v>33.305999999999997</v>
      </c>
      <c r="E14">
        <v>32.976999999999997</v>
      </c>
      <c r="F14">
        <v>32.573999999999998</v>
      </c>
      <c r="G14">
        <f t="shared" ref="G14:G15" si="12">(AVERAGE(B14:F14))</f>
        <v>33.907799999999995</v>
      </c>
      <c r="H14">
        <f t="shared" ref="H14:H15" si="13">(STDEVA(B14:F14))</f>
        <v>1.376446584506644</v>
      </c>
      <c r="J14" t="s">
        <v>12</v>
      </c>
      <c r="K14">
        <v>12.525</v>
      </c>
      <c r="L14">
        <v>12.433999999999999</v>
      </c>
      <c r="M14">
        <v>12.532999999999999</v>
      </c>
      <c r="N14">
        <v>13.141</v>
      </c>
      <c r="O14">
        <v>12.73</v>
      </c>
      <c r="P14">
        <f t="shared" ref="P14:P15" si="14">(AVERAGE(K14:O14))</f>
        <v>12.672599999999999</v>
      </c>
      <c r="Q14">
        <f t="shared" ref="Q14:Q15" si="15">(STDEVA(K14:O14))</f>
        <v>0.28323894506229208</v>
      </c>
    </row>
    <row r="15" spans="1:20" x14ac:dyDescent="0.25">
      <c r="A15" t="s">
        <v>14</v>
      </c>
      <c r="B15">
        <f>(B13/B14)</f>
        <v>6.865306236391044</v>
      </c>
      <c r="C15">
        <f t="shared" ref="C15" si="16">(C13/C14)</f>
        <v>6.3678141135972464</v>
      </c>
      <c r="D15">
        <f t="shared" ref="D15" si="17">(D13/D14)</f>
        <v>7.4686242719029607</v>
      </c>
      <c r="E15">
        <f>(E13/E14)</f>
        <v>6.8463777784516484</v>
      </c>
      <c r="F15">
        <f>(F13/F14)</f>
        <v>6.9098667649045256</v>
      </c>
      <c r="G15">
        <f t="shared" si="12"/>
        <v>6.8915978330494854</v>
      </c>
      <c r="H15">
        <f t="shared" si="13"/>
        <v>0.39063370027525496</v>
      </c>
      <c r="J15" t="s">
        <v>14</v>
      </c>
      <c r="K15">
        <f>(K13/K14)</f>
        <v>3.7582435129740519</v>
      </c>
      <c r="L15">
        <f t="shared" ref="L15:O15" si="18">(L13/L14)</f>
        <v>3.9432202026700987</v>
      </c>
      <c r="M15">
        <f t="shared" si="18"/>
        <v>3.9147051783292111</v>
      </c>
      <c r="N15">
        <f t="shared" si="18"/>
        <v>4.1027319077695763</v>
      </c>
      <c r="O15">
        <f t="shared" si="18"/>
        <v>4.2210526315789476</v>
      </c>
      <c r="P15">
        <f t="shared" si="14"/>
        <v>3.9879906866643764</v>
      </c>
      <c r="Q15">
        <f t="shared" si="15"/>
        <v>0.17863534349044186</v>
      </c>
    </row>
    <row r="18" spans="1:17" x14ac:dyDescent="0.25">
      <c r="A18" s="5" t="s">
        <v>17</v>
      </c>
      <c r="B18" s="5"/>
      <c r="C18" s="5"/>
      <c r="D18" s="5"/>
      <c r="E18" s="5"/>
      <c r="F18" s="5"/>
      <c r="G18" s="5"/>
      <c r="H18" s="5"/>
      <c r="J18" s="5" t="s">
        <v>17</v>
      </c>
      <c r="K18" s="5"/>
      <c r="L18" s="5"/>
      <c r="M18" s="5"/>
      <c r="N18" s="5"/>
      <c r="O18" s="5"/>
      <c r="P18" s="5"/>
      <c r="Q18" s="5"/>
    </row>
    <row r="19" spans="1:17" x14ac:dyDescent="0.25">
      <c r="B19" t="s">
        <v>3</v>
      </c>
      <c r="C19" t="s">
        <v>4</v>
      </c>
      <c r="D19" t="s">
        <v>5</v>
      </c>
      <c r="E19" t="s">
        <v>6</v>
      </c>
      <c r="F19" t="s">
        <v>7</v>
      </c>
      <c r="G19" t="s">
        <v>8</v>
      </c>
      <c r="H19" t="s">
        <v>9</v>
      </c>
      <c r="K19" t="s">
        <v>3</v>
      </c>
      <c r="L19" t="s">
        <v>4</v>
      </c>
      <c r="M19" t="s">
        <v>5</v>
      </c>
      <c r="N19" t="s">
        <v>6</v>
      </c>
      <c r="O19" t="s">
        <v>7</v>
      </c>
      <c r="P19" t="s">
        <v>8</v>
      </c>
      <c r="Q19" t="s">
        <v>9</v>
      </c>
    </row>
    <row r="20" spans="1:17" x14ac:dyDescent="0.25">
      <c r="A20" t="s">
        <v>10</v>
      </c>
      <c r="B20">
        <v>429.77</v>
      </c>
      <c r="C20">
        <v>411.88</v>
      </c>
      <c r="D20">
        <v>416.79</v>
      </c>
      <c r="E20">
        <v>370.82</v>
      </c>
      <c r="F20">
        <v>379.54</v>
      </c>
      <c r="G20">
        <f>(AVERAGE(B20:F20))</f>
        <v>401.76</v>
      </c>
      <c r="H20">
        <f>(STDEVA(B20:F20))</f>
        <v>25.317421867164903</v>
      </c>
      <c r="J20" t="s">
        <v>10</v>
      </c>
      <c r="K20">
        <v>71.849999999999994</v>
      </c>
      <c r="L20">
        <v>69.12</v>
      </c>
      <c r="M20">
        <v>71.900000000000006</v>
      </c>
      <c r="N20">
        <v>79.599999999999994</v>
      </c>
      <c r="O20">
        <v>82.75</v>
      </c>
      <c r="P20">
        <f>(AVERAGE(K20:O20))</f>
        <v>75.044000000000011</v>
      </c>
      <c r="Q20">
        <f>(STDEVA(K20:O20))</f>
        <v>5.8163502301701175</v>
      </c>
    </row>
    <row r="21" spans="1:17" x14ac:dyDescent="0.25">
      <c r="A21" t="s">
        <v>12</v>
      </c>
      <c r="B21">
        <v>49.53</v>
      </c>
      <c r="C21">
        <v>48.47</v>
      </c>
      <c r="D21">
        <v>49.74</v>
      </c>
      <c r="E21">
        <v>44.27</v>
      </c>
      <c r="F21">
        <v>43.88</v>
      </c>
      <c r="G21">
        <f t="shared" ref="G21:G22" si="19">(AVERAGE(B21:F21))</f>
        <v>47.178000000000004</v>
      </c>
      <c r="H21">
        <f t="shared" ref="H21:H22" si="20">(STDEVA(B21:F21))</f>
        <v>2.8765552315225924</v>
      </c>
      <c r="J21" t="s">
        <v>12</v>
      </c>
      <c r="K21">
        <v>16.45</v>
      </c>
      <c r="L21">
        <v>16.97</v>
      </c>
      <c r="M21">
        <v>14.19</v>
      </c>
      <c r="N21">
        <v>19.059999999999999</v>
      </c>
      <c r="O21">
        <v>16.14</v>
      </c>
      <c r="P21">
        <f t="shared" ref="P21:P22" si="21">(AVERAGE(K21:O21))</f>
        <v>16.562000000000001</v>
      </c>
      <c r="Q21">
        <f t="shared" ref="Q21:Q22" si="22">(STDEVA(K21:O21))</f>
        <v>1.7481046879406275</v>
      </c>
    </row>
    <row r="22" spans="1:17" x14ac:dyDescent="0.25">
      <c r="A22" t="s">
        <v>14</v>
      </c>
      <c r="B22">
        <f>(B20/B21)</f>
        <v>8.6769634564910145</v>
      </c>
      <c r="C22">
        <f t="shared" ref="C22:F22" si="23">(C20/C21)</f>
        <v>8.4976273983907564</v>
      </c>
      <c r="D22">
        <f t="shared" si="23"/>
        <v>8.3793727382388425</v>
      </c>
      <c r="E22">
        <f t="shared" si="23"/>
        <v>8.376327083803929</v>
      </c>
      <c r="F22">
        <f t="shared" si="23"/>
        <v>8.6494986326344581</v>
      </c>
      <c r="G22">
        <f t="shared" si="19"/>
        <v>8.5159578619118008</v>
      </c>
      <c r="H22">
        <f t="shared" si="20"/>
        <v>0.14339124365496558</v>
      </c>
      <c r="J22" t="s">
        <v>14</v>
      </c>
      <c r="K22">
        <f>(K20/K21)</f>
        <v>4.367781155015197</v>
      </c>
      <c r="L22">
        <f>(L20/L21)</f>
        <v>4.0730701237477911</v>
      </c>
      <c r="M22">
        <f>(M20/M21)</f>
        <v>5.066948555320649</v>
      </c>
      <c r="N22">
        <f t="shared" ref="N22:O22" si="24">(N20/N21)</f>
        <v>4.1762854144805877</v>
      </c>
      <c r="O22">
        <f t="shared" si="24"/>
        <v>5.1270136307311027</v>
      </c>
      <c r="P22">
        <f t="shared" si="21"/>
        <v>4.5622197758590657</v>
      </c>
      <c r="Q22">
        <f t="shared" si="22"/>
        <v>0.49994057898085642</v>
      </c>
    </row>
    <row r="29" spans="1:17" x14ac:dyDescent="0.25">
      <c r="A29" s="5" t="s">
        <v>18</v>
      </c>
      <c r="B29" s="5"/>
      <c r="C29" s="5"/>
      <c r="D29" s="5"/>
      <c r="E29" s="5"/>
      <c r="F29" s="5"/>
      <c r="G29" s="5"/>
      <c r="H29" s="5"/>
      <c r="J29" s="5" t="s">
        <v>19</v>
      </c>
      <c r="K29" s="5"/>
      <c r="L29" s="5"/>
      <c r="M29" s="5"/>
      <c r="N29" s="5"/>
      <c r="O29" s="5"/>
      <c r="P29" s="5"/>
      <c r="Q29" s="5"/>
    </row>
    <row r="30" spans="1:17" x14ac:dyDescent="0.25">
      <c r="B30" t="s">
        <v>3</v>
      </c>
      <c r="C30" t="s">
        <v>4</v>
      </c>
      <c r="D30" t="s">
        <v>5</v>
      </c>
      <c r="E30" t="s">
        <v>6</v>
      </c>
      <c r="F30" t="s">
        <v>7</v>
      </c>
      <c r="G30" t="s">
        <v>8</v>
      </c>
      <c r="K30" t="s">
        <v>3</v>
      </c>
      <c r="L30" t="s">
        <v>4</v>
      </c>
      <c r="M30" t="s">
        <v>5</v>
      </c>
      <c r="N30" t="s">
        <v>6</v>
      </c>
      <c r="O30" t="s">
        <v>7</v>
      </c>
      <c r="P30" t="s">
        <v>8</v>
      </c>
    </row>
    <row r="31" spans="1:17" x14ac:dyDescent="0.25">
      <c r="A31" t="s">
        <v>10</v>
      </c>
      <c r="B31">
        <v>1279.4010000000001</v>
      </c>
      <c r="C31">
        <v>1211.377</v>
      </c>
      <c r="D31">
        <v>1178.9110000000001</v>
      </c>
      <c r="E31">
        <v>1130.472</v>
      </c>
      <c r="F31">
        <v>1108.259</v>
      </c>
      <c r="G31">
        <f>(AVERAGE(B31:F31))</f>
        <v>1181.684</v>
      </c>
      <c r="J31" t="s">
        <v>10</v>
      </c>
      <c r="K31">
        <v>1311.42</v>
      </c>
      <c r="L31">
        <v>1489.7840000000001</v>
      </c>
      <c r="M31">
        <v>1475.153</v>
      </c>
      <c r="N31">
        <v>1465.2270000000001</v>
      </c>
      <c r="O31">
        <v>1451.4949999999999</v>
      </c>
      <c r="P31">
        <f>(AVERAGE(K31:O31))</f>
        <v>1438.6158</v>
      </c>
    </row>
    <row r="32" spans="1:17" x14ac:dyDescent="0.25">
      <c r="A32" t="s">
        <v>12</v>
      </c>
      <c r="B32">
        <v>1357.97</v>
      </c>
      <c r="C32">
        <v>1260.163</v>
      </c>
      <c r="D32">
        <v>1213.877</v>
      </c>
      <c r="E32">
        <v>1147.9870000000001</v>
      </c>
      <c r="F32">
        <v>1119.212</v>
      </c>
      <c r="G32">
        <f>(AVERAGE(B32:F32))</f>
        <v>1219.8417999999997</v>
      </c>
      <c r="J32" t="s">
        <v>12</v>
      </c>
      <c r="K32">
        <v>1408.6790000000001</v>
      </c>
      <c r="L32">
        <v>1523.64</v>
      </c>
      <c r="M32">
        <v>1508.2850000000001</v>
      </c>
      <c r="N32">
        <v>1506.827</v>
      </c>
      <c r="O32">
        <v>1491.4490000000001</v>
      </c>
      <c r="P32">
        <f>(AVERAGE(K32:O32))</f>
        <v>1487.7760000000003</v>
      </c>
    </row>
  </sheetData>
  <mergeCells count="13">
    <mergeCell ref="S1:T1"/>
    <mergeCell ref="A29:H29"/>
    <mergeCell ref="J29:Q29"/>
    <mergeCell ref="A18:H18"/>
    <mergeCell ref="J18:Q18"/>
    <mergeCell ref="A2:H2"/>
    <mergeCell ref="A11:H11"/>
    <mergeCell ref="J11:Q11"/>
    <mergeCell ref="B1:D1"/>
    <mergeCell ref="K1:M1"/>
    <mergeCell ref="J2:Q2"/>
    <mergeCell ref="B10:D10"/>
    <mergeCell ref="K10:M1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3E347-76F5-4DE9-90BA-13E5513846D7}">
  <dimension ref="B1:S4"/>
  <sheetViews>
    <sheetView topLeftCell="C1" workbookViewId="0">
      <selection activeCell="R1" sqref="R1:S3"/>
    </sheetView>
  </sheetViews>
  <sheetFormatPr defaultRowHeight="15" x14ac:dyDescent="0.25"/>
  <cols>
    <col min="2" max="2" width="14.28515625" bestFit="1" customWidth="1"/>
    <col min="3" max="3" width="14.7109375" bestFit="1" customWidth="1"/>
    <col min="4" max="7" width="16.42578125" bestFit="1" customWidth="1"/>
    <col min="10" max="10" width="14.28515625" bestFit="1" customWidth="1"/>
    <col min="11" max="11" width="14.7109375" bestFit="1" customWidth="1"/>
    <col min="12" max="15" width="16.42578125" bestFit="1" customWidth="1"/>
    <col min="18" max="18" width="24.5703125" bestFit="1" customWidth="1"/>
  </cols>
  <sheetData>
    <row r="1" spans="2:19" x14ac:dyDescent="0.25">
      <c r="B1" s="5" t="s">
        <v>20</v>
      </c>
      <c r="C1" s="5"/>
      <c r="D1" s="5"/>
      <c r="E1" s="5"/>
      <c r="F1" s="5"/>
      <c r="G1" s="5"/>
      <c r="H1" s="5"/>
      <c r="I1" s="5"/>
      <c r="J1" s="5" t="s">
        <v>21</v>
      </c>
      <c r="K1" s="5"/>
      <c r="L1" s="5"/>
      <c r="M1" s="5"/>
      <c r="N1" s="5"/>
      <c r="O1" s="5"/>
      <c r="P1" s="5"/>
      <c r="Q1" s="5"/>
      <c r="R1" s="5"/>
      <c r="S1" s="5"/>
    </row>
    <row r="2" spans="2:19" x14ac:dyDescent="0.25">
      <c r="C2" t="s">
        <v>22</v>
      </c>
      <c r="D2" t="s">
        <v>23</v>
      </c>
      <c r="E2" t="s">
        <v>24</v>
      </c>
      <c r="F2" t="s">
        <v>25</v>
      </c>
      <c r="G2" t="s">
        <v>26</v>
      </c>
      <c r="H2" t="s">
        <v>8</v>
      </c>
      <c r="K2" t="s">
        <v>22</v>
      </c>
      <c r="L2" t="s">
        <v>23</v>
      </c>
      <c r="M2" t="s">
        <v>24</v>
      </c>
      <c r="N2" t="s">
        <v>25</v>
      </c>
      <c r="O2" t="s">
        <v>26</v>
      </c>
      <c r="P2" t="s">
        <v>8</v>
      </c>
      <c r="R2" s="1"/>
      <c r="S2" s="1"/>
    </row>
    <row r="3" spans="2:19" x14ac:dyDescent="0.25">
      <c r="B3" t="s">
        <v>27</v>
      </c>
      <c r="C3">
        <v>922.21900000000005</v>
      </c>
      <c r="D3">
        <v>916.39499999999998</v>
      </c>
      <c r="E3">
        <v>912.13800000000003</v>
      </c>
      <c r="F3">
        <v>911.54200000000003</v>
      </c>
      <c r="G3">
        <v>932.76599999999996</v>
      </c>
      <c r="H3">
        <f>(AVERAGE(C3:G3))</f>
        <v>919.01199999999994</v>
      </c>
      <c r="J3" t="s">
        <v>27</v>
      </c>
      <c r="K3">
        <v>1207.5360000000001</v>
      </c>
      <c r="L3">
        <v>1168.6220000000001</v>
      </c>
      <c r="M3">
        <v>1155.8140000000001</v>
      </c>
      <c r="N3">
        <v>1149.087</v>
      </c>
      <c r="O3">
        <v>1140.1469999999999</v>
      </c>
      <c r="P3">
        <f>(AVERAGE(K3:O3))</f>
        <v>1164.2412000000002</v>
      </c>
      <c r="R3" s="1"/>
      <c r="S3" s="1"/>
    </row>
    <row r="4" spans="2:19" x14ac:dyDescent="0.25">
      <c r="B4" t="s">
        <v>28</v>
      </c>
      <c r="C4">
        <v>821.03399999999999</v>
      </c>
      <c r="D4">
        <v>813.37300000000005</v>
      </c>
      <c r="E4">
        <v>807.40899999999999</v>
      </c>
      <c r="F4">
        <v>806.63099999999997</v>
      </c>
      <c r="G4">
        <v>828.43799999999999</v>
      </c>
      <c r="H4">
        <f>(AVERAGE(C4:G4))</f>
        <v>815.37700000000007</v>
      </c>
      <c r="J4" t="s">
        <v>28</v>
      </c>
      <c r="K4">
        <v>1417.1659999999999</v>
      </c>
      <c r="L4">
        <v>1348.797</v>
      </c>
      <c r="M4">
        <v>1327.867</v>
      </c>
      <c r="N4">
        <v>1317.759</v>
      </c>
      <c r="O4">
        <v>1304.0129999999999</v>
      </c>
      <c r="P4">
        <f>(AVERAGE(K4:O4))</f>
        <v>1343.1204</v>
      </c>
    </row>
  </sheetData>
  <mergeCells count="3">
    <mergeCell ref="J1:Q1"/>
    <mergeCell ref="B1:I1"/>
    <mergeCell ref="R1:S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FE65D-A4B1-4D66-BFC3-1E5C1E73D188}">
  <dimension ref="A1:U35"/>
  <sheetViews>
    <sheetView tabSelected="1" workbookViewId="0">
      <selection activeCell="H14" sqref="H14"/>
    </sheetView>
  </sheetViews>
  <sheetFormatPr defaultRowHeight="15" x14ac:dyDescent="0.25"/>
  <cols>
    <col min="1" max="1" width="16.7109375" bestFit="1" customWidth="1"/>
    <col min="10" max="10" width="9.140625" style="4"/>
    <col min="11" max="11" width="16.7109375" bestFit="1" customWidth="1"/>
    <col min="20" max="20" width="24.7109375" bestFit="1" customWidth="1"/>
    <col min="21" max="21" width="24.5703125" bestFit="1" customWidth="1"/>
  </cols>
  <sheetData>
    <row r="1" spans="1:21" x14ac:dyDescent="0.25">
      <c r="B1" s="6" t="s">
        <v>29</v>
      </c>
      <c r="C1" s="6"/>
      <c r="D1" s="6"/>
      <c r="E1" s="2"/>
      <c r="F1" s="2"/>
      <c r="L1" s="6" t="s">
        <v>30</v>
      </c>
      <c r="M1" s="6"/>
      <c r="N1" s="6"/>
      <c r="O1" s="2"/>
      <c r="P1" s="2"/>
      <c r="T1" s="5"/>
      <c r="U1" s="5"/>
    </row>
    <row r="2" spans="1:21" x14ac:dyDescent="0.25">
      <c r="A2" s="5" t="s">
        <v>2</v>
      </c>
      <c r="B2" s="5"/>
      <c r="C2" s="5"/>
      <c r="D2" s="5"/>
      <c r="E2" s="5"/>
      <c r="F2" s="5"/>
      <c r="G2" s="5"/>
      <c r="H2" s="5"/>
      <c r="I2" s="1"/>
      <c r="K2" s="5" t="s">
        <v>2</v>
      </c>
      <c r="L2" s="5"/>
      <c r="M2" s="5"/>
      <c r="N2" s="5"/>
      <c r="O2" s="5"/>
      <c r="P2" s="5"/>
      <c r="Q2" s="5"/>
      <c r="R2" s="5"/>
      <c r="T2" s="1"/>
      <c r="U2" s="1"/>
    </row>
    <row r="3" spans="1:21" x14ac:dyDescent="0.25">
      <c r="B3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  <c r="H3" t="s">
        <v>9</v>
      </c>
      <c r="I3" t="s">
        <v>36</v>
      </c>
      <c r="L3" t="s">
        <v>3</v>
      </c>
      <c r="M3" t="s">
        <v>4</v>
      </c>
      <c r="N3" t="s">
        <v>5</v>
      </c>
      <c r="O3" t="s">
        <v>6</v>
      </c>
      <c r="P3" t="s">
        <v>7</v>
      </c>
      <c r="Q3" t="s">
        <v>8</v>
      </c>
      <c r="R3" t="s">
        <v>9</v>
      </c>
      <c r="S3" t="s">
        <v>36</v>
      </c>
      <c r="T3" s="1"/>
      <c r="U3" s="1"/>
    </row>
    <row r="4" spans="1:21" x14ac:dyDescent="0.25">
      <c r="A4" t="s">
        <v>10</v>
      </c>
      <c r="B4">
        <v>272.99</v>
      </c>
      <c r="C4">
        <v>261.82299999999998</v>
      </c>
      <c r="D4">
        <v>273.13299999999998</v>
      </c>
      <c r="E4">
        <v>273.82299999999998</v>
      </c>
      <c r="F4">
        <v>286.19600000000003</v>
      </c>
      <c r="G4">
        <f>(AVERAGE(B4:F4))</f>
        <v>273.59299999999996</v>
      </c>
      <c r="H4">
        <f>(STDEVA(B4:F4))</f>
        <v>8.6312892721771455</v>
      </c>
      <c r="I4">
        <f>((MAX(B4:F4)-MIN(B4:F4))/2)</f>
        <v>12.186500000000024</v>
      </c>
      <c r="K4" t="s">
        <v>10</v>
      </c>
      <c r="L4">
        <v>60.121000000000002</v>
      </c>
      <c r="M4">
        <v>56.402999999999999</v>
      </c>
      <c r="N4">
        <v>58.389000000000003</v>
      </c>
      <c r="O4">
        <v>47.389000000000003</v>
      </c>
      <c r="P4">
        <v>51.268000000000001</v>
      </c>
      <c r="Q4">
        <f>(AVERAGE(L4:P4))</f>
        <v>54.714000000000013</v>
      </c>
      <c r="R4">
        <f>(STDEVA(L4:P4))</f>
        <v>5.27078115652699</v>
      </c>
      <c r="S4">
        <f>((MAX(L4:P4)-MIN(L4:P4))/2)</f>
        <v>6.3659999999999997</v>
      </c>
    </row>
    <row r="5" spans="1:21" x14ac:dyDescent="0.25">
      <c r="A5" t="s">
        <v>31</v>
      </c>
      <c r="B5">
        <f>(B4/273.593)</f>
        <v>0.99779599624259385</v>
      </c>
      <c r="C5">
        <f t="shared" ref="C5:F5" si="0">(C4/273.593)</f>
        <v>0.95697989349142687</v>
      </c>
      <c r="D5">
        <f t="shared" si="0"/>
        <v>0.9983186704338195</v>
      </c>
      <c r="E5">
        <f t="shared" si="0"/>
        <v>1.0008406647830901</v>
      </c>
      <c r="F5">
        <f t="shared" si="0"/>
        <v>1.0460647750490693</v>
      </c>
      <c r="G5">
        <f t="shared" ref="G5:G9" si="1">(AVERAGE(B5:F5))</f>
        <v>1</v>
      </c>
      <c r="H5">
        <f t="shared" ref="H5:H9" si="2">(STDEVA(B5:F5))</f>
        <v>3.1547917059928973E-2</v>
      </c>
      <c r="I5">
        <f t="shared" ref="I5:I9" si="3">((MAX(B5:F5)-MIN(B5:F5))/2)</f>
        <v>4.4542440778821191E-2</v>
      </c>
      <c r="K5" t="s">
        <v>31</v>
      </c>
      <c r="L5">
        <f>(L4/273.593)</f>
        <v>0.21974611923550674</v>
      </c>
      <c r="M5">
        <f t="shared" ref="M5:P5" si="4">(M4/273.593)</f>
        <v>0.20615659026363978</v>
      </c>
      <c r="N5">
        <f t="shared" si="4"/>
        <v>0.21341554791241005</v>
      </c>
      <c r="O5">
        <f t="shared" si="4"/>
        <v>0.17320984089505215</v>
      </c>
      <c r="P5">
        <f t="shared" si="4"/>
        <v>0.18738783521508226</v>
      </c>
      <c r="Q5">
        <f t="shared" ref="Q5:Q9" si="5">(AVERAGE(L5:P5))</f>
        <v>0.19998318670433821</v>
      </c>
      <c r="R5">
        <f t="shared" ref="R5:R9" si="6">(STDEVA(L5:P5))</f>
        <v>1.9265043902903175E-2</v>
      </c>
      <c r="S5">
        <f t="shared" ref="S5:S9" si="7">((MAX(L5:P5)-MIN(L5:P5))/2)</f>
        <v>2.3268139170227298E-2</v>
      </c>
    </row>
    <row r="6" spans="1:21" x14ac:dyDescent="0.25">
      <c r="A6" t="s">
        <v>12</v>
      </c>
      <c r="B6">
        <v>32.630000000000003</v>
      </c>
      <c r="C6">
        <v>34.406999999999996</v>
      </c>
      <c r="D6">
        <v>33.292999999999999</v>
      </c>
      <c r="E6">
        <v>32.584000000000003</v>
      </c>
      <c r="F6">
        <v>31.76</v>
      </c>
      <c r="G6">
        <f t="shared" si="1"/>
        <v>32.934800000000003</v>
      </c>
      <c r="H6">
        <f t="shared" si="2"/>
        <v>0.9863821267642654</v>
      </c>
      <c r="I6">
        <f t="shared" si="3"/>
        <v>1.3234999999999975</v>
      </c>
      <c r="K6" t="s">
        <v>12</v>
      </c>
      <c r="L6">
        <v>14.032999999999999</v>
      </c>
      <c r="M6">
        <v>13.382</v>
      </c>
      <c r="N6">
        <v>17.085000000000001</v>
      </c>
      <c r="O6">
        <v>14.395</v>
      </c>
      <c r="P6">
        <v>12.368</v>
      </c>
      <c r="Q6">
        <f t="shared" si="5"/>
        <v>14.252599999999997</v>
      </c>
      <c r="R6">
        <f t="shared" si="6"/>
        <v>1.7607280596389883</v>
      </c>
      <c r="S6">
        <f t="shared" si="7"/>
        <v>2.3585000000000003</v>
      </c>
    </row>
    <row r="7" spans="1:21" x14ac:dyDescent="0.25">
      <c r="A7" t="s">
        <v>32</v>
      </c>
      <c r="B7">
        <f>(B6/32.9348)</f>
        <v>0.99074535142159659</v>
      </c>
      <c r="C7">
        <f t="shared" ref="C7:F7" si="8">(C6/32.9348)</f>
        <v>1.0447004384420124</v>
      </c>
      <c r="D7">
        <f t="shared" si="8"/>
        <v>1.01087603386084</v>
      </c>
      <c r="E7">
        <f t="shared" si="8"/>
        <v>0.98934865248916037</v>
      </c>
      <c r="F7">
        <f t="shared" si="8"/>
        <v>0.96432952378639003</v>
      </c>
      <c r="G7">
        <f t="shared" si="1"/>
        <v>1</v>
      </c>
      <c r="H7">
        <f t="shared" si="2"/>
        <v>2.9949540509256606E-2</v>
      </c>
      <c r="I7">
        <f t="shared" si="3"/>
        <v>4.0185457327811203E-2</v>
      </c>
      <c r="K7" t="s">
        <v>32</v>
      </c>
      <c r="L7">
        <f>(L6/32.9348)</f>
        <v>0.42608426345385425</v>
      </c>
      <c r="M7">
        <f t="shared" ref="M7:P7" si="9">(M6/32.9348)</f>
        <v>0.40631793725785487</v>
      </c>
      <c r="N7">
        <f t="shared" si="9"/>
        <v>0.5187522013189696</v>
      </c>
      <c r="O7">
        <f t="shared" si="9"/>
        <v>0.43707567679172177</v>
      </c>
      <c r="P7">
        <f t="shared" si="9"/>
        <v>0.37552983470371765</v>
      </c>
      <c r="Q7">
        <f t="shared" si="5"/>
        <v>0.43275198270522364</v>
      </c>
      <c r="R7">
        <f t="shared" si="6"/>
        <v>5.3461021765396161E-2</v>
      </c>
      <c r="S7">
        <f t="shared" si="7"/>
        <v>7.1611183307625975E-2</v>
      </c>
    </row>
    <row r="8" spans="1:21" x14ac:dyDescent="0.25">
      <c r="A8" t="s">
        <v>14</v>
      </c>
      <c r="B8">
        <f>(B4/B6)</f>
        <v>8.3662273980999071</v>
      </c>
      <c r="C8">
        <f>(C4/C6)</f>
        <v>7.6095852588136133</v>
      </c>
      <c r="D8">
        <f>(D4/D6)</f>
        <v>8.2039167392544972</v>
      </c>
      <c r="E8">
        <f>(E4/D6)</f>
        <v>8.2246418165980835</v>
      </c>
      <c r="F8">
        <f t="shared" ref="F8" si="10">(F4/F6)</f>
        <v>9.0112090680100767</v>
      </c>
      <c r="G8">
        <f t="shared" si="1"/>
        <v>8.2831160561552348</v>
      </c>
      <c r="H8">
        <f t="shared" si="2"/>
        <v>0.50009059992382132</v>
      </c>
      <c r="I8">
        <f t="shared" si="3"/>
        <v>0.70081190459823173</v>
      </c>
      <c r="K8" t="s">
        <v>14</v>
      </c>
      <c r="L8">
        <f>(L4/L6)</f>
        <v>4.2842585334568524</v>
      </c>
      <c r="M8">
        <f>(M4/M6)</f>
        <v>4.2148408309669705</v>
      </c>
      <c r="N8">
        <f>(N4/N6)</f>
        <v>3.4175592625109745</v>
      </c>
      <c r="O8">
        <f>(O4/O6)</f>
        <v>3.2920458492532134</v>
      </c>
      <c r="P8">
        <f>(P4/P6)</f>
        <v>4.1452134540750327</v>
      </c>
      <c r="Q8">
        <f t="shared" si="5"/>
        <v>3.870783586052609</v>
      </c>
      <c r="R8">
        <f t="shared" si="6"/>
        <v>0.47565700032094227</v>
      </c>
      <c r="S8">
        <f t="shared" si="7"/>
        <v>0.49610634210181948</v>
      </c>
    </row>
    <row r="9" spans="1:21" x14ac:dyDescent="0.25">
      <c r="A9" t="s">
        <v>15</v>
      </c>
      <c r="B9">
        <f>(B8/9.011209)</f>
        <v>0.92842452084952287</v>
      </c>
      <c r="C9">
        <f t="shared" ref="C9:F9" si="11">(C8/9.011209)</f>
        <v>0.84445774799070961</v>
      </c>
      <c r="D9">
        <f t="shared" si="11"/>
        <v>0.91041243625072932</v>
      </c>
      <c r="E9">
        <f t="shared" si="11"/>
        <v>0.91271235819722796</v>
      </c>
      <c r="F9">
        <f t="shared" si="11"/>
        <v>1.0000000075472755</v>
      </c>
      <c r="G9">
        <f t="shared" si="1"/>
        <v>0.919201414167093</v>
      </c>
      <c r="H9">
        <f t="shared" si="2"/>
        <v>5.5496504400665989E-2</v>
      </c>
      <c r="I9">
        <f t="shared" si="3"/>
        <v>7.7771129778282932E-2</v>
      </c>
      <c r="K9" t="s">
        <v>15</v>
      </c>
      <c r="L9">
        <f>(L8/9.011209)</f>
        <v>0.47543659607238636</v>
      </c>
      <c r="M9">
        <f t="shared" ref="M9:P9" si="12">(M8/9.011209)</f>
        <v>0.46773311227904835</v>
      </c>
      <c r="N9">
        <f t="shared" si="12"/>
        <v>0.37925646408944402</v>
      </c>
      <c r="O9">
        <f t="shared" si="12"/>
        <v>0.36532787656497745</v>
      </c>
      <c r="P9">
        <f t="shared" si="12"/>
        <v>0.46000636030914754</v>
      </c>
      <c r="Q9">
        <f t="shared" si="5"/>
        <v>0.42955208186300081</v>
      </c>
      <c r="R9">
        <f t="shared" si="6"/>
        <v>5.278503698237761E-2</v>
      </c>
      <c r="S9">
        <f t="shared" si="7"/>
        <v>5.5054359753704457E-2</v>
      </c>
    </row>
    <row r="10" spans="1:21" x14ac:dyDescent="0.25">
      <c r="B10" s="5"/>
      <c r="C10" s="5"/>
      <c r="D10" s="5"/>
      <c r="E10" s="1"/>
      <c r="F10" s="1"/>
      <c r="L10" s="5"/>
      <c r="M10" s="5"/>
      <c r="N10" s="5"/>
      <c r="O10" s="1"/>
      <c r="P10" s="1"/>
    </row>
    <row r="11" spans="1:21" x14ac:dyDescent="0.25">
      <c r="A11" s="5" t="s">
        <v>16</v>
      </c>
      <c r="B11" s="5"/>
      <c r="C11" s="5"/>
      <c r="D11" s="5"/>
      <c r="E11" s="5"/>
      <c r="F11" s="5"/>
      <c r="G11" s="5"/>
      <c r="H11" s="5"/>
      <c r="I11" s="1"/>
      <c r="K11" s="5" t="s">
        <v>16</v>
      </c>
      <c r="L11" s="5"/>
      <c r="M11" s="5"/>
      <c r="N11" s="5"/>
      <c r="O11" s="5"/>
      <c r="P11" s="5"/>
      <c r="Q11" s="5"/>
      <c r="R11" s="5"/>
    </row>
    <row r="12" spans="1:21" x14ac:dyDescent="0.25">
      <c r="B12" t="s">
        <v>3</v>
      </c>
      <c r="C12" t="s">
        <v>4</v>
      </c>
      <c r="D12" t="s">
        <v>5</v>
      </c>
      <c r="E12" t="s">
        <v>6</v>
      </c>
      <c r="F12" t="s">
        <v>7</v>
      </c>
      <c r="G12" t="s">
        <v>8</v>
      </c>
      <c r="H12" t="s">
        <v>9</v>
      </c>
      <c r="L12" t="s">
        <v>3</v>
      </c>
      <c r="M12" t="s">
        <v>4</v>
      </c>
      <c r="N12" t="s">
        <v>5</v>
      </c>
      <c r="O12" t="s">
        <v>6</v>
      </c>
      <c r="P12" t="s">
        <v>7</v>
      </c>
      <c r="Q12" t="s">
        <v>8</v>
      </c>
      <c r="R12" t="s">
        <v>9</v>
      </c>
    </row>
    <row r="13" spans="1:21" x14ac:dyDescent="0.25">
      <c r="A13" t="s">
        <v>10</v>
      </c>
      <c r="B13">
        <v>254.86799999999999</v>
      </c>
      <c r="C13">
        <v>228.108</v>
      </c>
      <c r="D13">
        <v>239.14400000000001</v>
      </c>
      <c r="E13">
        <v>258.30500000000001</v>
      </c>
      <c r="F13">
        <v>257.43799999999999</v>
      </c>
      <c r="G13">
        <f>(AVERAGE(B13:F13))</f>
        <v>247.57259999999997</v>
      </c>
      <c r="H13">
        <f>(STDEVA(B13:F13))</f>
        <v>13.375774175725303</v>
      </c>
      <c r="K13" t="s">
        <v>10</v>
      </c>
      <c r="L13">
        <v>55.362000000000002</v>
      </c>
      <c r="M13">
        <v>52.927999999999997</v>
      </c>
      <c r="N13">
        <v>50.155999999999999</v>
      </c>
      <c r="O13">
        <v>44.243000000000002</v>
      </c>
      <c r="P13">
        <v>48.445999999999998</v>
      </c>
      <c r="Q13">
        <f>(AVERAGE(L13:P13))</f>
        <v>50.226999999999997</v>
      </c>
      <c r="R13">
        <f t="shared" ref="R13:R14" si="13">(STDEVA(L13:N13))</f>
        <v>2.6048280813392157</v>
      </c>
    </row>
    <row r="14" spans="1:21" x14ac:dyDescent="0.25">
      <c r="A14" t="s">
        <v>12</v>
      </c>
      <c r="B14">
        <v>30.85</v>
      </c>
      <c r="C14">
        <v>32.615000000000002</v>
      </c>
      <c r="D14">
        <v>30.329000000000001</v>
      </c>
      <c r="E14">
        <v>31.669</v>
      </c>
      <c r="F14">
        <v>30.625</v>
      </c>
      <c r="G14">
        <f t="shared" ref="G14:G15" si="14">(AVERAGE(B14:F14))</f>
        <v>31.217600000000004</v>
      </c>
      <c r="H14">
        <f t="shared" ref="H13:H14" si="15">(STDEVA(B14:D14))</f>
        <v>1.1980861126535667</v>
      </c>
      <c r="K14" t="s">
        <v>12</v>
      </c>
      <c r="L14">
        <v>12.714</v>
      </c>
      <c r="M14">
        <v>11.628</v>
      </c>
      <c r="N14">
        <v>16.826000000000001</v>
      </c>
      <c r="O14">
        <v>13.602</v>
      </c>
      <c r="P14">
        <v>11.859</v>
      </c>
      <c r="Q14">
        <f>(AVERAGE(L14:P14))</f>
        <v>13.325799999999997</v>
      </c>
      <c r="R14">
        <f t="shared" si="13"/>
        <v>2.741871137258884</v>
      </c>
    </row>
    <row r="15" spans="1:21" x14ac:dyDescent="0.25">
      <c r="A15" t="s">
        <v>14</v>
      </c>
      <c r="B15">
        <f>(B13/B14)</f>
        <v>8.2615235008103713</v>
      </c>
      <c r="C15">
        <f>(C13/C14)</f>
        <v>6.9939598344320091</v>
      </c>
      <c r="D15">
        <f>(D13/D14)</f>
        <v>7.8849945596623696</v>
      </c>
      <c r="E15">
        <f>(E13/D14)</f>
        <v>8.5167661314253689</v>
      </c>
      <c r="F15">
        <f>(F13/F14)</f>
        <v>8.4061387755102039</v>
      </c>
      <c r="G15">
        <f t="shared" si="14"/>
        <v>8.0126765603680639</v>
      </c>
      <c r="H15">
        <f>(STDEVA(B15:F15))</f>
        <v>0.61744029492066654</v>
      </c>
      <c r="K15" t="s">
        <v>14</v>
      </c>
      <c r="L15">
        <f>(L13/L14)</f>
        <v>4.3544124587069373</v>
      </c>
      <c r="M15">
        <f>(M13/M14)</f>
        <v>4.5517715858273133</v>
      </c>
      <c r="N15">
        <f>(N13/N14)</f>
        <v>2.980862950196125</v>
      </c>
      <c r="O15">
        <f>(O13/O14)</f>
        <v>3.2526834289075137</v>
      </c>
      <c r="P15">
        <f>(P13/P14)</f>
        <v>4.0851673834218731</v>
      </c>
      <c r="Q15">
        <f>(AVERAGE(L15:P15))</f>
        <v>3.8449795614119524</v>
      </c>
      <c r="R15">
        <f>(STDEVA(L15:N15))</f>
        <v>0.85570076729433653</v>
      </c>
    </row>
    <row r="18" spans="1:18" x14ac:dyDescent="0.25">
      <c r="A18" s="5" t="s">
        <v>17</v>
      </c>
      <c r="B18" s="5"/>
      <c r="C18" s="5"/>
      <c r="D18" s="5"/>
      <c r="E18" s="5"/>
      <c r="F18" s="5"/>
      <c r="G18" s="5"/>
      <c r="H18" s="5"/>
      <c r="I18" s="1"/>
      <c r="K18" s="5" t="s">
        <v>17</v>
      </c>
      <c r="L18" s="5"/>
      <c r="M18" s="5"/>
      <c r="N18" s="5"/>
      <c r="O18" s="5"/>
      <c r="P18" s="5"/>
      <c r="Q18" s="5"/>
      <c r="R18" s="5"/>
    </row>
    <row r="19" spans="1:18" x14ac:dyDescent="0.25">
      <c r="B19" t="s">
        <v>3</v>
      </c>
      <c r="C19" t="s">
        <v>4</v>
      </c>
      <c r="D19" t="s">
        <v>5</v>
      </c>
      <c r="E19" t="s">
        <v>6</v>
      </c>
      <c r="F19" t="s">
        <v>7</v>
      </c>
      <c r="G19" t="s">
        <v>8</v>
      </c>
      <c r="H19" t="s">
        <v>9</v>
      </c>
      <c r="L19" t="s">
        <v>3</v>
      </c>
      <c r="M19" t="s">
        <v>4</v>
      </c>
      <c r="N19" t="s">
        <v>5</v>
      </c>
      <c r="O19" t="s">
        <v>6</v>
      </c>
      <c r="P19" t="s">
        <v>7</v>
      </c>
      <c r="Q19" t="s">
        <v>8</v>
      </c>
      <c r="R19" t="s">
        <v>9</v>
      </c>
    </row>
    <row r="20" spans="1:18" x14ac:dyDescent="0.25">
      <c r="A20" t="s">
        <v>10</v>
      </c>
      <c r="B20">
        <v>461.98</v>
      </c>
      <c r="C20">
        <v>434.68</v>
      </c>
      <c r="D20">
        <v>438.17</v>
      </c>
      <c r="E20">
        <v>441.39</v>
      </c>
      <c r="F20">
        <v>430.86</v>
      </c>
      <c r="G20">
        <f>(AVERAGE(B20:F20))</f>
        <v>441.41600000000005</v>
      </c>
      <c r="H20">
        <f>(STDEVA(B20:F20))</f>
        <v>12.147202558614064</v>
      </c>
      <c r="K20" t="s">
        <v>10</v>
      </c>
      <c r="L20">
        <v>85.1</v>
      </c>
      <c r="M20">
        <v>73.44</v>
      </c>
      <c r="N20">
        <v>93.27</v>
      </c>
      <c r="O20">
        <v>63.88</v>
      </c>
      <c r="P20">
        <v>69.09</v>
      </c>
      <c r="Q20">
        <f>(AVERAGE(L20:P20))</f>
        <v>76.955999999999989</v>
      </c>
      <c r="R20">
        <f>(STDEVA(L20:P20))</f>
        <v>12.0175841998299</v>
      </c>
    </row>
    <row r="21" spans="1:18" x14ac:dyDescent="0.25">
      <c r="A21" t="s">
        <v>12</v>
      </c>
      <c r="B21">
        <v>43.96</v>
      </c>
      <c r="C21">
        <v>49.95</v>
      </c>
      <c r="D21">
        <v>53.89</v>
      </c>
      <c r="E21">
        <v>42.03</v>
      </c>
      <c r="F21">
        <v>40.79</v>
      </c>
      <c r="G21">
        <f>(AVERAGE(B21:F21))</f>
        <v>46.124000000000002</v>
      </c>
      <c r="H21">
        <f>(STDEVA(B21:F21))</f>
        <v>5.5866877485680222</v>
      </c>
      <c r="K21" t="s">
        <v>12</v>
      </c>
      <c r="L21">
        <v>17.64</v>
      </c>
      <c r="M21">
        <v>18.41</v>
      </c>
      <c r="N21">
        <v>20.420000000000002</v>
      </c>
      <c r="O21">
        <v>16.64</v>
      </c>
      <c r="P21">
        <v>14.72</v>
      </c>
      <c r="Q21">
        <f>(AVERAGE(L21:P21))</f>
        <v>17.565999999999999</v>
      </c>
      <c r="R21">
        <f>(STDEVA(L21:P21))</f>
        <v>2.1107060430102687</v>
      </c>
    </row>
    <row r="22" spans="1:18" x14ac:dyDescent="0.25">
      <c r="A22" t="s">
        <v>14</v>
      </c>
      <c r="B22">
        <f>(B20/B21)</f>
        <v>10.509099181073704</v>
      </c>
      <c r="C22">
        <f>(C20/C21)</f>
        <v>8.7023023023023018</v>
      </c>
      <c r="D22">
        <f>(D20/D21)</f>
        <v>8.1308220449062905</v>
      </c>
      <c r="E22">
        <f>(E20/D21)</f>
        <v>8.1905733902393756</v>
      </c>
      <c r="F22">
        <f t="shared" ref="F22" si="16">(F20/F21)</f>
        <v>10.562883059573425</v>
      </c>
      <c r="G22">
        <f>(AVERAGE(B22:F22))</f>
        <v>9.219135995619018</v>
      </c>
      <c r="H22">
        <f>(STDEVA(B22:F22))</f>
        <v>1.2226146722049565</v>
      </c>
      <c r="K22" t="s">
        <v>14</v>
      </c>
      <c r="L22">
        <f>(L20/L21)</f>
        <v>4.8242630385487519</v>
      </c>
      <c r="M22">
        <f>(M20/M14)</f>
        <v>6.3157894736842106</v>
      </c>
      <c r="N22">
        <f>(N20/N21)</f>
        <v>4.5675808031341818</v>
      </c>
      <c r="O22">
        <f>(O20/O21)</f>
        <v>3.8389423076923079</v>
      </c>
      <c r="P22">
        <f>(P20/P21)</f>
        <v>4.6936141304347823</v>
      </c>
      <c r="Q22">
        <f>(AVERAGE(L22:P22))</f>
        <v>4.8480379506988465</v>
      </c>
      <c r="R22">
        <f>(STDEVA(L22:N22))</f>
        <v>0.94399597743419472</v>
      </c>
    </row>
    <row r="23" spans="1:18" x14ac:dyDescent="0.25">
      <c r="A23" t="s">
        <v>33</v>
      </c>
      <c r="B23">
        <f>(B22/12.59916)</f>
        <v>0.83411109796793637</v>
      </c>
      <c r="C23">
        <f t="shared" ref="C23:F23" si="17">(C22/12.59916)</f>
        <v>0.69070495987846037</v>
      </c>
      <c r="D23">
        <f t="shared" si="17"/>
        <v>0.6453463599879905</v>
      </c>
      <c r="E23">
        <f t="shared" si="17"/>
        <v>0.65008884641828313</v>
      </c>
      <c r="F23">
        <f t="shared" si="17"/>
        <v>0.83837994434338681</v>
      </c>
      <c r="G23">
        <f>(AVERAGE(B23:F23))</f>
        <v>0.73172624171921141</v>
      </c>
      <c r="H23">
        <f>(STDEVA(B23:F23))</f>
        <v>9.7039379784441271E-2</v>
      </c>
    </row>
    <row r="25" spans="1:18" x14ac:dyDescent="0.25">
      <c r="A25" s="5" t="s">
        <v>34</v>
      </c>
      <c r="B25" s="5"/>
      <c r="C25" s="5"/>
      <c r="D25" s="5"/>
      <c r="E25" s="5"/>
      <c r="F25" s="5"/>
      <c r="G25" s="5"/>
      <c r="H25" s="5"/>
      <c r="I25" s="1"/>
      <c r="K25" s="5" t="s">
        <v>34</v>
      </c>
      <c r="L25" s="5"/>
      <c r="M25" s="5"/>
      <c r="N25" s="5"/>
      <c r="O25" s="5"/>
      <c r="P25" s="5"/>
      <c r="Q25" s="5"/>
      <c r="R25" s="5"/>
    </row>
    <row r="26" spans="1:18" x14ac:dyDescent="0.25">
      <c r="B26" t="s">
        <v>3</v>
      </c>
      <c r="C26" t="s">
        <v>4</v>
      </c>
      <c r="D26" t="s">
        <v>5</v>
      </c>
      <c r="E26" t="s">
        <v>6</v>
      </c>
      <c r="F26" t="s">
        <v>7</v>
      </c>
      <c r="G26" t="s">
        <v>8</v>
      </c>
      <c r="H26" t="s">
        <v>9</v>
      </c>
      <c r="L26" t="s">
        <v>3</v>
      </c>
      <c r="M26" t="s">
        <v>4</v>
      </c>
      <c r="N26" t="s">
        <v>5</v>
      </c>
      <c r="O26" t="s">
        <v>6</v>
      </c>
      <c r="P26" t="s">
        <v>7</v>
      </c>
      <c r="Q26" t="s">
        <v>8</v>
      </c>
      <c r="R26" t="s">
        <v>9</v>
      </c>
    </row>
    <row r="27" spans="1:18" x14ac:dyDescent="0.25">
      <c r="A27" t="s">
        <v>10</v>
      </c>
      <c r="B27">
        <v>562.34</v>
      </c>
      <c r="C27">
        <v>518.57000000000005</v>
      </c>
      <c r="D27">
        <v>532.35</v>
      </c>
      <c r="E27">
        <v>493.97</v>
      </c>
      <c r="F27">
        <v>505</v>
      </c>
      <c r="G27">
        <f>(AVERAGE(B27:F27))</f>
        <v>522.44600000000014</v>
      </c>
      <c r="H27">
        <f>(STDEVA(B27:F27))</f>
        <v>26.551315033346281</v>
      </c>
      <c r="K27" t="s">
        <v>10</v>
      </c>
      <c r="L27">
        <v>103.1</v>
      </c>
      <c r="M27">
        <v>80.61</v>
      </c>
      <c r="N27">
        <v>125.24</v>
      </c>
      <c r="O27">
        <v>69.790000000000006</v>
      </c>
      <c r="P27">
        <v>76.650000000000006</v>
      </c>
      <c r="Q27">
        <f>(AVERAGE(L27:P27))</f>
        <v>91.078000000000003</v>
      </c>
      <c r="R27">
        <f>(STDEVA(L27:P27))</f>
        <v>22.81718584751416</v>
      </c>
    </row>
    <row r="28" spans="1:18" x14ac:dyDescent="0.25">
      <c r="A28" t="s">
        <v>12</v>
      </c>
      <c r="B28">
        <v>49.85</v>
      </c>
      <c r="C28">
        <v>57.98</v>
      </c>
      <c r="D28">
        <v>57.86</v>
      </c>
      <c r="E28">
        <v>47.22</v>
      </c>
      <c r="F28">
        <v>46.27</v>
      </c>
      <c r="G28">
        <f>(AVERAGE(B28:F28))</f>
        <v>51.835999999999999</v>
      </c>
      <c r="H28">
        <f>(STDEVA(B28:F28))</f>
        <v>5.7067793018479334</v>
      </c>
      <c r="K28" t="s">
        <v>12</v>
      </c>
      <c r="L28">
        <v>20.7</v>
      </c>
      <c r="M28">
        <v>22.31</v>
      </c>
      <c r="N28">
        <v>22.33</v>
      </c>
      <c r="O28">
        <v>19.43</v>
      </c>
      <c r="P28">
        <v>16.760000000000002</v>
      </c>
      <c r="Q28">
        <f>(AVERAGE(L28:P28))</f>
        <v>20.306000000000004</v>
      </c>
      <c r="R28">
        <f>(STDEVA(L28:P28))</f>
        <v>2.3242912898343642</v>
      </c>
    </row>
    <row r="29" spans="1:18" x14ac:dyDescent="0.25">
      <c r="A29" t="s">
        <v>14</v>
      </c>
      <c r="B29">
        <f>(B27/B28)</f>
        <v>11.280641925777333</v>
      </c>
      <c r="C29">
        <f>(C27/C21)</f>
        <v>10.381781781781783</v>
      </c>
      <c r="D29">
        <f>(D27/D28)</f>
        <v>9.2006567576909788</v>
      </c>
      <c r="E29">
        <f>(E27/E28)</f>
        <v>10.461033460398138</v>
      </c>
      <c r="F29">
        <f>(F27/F28)</f>
        <v>10.914199265182623</v>
      </c>
      <c r="G29">
        <f>(AVERAGE(B29:F29))</f>
        <v>10.447662638166172</v>
      </c>
      <c r="H29">
        <f>(STDEVA(B29:F29))</f>
        <v>0.78597926976509613</v>
      </c>
      <c r="K29" t="s">
        <v>14</v>
      </c>
      <c r="L29">
        <f>(L27/L28)</f>
        <v>4.9806763285024154</v>
      </c>
      <c r="M29">
        <f>(M27/M21)</f>
        <v>4.3785985877240625</v>
      </c>
      <c r="N29">
        <f>(N27/N28)</f>
        <v>5.6085982982534706</v>
      </c>
      <c r="O29">
        <f>(O27/O28)</f>
        <v>3.591868244981987</v>
      </c>
      <c r="P29">
        <f>(P27/P28)</f>
        <v>4.5733890214797137</v>
      </c>
      <c r="Q29">
        <f>(AVERAGE(L29:P29))</f>
        <v>4.6266260961883301</v>
      </c>
      <c r="R29">
        <f>(STDEVA(L29:N29))</f>
        <v>0.61504510592573491</v>
      </c>
    </row>
    <row r="31" spans="1:18" x14ac:dyDescent="0.25">
      <c r="A31" s="5" t="s">
        <v>35</v>
      </c>
      <c r="B31" s="5"/>
      <c r="C31" s="5"/>
      <c r="D31" s="5"/>
      <c r="E31" s="5"/>
      <c r="F31" s="5"/>
      <c r="G31" s="5"/>
      <c r="H31" s="5"/>
      <c r="I31" s="1"/>
      <c r="K31" s="5" t="s">
        <v>35</v>
      </c>
      <c r="L31" s="5"/>
      <c r="M31" s="5"/>
      <c r="N31" s="5"/>
      <c r="O31" s="5"/>
      <c r="P31" s="5"/>
      <c r="Q31" s="5"/>
      <c r="R31" s="5"/>
    </row>
    <row r="32" spans="1:18" x14ac:dyDescent="0.25">
      <c r="B32" t="s">
        <v>3</v>
      </c>
      <c r="C32" t="s">
        <v>4</v>
      </c>
      <c r="D32" t="s">
        <v>5</v>
      </c>
      <c r="E32" t="s">
        <v>6</v>
      </c>
      <c r="F32" t="s">
        <v>7</v>
      </c>
      <c r="G32" t="s">
        <v>8</v>
      </c>
      <c r="H32" t="s">
        <v>9</v>
      </c>
      <c r="L32" t="s">
        <v>3</v>
      </c>
      <c r="M32" t="s">
        <v>4</v>
      </c>
      <c r="N32" t="s">
        <v>5</v>
      </c>
      <c r="O32" t="s">
        <v>6</v>
      </c>
      <c r="P32" t="s">
        <v>7</v>
      </c>
      <c r="Q32" t="s">
        <v>8</v>
      </c>
      <c r="R32" t="s">
        <v>9</v>
      </c>
    </row>
    <row r="33" spans="1:18" x14ac:dyDescent="0.25">
      <c r="A33" t="s">
        <v>10</v>
      </c>
      <c r="B33">
        <v>1160.4100000000001</v>
      </c>
      <c r="C33">
        <v>809.6</v>
      </c>
      <c r="D33">
        <v>1026.32</v>
      </c>
      <c r="E33">
        <v>690.31</v>
      </c>
      <c r="F33">
        <v>867.37</v>
      </c>
      <c r="G33">
        <f>(AVERAGE(B33:F33))</f>
        <v>910.80200000000002</v>
      </c>
      <c r="H33">
        <f>(STDEVA(B33:F33))</f>
        <v>184.65743112585508</v>
      </c>
      <c r="K33" t="s">
        <v>10</v>
      </c>
      <c r="L33">
        <v>165.62</v>
      </c>
      <c r="M33">
        <v>94.14</v>
      </c>
      <c r="N33">
        <v>460.41</v>
      </c>
      <c r="O33">
        <v>79.95</v>
      </c>
      <c r="P33">
        <v>117.81</v>
      </c>
      <c r="Q33">
        <f>(AVERAGE(L33:P33))</f>
        <v>183.58600000000001</v>
      </c>
      <c r="R33">
        <f>(STDEVA(L33:P33))</f>
        <v>158.13111151825876</v>
      </c>
    </row>
    <row r="34" spans="1:18" x14ac:dyDescent="0.25">
      <c r="A34" t="s">
        <v>12</v>
      </c>
      <c r="B34">
        <v>68.91</v>
      </c>
      <c r="C34">
        <v>102.52</v>
      </c>
      <c r="D34">
        <v>96.28</v>
      </c>
      <c r="E34">
        <v>88.1</v>
      </c>
      <c r="F34">
        <v>93.85</v>
      </c>
      <c r="G34">
        <f>(AVERAGE(B34:F34))</f>
        <v>89.932000000000016</v>
      </c>
      <c r="H34">
        <f>(STDEVA(B34:F34))</f>
        <v>12.839258935000659</v>
      </c>
      <c r="K34" t="s">
        <v>12</v>
      </c>
      <c r="L34">
        <v>20.7</v>
      </c>
      <c r="M34">
        <v>28.16</v>
      </c>
      <c r="N34">
        <v>22.33</v>
      </c>
      <c r="O34">
        <v>19.43</v>
      </c>
      <c r="P34">
        <v>16.760000000000002</v>
      </c>
      <c r="Q34">
        <f>(AVERAGE(L34:P34))</f>
        <v>21.476000000000003</v>
      </c>
      <c r="R34">
        <f>(STDEVA(L34:P34))</f>
        <v>4.2554118484583672</v>
      </c>
    </row>
    <row r="35" spans="1:18" x14ac:dyDescent="0.25">
      <c r="A35" t="s">
        <v>14</v>
      </c>
      <c r="B35">
        <f>(B33/B34)</f>
        <v>16.839500798142506</v>
      </c>
      <c r="C35">
        <f>(C34/C33)</f>
        <v>0.12663043478260869</v>
      </c>
      <c r="D35">
        <f>(D33/D34)</f>
        <v>10.659742417947651</v>
      </c>
      <c r="E35">
        <f>(E33/E34)</f>
        <v>7.8355278093076048</v>
      </c>
      <c r="F35">
        <f>(F33/F34)</f>
        <v>9.2420884389984028</v>
      </c>
      <c r="G35">
        <f>(AVERAGE(B35:F35))</f>
        <v>8.940697979835754</v>
      </c>
      <c r="H35">
        <f>(STDEVA(B35:F35))</f>
        <v>6.0072086643080924</v>
      </c>
      <c r="K35" t="s">
        <v>14</v>
      </c>
      <c r="L35">
        <f>(L33/L34)</f>
        <v>8.0009661835748798</v>
      </c>
      <c r="M35">
        <f>(M33/M34)</f>
        <v>3.3430397727272729</v>
      </c>
      <c r="N35">
        <f>(N33/N34)</f>
        <v>20.618450515002241</v>
      </c>
      <c r="O35">
        <f>(O33/O34)</f>
        <v>4.1147709727225941</v>
      </c>
      <c r="P35">
        <f>(P33/P34)</f>
        <v>7.0292362768496419</v>
      </c>
      <c r="Q35">
        <f>(AVERAGE(L35:P35))</f>
        <v>8.6212927441753262</v>
      </c>
      <c r="R35">
        <f>(STDEVA(L35:P35))</f>
        <v>6.9824769301844123</v>
      </c>
    </row>
  </sheetData>
  <mergeCells count="15">
    <mergeCell ref="T1:U1"/>
    <mergeCell ref="K25:R25"/>
    <mergeCell ref="A25:H25"/>
    <mergeCell ref="A31:H31"/>
    <mergeCell ref="K31:R31"/>
    <mergeCell ref="L1:N1"/>
    <mergeCell ref="K2:R2"/>
    <mergeCell ref="L10:N10"/>
    <mergeCell ref="K11:R11"/>
    <mergeCell ref="K18:R18"/>
    <mergeCell ref="B1:D1"/>
    <mergeCell ref="A2:H2"/>
    <mergeCell ref="B10:D10"/>
    <mergeCell ref="A11:H11"/>
    <mergeCell ref="A18:H1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FR5-and-Envy-Green</vt:lpstr>
      <vt:lpstr>PBS</vt:lpstr>
      <vt:lpstr>either FR5 OR Envy-Green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Mark Niedre</cp:lastModifiedBy>
  <cp:revision/>
  <dcterms:created xsi:type="dcterms:W3CDTF">2022-06-14T13:56:16Z</dcterms:created>
  <dcterms:modified xsi:type="dcterms:W3CDTF">2023-04-11T16:51:15Z</dcterms:modified>
  <cp:category/>
  <cp:contentStatus/>
</cp:coreProperties>
</file>