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dr\Desktop\"/>
    </mc:Choice>
  </mc:AlternateContent>
  <xr:revisionPtr revIDLastSave="0" documentId="8_{341B1711-37C3-46CD-A13D-4E1B534CBD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verages" sheetId="4" r:id="rId1"/>
    <sheet name="Sheet1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4" l="1"/>
  <c r="K25" i="4"/>
  <c r="B25" i="4"/>
  <c r="B24" i="4"/>
  <c r="B23" i="4"/>
  <c r="B22" i="4"/>
  <c r="N22" i="4"/>
  <c r="N21" i="4"/>
  <c r="B20" i="4" l="1"/>
  <c r="O22" i="4"/>
  <c r="O23" i="4" s="1"/>
  <c r="P22" i="4"/>
  <c r="P23" i="4" s="1"/>
  <c r="Q22" i="4"/>
  <c r="Q23" i="4" s="1"/>
  <c r="R22" i="4"/>
  <c r="R23" i="4" s="1"/>
  <c r="S22" i="4"/>
  <c r="S23" i="4" s="1"/>
  <c r="T22" i="4"/>
  <c r="T23" i="4" s="1"/>
  <c r="U22" i="4"/>
  <c r="U23" i="4" s="1"/>
  <c r="V22" i="4"/>
  <c r="V23" i="4" s="1"/>
  <c r="W22" i="4"/>
  <c r="W23" i="4" s="1"/>
  <c r="N23" i="4"/>
  <c r="O21" i="4"/>
  <c r="P21" i="4"/>
  <c r="Q21" i="4"/>
  <c r="R21" i="4"/>
  <c r="S21" i="4"/>
  <c r="T21" i="4"/>
  <c r="U21" i="4"/>
  <c r="V21" i="4"/>
  <c r="W21" i="4"/>
  <c r="C22" i="4"/>
  <c r="D22" i="4"/>
  <c r="E22" i="4"/>
  <c r="F22" i="4"/>
  <c r="G22" i="4"/>
  <c r="H22" i="4"/>
  <c r="I22" i="4"/>
  <c r="J22" i="4"/>
  <c r="K22" i="4"/>
  <c r="K26" i="4"/>
  <c r="K20" i="4"/>
  <c r="K21" i="4"/>
  <c r="K23" i="4"/>
  <c r="K24" i="4"/>
  <c r="J20" i="4"/>
  <c r="C26" i="4"/>
  <c r="D26" i="4"/>
  <c r="E26" i="4"/>
  <c r="F26" i="4"/>
  <c r="G26" i="4"/>
  <c r="H26" i="4"/>
  <c r="I26" i="4"/>
  <c r="J26" i="4"/>
  <c r="C25" i="4"/>
  <c r="D25" i="4"/>
  <c r="E25" i="4"/>
  <c r="F25" i="4"/>
  <c r="G25" i="4"/>
  <c r="H25" i="4"/>
  <c r="I25" i="4"/>
  <c r="J25" i="4"/>
  <c r="C24" i="4"/>
  <c r="D24" i="4"/>
  <c r="E24" i="4"/>
  <c r="F24" i="4"/>
  <c r="G24" i="4"/>
  <c r="H24" i="4"/>
  <c r="I24" i="4"/>
  <c r="J24" i="4"/>
  <c r="C23" i="4"/>
  <c r="D23" i="4"/>
  <c r="E23" i="4"/>
  <c r="F23" i="4"/>
  <c r="G23" i="4"/>
  <c r="H23" i="4"/>
  <c r="I23" i="4"/>
  <c r="J23" i="4"/>
  <c r="C21" i="4"/>
  <c r="D21" i="4"/>
  <c r="E21" i="4"/>
  <c r="F21" i="4"/>
  <c r="G21" i="4"/>
  <c r="H21" i="4"/>
  <c r="I21" i="4"/>
  <c r="J21" i="4"/>
  <c r="B21" i="4"/>
  <c r="J27" i="4"/>
  <c r="I27" i="4"/>
  <c r="H27" i="4"/>
  <c r="G27" i="4"/>
  <c r="F27" i="4"/>
  <c r="E27" i="4"/>
  <c r="D27" i="4"/>
  <c r="C27" i="4"/>
  <c r="B27" i="4"/>
  <c r="C20" i="4"/>
  <c r="D20" i="4"/>
  <c r="E20" i="4"/>
  <c r="F20" i="4"/>
  <c r="G20" i="4"/>
  <c r="H20" i="4"/>
  <c r="I20" i="4"/>
  <c r="O24" i="4" l="1"/>
  <c r="S24" i="4"/>
  <c r="Q24" i="4"/>
  <c r="N24" i="4"/>
  <c r="W24" i="4"/>
  <c r="V24" i="4"/>
  <c r="U24" i="4"/>
  <c r="T24" i="4"/>
  <c r="R24" i="4"/>
  <c r="P24" i="4"/>
</calcChain>
</file>

<file path=xl/sharedStrings.xml><?xml version="1.0" encoding="utf-8"?>
<sst xmlns="http://schemas.openxmlformats.org/spreadsheetml/2006/main" count="51" uniqueCount="27">
  <si>
    <t>Trial 1-</t>
  </si>
  <si>
    <t>Trial 2-</t>
  </si>
  <si>
    <t>[Na+] (Mm)</t>
  </si>
  <si>
    <t>1mM</t>
  </si>
  <si>
    <t>5mM</t>
  </si>
  <si>
    <t>10mM</t>
  </si>
  <si>
    <t>50mM</t>
  </si>
  <si>
    <t>100mM</t>
  </si>
  <si>
    <t>150mM</t>
  </si>
  <si>
    <t>200mM</t>
  </si>
  <si>
    <t>250mM</t>
  </si>
  <si>
    <t>500mM</t>
  </si>
  <si>
    <t>1000mM</t>
  </si>
  <si>
    <t>number of peaks</t>
  </si>
  <si>
    <t>matched Red (mV)</t>
  </si>
  <si>
    <t>matched Green (mV)</t>
  </si>
  <si>
    <t>Ratio</t>
  </si>
  <si>
    <t>std ratio</t>
  </si>
  <si>
    <t>Trial 3-</t>
  </si>
  <si>
    <t>AVERAGES</t>
  </si>
  <si>
    <t>std</t>
  </si>
  <si>
    <t>Red</t>
  </si>
  <si>
    <t>range</t>
  </si>
  <si>
    <t>Green</t>
  </si>
  <si>
    <t>Green-MC-increase op</t>
  </si>
  <si>
    <t>Ratio-MC</t>
  </si>
  <si>
    <t>log([Na+])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</si>
</sst>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4" borderId="0" xfId="0" applyFill="1"/>
    <xf numFmtId="14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F80D-BF24-4391-977D-C9693380AB9F}">
  <dimension ref="A1:W27"/>
  <sheetViews>
    <sheetView tabSelected="1" zoomScaleNormal="100" workbookViewId="0">
      <selection activeCell="N29" sqref="N29"/>
    </sheetView>
  </sheetViews>
  <sheetFormatPr defaultColWidth="8.85546875" defaultRowHeight="15" x14ac:dyDescent="0.25"/>
  <cols>
    <col min="1" max="1" width="19.7109375" bestFit="1" customWidth="1"/>
    <col min="13" max="13" width="27.140625" bestFit="1" customWidth="1"/>
    <col min="14" max="14" width="12" bestFit="1" customWidth="1"/>
    <col min="26" max="26" width="11.28515625" bestFit="1" customWidth="1"/>
  </cols>
  <sheetData>
    <row r="1" spans="1:23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M1" s="3" t="s">
        <v>1</v>
      </c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t="s">
        <v>2</v>
      </c>
      <c r="B2">
        <v>1</v>
      </c>
      <c r="C2">
        <v>5</v>
      </c>
      <c r="D2">
        <v>10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V2" t="s">
        <v>11</v>
      </c>
      <c r="W2" t="s">
        <v>12</v>
      </c>
    </row>
    <row r="3" spans="1:23" x14ac:dyDescent="0.25">
      <c r="A3" t="s">
        <v>13</v>
      </c>
      <c r="B3">
        <v>125</v>
      </c>
      <c r="C3">
        <v>127</v>
      </c>
      <c r="D3">
        <v>119</v>
      </c>
      <c r="E3">
        <v>127</v>
      </c>
      <c r="F3">
        <v>139</v>
      </c>
      <c r="G3">
        <v>146</v>
      </c>
      <c r="H3">
        <v>157</v>
      </c>
      <c r="I3">
        <v>164</v>
      </c>
      <c r="J3">
        <v>103</v>
      </c>
      <c r="K3">
        <v>152</v>
      </c>
      <c r="M3" t="s">
        <v>13</v>
      </c>
      <c r="N3">
        <v>68</v>
      </c>
      <c r="O3">
        <v>58</v>
      </c>
      <c r="P3">
        <v>11</v>
      </c>
      <c r="Q3">
        <v>26</v>
      </c>
      <c r="R3">
        <v>19</v>
      </c>
      <c r="S3">
        <v>10</v>
      </c>
      <c r="T3">
        <v>15</v>
      </c>
      <c r="U3">
        <v>19</v>
      </c>
      <c r="V3">
        <v>6</v>
      </c>
      <c r="W3">
        <v>7</v>
      </c>
    </row>
    <row r="4" spans="1:23" x14ac:dyDescent="0.25">
      <c r="A4" t="s">
        <v>14</v>
      </c>
      <c r="B4">
        <v>277.08999999999997</v>
      </c>
      <c r="C4">
        <v>210.83</v>
      </c>
      <c r="D4">
        <v>190.89</v>
      </c>
      <c r="E4">
        <v>174.59</v>
      </c>
      <c r="F4">
        <v>168.62</v>
      </c>
      <c r="G4">
        <v>160.04</v>
      </c>
      <c r="H4">
        <v>132.61000000000001</v>
      </c>
      <c r="I4">
        <v>135.82</v>
      </c>
      <c r="J4">
        <v>114.44</v>
      </c>
      <c r="K4">
        <v>78.081999999999994</v>
      </c>
      <c r="M4" t="s">
        <v>14</v>
      </c>
      <c r="N4">
        <v>169.08</v>
      </c>
      <c r="O4">
        <v>152.16</v>
      </c>
      <c r="P4">
        <v>106.78</v>
      </c>
      <c r="Q4">
        <v>76.13</v>
      </c>
      <c r="R4">
        <v>68.744</v>
      </c>
      <c r="S4">
        <v>55.914000000000001</v>
      </c>
      <c r="T4">
        <v>50.27</v>
      </c>
      <c r="U4">
        <v>54.06</v>
      </c>
      <c r="V4">
        <v>38.061999999999998</v>
      </c>
      <c r="W4">
        <v>45.218000000000004</v>
      </c>
    </row>
    <row r="5" spans="1:23" x14ac:dyDescent="0.25">
      <c r="A5" t="s">
        <v>15</v>
      </c>
      <c r="B5">
        <v>21.995000000000001</v>
      </c>
      <c r="C5">
        <v>20.489000000000001</v>
      </c>
      <c r="D5">
        <v>21.411000000000001</v>
      </c>
      <c r="E5">
        <v>27.867999999999999</v>
      </c>
      <c r="F5">
        <v>32.816000000000003</v>
      </c>
      <c r="G5">
        <v>34.828000000000003</v>
      </c>
      <c r="H5">
        <v>31.565000000000001</v>
      </c>
      <c r="I5">
        <v>34.216000000000001</v>
      </c>
      <c r="J5">
        <v>34.765000000000001</v>
      </c>
      <c r="K5">
        <v>27.937999999999999</v>
      </c>
      <c r="M5" t="s">
        <v>15</v>
      </c>
      <c r="N5">
        <v>19.007999999999999</v>
      </c>
      <c r="O5">
        <v>17.745000000000001</v>
      </c>
      <c r="P5">
        <v>10.303000000000001</v>
      </c>
      <c r="Q5">
        <v>11.295999999999999</v>
      </c>
      <c r="R5">
        <v>11.935</v>
      </c>
      <c r="S5">
        <v>11.949</v>
      </c>
      <c r="T5">
        <v>10.493</v>
      </c>
      <c r="U5">
        <v>11.273999999999999</v>
      </c>
      <c r="V5">
        <v>9.3858999999999995</v>
      </c>
      <c r="W5">
        <v>11.785</v>
      </c>
    </row>
    <row r="6" spans="1:23" x14ac:dyDescent="0.25">
      <c r="A6" t="s">
        <v>16</v>
      </c>
      <c r="B6">
        <v>12.59</v>
      </c>
      <c r="C6">
        <v>10.273999999999999</v>
      </c>
      <c r="D6">
        <v>8.8719999999999999</v>
      </c>
      <c r="E6">
        <v>6.2329999999999997</v>
      </c>
      <c r="F6">
        <v>5.141</v>
      </c>
      <c r="G6">
        <v>4.593</v>
      </c>
      <c r="H6">
        <v>4.1980000000000004</v>
      </c>
      <c r="I6">
        <v>3.9710000000000001</v>
      </c>
      <c r="J6">
        <v>3.3010000000000002</v>
      </c>
      <c r="K6">
        <v>2.794</v>
      </c>
      <c r="M6" t="s">
        <v>16</v>
      </c>
      <c r="N6">
        <v>8.8460000000000001</v>
      </c>
      <c r="O6">
        <v>8.6470000000000002</v>
      </c>
      <c r="P6">
        <v>10.282</v>
      </c>
      <c r="Q6">
        <v>6.3819999999999997</v>
      </c>
      <c r="R6">
        <v>5.7149999999999999</v>
      </c>
      <c r="S6">
        <v>4.6150000000000002</v>
      </c>
      <c r="T6">
        <v>4.83</v>
      </c>
      <c r="U6">
        <v>4.6980000000000004</v>
      </c>
      <c r="V6">
        <v>3.9420000000000002</v>
      </c>
      <c r="W6">
        <v>3.8130000000000002</v>
      </c>
    </row>
    <row r="7" spans="1:23" x14ac:dyDescent="0.25">
      <c r="A7" t="s">
        <v>17</v>
      </c>
      <c r="B7">
        <v>1.2528999999999999</v>
      </c>
      <c r="C7">
        <v>1.0795999999999999</v>
      </c>
      <c r="D7">
        <v>0.92669999999999997</v>
      </c>
      <c r="E7">
        <v>0.53320000000000001</v>
      </c>
      <c r="F7">
        <v>0.38400000000000001</v>
      </c>
      <c r="G7">
        <v>0.37640000000000001</v>
      </c>
      <c r="H7">
        <v>0.32479999999999998</v>
      </c>
      <c r="I7">
        <v>0.2656</v>
      </c>
      <c r="J7">
        <v>0.28889999999999999</v>
      </c>
      <c r="K7">
        <v>0.2591</v>
      </c>
      <c r="M7" t="s">
        <v>17</v>
      </c>
      <c r="N7">
        <v>1.5951</v>
      </c>
      <c r="O7">
        <v>2.2305000000000001</v>
      </c>
      <c r="P7">
        <v>2.1724999999999999</v>
      </c>
      <c r="Q7">
        <v>1.8201000000000001</v>
      </c>
      <c r="R7">
        <v>1.0008999999999999</v>
      </c>
      <c r="S7">
        <v>0.97740000000000005</v>
      </c>
      <c r="T7">
        <v>1.0258</v>
      </c>
      <c r="U7">
        <v>1.133</v>
      </c>
      <c r="V7">
        <v>1.5743</v>
      </c>
      <c r="W7">
        <v>0.67979999999999996</v>
      </c>
    </row>
    <row r="10" spans="1:23" x14ac:dyDescent="0.25">
      <c r="A10" s="2" t="s">
        <v>18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23" x14ac:dyDescent="0.25">
      <c r="A11" t="s">
        <v>2</v>
      </c>
      <c r="B11">
        <v>1</v>
      </c>
      <c r="C11">
        <v>5</v>
      </c>
      <c r="D11">
        <v>10</v>
      </c>
      <c r="E11">
        <v>50</v>
      </c>
      <c r="F11">
        <v>100</v>
      </c>
      <c r="G11">
        <v>150</v>
      </c>
      <c r="H11">
        <v>200</v>
      </c>
      <c r="I11">
        <v>250</v>
      </c>
      <c r="J11">
        <v>500</v>
      </c>
      <c r="K11">
        <v>1000</v>
      </c>
    </row>
    <row r="12" spans="1:23" x14ac:dyDescent="0.25">
      <c r="A12" t="s">
        <v>13</v>
      </c>
      <c r="B12">
        <v>31</v>
      </c>
      <c r="C12">
        <v>45</v>
      </c>
      <c r="D12">
        <v>47</v>
      </c>
      <c r="E12">
        <v>64</v>
      </c>
      <c r="F12">
        <v>64</v>
      </c>
      <c r="G12">
        <v>76</v>
      </c>
      <c r="H12">
        <v>45</v>
      </c>
      <c r="I12">
        <v>45</v>
      </c>
      <c r="J12">
        <v>50</v>
      </c>
      <c r="K12">
        <v>53</v>
      </c>
    </row>
    <row r="13" spans="1:23" x14ac:dyDescent="0.25">
      <c r="A13" t="s">
        <v>14</v>
      </c>
      <c r="B13">
        <v>121.5699</v>
      </c>
      <c r="C13">
        <v>123.95</v>
      </c>
      <c r="D13">
        <v>98.159000000000006</v>
      </c>
      <c r="E13">
        <v>89.730999999999995</v>
      </c>
      <c r="F13">
        <v>84.465999999999994</v>
      </c>
      <c r="G13">
        <v>78.72</v>
      </c>
      <c r="H13">
        <v>72.099199999999996</v>
      </c>
      <c r="I13">
        <v>65.328999999999994</v>
      </c>
      <c r="J13">
        <v>81.796999999999997</v>
      </c>
      <c r="K13">
        <v>74.191999999999993</v>
      </c>
    </row>
    <row r="14" spans="1:23" x14ac:dyDescent="0.25">
      <c r="A14" t="s">
        <v>15</v>
      </c>
      <c r="B14">
        <v>13.083</v>
      </c>
      <c r="C14">
        <v>14.856</v>
      </c>
      <c r="D14">
        <v>13.093</v>
      </c>
      <c r="E14">
        <v>14.49</v>
      </c>
      <c r="F14">
        <v>15.013999999999999</v>
      </c>
      <c r="G14">
        <v>14.673</v>
      </c>
      <c r="H14">
        <v>14.680999999999999</v>
      </c>
      <c r="I14">
        <v>13.385999999999999</v>
      </c>
      <c r="J14">
        <v>17.658999999999999</v>
      </c>
      <c r="K14">
        <v>16.501000000000001</v>
      </c>
    </row>
    <row r="15" spans="1:23" x14ac:dyDescent="0.25">
      <c r="A15" t="s">
        <v>16</v>
      </c>
      <c r="B15">
        <v>9.1456</v>
      </c>
      <c r="C15">
        <v>8.2260000000000009</v>
      </c>
      <c r="D15">
        <v>7.4664000000000001</v>
      </c>
      <c r="E15">
        <v>6.1459999999999999</v>
      </c>
      <c r="F15">
        <v>5.5907</v>
      </c>
      <c r="G15">
        <v>5.3949999999999996</v>
      </c>
      <c r="H15">
        <v>4.8619000000000003</v>
      </c>
      <c r="I15">
        <v>4.84</v>
      </c>
      <c r="J15">
        <v>4.641</v>
      </c>
      <c r="K15">
        <v>4.4749999999999996</v>
      </c>
    </row>
    <row r="16" spans="1:23" x14ac:dyDescent="0.25">
      <c r="A16" t="s">
        <v>17</v>
      </c>
      <c r="B16">
        <v>1.8307</v>
      </c>
      <c r="C16">
        <v>1.3130999999999999</v>
      </c>
      <c r="D16">
        <v>1.3176000000000001</v>
      </c>
      <c r="E16">
        <v>0.85880000000000001</v>
      </c>
      <c r="F16">
        <v>0.91679999999999995</v>
      </c>
      <c r="G16">
        <v>0.92120000000000002</v>
      </c>
      <c r="H16">
        <v>0.75190000000000001</v>
      </c>
      <c r="I16">
        <v>0.74</v>
      </c>
      <c r="J16">
        <v>0.71860000000000002</v>
      </c>
      <c r="K16">
        <v>0.72130000000000005</v>
      </c>
    </row>
    <row r="19" spans="1:23" x14ac:dyDescent="0.25">
      <c r="B19" s="4" t="s">
        <v>19</v>
      </c>
      <c r="C19" s="4"/>
      <c r="D19" s="4"/>
      <c r="E19" s="4"/>
      <c r="F19" s="4"/>
      <c r="G19" s="4"/>
      <c r="H19" s="4"/>
      <c r="I19" s="4"/>
      <c r="J19" s="4"/>
    </row>
    <row r="20" spans="1:23" x14ac:dyDescent="0.25">
      <c r="A20" s="1" t="s">
        <v>16</v>
      </c>
      <c r="B20" s="1">
        <f>(AVERAGE(B15,B6,N6))</f>
        <v>10.193866666666667</v>
      </c>
      <c r="C20" s="1">
        <f>(AVERAGE(C15,C6,O6))</f>
        <v>9.0489999999999995</v>
      </c>
      <c r="D20" s="1">
        <f>(AVERAGE(D15,D6,P6))</f>
        <v>8.8734666666666673</v>
      </c>
      <c r="E20" s="1">
        <f>(AVERAGE(E15,E6,Q6))</f>
        <v>6.2536666666666667</v>
      </c>
      <c r="F20" s="1">
        <f>(AVERAGE(F15,F6,R6))</f>
        <v>5.4822333333333333</v>
      </c>
      <c r="G20" s="1">
        <f>(AVERAGE(G15,G6,S6))</f>
        <v>4.8676666666666666</v>
      </c>
      <c r="H20" s="1">
        <f>(AVERAGE(H15,H6,T6))</f>
        <v>4.6299666666666672</v>
      </c>
      <c r="I20" s="1">
        <f>(AVERAGE(I15,I6,U6))</f>
        <v>4.5030000000000001</v>
      </c>
      <c r="J20" s="1">
        <f>(AVERAGE(J15,J6,V6))</f>
        <v>3.9613333333333336</v>
      </c>
      <c r="K20" s="1">
        <f>(AVERAGE(K15,K6,W6))</f>
        <v>3.6940000000000004</v>
      </c>
    </row>
    <row r="21" spans="1:23" x14ac:dyDescent="0.25">
      <c r="A21" t="s">
        <v>20</v>
      </c>
      <c r="B21">
        <f>(STDEVA(B6,B15,N6))</f>
        <v>2.080512257434056</v>
      </c>
      <c r="C21">
        <f>(STDEVA(C6,C15,O6))</f>
        <v>1.081563220528508</v>
      </c>
      <c r="D21">
        <f>(STDEVA(D6,D15,P6))</f>
        <v>1.4078005729979419</v>
      </c>
      <c r="E21">
        <f>(STDEVA(E6,E15,Q6))</f>
        <v>0.1193496264482353</v>
      </c>
      <c r="F21">
        <f>(STDEVA(F6,F15,R6))</f>
        <v>0.30198139567419263</v>
      </c>
      <c r="G21">
        <f>(STDEVA(G6,G15,S6))</f>
        <v>0.45681652042514082</v>
      </c>
      <c r="H21">
        <f>(STDEVA(H6,H15,T6))</f>
        <v>0.3744339772688014</v>
      </c>
      <c r="I21">
        <f>(STDEVA(I6,I15,U6))</f>
        <v>0.46616413418451658</v>
      </c>
      <c r="J21">
        <f>(STDEVA(J6,J15,V6))</f>
        <v>0.67020917132887281</v>
      </c>
      <c r="K21">
        <f>(STDEVA(K6,K15,W6))</f>
        <v>0.84679454414869582</v>
      </c>
      <c r="M21" t="s">
        <v>21</v>
      </c>
      <c r="N21">
        <f>(AVERAGE(N4,B13,B4))</f>
        <v>189.24663333333334</v>
      </c>
      <c r="O21">
        <f>(AVERAGE(O4,C13,C4))</f>
        <v>162.31333333333336</v>
      </c>
      <c r="P21">
        <f>(AVERAGE(P4,D13,D4))</f>
        <v>131.94300000000001</v>
      </c>
      <c r="Q21">
        <f>(AVERAGE(Q4,E13,E4))</f>
        <v>113.48366666666668</v>
      </c>
      <c r="R21">
        <f>(AVERAGE(R4,F13,F4))</f>
        <v>107.27666666666666</v>
      </c>
      <c r="S21">
        <f>(AVERAGE(S4,G13,G4))</f>
        <v>98.224666666666664</v>
      </c>
      <c r="T21">
        <f>(AVERAGE(T4,H13,H4))</f>
        <v>84.993066666666678</v>
      </c>
      <c r="U21">
        <f>(AVERAGE(U4,I13,I4))</f>
        <v>85.069666666666663</v>
      </c>
      <c r="V21">
        <f>(AVERAGE(V4,J13,J4))</f>
        <v>78.099666666666664</v>
      </c>
      <c r="W21">
        <f>(AVERAGE(W4,K13,K4))</f>
        <v>65.830666666666659</v>
      </c>
    </row>
    <row r="22" spans="1:23" x14ac:dyDescent="0.25">
      <c r="A22" t="s">
        <v>22</v>
      </c>
      <c r="B22">
        <f>((MAX(B6,B15,N6)-MIN(B15,B6,N6))/2)</f>
        <v>1.8719999999999999</v>
      </c>
      <c r="C22">
        <f>((MAX(C6,C15,O6)-MIN(C15,C6,O6))/2)</f>
        <v>1.0239999999999991</v>
      </c>
      <c r="D22">
        <f>((MAX(D6,D15,P6)-MIN(D15,D6,P6))/2)</f>
        <v>1.4077999999999999</v>
      </c>
      <c r="E22">
        <f>((MAX(E6,E15,Q6)-MIN(E15,E6,Q6))/2)</f>
        <v>0.11799999999999988</v>
      </c>
      <c r="F22">
        <f>((MAX(F6,F15,R6)-MIN(F15,F6,R6))/2)</f>
        <v>0.28699999999999992</v>
      </c>
      <c r="G22">
        <f>((MAX(G6,G15,S6)-MIN(G15,G6,S6))/2)</f>
        <v>0.4009999999999998</v>
      </c>
      <c r="H22">
        <f>((MAX(H6,H15,T6)-MIN(H15,H6,T6))/2)</f>
        <v>0.33194999999999997</v>
      </c>
      <c r="I22">
        <f>((MAX(I6,I15,U6)-MIN(I15,I6,U6))/2)</f>
        <v>0.43449999999999989</v>
      </c>
      <c r="J22">
        <f>((MAX(J6,J15,V6)-MIN(J15,J6,V6))/2)</f>
        <v>0.66999999999999993</v>
      </c>
      <c r="K22">
        <f>((MAX(K6,K15,W6)-MIN(K15,K6,W6))/2)</f>
        <v>0.8404999999999998</v>
      </c>
      <c r="M22" t="s">
        <v>23</v>
      </c>
      <c r="N22">
        <f>(AVERAGE(N5,B5,B14))</f>
        <v>18.028666666666666</v>
      </c>
      <c r="O22">
        <f>(AVERAGE(O5,C5,C14))</f>
        <v>17.696666666666669</v>
      </c>
      <c r="P22">
        <f>(AVERAGE(P5,D5,D14))</f>
        <v>14.935666666666668</v>
      </c>
      <c r="Q22">
        <f>(AVERAGE(Q5,E5,E14))</f>
        <v>17.884666666666668</v>
      </c>
      <c r="R22">
        <f>(AVERAGE(R5,F5,F14))</f>
        <v>19.921666666666667</v>
      </c>
      <c r="S22">
        <f>(AVERAGE(S5,G5,G14))</f>
        <v>20.483333333333334</v>
      </c>
      <c r="T22">
        <f>(AVERAGE(T5,H5,H14))</f>
        <v>18.913</v>
      </c>
      <c r="U22">
        <f>(AVERAGE(U5,I5,I14))</f>
        <v>19.625333333333334</v>
      </c>
      <c r="V22">
        <f>(AVERAGE(V5,J5,J14))</f>
        <v>20.603300000000001</v>
      </c>
      <c r="W22">
        <f>(AVERAGE(W5,K5,K14))</f>
        <v>18.741333333333333</v>
      </c>
    </row>
    <row r="23" spans="1:23" x14ac:dyDescent="0.25">
      <c r="A23" t="s">
        <v>21</v>
      </c>
      <c r="B23">
        <f>(AVERAGE(B4,B13,N4))</f>
        <v>189.24663333333334</v>
      </c>
      <c r="C23">
        <f>(AVERAGE(C4,C13,O4))</f>
        <v>162.31333333333336</v>
      </c>
      <c r="D23">
        <f>(AVERAGE(D4,D13,P4))</f>
        <v>131.94299999999998</v>
      </c>
      <c r="E23">
        <f>(AVERAGE(E4,E13,Q4))</f>
        <v>113.48366666666668</v>
      </c>
      <c r="F23">
        <f>(AVERAGE(F4,F13,R4))</f>
        <v>107.27666666666669</v>
      </c>
      <c r="G23">
        <f>(AVERAGE(G4,G13,S4))</f>
        <v>98.224666666666664</v>
      </c>
      <c r="H23">
        <f>(AVERAGE(H4,H13,T4))</f>
        <v>84.993066666666678</v>
      </c>
      <c r="I23">
        <f>(AVERAGE(I4,I13,U4))</f>
        <v>85.069666666666663</v>
      </c>
      <c r="J23">
        <f>(AVERAGE(J4,J13,V4))</f>
        <v>78.099666666666664</v>
      </c>
      <c r="K23">
        <f>(AVERAGE(K4,K13,W4))</f>
        <v>65.830666666666673</v>
      </c>
      <c r="M23" t="s">
        <v>24</v>
      </c>
      <c r="N23">
        <f>(N22/543880000000000)*  426480000000000</f>
        <v>14.137062881517982</v>
      </c>
      <c r="O23">
        <f t="shared" ref="O23:W23" si="0">(O22/543880000000000)*  426480000000000</f>
        <v>13.876727219239539</v>
      </c>
      <c r="P23">
        <f t="shared" si="0"/>
        <v>11.711706847098625</v>
      </c>
      <c r="Q23">
        <f t="shared" si="0"/>
        <v>14.024146208722513</v>
      </c>
      <c r="R23">
        <f t="shared" si="0"/>
        <v>15.621446642641759</v>
      </c>
      <c r="S23">
        <f t="shared" si="0"/>
        <v>16.061873942781496</v>
      </c>
      <c r="T23">
        <f t="shared" si="0"/>
        <v>14.83050717069942</v>
      </c>
      <c r="U23">
        <f t="shared" si="0"/>
        <v>15.389078767375157</v>
      </c>
      <c r="V23">
        <f t="shared" si="0"/>
        <v>16.155945031992353</v>
      </c>
      <c r="W23">
        <f t="shared" si="0"/>
        <v>14.695895859380746</v>
      </c>
    </row>
    <row r="24" spans="1:23" x14ac:dyDescent="0.25">
      <c r="A24" t="s">
        <v>20</v>
      </c>
      <c r="B24">
        <f>(STDEVA(B13,B4,N4))</f>
        <v>79.697209493201981</v>
      </c>
      <c r="C24">
        <f>(STDEVA(C13,C4,O4))</f>
        <v>44.321002169776435</v>
      </c>
      <c r="D24">
        <f>(STDEVA(D13,D4,P4))</f>
        <v>51.231260154323799</v>
      </c>
      <c r="E24">
        <f>(STDEVA(E13,E4,Q4))</f>
        <v>53.354800911757998</v>
      </c>
      <c r="F24">
        <f>(STDEVA(F13,F4,R4))</f>
        <v>53.703340020275569</v>
      </c>
      <c r="G24">
        <f>(STDEVA(G13,G4,S4))</f>
        <v>54.734632412516838</v>
      </c>
      <c r="H24">
        <f>(STDEVA(H13,H4,T4))</f>
        <v>42.657446573996133</v>
      </c>
      <c r="I24">
        <f>(STDEVA(I13,I4,U4))</f>
        <v>44.310775668378135</v>
      </c>
      <c r="J24">
        <f>(STDEVA(J13,J4,V4))</f>
        <v>38.323001269907529</v>
      </c>
      <c r="K24">
        <f>(STDEVA(K13,K4,W4))</f>
        <v>17.956740944094811</v>
      </c>
      <c r="M24" t="s">
        <v>25</v>
      </c>
      <c r="N24">
        <f>(N21/N23)</f>
        <v>13.386559493962778</v>
      </c>
      <c r="O24">
        <f t="shared" ref="O24:W24" si="1">(O21/O23)</f>
        <v>11.696802190381913</v>
      </c>
      <c r="P24">
        <f t="shared" si="1"/>
        <v>11.265906987134555</v>
      </c>
      <c r="Q24">
        <f t="shared" si="1"/>
        <v>8.0920196479471915</v>
      </c>
      <c r="R24">
        <f t="shared" si="1"/>
        <v>6.8672683856202061</v>
      </c>
      <c r="S24">
        <f t="shared" si="1"/>
        <v>6.1153927005391955</v>
      </c>
      <c r="T24">
        <f t="shared" si="1"/>
        <v>5.730961570524518</v>
      </c>
      <c r="U24">
        <f t="shared" si="1"/>
        <v>5.5279245725231023</v>
      </c>
      <c r="V24">
        <f t="shared" si="1"/>
        <v>4.8341131708489975</v>
      </c>
      <c r="W24">
        <f t="shared" si="1"/>
        <v>4.4795272977281853</v>
      </c>
    </row>
    <row r="25" spans="1:23" x14ac:dyDescent="0.25">
      <c r="A25" t="s">
        <v>23</v>
      </c>
      <c r="B25">
        <f>(AVERAGE(B14,B5,N5))</f>
        <v>18.028666666666666</v>
      </c>
      <c r="C25">
        <f>(AVERAGE(C14,C5,O5))</f>
        <v>17.696666666666669</v>
      </c>
      <c r="D25">
        <f>(AVERAGE(D14,D5,P5))</f>
        <v>14.935666666666668</v>
      </c>
      <c r="E25">
        <f>(AVERAGE(E14,E5,Q5))</f>
        <v>17.884666666666664</v>
      </c>
      <c r="F25">
        <f>(AVERAGE(F14,F5,R5))</f>
        <v>19.921666666666667</v>
      </c>
      <c r="G25">
        <f>(AVERAGE(G14,G5,S5))</f>
        <v>20.483333333333334</v>
      </c>
      <c r="H25">
        <f>(AVERAGE(H14,H5,T5))</f>
        <v>18.913</v>
      </c>
      <c r="I25">
        <f>(AVERAGE(I14,I5,U5))</f>
        <v>19.625333333333334</v>
      </c>
      <c r="J25">
        <f>(AVERAGE(J14,J5,V5))</f>
        <v>20.603300000000001</v>
      </c>
      <c r="K25">
        <f>(AVERAGE(K14,K5,W5))</f>
        <v>18.741333333333333</v>
      </c>
    </row>
    <row r="26" spans="1:23" x14ac:dyDescent="0.25">
      <c r="A26" t="s">
        <v>20</v>
      </c>
      <c r="B26">
        <f>(STDEVA(B14,B5,N5))</f>
        <v>4.5359956275699114</v>
      </c>
      <c r="C26">
        <f>(STDEVA(C14,C5,O5))</f>
        <v>2.8168110219418891</v>
      </c>
      <c r="D26">
        <f>(STDEVA(D14,D5,P5))</f>
        <v>5.7787093137943302</v>
      </c>
      <c r="E26">
        <f>(STDEVA(E14,E5,Q5))</f>
        <v>8.7920769635697216</v>
      </c>
      <c r="F26">
        <f>(STDEVA(F14,F5,R5))</f>
        <v>11.272441365264818</v>
      </c>
      <c r="G26">
        <f>(STDEVA(G14,G5,S5))</f>
        <v>12.497285318553519</v>
      </c>
      <c r="H26">
        <f>(STDEVA(H14,H5,T5))</f>
        <v>11.155252753747895</v>
      </c>
      <c r="I26">
        <f>(STDEVA(I14,I5,U5))</f>
        <v>12.67993696093688</v>
      </c>
      <c r="J26">
        <f>(STDEVA(J14,J5,V5))</f>
        <v>12.943197289309934</v>
      </c>
      <c r="K26">
        <f>(STDEVA(K14,K5,W5))</f>
        <v>8.3062730711994508</v>
      </c>
    </row>
    <row r="27" spans="1:23" x14ac:dyDescent="0.25">
      <c r="A27" t="s">
        <v>26</v>
      </c>
      <c r="B27">
        <f>(LOG10(1))</f>
        <v>0</v>
      </c>
      <c r="C27">
        <f>(LOG10(5))</f>
        <v>0.69897000433601886</v>
      </c>
      <c r="D27">
        <f>(LOG10(10))</f>
        <v>1</v>
      </c>
      <c r="E27">
        <f>(LOG(50))</f>
        <v>1.6989700043360187</v>
      </c>
      <c r="F27">
        <f>(LOG10(100))</f>
        <v>2</v>
      </c>
      <c r="G27">
        <f>(LOG(150))</f>
        <v>2.1760912590556813</v>
      </c>
      <c r="H27">
        <f>(LOG(200))</f>
        <v>2.3010299956639813</v>
      </c>
      <c r="I27">
        <f>(LOG(250))</f>
        <v>2.3979400086720375</v>
      </c>
      <c r="J27">
        <f>(LOG(500))</f>
        <v>2.6989700043360187</v>
      </c>
      <c r="K27">
        <v>3</v>
      </c>
    </row>
  </sheetData>
  <mergeCells count="4">
    <mergeCell ref="A10:K10"/>
    <mergeCell ref="M1:W1"/>
    <mergeCell ref="A1:K1"/>
    <mergeCell ref="B19:J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4CB5E-41DE-4E6E-8C4F-C613B3153E9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Niedre</dc:creator>
  <cp:keywords/>
  <dc:description/>
  <cp:lastModifiedBy>niedr</cp:lastModifiedBy>
  <cp:revision/>
  <dcterms:created xsi:type="dcterms:W3CDTF">2022-03-18T13:46:18Z</dcterms:created>
  <dcterms:modified xsi:type="dcterms:W3CDTF">2023-04-16T00:08:49Z</dcterms:modified>
  <cp:category/>
  <cp:contentStatus/>
</cp:coreProperties>
</file>