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northeastern-my.sharepoint.com/personal/m_niedre_northeastern_edu/Documents/Niedre_Lab/Fernando/Ratiometric DiFC paper/FIGURES/Figure 4 (MC)/"/>
    </mc:Choice>
  </mc:AlternateContent>
  <xr:revisionPtr revIDLastSave="1841" documentId="13_ncr:1_{656C51DE-0CE1-4984-A9B2-CB45B0FAD50E}" xr6:coauthVersionLast="47" xr6:coauthVersionMax="47" xr10:uidLastSave="{167A83BB-1EDD-44ED-A030-6DA9212443C2}"/>
  <bookViews>
    <workbookView xWindow="-120" yWindow="-120" windowWidth="29040" windowHeight="15840" xr2:uid="{00000000-000D-0000-FFFF-FFFF00000000}"/>
  </bookViews>
  <sheets>
    <sheet name="FR5-or-Envy-Green" sheetId="8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8" i="8" l="1"/>
  <c r="L40" i="8" s="1"/>
  <c r="L34" i="8"/>
  <c r="O32" i="8"/>
  <c r="O34" i="8" s="1"/>
  <c r="N32" i="8"/>
  <c r="M32" i="8"/>
  <c r="M34" i="8" s="1"/>
  <c r="L28" i="8"/>
  <c r="O26" i="8"/>
  <c r="O28" i="8" s="1"/>
  <c r="N26" i="8"/>
  <c r="N28" i="8" s="1"/>
  <c r="M26" i="8"/>
  <c r="M28" i="8" s="1"/>
  <c r="R18" i="8"/>
  <c r="R20" i="8" s="1"/>
  <c r="L18" i="8"/>
  <c r="L20" i="8" s="1"/>
  <c r="R14" i="8"/>
  <c r="O14" i="8"/>
  <c r="N14" i="8"/>
  <c r="M14" i="8"/>
  <c r="L14" i="8"/>
  <c r="U12" i="8"/>
  <c r="U14" i="8" s="1"/>
  <c r="T12" i="8"/>
  <c r="T14" i="8" s="1"/>
  <c r="S12" i="8"/>
  <c r="S14" i="8" s="1"/>
  <c r="O12" i="8"/>
  <c r="N12" i="8"/>
  <c r="M12" i="8"/>
  <c r="R8" i="8"/>
  <c r="M8" i="8"/>
  <c r="L8" i="8"/>
  <c r="U6" i="8"/>
  <c r="U8" i="8" s="1"/>
  <c r="T6" i="8"/>
  <c r="T8" i="8" s="1"/>
  <c r="S6" i="8"/>
  <c r="O6" i="8"/>
  <c r="O8" i="8" s="1"/>
  <c r="N6" i="8"/>
  <c r="N8" i="8" s="1"/>
  <c r="M6" i="8"/>
  <c r="B15" i="8"/>
  <c r="B16" i="8" s="1"/>
  <c r="B20" i="8"/>
  <c r="B22" i="8" s="1"/>
  <c r="E13" i="8"/>
  <c r="D13" i="8"/>
  <c r="C13" i="8"/>
  <c r="E6" i="8"/>
  <c r="D6" i="8"/>
  <c r="C6" i="8"/>
  <c r="M18" i="8" l="1"/>
  <c r="M20" i="8" s="1"/>
  <c r="S18" i="8"/>
  <c r="S20" i="8" s="1"/>
  <c r="N38" i="8"/>
  <c r="N40" i="8" s="1"/>
  <c r="B31" i="8"/>
  <c r="B27" i="8"/>
  <c r="N18" i="8"/>
  <c r="N20" i="8" s="1"/>
  <c r="T18" i="8"/>
  <c r="T20" i="8" s="1"/>
  <c r="U18" i="8"/>
  <c r="U20" i="8" s="1"/>
  <c r="M38" i="8"/>
  <c r="M40" i="8" s="1"/>
  <c r="O18" i="8"/>
  <c r="O20" i="8" s="1"/>
  <c r="N34" i="8"/>
  <c r="S8" i="8"/>
  <c r="O38" i="8"/>
  <c r="O40" i="8" s="1"/>
  <c r="E15" i="8" l="1"/>
  <c r="E16" i="8" s="1"/>
  <c r="D15" i="8"/>
  <c r="D16" i="8" s="1"/>
  <c r="E8" i="8"/>
  <c r="E9" i="8" s="1"/>
  <c r="D8" i="8"/>
  <c r="D9" i="8" s="1"/>
  <c r="C8" i="8"/>
  <c r="C9" i="8" s="1"/>
  <c r="B8" i="8"/>
  <c r="B9" i="8" s="1"/>
  <c r="C20" i="8" l="1"/>
  <c r="C22" i="8" s="1"/>
  <c r="C15" i="8"/>
  <c r="C16" i="8" s="1"/>
  <c r="E20" i="8"/>
  <c r="E22" i="8" s="1"/>
  <c r="D20" i="8"/>
  <c r="D22" i="8" s="1"/>
  <c r="E31" i="8" l="1"/>
  <c r="E27" i="8"/>
  <c r="D31" i="8"/>
  <c r="D27" i="8"/>
  <c r="C31" i="8"/>
  <c r="C27" i="8"/>
</calcChain>
</file>

<file path=xl/sharedStrings.xml><?xml version="1.0" encoding="utf-8"?>
<sst xmlns="http://schemas.openxmlformats.org/spreadsheetml/2006/main" count="53" uniqueCount="14">
  <si>
    <t>cell fluorescence</t>
  </si>
  <si>
    <t>cell fluorescence/autofluorescence</t>
  </si>
  <si>
    <t>RED</t>
  </si>
  <si>
    <t>tissue depth(mm)</t>
  </si>
  <si>
    <t>autofluorescence</t>
  </si>
  <si>
    <t>Green</t>
  </si>
  <si>
    <t>RED/Green</t>
  </si>
  <si>
    <t>Blue-Green</t>
  </si>
  <si>
    <t>yellow</t>
  </si>
  <si>
    <t>Orange</t>
  </si>
  <si>
    <t>max</t>
  </si>
  <si>
    <t>AVG</t>
  </si>
  <si>
    <t>STDV</t>
  </si>
  <si>
    <t>VARYING OPTICAL 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</si>
</sst>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318D9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18D9F"/>
      <color rgb="FF329E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BF35B-3F7E-4569-9BFD-A277E4F31E51}">
  <dimension ref="A2:U40"/>
  <sheetViews>
    <sheetView tabSelected="1" workbookViewId="0">
      <selection activeCell="I14" sqref="I14"/>
    </sheetView>
  </sheetViews>
  <sheetFormatPr defaultRowHeight="15" x14ac:dyDescent="0.25"/>
  <cols>
    <col min="1" max="1" width="33" bestFit="1" customWidth="1"/>
    <col min="2" max="2" width="12" bestFit="1" customWidth="1"/>
    <col min="11" max="12" width="33" bestFit="1" customWidth="1"/>
    <col min="13" max="13" width="12" bestFit="1" customWidth="1"/>
    <col min="17" max="17" width="33" bestFit="1" customWidth="1"/>
    <col min="20" max="22" width="12" bestFit="1" customWidth="1"/>
  </cols>
  <sheetData>
    <row r="2" spans="1:21" ht="18.75" x14ac:dyDescent="0.3">
      <c r="K2" s="9" t="s">
        <v>13</v>
      </c>
      <c r="L2" s="7"/>
      <c r="M2" s="7"/>
      <c r="N2" s="7"/>
      <c r="O2" s="7"/>
      <c r="P2" s="7"/>
      <c r="Q2" s="7"/>
      <c r="R2" s="7"/>
      <c r="S2" s="7"/>
      <c r="T2" s="7"/>
      <c r="U2" s="7"/>
    </row>
    <row r="4" spans="1:21" x14ac:dyDescent="0.25">
      <c r="B4" s="2" t="s">
        <v>2</v>
      </c>
      <c r="L4" s="2" t="s">
        <v>2</v>
      </c>
      <c r="R4" s="2" t="s">
        <v>2</v>
      </c>
    </row>
    <row r="5" spans="1:21" x14ac:dyDescent="0.25">
      <c r="A5" t="s">
        <v>3</v>
      </c>
      <c r="B5">
        <v>0.75</v>
      </c>
      <c r="C5">
        <v>1</v>
      </c>
      <c r="D5">
        <v>1.5</v>
      </c>
      <c r="E5">
        <v>2</v>
      </c>
      <c r="K5" t="s">
        <v>3</v>
      </c>
      <c r="L5">
        <v>0.75</v>
      </c>
      <c r="M5">
        <v>1</v>
      </c>
      <c r="N5">
        <v>1.5</v>
      </c>
      <c r="O5">
        <v>2</v>
      </c>
      <c r="Q5" t="s">
        <v>3</v>
      </c>
      <c r="R5">
        <v>0.75</v>
      </c>
      <c r="S5">
        <v>1</v>
      </c>
      <c r="T5">
        <v>1.5</v>
      </c>
      <c r="U5">
        <v>2</v>
      </c>
    </row>
    <row r="6" spans="1:21" x14ac:dyDescent="0.25">
      <c r="A6" t="s">
        <v>0</v>
      </c>
      <c r="B6">
        <v>441.42</v>
      </c>
      <c r="C6">
        <f>((441.42/4220700000000000)*  1363200000000000)</f>
        <v>142.56965527045276</v>
      </c>
      <c r="D6">
        <f>((441.42/4220700000000000)*  146660000000000)</f>
        <v>15.338369749093753</v>
      </c>
      <c r="E6">
        <f>((441.42/4220700000000000)*  27962000000000)</f>
        <v>2.9243931196247068</v>
      </c>
      <c r="K6" t="s">
        <v>0</v>
      </c>
      <c r="L6">
        <v>441.42</v>
      </c>
      <c r="M6">
        <f>((441.42/4220700000000000)*  1363200000000000)</f>
        <v>142.56965527045276</v>
      </c>
      <c r="N6">
        <f>((441.42/4220700000000000)*  146660000000000)</f>
        <v>15.338369749093753</v>
      </c>
      <c r="O6">
        <f>((441.42/4220700000000000)*  27962000000000)</f>
        <v>2.9243931196247068</v>
      </c>
      <c r="Q6" t="s">
        <v>0</v>
      </c>
      <c r="R6">
        <v>441.42</v>
      </c>
      <c r="S6">
        <f>((441.42/4220700000000000)*  1363200000000000)</f>
        <v>142.56965527045276</v>
      </c>
      <c r="T6">
        <f>((441.42/4220700000000000)*  146660000000000)</f>
        <v>15.338369749093753</v>
      </c>
      <c r="U6">
        <f>((441.42/4220700000000000)*  27962000000000)</f>
        <v>2.9243931196247068</v>
      </c>
    </row>
    <row r="7" spans="1:21" x14ac:dyDescent="0.25">
      <c r="A7" t="s">
        <v>10</v>
      </c>
      <c r="B7">
        <v>919.01199999999994</v>
      </c>
      <c r="C7">
        <v>919.01199999999994</v>
      </c>
      <c r="D7">
        <v>919.01199999999994</v>
      </c>
      <c r="E7">
        <v>919.01199999999994</v>
      </c>
      <c r="K7" t="s">
        <v>4</v>
      </c>
      <c r="L7">
        <v>919.01199999999994</v>
      </c>
      <c r="M7">
        <v>919.01199999999994</v>
      </c>
      <c r="N7">
        <v>919.01199999999994</v>
      </c>
      <c r="O7">
        <v>919.01199999999994</v>
      </c>
      <c r="Q7" t="s">
        <v>4</v>
      </c>
      <c r="R7">
        <v>919.01199999999994</v>
      </c>
      <c r="S7">
        <v>919.01199999999994</v>
      </c>
      <c r="T7">
        <v>919.01199999999994</v>
      </c>
      <c r="U7">
        <v>919.01199999999994</v>
      </c>
    </row>
    <row r="8" spans="1:21" x14ac:dyDescent="0.25">
      <c r="A8" t="s">
        <v>1</v>
      </c>
      <c r="B8">
        <f t="shared" ref="B8:E8" si="0">(B6 / B7)</f>
        <v>0.48032016992161153</v>
      </c>
      <c r="C8">
        <f t="shared" si="0"/>
        <v>0.15513361661268055</v>
      </c>
      <c r="D8">
        <f t="shared" si="0"/>
        <v>1.6690064709812009E-2</v>
      </c>
      <c r="E8">
        <f t="shared" si="0"/>
        <v>3.1821054780837542E-3</v>
      </c>
      <c r="K8" t="s">
        <v>1</v>
      </c>
      <c r="L8">
        <f t="shared" ref="L8:O8" si="1">(L6 / L7)</f>
        <v>0.48032016992161153</v>
      </c>
      <c r="M8">
        <f t="shared" si="1"/>
        <v>0.15513361661268055</v>
      </c>
      <c r="N8">
        <f t="shared" si="1"/>
        <v>1.6690064709812009E-2</v>
      </c>
      <c r="O8">
        <f t="shared" si="1"/>
        <v>3.1821054780837542E-3</v>
      </c>
      <c r="Q8" t="s">
        <v>1</v>
      </c>
      <c r="R8">
        <f t="shared" ref="R8:U8" si="2">(R6 / R7)</f>
        <v>0.48032016992161153</v>
      </c>
      <c r="S8">
        <f t="shared" si="2"/>
        <v>0.15513361661268055</v>
      </c>
      <c r="T8">
        <f t="shared" si="2"/>
        <v>1.6690064709812009E-2</v>
      </c>
      <c r="U8">
        <f t="shared" si="2"/>
        <v>3.1821054780837542E-3</v>
      </c>
    </row>
    <row r="9" spans="1:21" x14ac:dyDescent="0.25">
      <c r="B9">
        <f>(B8/0.48032017)</f>
        <v>0.99999999983679955</v>
      </c>
      <c r="C9">
        <f t="shared" ref="C9:E9" si="3">(C8/0.48032017)</f>
        <v>0.32297960048748431</v>
      </c>
      <c r="D9">
        <f t="shared" si="3"/>
        <v>3.4747790645169051E-2</v>
      </c>
      <c r="E9">
        <f t="shared" si="3"/>
        <v>6.6249674213842702E-3</v>
      </c>
    </row>
    <row r="10" spans="1:21" x14ac:dyDescent="0.25">
      <c r="L10" s="5" t="s">
        <v>7</v>
      </c>
      <c r="R10" s="6" t="s">
        <v>9</v>
      </c>
    </row>
    <row r="11" spans="1:21" x14ac:dyDescent="0.25">
      <c r="B11" s="3" t="s">
        <v>5</v>
      </c>
      <c r="K11" t="s">
        <v>3</v>
      </c>
      <c r="L11">
        <v>0.75</v>
      </c>
      <c r="M11">
        <v>1</v>
      </c>
      <c r="N11">
        <v>1.5</v>
      </c>
      <c r="O11">
        <v>2</v>
      </c>
      <c r="Q11" t="s">
        <v>3</v>
      </c>
      <c r="R11">
        <v>0.75</v>
      </c>
      <c r="S11">
        <v>1</v>
      </c>
      <c r="T11">
        <v>1.5</v>
      </c>
      <c r="U11">
        <v>2</v>
      </c>
    </row>
    <row r="12" spans="1:21" x14ac:dyDescent="0.25">
      <c r="A12" t="s">
        <v>3</v>
      </c>
      <c r="B12">
        <v>0.75</v>
      </c>
      <c r="C12">
        <v>1</v>
      </c>
      <c r="D12">
        <v>1.5</v>
      </c>
      <c r="E12">
        <v>2</v>
      </c>
      <c r="K12" t="s">
        <v>0</v>
      </c>
      <c r="L12">
        <v>46.12</v>
      </c>
      <c r="M12">
        <f>((46.12/1832800000000000)*450840000000000)</f>
        <v>11.344795285901352</v>
      </c>
      <c r="N12">
        <f>((46.12/1832800000000000)*60012000000000)</f>
        <v>1.5101230030554342</v>
      </c>
      <c r="O12">
        <f>((46.12/1832800000000000)*13660000000000)</f>
        <v>0.34373592317765167</v>
      </c>
      <c r="Q12" t="s">
        <v>0</v>
      </c>
      <c r="R12">
        <v>46.12</v>
      </c>
      <c r="S12">
        <f>((46.12/  3456500000000000)*  968050000000000)</f>
        <v>12.916668884709965</v>
      </c>
      <c r="T12">
        <f>((46.12/3456500000000000)*103740000000000)</f>
        <v>1.3842004339649934</v>
      </c>
      <c r="U12">
        <f>((46.12/3456500000000000)*22141000000000)</f>
        <v>0.29542685375379718</v>
      </c>
    </row>
    <row r="13" spans="1:21" x14ac:dyDescent="0.25">
      <c r="A13" t="s">
        <v>0</v>
      </c>
      <c r="B13">
        <v>46.12</v>
      </c>
      <c r="C13">
        <f>((46.12/ 2216700000000000 )*  543880000000000  )</f>
        <v>11.31580529616096</v>
      </c>
      <c r="D13">
        <f>((46.12/ 2216700000000000 )*   69710000000000)</f>
        <v>1.4503654982631839</v>
      </c>
      <c r="E13">
        <f>((46.12/ 2216700000000000 )*
  16703000000000)</f>
        <v>0.3475176433437091</v>
      </c>
      <c r="K13" t="s">
        <v>4</v>
      </c>
      <c r="L13">
        <v>815.37699999999995</v>
      </c>
      <c r="M13">
        <v>815.37699999999995</v>
      </c>
      <c r="N13">
        <v>815.37699999999995</v>
      </c>
      <c r="O13">
        <v>815.37699999999995</v>
      </c>
      <c r="Q13" t="s">
        <v>4</v>
      </c>
      <c r="R13">
        <v>815.37699999999995</v>
      </c>
      <c r="S13">
        <v>815.37699999999995</v>
      </c>
      <c r="T13">
        <v>815.37699999999995</v>
      </c>
      <c r="U13">
        <v>815.37699999999995</v>
      </c>
    </row>
    <row r="14" spans="1:21" x14ac:dyDescent="0.25">
      <c r="A14" t="s">
        <v>4</v>
      </c>
      <c r="B14">
        <v>815.37699999999995</v>
      </c>
      <c r="C14">
        <v>815.37699999999995</v>
      </c>
      <c r="D14">
        <v>815.37699999999995</v>
      </c>
      <c r="E14">
        <v>815.37699999999995</v>
      </c>
      <c r="K14" t="s">
        <v>1</v>
      </c>
      <c r="L14">
        <f t="shared" ref="L14:O14" si="4">(L12 / L13)</f>
        <v>5.6562792426080206E-2</v>
      </c>
      <c r="M14">
        <f t="shared" si="4"/>
        <v>1.3913558128204932E-2</v>
      </c>
      <c r="N14">
        <f t="shared" si="4"/>
        <v>1.8520549427509414E-3</v>
      </c>
      <c r="O14">
        <f t="shared" si="4"/>
        <v>4.2156686192724557E-4</v>
      </c>
      <c r="Q14" t="s">
        <v>1</v>
      </c>
      <c r="R14">
        <f t="shared" ref="R14:U14" si="5">(R12 / R13)</f>
        <v>5.6562792426080206E-2</v>
      </c>
      <c r="S14">
        <f t="shared" si="5"/>
        <v>1.5841345640985664E-2</v>
      </c>
      <c r="T14">
        <f t="shared" si="5"/>
        <v>1.6976201609378158E-3</v>
      </c>
      <c r="U14">
        <f t="shared" si="5"/>
        <v>3.6231933664280104E-4</v>
      </c>
    </row>
    <row r="15" spans="1:21" x14ac:dyDescent="0.25">
      <c r="A15" t="s">
        <v>1</v>
      </c>
      <c r="B15">
        <f>(B13 / B14)</f>
        <v>5.6562792426080206E-2</v>
      </c>
      <c r="C15">
        <f t="shared" ref="C15:E15" si="6">(C13 / C14)</f>
        <v>1.3878004035140751E-2</v>
      </c>
      <c r="D15">
        <f t="shared" si="6"/>
        <v>1.7787667523896113E-3</v>
      </c>
      <c r="E15">
        <f t="shared" si="6"/>
        <v>4.2620486393865555E-4</v>
      </c>
    </row>
    <row r="16" spans="1:21" x14ac:dyDescent="0.25">
      <c r="B16">
        <f>(B15/0.056562792)</f>
        <v>1.0000000075328708</v>
      </c>
      <c r="C16">
        <f t="shared" ref="C16:E16" si="7">(C15/0.056562792)</f>
        <v>0.24535571078494059</v>
      </c>
      <c r="D16">
        <f t="shared" si="7"/>
        <v>3.1447647640689504E-2</v>
      </c>
      <c r="E16">
        <f t="shared" si="7"/>
        <v>7.535074717292165E-3</v>
      </c>
      <c r="L16" s="1" t="s">
        <v>6</v>
      </c>
      <c r="R16" s="1" t="s">
        <v>6</v>
      </c>
    </row>
    <row r="17" spans="1:21" x14ac:dyDescent="0.25">
      <c r="K17" t="s">
        <v>3</v>
      </c>
      <c r="L17">
        <v>0.75</v>
      </c>
      <c r="M17">
        <v>1</v>
      </c>
      <c r="N17">
        <v>1.5</v>
      </c>
      <c r="O17">
        <v>2</v>
      </c>
      <c r="Q17" t="s">
        <v>3</v>
      </c>
      <c r="R17">
        <v>0.75</v>
      </c>
      <c r="S17">
        <v>1</v>
      </c>
      <c r="T17">
        <v>1.5</v>
      </c>
      <c r="U17">
        <v>2</v>
      </c>
    </row>
    <row r="18" spans="1:21" x14ac:dyDescent="0.25">
      <c r="B18" s="1" t="s">
        <v>6</v>
      </c>
      <c r="L18">
        <f>(L6/L12)</f>
        <v>9.5711188204683442</v>
      </c>
      <c r="M18">
        <f>(M6/M12)</f>
        <v>12.566965879730768</v>
      </c>
      <c r="N18">
        <f>(N6/N12)</f>
        <v>10.157033379439691</v>
      </c>
      <c r="O18">
        <f>(O6/O12)</f>
        <v>8.5076738345829064</v>
      </c>
      <c r="R18">
        <f>(R6/R12)</f>
        <v>9.5711188204683442</v>
      </c>
      <c r="S18">
        <f>(S6/S12)</f>
        <v>11.037648835236366</v>
      </c>
      <c r="T18">
        <f>(T6/T12)</f>
        <v>11.081032322145379</v>
      </c>
      <c r="U18">
        <f>(U6/U12)</f>
        <v>9.8988737227721266</v>
      </c>
    </row>
    <row r="19" spans="1:21" x14ac:dyDescent="0.25">
      <c r="A19" t="s">
        <v>3</v>
      </c>
      <c r="B19">
        <v>0.75</v>
      </c>
      <c r="C19">
        <v>1</v>
      </c>
      <c r="D19">
        <v>1.5</v>
      </c>
      <c r="E19">
        <v>2</v>
      </c>
      <c r="L19">
        <v>12.599159999999999</v>
      </c>
      <c r="M19">
        <v>12.599159999999999</v>
      </c>
      <c r="N19">
        <v>12.599159999999999</v>
      </c>
      <c r="O19">
        <v>12.599159999999999</v>
      </c>
      <c r="R19">
        <v>12.599159999999999</v>
      </c>
      <c r="S19">
        <v>12.599159999999999</v>
      </c>
      <c r="T19">
        <v>12.599159999999999</v>
      </c>
      <c r="U19">
        <v>12.599159999999999</v>
      </c>
    </row>
    <row r="20" spans="1:21" x14ac:dyDescent="0.25">
      <c r="B20">
        <f>(B6/B13)</f>
        <v>9.5711188204683442</v>
      </c>
      <c r="C20">
        <f>(C6/C13)</f>
        <v>12.599161220882921</v>
      </c>
      <c r="D20">
        <f>(D6/D13)</f>
        <v>10.575520286066848</v>
      </c>
      <c r="E20">
        <f>(E6/E13)</f>
        <v>8.4150925158420318</v>
      </c>
      <c r="L20">
        <f>(L18/L19)</f>
        <v>0.75966324901567606</v>
      </c>
      <c r="M20">
        <f>(M18/M19)</f>
        <v>0.99744474073912615</v>
      </c>
      <c r="N20">
        <f t="shared" ref="N20:O20" si="8">(N18/N19)</f>
        <v>0.80616750477330956</v>
      </c>
      <c r="O20">
        <f t="shared" si="8"/>
        <v>0.67525722624229767</v>
      </c>
      <c r="R20">
        <f>(R18/R19)</f>
        <v>0.75966324901567606</v>
      </c>
      <c r="S20">
        <f>(S18/S19)</f>
        <v>0.87606227996440766</v>
      </c>
      <c r="T20">
        <f t="shared" ref="T20:U20" si="9">(T18/T19)</f>
        <v>0.87950564340363802</v>
      </c>
      <c r="U20">
        <f t="shared" si="9"/>
        <v>0.78567727711784974</v>
      </c>
    </row>
    <row r="21" spans="1:21" x14ac:dyDescent="0.25">
      <c r="B21">
        <v>12.599159999999999</v>
      </c>
      <c r="C21">
        <v>12.599159999999999</v>
      </c>
      <c r="D21">
        <v>12.599159999999999</v>
      </c>
      <c r="E21">
        <v>12.599159999999999</v>
      </c>
    </row>
    <row r="22" spans="1:21" x14ac:dyDescent="0.25">
      <c r="B22">
        <f>(B20/B21)</f>
        <v>0.75966324901567606</v>
      </c>
      <c r="C22">
        <f t="shared" ref="C22:E22" si="10">(C20/C21)</f>
        <v>1.00000009690193</v>
      </c>
      <c r="D22">
        <f t="shared" si="10"/>
        <v>0.83938296569508186</v>
      </c>
      <c r="E22">
        <f t="shared" si="10"/>
        <v>0.66790901265179836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4" spans="1:21" x14ac:dyDescent="0.25">
      <c r="L24" s="2" t="s">
        <v>2</v>
      </c>
    </row>
    <row r="25" spans="1:21" x14ac:dyDescent="0.25">
      <c r="A25" s="8" t="s">
        <v>11</v>
      </c>
      <c r="B25" s="8"/>
      <c r="C25" s="8"/>
      <c r="D25" s="8"/>
      <c r="E25" s="8"/>
      <c r="K25" t="s">
        <v>3</v>
      </c>
      <c r="L25">
        <v>0.75</v>
      </c>
      <c r="M25">
        <v>1</v>
      </c>
      <c r="N25">
        <v>1.5</v>
      </c>
      <c r="O25">
        <v>2</v>
      </c>
    </row>
    <row r="26" spans="1:21" x14ac:dyDescent="0.25">
      <c r="A26" t="s">
        <v>3</v>
      </c>
      <c r="B26">
        <v>0.75</v>
      </c>
      <c r="C26">
        <v>1</v>
      </c>
      <c r="D26">
        <v>1.5</v>
      </c>
      <c r="E26">
        <v>2</v>
      </c>
      <c r="K26" t="s">
        <v>0</v>
      </c>
      <c r="L26">
        <v>441.42</v>
      </c>
      <c r="M26">
        <f>((441.42/4220700000000000)*  1363200000000000)</f>
        <v>142.56965527045276</v>
      </c>
      <c r="N26">
        <f>((441.42/4220700000000000)*  146660000000000)</f>
        <v>15.338369749093753</v>
      </c>
      <c r="O26">
        <f>((441.42/4220700000000000)*  27962000000000)</f>
        <v>2.9243931196247068</v>
      </c>
    </row>
    <row r="27" spans="1:21" x14ac:dyDescent="0.25">
      <c r="B27">
        <f>(AVERAGE(B22,L20,L40,R20))</f>
        <v>0.75966324901567606</v>
      </c>
      <c r="C27">
        <f>(AVERAGE(C22,M20,M40,S20))</f>
        <v>0.95626237676265324</v>
      </c>
      <c r="D27">
        <f>(AVERAGE(D22,N20,N40,T20))</f>
        <v>0.85824867219776302</v>
      </c>
      <c r="E27">
        <f>(AVERAGE(E22,O20,O40,U20))</f>
        <v>0.7220207192413538</v>
      </c>
      <c r="K27" t="s">
        <v>4</v>
      </c>
      <c r="L27">
        <v>919.01199999999994</v>
      </c>
      <c r="M27">
        <v>919.01199999999994</v>
      </c>
      <c r="N27">
        <v>919.01199999999994</v>
      </c>
      <c r="O27">
        <v>919.01199999999994</v>
      </c>
    </row>
    <row r="28" spans="1:21" x14ac:dyDescent="0.25">
      <c r="K28" t="s">
        <v>1</v>
      </c>
      <c r="L28">
        <f t="shared" ref="L28:O28" si="11">(L26 / L27)</f>
        <v>0.48032016992161153</v>
      </c>
      <c r="M28">
        <f t="shared" si="11"/>
        <v>0.15513361661268055</v>
      </c>
      <c r="N28">
        <f t="shared" si="11"/>
        <v>1.6690064709812009E-2</v>
      </c>
      <c r="O28">
        <f t="shared" si="11"/>
        <v>3.1821054780837542E-3</v>
      </c>
    </row>
    <row r="29" spans="1:21" x14ac:dyDescent="0.25">
      <c r="A29" s="8" t="s">
        <v>12</v>
      </c>
      <c r="B29" s="8"/>
      <c r="C29" s="8"/>
      <c r="D29" s="8"/>
      <c r="E29" s="8"/>
    </row>
    <row r="30" spans="1:21" x14ac:dyDescent="0.25">
      <c r="A30" t="s">
        <v>3</v>
      </c>
      <c r="B30">
        <v>0.75</v>
      </c>
      <c r="C30">
        <v>1</v>
      </c>
      <c r="D30">
        <v>1.5</v>
      </c>
      <c r="E30">
        <v>2</v>
      </c>
      <c r="L30" s="1" t="s">
        <v>8</v>
      </c>
    </row>
    <row r="31" spans="1:21" x14ac:dyDescent="0.25">
      <c r="B31">
        <f>(STDEVA(B22,L20,L40,R20))</f>
        <v>0</v>
      </c>
      <c r="C31">
        <f>(STDEVA(C22,M20,M40,S20))</f>
        <v>5.7917496125660661E-2</v>
      </c>
      <c r="D31">
        <f>(STDEVA(D22,N20,N40,T20))</f>
        <v>4.4681495571190402E-2</v>
      </c>
      <c r="E31">
        <f>(STDEVA(E22,O20,O40,U20))</f>
        <v>5.9307913241223253E-2</v>
      </c>
      <c r="K31" t="s">
        <v>3</v>
      </c>
      <c r="L31">
        <v>0.75</v>
      </c>
      <c r="M31">
        <v>1</v>
      </c>
      <c r="N31">
        <v>1.5</v>
      </c>
      <c r="O31">
        <v>2</v>
      </c>
    </row>
    <row r="32" spans="1:21" x14ac:dyDescent="0.25">
      <c r="K32" t="s">
        <v>0</v>
      </c>
      <c r="L32">
        <v>46.12</v>
      </c>
      <c r="M32">
        <f>((46.12/2894700000000000)*746400000000000)</f>
        <v>11.892067571769093</v>
      </c>
      <c r="N32">
        <f>((46.12/2894700000000000)*84158000000000)</f>
        <v>1.3408529243099456</v>
      </c>
      <c r="O32">
        <f>((46.12/2894700000000000)*19188000000000)</f>
        <v>0.30571408436107367</v>
      </c>
    </row>
    <row r="33" spans="11:15" x14ac:dyDescent="0.25">
      <c r="K33" t="s">
        <v>4</v>
      </c>
      <c r="L33">
        <v>815.37699999999995</v>
      </c>
      <c r="M33">
        <v>815.37699999999995</v>
      </c>
      <c r="N33">
        <v>815.37699999999995</v>
      </c>
      <c r="O33">
        <v>815.37699999999995</v>
      </c>
    </row>
    <row r="34" spans="11:15" x14ac:dyDescent="0.25">
      <c r="K34" t="s">
        <v>1</v>
      </c>
      <c r="L34">
        <f t="shared" ref="L34:O34" si="12">(L32 / L33)</f>
        <v>5.6562792426080206E-2</v>
      </c>
      <c r="M34">
        <f t="shared" si="12"/>
        <v>1.4584747388961296E-2</v>
      </c>
      <c r="N34">
        <f t="shared" si="12"/>
        <v>1.6444576242768017E-3</v>
      </c>
      <c r="O34">
        <f t="shared" si="12"/>
        <v>3.7493586937217225E-4</v>
      </c>
    </row>
    <row r="36" spans="11:15" x14ac:dyDescent="0.25">
      <c r="L36" s="1" t="s">
        <v>6</v>
      </c>
    </row>
    <row r="37" spans="11:15" x14ac:dyDescent="0.25">
      <c r="K37" t="s">
        <v>3</v>
      </c>
      <c r="L37">
        <v>0.75</v>
      </c>
      <c r="M37">
        <v>1</v>
      </c>
      <c r="N37">
        <v>1.5</v>
      </c>
      <c r="O37">
        <v>2</v>
      </c>
    </row>
    <row r="38" spans="11:15" x14ac:dyDescent="0.25">
      <c r="L38">
        <f>(L26/L32)</f>
        <v>9.5711188204683442</v>
      </c>
      <c r="M38">
        <f>(M26/M32)</f>
        <v>11.988634811401743</v>
      </c>
      <c r="N38">
        <f>(N26/N32)</f>
        <v>11.439263375576756</v>
      </c>
      <c r="O38">
        <f>(O26/O32)</f>
        <v>9.5657781869505101</v>
      </c>
    </row>
    <row r="39" spans="11:15" x14ac:dyDescent="0.25">
      <c r="L39">
        <v>12.599159999999999</v>
      </c>
      <c r="M39">
        <v>12.599159999999999</v>
      </c>
      <c r="N39">
        <v>12.599159999999999</v>
      </c>
      <c r="O39">
        <v>12.599159999999999</v>
      </c>
    </row>
    <row r="40" spans="11:15" x14ac:dyDescent="0.25">
      <c r="L40">
        <f>(L38/L39)</f>
        <v>0.75966324901567606</v>
      </c>
      <c r="M40">
        <f>(M38/M39)</f>
        <v>0.95154238944514902</v>
      </c>
      <c r="N40">
        <f t="shared" ref="N40:O40" si="13">(N38/N39)</f>
        <v>0.90793857491902286</v>
      </c>
      <c r="O40">
        <f t="shared" si="13"/>
        <v>0.75923936095346911</v>
      </c>
    </row>
  </sheetData>
  <mergeCells count="3">
    <mergeCell ref="A25:E25"/>
    <mergeCell ref="A29:E29"/>
    <mergeCell ref="K2:U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FR5-or-Envy-Green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Niedre</dc:creator>
  <cp:keywords/>
  <dc:description/>
  <cp:lastModifiedBy>Mark Niedre</cp:lastModifiedBy>
  <cp:revision/>
  <dcterms:created xsi:type="dcterms:W3CDTF">2015-06-05T18:17:20Z</dcterms:created>
  <dcterms:modified xsi:type="dcterms:W3CDTF">2022-06-29T16:35:09Z</dcterms:modified>
  <cp:category/>
  <cp:contentStatus/>
</cp:coreProperties>
</file>