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iedr\Downloads\"/>
    </mc:Choice>
  </mc:AlternateContent>
  <xr:revisionPtr revIDLastSave="0" documentId="13_ncr:1_{5A9D020F-3B96-4AEE-842F-CBD54BBB80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0" l="1"/>
  <c r="C19" i="10"/>
  <c r="D19" i="10"/>
  <c r="E19" i="10"/>
  <c r="B19" i="10"/>
  <c r="O19" i="10"/>
  <c r="N19" i="10"/>
  <c r="M19" i="10"/>
  <c r="U5" i="10"/>
  <c r="T5" i="10"/>
  <c r="S5" i="10"/>
  <c r="O5" i="10"/>
  <c r="N5" i="10"/>
  <c r="M5" i="10"/>
  <c r="C5" i="10"/>
  <c r="C6" i="10" s="1"/>
  <c r="O23" i="10"/>
  <c r="N23" i="10"/>
  <c r="M23" i="10"/>
  <c r="U9" i="10"/>
  <c r="T9" i="10"/>
  <c r="S9" i="10"/>
  <c r="O9" i="10"/>
  <c r="N9" i="10"/>
  <c r="M9" i="10"/>
  <c r="C10" i="10"/>
  <c r="D10" i="10"/>
  <c r="E10" i="10"/>
  <c r="E9" i="10"/>
  <c r="D9" i="10"/>
  <c r="C9" i="10"/>
  <c r="B10" i="10"/>
  <c r="D6" i="10"/>
  <c r="E6" i="10"/>
  <c r="B6" i="10"/>
  <c r="E5" i="10"/>
  <c r="D5" i="10"/>
  <c r="C13" i="10" l="1"/>
  <c r="B13" i="10"/>
  <c r="L27" i="10"/>
  <c r="R12" i="10"/>
  <c r="L12" i="10"/>
  <c r="T12" i="10"/>
  <c r="M12" i="10"/>
  <c r="O27" i="10" l="1"/>
  <c r="E18" i="10" s="1"/>
  <c r="N27" i="10"/>
  <c r="U12" i="10"/>
  <c r="S12" i="10"/>
  <c r="O12" i="10"/>
  <c r="E13" i="10"/>
  <c r="M27" i="10"/>
  <c r="B18" i="10"/>
  <c r="N12" i="10"/>
  <c r="D13" i="10"/>
  <c r="G5" i="10"/>
  <c r="B22" i="10"/>
  <c r="B27" i="10"/>
  <c r="B23" i="10" l="1"/>
  <c r="E27" i="10"/>
  <c r="E28" i="10" s="1"/>
  <c r="D27" i="10"/>
  <c r="C18" i="10"/>
  <c r="B28" i="10"/>
  <c r="E22" i="10"/>
  <c r="E23" i="10" s="1"/>
  <c r="C22" i="10"/>
  <c r="C27" i="10"/>
  <c r="D18" i="10"/>
  <c r="D22" i="10"/>
  <c r="G19" i="10" l="1"/>
  <c r="C28" i="10"/>
  <c r="C23" i="10"/>
  <c r="D28" i="10"/>
  <c r="D23" i="10"/>
</calcChain>
</file>

<file path=xl/sharedStrings.xml><?xml version="1.0" encoding="utf-8"?>
<sst xmlns="http://schemas.openxmlformats.org/spreadsheetml/2006/main" count="40" uniqueCount="13">
  <si>
    <t>VARYING OPTICAL PROPERTIES</t>
  </si>
  <si>
    <t>RED</t>
  </si>
  <si>
    <t>tissue depth(mm)</t>
  </si>
  <si>
    <t>cell fluorescence</t>
  </si>
  <si>
    <t xml:space="preserve">µa=.05, µs=25 </t>
  </si>
  <si>
    <t>Green</t>
  </si>
  <si>
    <t>RED/Green</t>
  </si>
  <si>
    <t>AVG</t>
  </si>
  <si>
    <t>STDV</t>
  </si>
  <si>
    <t xml:space="preserve">µa=.035, µs=15 </t>
  </si>
  <si>
    <t>Range</t>
  </si>
  <si>
    <t>% change</t>
  </si>
  <si>
    <t xml:space="preserve">µa=.03, µs=12.5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</si>
</sst>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28"/>
  <sheetViews>
    <sheetView tabSelected="1" workbookViewId="0">
      <selection activeCell="I32" sqref="I32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8" t="s">
        <v>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G4" t="s">
        <v>11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 s="7">
        <v>405.20100000000002</v>
      </c>
      <c r="C5">
        <f>((405.201/4219400000000000)*  1363200000000000)</f>
        <v>130.91197876475329</v>
      </c>
      <c r="D5">
        <f>((405.201/4219400000000000)*  146660000000000)</f>
        <v>14.084177527610562</v>
      </c>
      <c r="E5">
        <f>((405.201/4219400000000000)*  27962000000000)</f>
        <v>2.6852705033891078</v>
      </c>
      <c r="G5">
        <f>(1-(E5/B5))</f>
        <v>0.99337299142058111</v>
      </c>
      <c r="K5" t="s">
        <v>3</v>
      </c>
      <c r="L5" s="7">
        <v>405.20100000000002</v>
      </c>
      <c r="M5">
        <f>((405.201/4219400000000000)*  1363200000000000)</f>
        <v>130.91197876475329</v>
      </c>
      <c r="N5">
        <f>((405.201/4219400000000000)*  146660000000000)</f>
        <v>14.084177527610562</v>
      </c>
      <c r="O5">
        <f>((405.201/4219400000000000)*  27962000000000)</f>
        <v>2.6852705033891078</v>
      </c>
      <c r="Q5" t="s">
        <v>3</v>
      </c>
      <c r="R5" s="7">
        <v>405.20100000000002</v>
      </c>
      <c r="S5">
        <f>((405.201/4219400000000000)*  1363200000000000)</f>
        <v>130.91197876475329</v>
      </c>
      <c r="T5">
        <f>((405.201/4219400000000000)*  146660000000000)</f>
        <v>14.084177527610562</v>
      </c>
      <c r="U5">
        <f>((405.201/4219400000000000)*  27962000000000)</f>
        <v>2.6852705033891078</v>
      </c>
    </row>
    <row r="6" spans="1:21" x14ac:dyDescent="0.25">
      <c r="B6">
        <f>(B5/405.201)</f>
        <v>1</v>
      </c>
      <c r="C6">
        <f t="shared" ref="C6:E6" si="0">(C5/405.201)</f>
        <v>0.32307911077404372</v>
      </c>
      <c r="D6">
        <f t="shared" si="0"/>
        <v>3.4758496468692231E-2</v>
      </c>
      <c r="E6">
        <f t="shared" si="0"/>
        <v>6.6270085794188751E-3</v>
      </c>
    </row>
    <row r="7" spans="1:21" x14ac:dyDescent="0.25">
      <c r="B7" s="3" t="s">
        <v>5</v>
      </c>
      <c r="L7" s="5" t="s">
        <v>4</v>
      </c>
      <c r="R7" s="6" t="s">
        <v>12</v>
      </c>
    </row>
    <row r="8" spans="1:21" x14ac:dyDescent="0.25">
      <c r="A8" t="s">
        <v>2</v>
      </c>
      <c r="B8">
        <v>0.75</v>
      </c>
      <c r="C8">
        <v>1</v>
      </c>
      <c r="D8">
        <v>1.5</v>
      </c>
      <c r="E8">
        <v>2</v>
      </c>
      <c r="K8" t="s">
        <v>2</v>
      </c>
      <c r="L8">
        <v>0.75</v>
      </c>
      <c r="M8">
        <v>1</v>
      </c>
      <c r="N8">
        <v>1.5</v>
      </c>
      <c r="O8">
        <v>2</v>
      </c>
      <c r="Q8" t="s">
        <v>2</v>
      </c>
      <c r="R8">
        <v>0.75</v>
      </c>
      <c r="S8">
        <v>1</v>
      </c>
      <c r="T8">
        <v>1.5</v>
      </c>
      <c r="U8">
        <v>2</v>
      </c>
    </row>
    <row r="9" spans="1:21" x14ac:dyDescent="0.25">
      <c r="A9" t="s">
        <v>2</v>
      </c>
      <c r="B9" s="7">
        <v>90.010670000000005</v>
      </c>
      <c r="C9">
        <f>((90.01067/ 2216700000000000 )*  543880000000000  )</f>
        <v>22.084631749718053</v>
      </c>
      <c r="D9">
        <f>((90.01067/ 2216700000000000 )*   69710000000000)</f>
        <v>2.8306238127396584</v>
      </c>
      <c r="E9">
        <f>((90.01067/ 2216700000000000 )*
  16703000000000)</f>
        <v>0.6782371186944558</v>
      </c>
      <c r="G9">
        <f>(1-(E9/B9))</f>
        <v>0.99246492533946862</v>
      </c>
      <c r="K9" t="s">
        <v>3</v>
      </c>
      <c r="L9" s="7">
        <v>90.010670000000005</v>
      </c>
      <c r="M9">
        <f>((90.01067/1832800000000000)*450840000000000)</f>
        <v>22.141210422741164</v>
      </c>
      <c r="N9">
        <f>((90.01067/1832800000000000)*60012000000000)</f>
        <v>2.9472502881056308</v>
      </c>
      <c r="O9">
        <f>((90.01067/1832800000000000)*13660000000000)</f>
        <v>0.67085647762985601</v>
      </c>
      <c r="Q9" t="s">
        <v>3</v>
      </c>
      <c r="R9" s="7">
        <v>90.010670000000005</v>
      </c>
      <c r="S9">
        <f>((90.01067/  3456500000000000)*  968050000000000)</f>
        <v>25.208977026905831</v>
      </c>
      <c r="T9">
        <f>((90.01067/3456500000000000)*103740000000000)</f>
        <v>2.7014919443946188</v>
      </c>
      <c r="U9">
        <f>((90.01067/3456500000000000)*22141000000000)</f>
        <v>0.57657348313901347</v>
      </c>
    </row>
    <row r="10" spans="1:21" x14ac:dyDescent="0.25">
      <c r="B10">
        <f>(B9/90.01067)</f>
        <v>1</v>
      </c>
      <c r="C10">
        <f t="shared" ref="C10:E10" si="1">(C9/90.01067)</f>
        <v>0.24535570893670774</v>
      </c>
      <c r="D10">
        <f t="shared" si="1"/>
        <v>3.1447647403798441E-2</v>
      </c>
      <c r="E10">
        <f t="shared" si="1"/>
        <v>7.5350746605314213E-3</v>
      </c>
      <c r="L10" s="1" t="s">
        <v>6</v>
      </c>
      <c r="R10" s="1" t="s">
        <v>6</v>
      </c>
    </row>
    <row r="11" spans="1:21" x14ac:dyDescent="0.25">
      <c r="B11" s="1" t="s">
        <v>6</v>
      </c>
      <c r="K11" t="s">
        <v>2</v>
      </c>
      <c r="L11">
        <v>0.75</v>
      </c>
      <c r="M11">
        <v>1</v>
      </c>
      <c r="N11">
        <v>1.5</v>
      </c>
      <c r="O11">
        <v>2</v>
      </c>
      <c r="Q11" t="s">
        <v>2</v>
      </c>
      <c r="R11">
        <v>0.75</v>
      </c>
      <c r="S11">
        <v>1</v>
      </c>
      <c r="T11">
        <v>1.5</v>
      </c>
      <c r="U11">
        <v>2</v>
      </c>
    </row>
    <row r="12" spans="1:21" x14ac:dyDescent="0.25">
      <c r="B12">
        <v>0.75</v>
      </c>
      <c r="C12">
        <v>1</v>
      </c>
      <c r="D12">
        <v>1.5</v>
      </c>
      <c r="E12">
        <v>2</v>
      </c>
      <c r="L12">
        <f>(L5/L9)</f>
        <v>4.5016996318325369</v>
      </c>
      <c r="M12">
        <f>(M5/M9)</f>
        <v>5.9125935874894182</v>
      </c>
      <c r="N12">
        <f>(N5/N9)</f>
        <v>4.7787517688778589</v>
      </c>
      <c r="O12">
        <f>(O5/O9)</f>
        <v>4.0027496087929277</v>
      </c>
      <c r="R12">
        <f>(R5/R9)</f>
        <v>4.5016996318325369</v>
      </c>
      <c r="S12">
        <f>(S5/S9)</f>
        <v>5.1930698586074886</v>
      </c>
      <c r="T12">
        <f>(T5/T9)</f>
        <v>5.213481223526915</v>
      </c>
      <c r="U12">
        <f>(U5/U9)</f>
        <v>4.6572910165237023</v>
      </c>
    </row>
    <row r="13" spans="1:21" x14ac:dyDescent="0.25">
      <c r="A13" t="s">
        <v>2</v>
      </c>
      <c r="B13">
        <f>(B5/B9)</f>
        <v>4.5016996318325369</v>
      </c>
      <c r="C13">
        <f>(C5/C9)</f>
        <v>5.927741075710923</v>
      </c>
      <c r="D13">
        <f>(D5/D9)</f>
        <v>4.9756444018532422</v>
      </c>
      <c r="E13">
        <f>(E5/E9)</f>
        <v>3.9591913054803118</v>
      </c>
    </row>
    <row r="16" spans="1:21" x14ac:dyDescent="0.25">
      <c r="A16" s="4" t="s">
        <v>7</v>
      </c>
      <c r="B16" s="4"/>
      <c r="C16" s="4"/>
      <c r="D16" s="4"/>
      <c r="E16" s="4"/>
    </row>
    <row r="17" spans="1:15" x14ac:dyDescent="0.25">
      <c r="A17" t="s">
        <v>2</v>
      </c>
      <c r="B17">
        <v>0.75</v>
      </c>
      <c r="C17">
        <v>1</v>
      </c>
      <c r="D17">
        <v>1.5</v>
      </c>
      <c r="E17">
        <v>2</v>
      </c>
      <c r="L17" s="2" t="s">
        <v>1</v>
      </c>
    </row>
    <row r="18" spans="1:15" x14ac:dyDescent="0.25">
      <c r="B18">
        <f>(AVERAGE(B13,L12,L27,R12))</f>
        <v>4.5016996318325369</v>
      </c>
      <c r="C18">
        <f>(AVERAGE(C13,M12,M27,S12))</f>
        <v>5.6684752206067444</v>
      </c>
      <c r="D18">
        <f>(AVERAGE(D13,N12,N27,T12))</f>
        <v>5.0874754143748522</v>
      </c>
      <c r="E18">
        <f>(AVERAGE(E13,O12,O27,U12))</f>
        <v>4.2799514602257585</v>
      </c>
      <c r="K18" t="s">
        <v>2</v>
      </c>
      <c r="L18">
        <v>0.75</v>
      </c>
      <c r="M18">
        <v>1</v>
      </c>
      <c r="N18">
        <v>1.5</v>
      </c>
      <c r="O18">
        <v>2</v>
      </c>
    </row>
    <row r="19" spans="1:15" x14ac:dyDescent="0.25">
      <c r="B19">
        <f>(B18/5.668475)</f>
        <v>0.79416415029307474</v>
      </c>
      <c r="C19">
        <f t="shared" ref="C19:E19" si="2">(C18/5.668475)</f>
        <v>1.0000000389181825</v>
      </c>
      <c r="D19">
        <f t="shared" si="2"/>
        <v>0.89750336984371493</v>
      </c>
      <c r="E19">
        <f t="shared" si="2"/>
        <v>0.7550446037471733</v>
      </c>
      <c r="G19">
        <f>(C19-E19)</f>
        <v>0.24495543517100915</v>
      </c>
      <c r="K19" t="s">
        <v>3</v>
      </c>
      <c r="L19" s="7">
        <v>405.20100000000002</v>
      </c>
      <c r="M19">
        <f>((405.201/4219400000000000)*  1363200000000000)</f>
        <v>130.91197876475329</v>
      </c>
      <c r="N19">
        <f>((405.201/4219400000000000)*  146660000000000)</f>
        <v>14.084177527610562</v>
      </c>
      <c r="O19">
        <f>((405.201/4219400000000000)*  27962000000000)</f>
        <v>2.6852705033891078</v>
      </c>
    </row>
    <row r="20" spans="1:15" x14ac:dyDescent="0.25">
      <c r="A20" s="4" t="s">
        <v>8</v>
      </c>
      <c r="B20" s="4"/>
      <c r="C20" s="4"/>
      <c r="D20" s="4"/>
      <c r="E20" s="4"/>
    </row>
    <row r="21" spans="1:15" x14ac:dyDescent="0.25">
      <c r="A21" t="s">
        <v>2</v>
      </c>
      <c r="B21">
        <v>0.75</v>
      </c>
      <c r="C21">
        <v>1</v>
      </c>
      <c r="D21">
        <v>1.5</v>
      </c>
      <c r="E21">
        <v>2</v>
      </c>
      <c r="L21" s="1" t="s">
        <v>9</v>
      </c>
    </row>
    <row r="22" spans="1:15" x14ac:dyDescent="0.25">
      <c r="B22">
        <f>(STDEVA(B13,L12,L27,R12))</f>
        <v>0</v>
      </c>
      <c r="C22">
        <f>(STDEVA(C13,M12,M27,S12))</f>
        <v>0.34331988751804726</v>
      </c>
      <c r="D22">
        <f>(STDEVA(D13,N12,N27,T12))</f>
        <v>0.26486031095606527</v>
      </c>
      <c r="E22">
        <f>(STDEVA(E13,O12,O27,U12))</f>
        <v>0.35156191936767073</v>
      </c>
      <c r="K22" t="s">
        <v>2</v>
      </c>
      <c r="L22">
        <v>0.75</v>
      </c>
      <c r="M22">
        <v>1</v>
      </c>
      <c r="N22">
        <v>1.5</v>
      </c>
      <c r="O22">
        <v>2</v>
      </c>
    </row>
    <row r="23" spans="1:15" x14ac:dyDescent="0.25">
      <c r="B23">
        <f>(B22/B18)</f>
        <v>0</v>
      </c>
      <c r="C23">
        <f>(C22/C18)</f>
        <v>6.0566532296016433E-2</v>
      </c>
      <c r="D23">
        <f t="shared" ref="D23:E23" si="3">(D22/D18)</f>
        <v>5.2061246371371654E-2</v>
      </c>
      <c r="E23">
        <f t="shared" si="3"/>
        <v>8.2141566939435945E-2</v>
      </c>
      <c r="K23" t="s">
        <v>3</v>
      </c>
      <c r="L23" s="7">
        <v>90.010670000000005</v>
      </c>
      <c r="M23">
        <f>((90.01067/2894700000000000)*746400000000000)</f>
        <v>23.209301166960309</v>
      </c>
      <c r="N23">
        <f>((90.01067/2894700000000000)*84158000000000)</f>
        <v>2.6168922395619583</v>
      </c>
      <c r="O23">
        <f>((90.01067/2894700000000000)*19188000000000)</f>
        <v>0.59665068434034618</v>
      </c>
    </row>
    <row r="25" spans="1:15" x14ac:dyDescent="0.25">
      <c r="A25" s="4" t="s">
        <v>10</v>
      </c>
      <c r="B25" s="4"/>
      <c r="C25" s="4"/>
      <c r="D25" s="4"/>
      <c r="E25" s="4"/>
      <c r="L25" s="1" t="s">
        <v>6</v>
      </c>
    </row>
    <row r="26" spans="1:15" x14ac:dyDescent="0.25">
      <c r="A26" t="s">
        <v>2</v>
      </c>
      <c r="B26">
        <v>0.75</v>
      </c>
      <c r="C26">
        <v>1</v>
      </c>
      <c r="D26">
        <v>1.5</v>
      </c>
      <c r="E26">
        <v>2</v>
      </c>
      <c r="K26" t="s">
        <v>2</v>
      </c>
      <c r="L26">
        <v>0.75</v>
      </c>
      <c r="M26">
        <v>1</v>
      </c>
      <c r="N26">
        <v>1.5</v>
      </c>
      <c r="O26">
        <v>2</v>
      </c>
    </row>
    <row r="27" spans="1:15" x14ac:dyDescent="0.25">
      <c r="B27">
        <f>((MAX(B13,L12,L27,R12)-MIN(B13,L12,L27,R12))/2)</f>
        <v>0</v>
      </c>
      <c r="C27">
        <f>((MAX(C13,M12,M27,S12)-MIN(C13,M12,M27,S12))/2)</f>
        <v>0.36733560855171721</v>
      </c>
      <c r="D27">
        <f t="shared" ref="D27" si="4">((MAX(D13,N12,N27,T12)-MIN(D13,N12,N27,T12))/2)</f>
        <v>0.30163624718176596</v>
      </c>
      <c r="E27">
        <f>((MAX(E13,O12,O27,U12)-MIN(E13,O12,O27,U12))/2)</f>
        <v>0.34904985552169521</v>
      </c>
      <c r="L27">
        <f>(L19/L23)</f>
        <v>4.5016996318325369</v>
      </c>
      <c r="M27">
        <f>(M19/M23)</f>
        <v>5.6404963606191449</v>
      </c>
      <c r="N27">
        <f>(N19/N23)</f>
        <v>5.3820242632413908</v>
      </c>
      <c r="O27">
        <f>(O19/O23)</f>
        <v>4.5005739101060929</v>
      </c>
    </row>
    <row r="28" spans="1:15" x14ac:dyDescent="0.25">
      <c r="B28">
        <f>(B27/B18)</f>
        <v>0</v>
      </c>
      <c r="C28">
        <f>(C27/C18)</f>
        <v>6.480324853786662E-2</v>
      </c>
      <c r="D28">
        <f t="shared" ref="D28" si="5">(D27/D18)</f>
        <v>5.9289966557770767E-2</v>
      </c>
      <c r="E28">
        <f>(E27/E18)</f>
        <v>8.155462947780337E-2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2015-06-05T18:17:20Z</dcterms:created>
  <dcterms:modified xsi:type="dcterms:W3CDTF">2023-06-20T15:14:51Z</dcterms:modified>
  <cp:category/>
  <cp:contentStatus/>
</cp:coreProperties>
</file>