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ce01a4d7a3de5f/Documentos/Symbiot Technologies/"/>
    </mc:Choice>
  </mc:AlternateContent>
  <xr:revisionPtr revIDLastSave="3688" documentId="8_{A14DCE82-CDC2-4404-BC8C-8433F0E0713B}" xr6:coauthVersionLast="47" xr6:coauthVersionMax="47" xr10:uidLastSave="{3EF75C4A-F7E6-40CD-BA07-59EDEB9CD948}"/>
  <bookViews>
    <workbookView xWindow="-108" yWindow="-108" windowWidth="23256" windowHeight="12576" tabRatio="773" firstSheet="1" activeTab="3" xr2:uid="{9089598D-A971-4695-A3E9-38E00D99589C}"/>
  </bookViews>
  <sheets>
    <sheet name="Ingresos Symbiot" sheetId="11" r:id="rId1"/>
    <sheet name="Gastos Symbiot" sheetId="2" r:id="rId2"/>
    <sheet name="Hoja2" sheetId="19" r:id="rId3"/>
    <sheet name="TransaccionesConsolidado" sheetId="17" r:id="rId4"/>
    <sheet name="Ingresos RockstarSkull" sheetId="7" r:id="rId5"/>
    <sheet name="Ingresos por Maestro" sheetId="16" r:id="rId6"/>
    <sheet name="Gastos RockstarSkull" sheetId="3" r:id="rId7"/>
    <sheet name="Grafico de gastos por socio" sheetId="4" r:id="rId8"/>
  </sheets>
  <definedNames>
    <definedName name="_xlnm._FilterDatabase" localSheetId="6" hidden="1">'Gastos RockstarSkull'!$A$1:$J$1</definedName>
    <definedName name="_xlnm._FilterDatabase" localSheetId="1" hidden="1">'Gastos Symbiot'!$A$1:$G$1</definedName>
    <definedName name="_xlnm._FilterDatabase" localSheetId="4" hidden="1">'Ingresos RockstarSkull'!$A$1:$R$1</definedName>
    <definedName name="_xlnm._FilterDatabase" localSheetId="3" hidden="1">TransaccionesConsolidado!$A$1:$P$598</definedName>
  </definedNames>
  <calcPr calcId="191028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9" i="17" l="1"/>
  <c r="G1229" i="17"/>
  <c r="P1228" i="17"/>
  <c r="G1228" i="17"/>
  <c r="P1227" i="17"/>
  <c r="G1227" i="17"/>
  <c r="P1226" i="17"/>
  <c r="G1226" i="17"/>
  <c r="P1225" i="17"/>
  <c r="P1224" i="17"/>
  <c r="G1224" i="17"/>
  <c r="P1223" i="17"/>
  <c r="P1222" i="17"/>
  <c r="G1222" i="17"/>
  <c r="P1221" i="17"/>
  <c r="G1221" i="17"/>
  <c r="P1220" i="17"/>
  <c r="P1219" i="17"/>
  <c r="G1219" i="17"/>
  <c r="P1218" i="17"/>
  <c r="G1218" i="17"/>
  <c r="P1217" i="17"/>
  <c r="G1217" i="17"/>
  <c r="P1216" i="17"/>
  <c r="G1216" i="17"/>
  <c r="P1215" i="17"/>
  <c r="P1214" i="17"/>
  <c r="G1214" i="17"/>
  <c r="P1213" i="17"/>
  <c r="G1213" i="17"/>
  <c r="P1212" i="17"/>
  <c r="G1212" i="17"/>
  <c r="P1211" i="17"/>
  <c r="G1211" i="17"/>
  <c r="P1210" i="17"/>
  <c r="G1210" i="17"/>
  <c r="P1209" i="17"/>
  <c r="P1208" i="17"/>
  <c r="P1207" i="17"/>
  <c r="G1207" i="17"/>
  <c r="P1206" i="17"/>
  <c r="G1206" i="17"/>
  <c r="P1205" i="17"/>
  <c r="P1204" i="17"/>
  <c r="P1203" i="17"/>
  <c r="P1202" i="17"/>
  <c r="P1201" i="17"/>
  <c r="P1200" i="17"/>
  <c r="P1199" i="17"/>
  <c r="P1198" i="17"/>
  <c r="P1197" i="17"/>
  <c r="P1196" i="17"/>
  <c r="G1196" i="17"/>
  <c r="P1195" i="17"/>
  <c r="G1195" i="17"/>
  <c r="P1194" i="17"/>
  <c r="P1193" i="17"/>
  <c r="G1193" i="17"/>
  <c r="P1192" i="17"/>
  <c r="P1191" i="17"/>
  <c r="P1190" i="17"/>
  <c r="G1190" i="17"/>
  <c r="P1189" i="17"/>
  <c r="P1188" i="17"/>
  <c r="P1187" i="17"/>
  <c r="G1187" i="17"/>
  <c r="P1186" i="17"/>
  <c r="G1186" i="17"/>
  <c r="P1185" i="17"/>
  <c r="G1185" i="17"/>
  <c r="P1184" i="17"/>
  <c r="G1184" i="17"/>
  <c r="P1183" i="17"/>
  <c r="G1183" i="17"/>
  <c r="P1182" i="17"/>
  <c r="P1181" i="17"/>
  <c r="G1181" i="17"/>
  <c r="P1180" i="17"/>
  <c r="G1180" i="17"/>
  <c r="P1179" i="17"/>
  <c r="G1179" i="17"/>
  <c r="P1178" i="17"/>
  <c r="P1177" i="17"/>
  <c r="P1176" i="17"/>
  <c r="P1175" i="17"/>
  <c r="P1174" i="17"/>
  <c r="P1173" i="17"/>
  <c r="P1172" i="17"/>
  <c r="P1171" i="17"/>
  <c r="P1170" i="17"/>
  <c r="P1169" i="17"/>
  <c r="P1168" i="17"/>
  <c r="P1167" i="17"/>
  <c r="P1166" i="17"/>
  <c r="P1165" i="17"/>
  <c r="P1164" i="17"/>
  <c r="P1163" i="17"/>
  <c r="P1162" i="17"/>
  <c r="G1162" i="17"/>
  <c r="P1161" i="17"/>
  <c r="P1160" i="17"/>
  <c r="P1159" i="17"/>
  <c r="G1159" i="17"/>
  <c r="P1158" i="17"/>
  <c r="G1158" i="17"/>
  <c r="P1157" i="17"/>
  <c r="G1157" i="17"/>
  <c r="P1156" i="17"/>
  <c r="P1155" i="17"/>
  <c r="G1155" i="17"/>
  <c r="P1154" i="17"/>
  <c r="P1153" i="17"/>
  <c r="G1153" i="17"/>
  <c r="P1152" i="17"/>
  <c r="P1151" i="17"/>
  <c r="G1151" i="17"/>
  <c r="P1150" i="17"/>
  <c r="G1150" i="17"/>
  <c r="P1149" i="17"/>
  <c r="G1149" i="17"/>
  <c r="P1148" i="17"/>
  <c r="P1147" i="17"/>
  <c r="G1147" i="17"/>
  <c r="P1146" i="17"/>
  <c r="G1146" i="17"/>
  <c r="P1145" i="17"/>
  <c r="P1144" i="17"/>
  <c r="P1143" i="17"/>
  <c r="P1142" i="17"/>
  <c r="G1142" i="17"/>
  <c r="P1141" i="17"/>
  <c r="G1141" i="17"/>
  <c r="P1140" i="17"/>
  <c r="G1140" i="17"/>
  <c r="P1139" i="17"/>
  <c r="P1138" i="17"/>
  <c r="G1138" i="17"/>
  <c r="P1137" i="17"/>
  <c r="P1136" i="17"/>
  <c r="P1135" i="17"/>
  <c r="P1134" i="17"/>
  <c r="P1133" i="17"/>
  <c r="G1133" i="17"/>
  <c r="P1132" i="17"/>
  <c r="P1131" i="17"/>
  <c r="P1130" i="17"/>
  <c r="P1129" i="17"/>
  <c r="G1129" i="17"/>
  <c r="P1128" i="17"/>
  <c r="G1128" i="17"/>
  <c r="P1127" i="17"/>
  <c r="G1127" i="17"/>
  <c r="P1126" i="17"/>
  <c r="G1126" i="17"/>
  <c r="P1125" i="17"/>
  <c r="G1125" i="17"/>
  <c r="P1124" i="17"/>
  <c r="G1124" i="17"/>
  <c r="P1123" i="17"/>
  <c r="G1123" i="17"/>
  <c r="P1122" i="17"/>
  <c r="P1121" i="17"/>
  <c r="G1121" i="17"/>
  <c r="P1120" i="17"/>
  <c r="G1120" i="17"/>
  <c r="P1119" i="17"/>
  <c r="P1118" i="17"/>
  <c r="P1117" i="17"/>
  <c r="P1116" i="17"/>
  <c r="P1115" i="17"/>
  <c r="P1114" i="17"/>
  <c r="G1114" i="17"/>
  <c r="P1113" i="17"/>
  <c r="P1112" i="17"/>
  <c r="P1111" i="17"/>
  <c r="G1111" i="17"/>
  <c r="P1110" i="17"/>
  <c r="P1109" i="17"/>
  <c r="P1108" i="17"/>
  <c r="P1107" i="17"/>
  <c r="G1107" i="17"/>
  <c r="P1106" i="17"/>
  <c r="G1106" i="17"/>
  <c r="P1105" i="17"/>
  <c r="G1105" i="17"/>
  <c r="P1104" i="17"/>
  <c r="G1104" i="17"/>
  <c r="P1103" i="17"/>
  <c r="G1103" i="17"/>
  <c r="P1102" i="17"/>
  <c r="G1102" i="17"/>
  <c r="P1101" i="17"/>
  <c r="P1100" i="17"/>
  <c r="G1100" i="17"/>
  <c r="P1099" i="17"/>
  <c r="G1099" i="17"/>
  <c r="P1098" i="17"/>
  <c r="G1098" i="17"/>
  <c r="P1097" i="17"/>
  <c r="G1097" i="17"/>
  <c r="P1096" i="17"/>
  <c r="P1095" i="17"/>
  <c r="G1095" i="17"/>
  <c r="P1094" i="17"/>
  <c r="P1093" i="17"/>
  <c r="P1092" i="17"/>
  <c r="P1091" i="17"/>
  <c r="P1090" i="17"/>
  <c r="P1089" i="17"/>
  <c r="P1088" i="17"/>
  <c r="P1087" i="17"/>
  <c r="P1086" i="17"/>
  <c r="P1085" i="17"/>
  <c r="P1084" i="17"/>
  <c r="P1083" i="17"/>
  <c r="P1082" i="17"/>
  <c r="P1081" i="17"/>
  <c r="P1080" i="17"/>
  <c r="G1080" i="17"/>
  <c r="P1079" i="17"/>
  <c r="P1078" i="17"/>
  <c r="G1078" i="17"/>
  <c r="P1077" i="17"/>
  <c r="G1077" i="17"/>
  <c r="P1076" i="17"/>
  <c r="G1076" i="17"/>
  <c r="P1075" i="17"/>
  <c r="G1075" i="17"/>
  <c r="P1074" i="17"/>
  <c r="P1073" i="17"/>
  <c r="G1073" i="17"/>
  <c r="P1072" i="17"/>
  <c r="G1072" i="17"/>
  <c r="P1071" i="17"/>
  <c r="P1070" i="17"/>
  <c r="G1070" i="17"/>
  <c r="P1069" i="17"/>
  <c r="G1069" i="17"/>
  <c r="P1068" i="17"/>
  <c r="P1067" i="17"/>
  <c r="G1067" i="17"/>
  <c r="P1066" i="17"/>
  <c r="P1065" i="17"/>
  <c r="G1065" i="17"/>
  <c r="P1064" i="17"/>
  <c r="P1063" i="17"/>
  <c r="G1063" i="17"/>
  <c r="P1062" i="17"/>
  <c r="P1061" i="17"/>
  <c r="P1060" i="17"/>
  <c r="P1059" i="17"/>
  <c r="P1058" i="17"/>
  <c r="P1057" i="17"/>
  <c r="P1056" i="17"/>
  <c r="P1055" i="17"/>
  <c r="P1054" i="17"/>
  <c r="G1054" i="17"/>
  <c r="P1053" i="17"/>
  <c r="G1053" i="17"/>
  <c r="P1052" i="17"/>
  <c r="G1052" i="17"/>
  <c r="P1051" i="17"/>
  <c r="G1051" i="17"/>
  <c r="P1050" i="17"/>
  <c r="G1050" i="17"/>
  <c r="P1049" i="17"/>
  <c r="G1049" i="17"/>
  <c r="P1048" i="17"/>
  <c r="G1048" i="17"/>
  <c r="P1047" i="17"/>
  <c r="G1047" i="17"/>
  <c r="P1046" i="17"/>
  <c r="P1045" i="17"/>
  <c r="P1044" i="17"/>
  <c r="P1043" i="17"/>
  <c r="P1042" i="17"/>
  <c r="G1042" i="17"/>
  <c r="P1041" i="17"/>
  <c r="G1041" i="17"/>
  <c r="P1040" i="17"/>
  <c r="G1040" i="17"/>
  <c r="P1039" i="17"/>
  <c r="P1038" i="17"/>
  <c r="P1037" i="17"/>
  <c r="P1036" i="17"/>
  <c r="P1035" i="17"/>
  <c r="G1035" i="17"/>
  <c r="P1034" i="17"/>
  <c r="G1034" i="17"/>
  <c r="P1033" i="17"/>
  <c r="G1033" i="17"/>
  <c r="P1032" i="17"/>
  <c r="G1032" i="17"/>
  <c r="P1031" i="17"/>
  <c r="G1031" i="17"/>
  <c r="P1030" i="17"/>
  <c r="P1029" i="17"/>
  <c r="P1028" i="17"/>
  <c r="G1028" i="17"/>
  <c r="P1027" i="17"/>
  <c r="G1027" i="17"/>
  <c r="P1026" i="17"/>
  <c r="G1026" i="17"/>
  <c r="P1025" i="17"/>
  <c r="P1024" i="17"/>
  <c r="P1023" i="17"/>
  <c r="P1022" i="17"/>
  <c r="P1021" i="17"/>
  <c r="P1020" i="17"/>
  <c r="P1019" i="17"/>
  <c r="P1018" i="17"/>
  <c r="P1017" i="17"/>
  <c r="P1016" i="17"/>
  <c r="P1015" i="17"/>
  <c r="G1015" i="17"/>
  <c r="P1014" i="17"/>
  <c r="G1014" i="17"/>
  <c r="P1013" i="17"/>
  <c r="G1013" i="17"/>
  <c r="P1012" i="17"/>
  <c r="P1011" i="17"/>
  <c r="G1011" i="17"/>
  <c r="P1010" i="17"/>
  <c r="P1009" i="17"/>
  <c r="G1009" i="17"/>
  <c r="P1008" i="17"/>
  <c r="G1008" i="17"/>
  <c r="P1007" i="17"/>
  <c r="P1006" i="17"/>
  <c r="P1005" i="17"/>
  <c r="P1004" i="17"/>
  <c r="P1003" i="17"/>
  <c r="P1002" i="17"/>
  <c r="G1002" i="17"/>
  <c r="P1001" i="17"/>
  <c r="P1000" i="17"/>
  <c r="G1000" i="17"/>
  <c r="P999" i="17"/>
  <c r="P998" i="17"/>
  <c r="P997" i="17"/>
  <c r="P996" i="17"/>
  <c r="P995" i="17"/>
  <c r="P994" i="17"/>
  <c r="G994" i="17"/>
  <c r="P993" i="17"/>
  <c r="G993" i="17"/>
  <c r="P992" i="17"/>
  <c r="G992" i="17"/>
  <c r="P991" i="17"/>
  <c r="P990" i="17"/>
  <c r="G990" i="17"/>
  <c r="P989" i="17"/>
  <c r="G989" i="17"/>
  <c r="P988" i="17"/>
  <c r="G988" i="17"/>
  <c r="P987" i="17"/>
  <c r="P986" i="17"/>
  <c r="P985" i="17"/>
  <c r="P984" i="17"/>
  <c r="G984" i="17"/>
  <c r="P983" i="17"/>
  <c r="P982" i="17"/>
  <c r="G982" i="17"/>
  <c r="P981" i="17"/>
  <c r="P980" i="17"/>
  <c r="P979" i="17"/>
  <c r="P978" i="17"/>
  <c r="P977" i="17"/>
  <c r="P976" i="17"/>
  <c r="P975" i="17"/>
  <c r="G975" i="17"/>
  <c r="P974" i="17"/>
  <c r="G974" i="17"/>
  <c r="P973" i="17"/>
  <c r="G973" i="17"/>
  <c r="P972" i="17"/>
  <c r="G972" i="17"/>
  <c r="P971" i="17"/>
  <c r="G971" i="17"/>
  <c r="P970" i="17"/>
  <c r="P969" i="17"/>
  <c r="P968" i="17"/>
  <c r="G968" i="17"/>
  <c r="P967" i="17"/>
  <c r="G967" i="17"/>
  <c r="P966" i="17"/>
  <c r="G966" i="17"/>
  <c r="P965" i="17"/>
  <c r="P964" i="17"/>
  <c r="P963" i="17"/>
  <c r="P962" i="17"/>
  <c r="P961" i="17"/>
  <c r="P960" i="17"/>
  <c r="P959" i="17"/>
  <c r="P958" i="17"/>
  <c r="P957" i="17"/>
  <c r="P956" i="17"/>
  <c r="P955" i="17"/>
  <c r="P954" i="17"/>
  <c r="G954" i="17"/>
  <c r="P953" i="17"/>
  <c r="P952" i="17"/>
  <c r="G952" i="17"/>
  <c r="P951" i="17"/>
  <c r="G951" i="17"/>
  <c r="P950" i="17"/>
  <c r="G950" i="17"/>
  <c r="P949" i="17"/>
  <c r="P948" i="17"/>
  <c r="G948" i="17"/>
  <c r="P947" i="17"/>
  <c r="P946" i="17"/>
  <c r="G946" i="17"/>
  <c r="P945" i="17"/>
  <c r="P944" i="17"/>
  <c r="P943" i="17"/>
  <c r="P942" i="17"/>
  <c r="P941" i="17"/>
  <c r="P940" i="17"/>
  <c r="P939" i="17"/>
  <c r="G939" i="17"/>
  <c r="P938" i="17"/>
  <c r="G938" i="17"/>
  <c r="P937" i="17"/>
  <c r="G937" i="17"/>
  <c r="P936" i="17"/>
  <c r="P935" i="17"/>
  <c r="P934" i="17"/>
  <c r="P933" i="17"/>
  <c r="P932" i="17"/>
  <c r="P931" i="17"/>
  <c r="P930" i="17"/>
  <c r="P929" i="17"/>
  <c r="P928" i="17"/>
  <c r="G928" i="17"/>
  <c r="P927" i="17"/>
  <c r="G927" i="17"/>
  <c r="P926" i="17"/>
  <c r="P925" i="17"/>
  <c r="G925" i="17"/>
  <c r="P924" i="17"/>
  <c r="P923" i="17"/>
  <c r="P922" i="17"/>
  <c r="G922" i="17"/>
  <c r="P921" i="17"/>
  <c r="G921" i="17"/>
  <c r="P920" i="17"/>
  <c r="G920" i="17"/>
  <c r="P919" i="17"/>
  <c r="G919" i="17"/>
  <c r="P918" i="17"/>
  <c r="G918" i="17"/>
  <c r="P917" i="17"/>
  <c r="G917" i="17"/>
  <c r="P916" i="17"/>
  <c r="P915" i="17"/>
  <c r="G915" i="17"/>
  <c r="P914" i="17"/>
  <c r="G914" i="17"/>
  <c r="P913" i="17"/>
  <c r="P912" i="17"/>
  <c r="G912" i="17"/>
  <c r="P911" i="17"/>
  <c r="P910" i="17"/>
  <c r="P909" i="17"/>
  <c r="P908" i="17"/>
  <c r="P907" i="17"/>
  <c r="P906" i="17"/>
  <c r="P905" i="17"/>
  <c r="P904" i="17"/>
  <c r="P903" i="17"/>
  <c r="P902" i="17"/>
  <c r="G902" i="17"/>
  <c r="P901" i="17"/>
  <c r="P900" i="17"/>
  <c r="G900" i="17"/>
  <c r="P899" i="17"/>
  <c r="G899" i="17"/>
  <c r="P898" i="17"/>
  <c r="G898" i="17"/>
  <c r="P897" i="17"/>
  <c r="P896" i="17"/>
  <c r="G896" i="17"/>
  <c r="P895" i="17"/>
  <c r="P894" i="17"/>
  <c r="G894" i="17"/>
  <c r="P893" i="17"/>
  <c r="P892" i="17"/>
  <c r="P891" i="17"/>
  <c r="P890" i="17"/>
  <c r="P889" i="17"/>
  <c r="P888" i="17"/>
  <c r="P887" i="17"/>
  <c r="G887" i="17"/>
  <c r="P886" i="17"/>
  <c r="G886" i="17"/>
  <c r="P885" i="17"/>
  <c r="G885" i="17"/>
  <c r="P884" i="17"/>
  <c r="P883" i="17"/>
  <c r="P882" i="17"/>
  <c r="P881" i="17"/>
  <c r="G881" i="17"/>
  <c r="P880" i="17"/>
  <c r="P879" i="17"/>
  <c r="G879" i="17"/>
  <c r="P878" i="17"/>
  <c r="P877" i="17"/>
  <c r="P876" i="17"/>
  <c r="P875" i="17"/>
  <c r="G875" i="17"/>
  <c r="P874" i="17"/>
  <c r="P873" i="17"/>
  <c r="P872" i="17"/>
  <c r="G872" i="17"/>
  <c r="P871" i="17"/>
  <c r="G871" i="17"/>
  <c r="P870" i="17"/>
  <c r="G870" i="17"/>
  <c r="P869" i="17"/>
  <c r="P868" i="17"/>
  <c r="G868" i="17"/>
  <c r="P867" i="17"/>
  <c r="G867" i="17"/>
  <c r="P866" i="17"/>
  <c r="G866" i="17"/>
  <c r="P865" i="17"/>
  <c r="G865" i="17"/>
  <c r="P864" i="17"/>
  <c r="G864" i="17"/>
  <c r="P863" i="17"/>
  <c r="G863" i="17"/>
  <c r="P862" i="17"/>
  <c r="P861" i="17"/>
  <c r="P860" i="17"/>
  <c r="G860" i="17"/>
  <c r="P859" i="17"/>
  <c r="G859" i="17"/>
  <c r="P858" i="17"/>
  <c r="P857" i="17"/>
  <c r="P856" i="17"/>
  <c r="G856" i="17"/>
  <c r="P855" i="17"/>
  <c r="P854" i="17"/>
  <c r="P853" i="17"/>
  <c r="P852" i="17"/>
  <c r="P851" i="17"/>
  <c r="P850" i="17"/>
  <c r="P849" i="17"/>
  <c r="P848" i="17"/>
  <c r="P847" i="17"/>
  <c r="P846" i="17"/>
  <c r="G846" i="17"/>
  <c r="P845" i="17"/>
  <c r="P844" i="17"/>
  <c r="G844" i="17"/>
  <c r="P843" i="17"/>
  <c r="P842" i="17"/>
  <c r="P841" i="17"/>
  <c r="G841" i="17"/>
  <c r="P840" i="17"/>
  <c r="P839" i="17"/>
  <c r="P838" i="17"/>
  <c r="G838" i="17"/>
  <c r="P837" i="17"/>
  <c r="G837" i="17"/>
  <c r="P836" i="17"/>
  <c r="P835" i="17"/>
  <c r="P834" i="17"/>
  <c r="P833" i="17"/>
  <c r="P832" i="17"/>
  <c r="P831" i="17"/>
  <c r="G831" i="17"/>
  <c r="P830" i="17"/>
  <c r="P829" i="17"/>
  <c r="P828" i="17"/>
  <c r="G828" i="17"/>
  <c r="P827" i="17"/>
  <c r="P826" i="17"/>
  <c r="G826" i="17"/>
  <c r="P825" i="17"/>
  <c r="P824" i="17"/>
  <c r="G824" i="17"/>
  <c r="P823" i="17"/>
  <c r="P822" i="17"/>
  <c r="G822" i="17"/>
  <c r="P821" i="17"/>
  <c r="G821" i="17"/>
  <c r="P820" i="17"/>
  <c r="P819" i="17"/>
  <c r="P818" i="17"/>
  <c r="P817" i="17"/>
  <c r="G817" i="17"/>
  <c r="P816" i="17"/>
  <c r="G816" i="17"/>
  <c r="P815" i="17"/>
  <c r="G815" i="17"/>
  <c r="P814" i="17"/>
  <c r="P813" i="17"/>
  <c r="P812" i="17"/>
  <c r="G812" i="17"/>
  <c r="P811" i="17"/>
  <c r="G811" i="17"/>
  <c r="P810" i="17"/>
  <c r="G810" i="17"/>
  <c r="P809" i="17"/>
  <c r="P808" i="17"/>
  <c r="P807" i="17"/>
  <c r="G807" i="17"/>
  <c r="P806" i="17"/>
  <c r="G806" i="17"/>
  <c r="P805" i="17"/>
  <c r="G805" i="17"/>
  <c r="P804" i="17"/>
  <c r="P803" i="17"/>
  <c r="P802" i="17"/>
  <c r="P801" i="17"/>
  <c r="P800" i="17"/>
  <c r="P799" i="17"/>
  <c r="P798" i="17"/>
  <c r="P797" i="17"/>
  <c r="P796" i="17"/>
  <c r="P795" i="17"/>
  <c r="G795" i="17"/>
  <c r="P794" i="17"/>
  <c r="P793" i="17"/>
  <c r="G793" i="17"/>
  <c r="P792" i="17"/>
  <c r="G792" i="17"/>
  <c r="P791" i="17"/>
  <c r="P790" i="17"/>
  <c r="P789" i="17"/>
  <c r="P788" i="17"/>
  <c r="P787" i="17"/>
  <c r="P786" i="17"/>
  <c r="P785" i="17"/>
  <c r="P784" i="17"/>
  <c r="G784" i="17"/>
  <c r="P783" i="17"/>
  <c r="G783" i="17"/>
  <c r="P782" i="17"/>
  <c r="P781" i="17"/>
  <c r="P780" i="17"/>
  <c r="G780" i="17"/>
  <c r="P779" i="17"/>
  <c r="P778" i="17"/>
  <c r="P777" i="17"/>
  <c r="P776" i="17"/>
  <c r="P775" i="17"/>
  <c r="G775" i="17"/>
  <c r="P774" i="17"/>
  <c r="P773" i="17"/>
  <c r="G773" i="17"/>
  <c r="P772" i="17"/>
  <c r="P771" i="17"/>
  <c r="G771" i="17"/>
  <c r="P770" i="17"/>
  <c r="P769" i="17"/>
  <c r="G769" i="17"/>
  <c r="P768" i="17"/>
  <c r="P767" i="17"/>
  <c r="G767" i="17"/>
  <c r="P766" i="17"/>
  <c r="G766" i="17"/>
  <c r="P765" i="17"/>
  <c r="P764" i="17"/>
  <c r="P763" i="17"/>
  <c r="G763" i="17"/>
  <c r="P762" i="17"/>
  <c r="G762" i="17"/>
  <c r="P761" i="17"/>
  <c r="G761" i="17"/>
  <c r="P760" i="17"/>
  <c r="G760" i="17"/>
  <c r="P759" i="17"/>
  <c r="G759" i="17"/>
  <c r="P758" i="17"/>
  <c r="G758" i="17"/>
  <c r="P757" i="17"/>
  <c r="P756" i="17"/>
  <c r="G756" i="17"/>
  <c r="P755" i="17"/>
  <c r="G755" i="17"/>
  <c r="P754" i="17"/>
  <c r="G754" i="17"/>
  <c r="P753" i="17"/>
  <c r="G753" i="17"/>
  <c r="P752" i="17"/>
  <c r="P751" i="17"/>
  <c r="P750" i="17"/>
  <c r="P749" i="17"/>
  <c r="P748" i="17"/>
  <c r="P747" i="17"/>
  <c r="P746" i="17"/>
  <c r="P745" i="17"/>
  <c r="P744" i="17"/>
  <c r="P743" i="17"/>
  <c r="P742" i="17"/>
  <c r="P741" i="17"/>
  <c r="P740" i="17"/>
  <c r="G740" i="17"/>
  <c r="P739" i="17"/>
  <c r="P738" i="17"/>
  <c r="G738" i="17"/>
  <c r="P737" i="17"/>
  <c r="P736" i="17"/>
  <c r="P735" i="17"/>
  <c r="P734" i="17"/>
  <c r="P733" i="17"/>
  <c r="G733" i="17"/>
  <c r="P732" i="17"/>
  <c r="G732" i="17"/>
  <c r="P731" i="17"/>
  <c r="P730" i="17"/>
  <c r="P729" i="17"/>
  <c r="P728" i="17"/>
  <c r="P727" i="17"/>
  <c r="P726" i="17"/>
  <c r="P725" i="17"/>
  <c r="G725" i="17"/>
  <c r="P724" i="17"/>
  <c r="G724" i="17"/>
  <c r="P723" i="17"/>
  <c r="P722" i="17"/>
  <c r="P721" i="17"/>
  <c r="G721" i="17"/>
  <c r="P720" i="17"/>
  <c r="P719" i="17"/>
  <c r="P718" i="17"/>
  <c r="G718" i="17"/>
  <c r="P717" i="17"/>
  <c r="G717" i="17"/>
  <c r="P716" i="17"/>
  <c r="G716" i="17"/>
  <c r="P715" i="17"/>
  <c r="P714" i="17"/>
  <c r="G714" i="17"/>
  <c r="P713" i="17"/>
  <c r="G713" i="17"/>
  <c r="P712" i="17"/>
  <c r="G712" i="17"/>
  <c r="P711" i="17"/>
  <c r="G711" i="17"/>
  <c r="P710" i="17"/>
  <c r="G710" i="17"/>
  <c r="P709" i="17"/>
  <c r="G709" i="17"/>
  <c r="P708" i="17"/>
  <c r="P707" i="17"/>
  <c r="P706" i="17"/>
  <c r="P705" i="17"/>
  <c r="P704" i="17"/>
  <c r="P703" i="17"/>
  <c r="P702" i="17"/>
  <c r="G702" i="17"/>
  <c r="P701" i="17"/>
  <c r="G701" i="17"/>
  <c r="P700" i="17"/>
  <c r="G700" i="17"/>
  <c r="P699" i="17"/>
  <c r="G699" i="17"/>
  <c r="P698" i="17"/>
  <c r="G698" i="17"/>
  <c r="P697" i="17"/>
  <c r="P696" i="17"/>
  <c r="P695" i="17"/>
  <c r="P694" i="17"/>
  <c r="P693" i="17"/>
  <c r="P692" i="17"/>
  <c r="P691" i="17"/>
  <c r="P690" i="17"/>
  <c r="P689" i="17"/>
  <c r="P688" i="17"/>
  <c r="P687" i="17"/>
  <c r="P686" i="17"/>
  <c r="G686" i="17"/>
  <c r="P685" i="17"/>
  <c r="P684" i="17"/>
  <c r="G684" i="17"/>
  <c r="P683" i="17"/>
  <c r="G683" i="17"/>
  <c r="P682" i="17"/>
  <c r="G682" i="17"/>
  <c r="P681" i="17"/>
  <c r="P680" i="17"/>
  <c r="G680" i="17"/>
  <c r="P679" i="17"/>
  <c r="P678" i="17"/>
  <c r="P677" i="17"/>
  <c r="P676" i="17"/>
  <c r="G676" i="17"/>
  <c r="P675" i="17"/>
  <c r="P674" i="17"/>
  <c r="G674" i="17"/>
  <c r="P673" i="17"/>
  <c r="P672" i="17"/>
  <c r="P671" i="17"/>
  <c r="G671" i="17"/>
  <c r="P670" i="17"/>
  <c r="P669" i="17"/>
  <c r="P668" i="17"/>
  <c r="G668" i="17"/>
  <c r="P667" i="17"/>
  <c r="G667" i="17"/>
  <c r="P666" i="17"/>
  <c r="G666" i="17"/>
  <c r="P665" i="17"/>
  <c r="P664" i="17"/>
  <c r="G664" i="17"/>
  <c r="P663" i="17"/>
  <c r="P662" i="17"/>
  <c r="P661" i="17"/>
  <c r="P660" i="17"/>
  <c r="P659" i="17"/>
  <c r="P658" i="17"/>
  <c r="P657" i="17"/>
  <c r="G657" i="17"/>
  <c r="P656" i="17"/>
  <c r="P655" i="17"/>
  <c r="G655" i="17"/>
  <c r="P654" i="17"/>
  <c r="G654" i="17"/>
  <c r="P653" i="17"/>
  <c r="G653" i="17"/>
  <c r="P652" i="17"/>
  <c r="G652" i="17"/>
  <c r="P651" i="17"/>
  <c r="P650" i="17"/>
  <c r="P649" i="17"/>
  <c r="G649" i="17"/>
  <c r="P648" i="17"/>
  <c r="G648" i="17"/>
  <c r="P647" i="17"/>
  <c r="G647" i="17"/>
  <c r="P646" i="17"/>
  <c r="P645" i="17"/>
  <c r="P644" i="17"/>
  <c r="G644" i="17"/>
  <c r="P643" i="17"/>
  <c r="G643" i="17"/>
  <c r="P642" i="17"/>
  <c r="G642" i="17"/>
  <c r="P641" i="17"/>
  <c r="G641" i="17"/>
  <c r="P640" i="17"/>
  <c r="G640" i="17"/>
  <c r="P639" i="17"/>
  <c r="P638" i="17"/>
  <c r="P637" i="17"/>
  <c r="P636" i="17"/>
  <c r="P635" i="17"/>
  <c r="P634" i="17"/>
  <c r="P633" i="17"/>
  <c r="P632" i="17"/>
  <c r="P631" i="17"/>
  <c r="P630" i="17"/>
  <c r="G630" i="17"/>
  <c r="P629" i="17"/>
  <c r="P628" i="17"/>
  <c r="P627" i="17"/>
  <c r="G627" i="17"/>
  <c r="P626" i="17"/>
  <c r="G626" i="17"/>
  <c r="P625" i="17"/>
  <c r="P624" i="17"/>
  <c r="P623" i="17"/>
  <c r="G623" i="17"/>
  <c r="P622" i="17"/>
  <c r="P621" i="17"/>
  <c r="P620" i="17"/>
  <c r="P619" i="17"/>
  <c r="G619" i="17"/>
  <c r="P618" i="17"/>
  <c r="G618" i="17"/>
  <c r="P617" i="17"/>
  <c r="P616" i="17"/>
  <c r="G616" i="17"/>
  <c r="P615" i="17"/>
  <c r="P614" i="17"/>
  <c r="G614" i="17"/>
  <c r="P613" i="17"/>
  <c r="G613" i="17"/>
  <c r="P612" i="17"/>
  <c r="P611" i="17"/>
  <c r="G611" i="17"/>
  <c r="P610" i="17"/>
  <c r="P609" i="17"/>
  <c r="G609" i="17"/>
  <c r="P608" i="17"/>
  <c r="G608" i="17"/>
  <c r="P607" i="17"/>
  <c r="G607" i="17"/>
  <c r="P606" i="17"/>
  <c r="G606" i="17"/>
  <c r="P605" i="17"/>
  <c r="G605" i="17"/>
  <c r="P604" i="17"/>
  <c r="P603" i="17"/>
  <c r="G603" i="17"/>
  <c r="P602" i="17"/>
  <c r="G602" i="17"/>
  <c r="P601" i="17"/>
  <c r="G601" i="17"/>
  <c r="P600" i="17"/>
  <c r="P599" i="17"/>
  <c r="G599" i="17"/>
  <c r="P598" i="17"/>
  <c r="G598" i="17"/>
  <c r="P597" i="17"/>
  <c r="G597" i="17"/>
  <c r="P596" i="17"/>
  <c r="G596" i="17"/>
  <c r="P595" i="17"/>
  <c r="G595" i="17"/>
  <c r="P594" i="17"/>
  <c r="G594" i="17"/>
  <c r="P593" i="17"/>
  <c r="G593" i="17"/>
  <c r="P592" i="17"/>
  <c r="P591" i="17"/>
  <c r="P590" i="17"/>
  <c r="P589" i="17"/>
  <c r="P588" i="17"/>
  <c r="P587" i="17"/>
  <c r="P586" i="17"/>
  <c r="P585" i="17"/>
  <c r="P584" i="17"/>
  <c r="P583" i="17"/>
  <c r="G583" i="17"/>
  <c r="P582" i="17"/>
  <c r="P581" i="17"/>
  <c r="G581" i="17"/>
  <c r="P580" i="17"/>
  <c r="G580" i="17"/>
  <c r="P579" i="17"/>
  <c r="G579" i="17"/>
  <c r="P578" i="17"/>
  <c r="G578" i="17"/>
  <c r="P577" i="17"/>
  <c r="P576" i="17"/>
  <c r="P575" i="17"/>
  <c r="G575" i="17"/>
  <c r="P574" i="17"/>
  <c r="P573" i="17"/>
  <c r="P572" i="17"/>
  <c r="P571" i="17"/>
  <c r="G571" i="17"/>
  <c r="P570" i="17"/>
  <c r="G570" i="17"/>
  <c r="P569" i="17"/>
  <c r="G569" i="17"/>
  <c r="P568" i="17"/>
  <c r="P567" i="17"/>
  <c r="G567" i="17"/>
  <c r="P566" i="17"/>
  <c r="P565" i="17"/>
  <c r="P564" i="17"/>
  <c r="G564" i="17"/>
  <c r="P563" i="17"/>
  <c r="P562" i="17"/>
  <c r="G562" i="17"/>
  <c r="P561" i="17"/>
  <c r="G561" i="17"/>
  <c r="P560" i="17"/>
  <c r="G560" i="17"/>
  <c r="P559" i="17"/>
  <c r="G559" i="17"/>
  <c r="P558" i="17"/>
  <c r="P557" i="17"/>
  <c r="P556" i="17"/>
  <c r="G556" i="17"/>
  <c r="P555" i="17"/>
  <c r="G555" i="17"/>
  <c r="P554" i="17"/>
  <c r="G554" i="17"/>
  <c r="P553" i="17"/>
  <c r="G553" i="17"/>
  <c r="P552" i="17"/>
  <c r="G552" i="17"/>
  <c r="P551" i="17"/>
  <c r="P550" i="17"/>
  <c r="P549" i="17"/>
  <c r="P548" i="17"/>
  <c r="P547" i="17"/>
  <c r="P546" i="17"/>
  <c r="P545" i="17"/>
  <c r="P544" i="17"/>
  <c r="P543" i="17"/>
  <c r="P542" i="17"/>
  <c r="P541" i="17"/>
  <c r="P540" i="17"/>
  <c r="G540" i="17"/>
  <c r="P539" i="17"/>
  <c r="G539" i="17"/>
  <c r="P538" i="17"/>
  <c r="P537" i="17"/>
  <c r="P536" i="17"/>
  <c r="G536" i="17"/>
  <c r="P535" i="17"/>
  <c r="P534" i="17"/>
  <c r="P533" i="17"/>
  <c r="P532" i="17"/>
  <c r="P531" i="17"/>
  <c r="G531" i="17"/>
  <c r="P530" i="17"/>
  <c r="P529" i="17"/>
  <c r="G529" i="17"/>
  <c r="P528" i="17"/>
  <c r="P527" i="17"/>
  <c r="G527" i="17"/>
  <c r="P526" i="17"/>
  <c r="P525" i="17"/>
  <c r="G525" i="17"/>
  <c r="P524" i="17"/>
  <c r="P523" i="17"/>
  <c r="P522" i="17"/>
  <c r="G522" i="17"/>
  <c r="P521" i="17"/>
  <c r="G521" i="17"/>
  <c r="P520" i="17"/>
  <c r="G520" i="17"/>
  <c r="P519" i="17"/>
  <c r="P518" i="17"/>
  <c r="G518" i="17"/>
  <c r="P517" i="17"/>
  <c r="G517" i="17"/>
  <c r="P516" i="17"/>
  <c r="G516" i="17"/>
  <c r="P515" i="17"/>
  <c r="P514" i="17"/>
  <c r="P513" i="17"/>
  <c r="P512" i="17"/>
  <c r="P511" i="17"/>
  <c r="P510" i="17"/>
  <c r="P509" i="17"/>
  <c r="P508" i="17"/>
  <c r="P507" i="17"/>
  <c r="P506" i="17"/>
  <c r="P505" i="17"/>
  <c r="G505" i="17"/>
  <c r="P504" i="17"/>
  <c r="P503" i="17"/>
  <c r="P502" i="17"/>
  <c r="P501" i="17"/>
  <c r="P500" i="17"/>
  <c r="P499" i="17"/>
  <c r="G499" i="17"/>
  <c r="P498" i="17"/>
  <c r="G498" i="17"/>
  <c r="P497" i="17"/>
  <c r="G497" i="17"/>
  <c r="P496" i="17"/>
  <c r="P495" i="17"/>
  <c r="P494" i="17"/>
  <c r="G494" i="17"/>
  <c r="P493" i="17"/>
  <c r="P492" i="17"/>
  <c r="P491" i="17"/>
  <c r="G491" i="17"/>
  <c r="P490" i="17"/>
  <c r="P489" i="17"/>
  <c r="G489" i="17"/>
  <c r="P488" i="17"/>
  <c r="P487" i="17"/>
  <c r="P486" i="17"/>
  <c r="G486" i="17"/>
  <c r="P485" i="17"/>
  <c r="P484" i="17"/>
  <c r="G484" i="17"/>
  <c r="P483" i="17"/>
  <c r="G483" i="17"/>
  <c r="P482" i="17"/>
  <c r="G482" i="17"/>
  <c r="P481" i="17"/>
  <c r="P480" i="17"/>
  <c r="G480" i="17"/>
  <c r="P479" i="17"/>
  <c r="G479" i="17"/>
  <c r="P478" i="17"/>
  <c r="G478" i="17"/>
  <c r="P477" i="17"/>
  <c r="P476" i="17"/>
  <c r="P475" i="17"/>
  <c r="P474" i="17"/>
  <c r="P473" i="17"/>
  <c r="P472" i="17"/>
  <c r="P471" i="17"/>
  <c r="P470" i="17"/>
  <c r="P469" i="17"/>
  <c r="P468" i="17"/>
  <c r="G468" i="17"/>
  <c r="P467" i="17"/>
  <c r="P466" i="17"/>
  <c r="P465" i="17"/>
  <c r="P464" i="17"/>
  <c r="P463" i="17"/>
  <c r="P462" i="17"/>
  <c r="G462" i="17"/>
  <c r="P461" i="17"/>
  <c r="G461" i="17"/>
  <c r="P460" i="17"/>
  <c r="P459" i="17"/>
  <c r="P458" i="17"/>
  <c r="P457" i="17"/>
  <c r="P456" i="17"/>
  <c r="P455" i="17"/>
  <c r="G455" i="17"/>
  <c r="P454" i="17"/>
  <c r="P453" i="17"/>
  <c r="G453" i="17"/>
  <c r="P452" i="17"/>
  <c r="P451" i="17"/>
  <c r="P450" i="17"/>
  <c r="G450" i="17"/>
  <c r="P449" i="17"/>
  <c r="P448" i="17"/>
  <c r="G448" i="17"/>
  <c r="P447" i="17"/>
  <c r="G447" i="17"/>
  <c r="P446" i="17"/>
  <c r="G446" i="17"/>
  <c r="P445" i="17"/>
  <c r="P444" i="17"/>
  <c r="P443" i="17"/>
  <c r="G443" i="17"/>
  <c r="P442" i="17"/>
  <c r="P441" i="17"/>
  <c r="G441" i="17"/>
  <c r="P440" i="17"/>
  <c r="G440" i="17"/>
  <c r="P439" i="17"/>
  <c r="P438" i="17"/>
  <c r="P437" i="17"/>
  <c r="P436" i="17"/>
  <c r="P435" i="17"/>
  <c r="P434" i="17"/>
  <c r="G434" i="17"/>
  <c r="P433" i="17"/>
  <c r="P432" i="17"/>
  <c r="P431" i="17"/>
  <c r="P430" i="17"/>
  <c r="P429" i="17"/>
  <c r="G429" i="17"/>
  <c r="P428" i="17"/>
  <c r="P427" i="17"/>
  <c r="P426" i="17"/>
  <c r="G426" i="17"/>
  <c r="P425" i="17"/>
  <c r="P424" i="17"/>
  <c r="P423" i="17"/>
  <c r="P422" i="17"/>
  <c r="G422" i="17"/>
  <c r="P421" i="17"/>
  <c r="P420" i="17"/>
  <c r="P419" i="17"/>
  <c r="P418" i="17"/>
  <c r="P417" i="17"/>
  <c r="P416" i="17"/>
  <c r="P415" i="17"/>
  <c r="G415" i="17"/>
  <c r="P414" i="17"/>
  <c r="P413" i="17"/>
  <c r="P412" i="17"/>
  <c r="P411" i="17"/>
  <c r="P410" i="17"/>
  <c r="G410" i="17"/>
  <c r="P409" i="17"/>
  <c r="G409" i="17"/>
  <c r="P408" i="17"/>
  <c r="G408" i="17"/>
  <c r="P407" i="17"/>
  <c r="G407" i="17"/>
  <c r="P406" i="17"/>
  <c r="P405" i="17"/>
  <c r="P404" i="17"/>
  <c r="P403" i="17"/>
  <c r="P402" i="17"/>
  <c r="P401" i="17"/>
  <c r="P400" i="17"/>
  <c r="P399" i="17"/>
  <c r="P398" i="17"/>
  <c r="P397" i="17"/>
  <c r="P396" i="17"/>
  <c r="P395" i="17"/>
  <c r="G395" i="17"/>
  <c r="P394" i="17"/>
  <c r="G394" i="17"/>
  <c r="P393" i="17"/>
  <c r="G393" i="17"/>
  <c r="P392" i="17"/>
  <c r="G392" i="17"/>
  <c r="P391" i="17"/>
  <c r="P390" i="17"/>
  <c r="P389" i="17"/>
  <c r="P388" i="17"/>
  <c r="P387" i="17"/>
  <c r="P386" i="17"/>
  <c r="P385" i="17"/>
  <c r="P384" i="17"/>
  <c r="P383" i="17"/>
  <c r="G383" i="17"/>
  <c r="P382" i="17"/>
  <c r="P381" i="17"/>
  <c r="P380" i="17"/>
  <c r="P379" i="17"/>
  <c r="P378" i="17"/>
  <c r="G378" i="17"/>
  <c r="P377" i="17"/>
  <c r="P376" i="17"/>
  <c r="P375" i="17"/>
  <c r="P374" i="17"/>
  <c r="G374" i="17"/>
  <c r="P373" i="17"/>
  <c r="P372" i="17"/>
  <c r="P371" i="17"/>
  <c r="G371" i="17"/>
  <c r="P370" i="17"/>
  <c r="P369" i="17"/>
  <c r="P368" i="17"/>
  <c r="G368" i="17"/>
  <c r="P367" i="17"/>
  <c r="G367" i="17"/>
  <c r="P366" i="17"/>
  <c r="G366" i="17"/>
  <c r="P365" i="17"/>
  <c r="G365" i="17"/>
  <c r="P364" i="17"/>
  <c r="P363" i="17"/>
  <c r="P362" i="17"/>
  <c r="P361" i="17"/>
  <c r="P360" i="17"/>
  <c r="P359" i="17"/>
  <c r="P358" i="17"/>
  <c r="P357" i="17"/>
  <c r="G357" i="17"/>
  <c r="P356" i="17"/>
  <c r="P355" i="17"/>
  <c r="G355" i="17"/>
  <c r="P354" i="17"/>
  <c r="P353" i="17"/>
  <c r="P352" i="17"/>
  <c r="P351" i="17"/>
  <c r="P350" i="17"/>
  <c r="G350" i="17"/>
  <c r="P349" i="17"/>
  <c r="G349" i="17"/>
  <c r="P348" i="17"/>
  <c r="G348" i="17"/>
  <c r="P347" i="17"/>
  <c r="P346" i="17"/>
  <c r="P345" i="17"/>
  <c r="P344" i="17"/>
  <c r="G344" i="17"/>
  <c r="P343" i="17"/>
  <c r="P342" i="17"/>
  <c r="P341" i="17"/>
  <c r="P340" i="17"/>
  <c r="G340" i="17"/>
  <c r="P339" i="17"/>
  <c r="P338" i="17"/>
  <c r="G338" i="17"/>
  <c r="P337" i="17"/>
  <c r="G337" i="17"/>
  <c r="P336" i="17"/>
  <c r="P335" i="17"/>
  <c r="P334" i="17"/>
  <c r="G334" i="17"/>
  <c r="P333" i="17"/>
  <c r="G333" i="17"/>
  <c r="P332" i="17"/>
  <c r="P331" i="17"/>
  <c r="P330" i="17"/>
  <c r="P329" i="17"/>
  <c r="P328" i="17"/>
  <c r="P327" i="17"/>
  <c r="P326" i="17"/>
  <c r="G326" i="17"/>
  <c r="P325" i="17"/>
  <c r="P324" i="17"/>
  <c r="P323" i="17"/>
  <c r="G323" i="17"/>
  <c r="P322" i="17"/>
  <c r="G322" i="17"/>
  <c r="P321" i="17"/>
  <c r="P320" i="17"/>
  <c r="P319" i="17"/>
  <c r="P318" i="17"/>
  <c r="P317" i="17"/>
  <c r="G317" i="17"/>
  <c r="P316" i="17"/>
  <c r="P315" i="17"/>
  <c r="P314" i="17"/>
  <c r="P313" i="17"/>
  <c r="P312" i="17"/>
  <c r="P311" i="17"/>
  <c r="P310" i="17"/>
  <c r="G310" i="17"/>
  <c r="P309" i="17"/>
  <c r="G309" i="17"/>
  <c r="P308" i="17"/>
  <c r="P307" i="17"/>
  <c r="P306" i="17"/>
  <c r="P305" i="17"/>
  <c r="P304" i="17"/>
  <c r="P303" i="17"/>
  <c r="P302" i="17"/>
  <c r="P301" i="17"/>
  <c r="P300" i="17"/>
  <c r="G300" i="17"/>
  <c r="P299" i="17"/>
  <c r="G299" i="17"/>
  <c r="P298" i="17"/>
  <c r="P297" i="17"/>
  <c r="P296" i="17"/>
  <c r="P295" i="17"/>
  <c r="P294" i="17"/>
  <c r="P293" i="17"/>
  <c r="P292" i="17"/>
  <c r="G292" i="17"/>
  <c r="P291" i="17"/>
  <c r="P290" i="17"/>
  <c r="G290" i="17"/>
  <c r="P289" i="17"/>
  <c r="G289" i="17"/>
  <c r="P288" i="17"/>
  <c r="P287" i="17"/>
  <c r="P286" i="17"/>
  <c r="P285" i="17"/>
  <c r="P284" i="17"/>
  <c r="G284" i="17"/>
  <c r="P283" i="17"/>
  <c r="P282" i="17"/>
  <c r="P281" i="17"/>
  <c r="P280" i="17"/>
  <c r="P279" i="17"/>
  <c r="P278" i="17"/>
  <c r="G278" i="17"/>
  <c r="P277" i="17"/>
  <c r="P276" i="17"/>
  <c r="G276" i="17"/>
  <c r="P275" i="17"/>
  <c r="P274" i="17"/>
  <c r="P273" i="17"/>
  <c r="P272" i="17"/>
  <c r="P271" i="17"/>
  <c r="G271" i="17"/>
  <c r="P270" i="17"/>
  <c r="G270" i="17"/>
  <c r="P269" i="17"/>
  <c r="G269" i="17"/>
  <c r="P268" i="17"/>
  <c r="P267" i="17"/>
  <c r="P266" i="17"/>
  <c r="P265" i="17"/>
  <c r="P264" i="17"/>
  <c r="P263" i="17"/>
  <c r="P262" i="17"/>
  <c r="G262" i="17"/>
  <c r="P261" i="17"/>
  <c r="G261" i="17"/>
  <c r="P260" i="17"/>
  <c r="G260" i="17"/>
  <c r="P259" i="17"/>
  <c r="P258" i="17"/>
  <c r="P257" i="17"/>
  <c r="P256" i="17"/>
  <c r="P255" i="17"/>
  <c r="G255" i="17"/>
  <c r="P254" i="17"/>
  <c r="P253" i="17"/>
  <c r="P252" i="17"/>
  <c r="P251" i="17"/>
  <c r="P250" i="17"/>
  <c r="P249" i="17"/>
  <c r="G249" i="17"/>
  <c r="P248" i="17"/>
  <c r="P247" i="17"/>
  <c r="P246" i="17"/>
  <c r="G246" i="17"/>
  <c r="P245" i="17"/>
  <c r="P244" i="17"/>
  <c r="G244" i="17"/>
  <c r="P243" i="17"/>
  <c r="G243" i="17"/>
  <c r="P242" i="17"/>
  <c r="P241" i="17"/>
  <c r="P240" i="17"/>
  <c r="P239" i="17"/>
  <c r="P238" i="17"/>
  <c r="P237" i="17"/>
  <c r="P236" i="17"/>
  <c r="P235" i="17"/>
  <c r="G235" i="17"/>
  <c r="P234" i="17"/>
  <c r="P233" i="17"/>
  <c r="P232" i="17"/>
  <c r="G232" i="17"/>
  <c r="P231" i="17"/>
  <c r="G231" i="17"/>
  <c r="P230" i="17"/>
  <c r="P229" i="17"/>
  <c r="P228" i="17"/>
  <c r="P227" i="17"/>
  <c r="G227" i="17"/>
  <c r="P226" i="17"/>
  <c r="P225" i="17"/>
  <c r="P224" i="17"/>
  <c r="P223" i="17"/>
  <c r="P222" i="17"/>
  <c r="P221" i="17"/>
  <c r="G221" i="17"/>
  <c r="P220" i="17"/>
  <c r="P219" i="17"/>
  <c r="P218" i="17"/>
  <c r="P217" i="17"/>
  <c r="G217" i="17"/>
  <c r="P216" i="17"/>
  <c r="G216" i="17"/>
  <c r="P215" i="17"/>
  <c r="G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G201" i="17"/>
  <c r="P200" i="17"/>
  <c r="G200" i="17"/>
  <c r="P199" i="17"/>
  <c r="P198" i="17"/>
  <c r="G198" i="17"/>
  <c r="P197" i="17"/>
  <c r="G197" i="17"/>
  <c r="P196" i="17"/>
  <c r="P195" i="17"/>
  <c r="P194" i="17"/>
  <c r="P193" i="17"/>
  <c r="G193" i="17"/>
  <c r="P192" i="17"/>
  <c r="P191" i="17"/>
  <c r="P190" i="17"/>
  <c r="P189" i="17"/>
  <c r="P188" i="17"/>
  <c r="P187" i="17"/>
  <c r="P186" i="17"/>
  <c r="P185" i="17"/>
  <c r="G185" i="17"/>
  <c r="P184" i="17"/>
  <c r="G184" i="17"/>
  <c r="P183" i="17"/>
  <c r="P182" i="17"/>
  <c r="P181" i="17"/>
  <c r="G181" i="17"/>
  <c r="P180" i="17"/>
  <c r="G180" i="17"/>
  <c r="P179" i="17"/>
  <c r="P178" i="17"/>
  <c r="P177" i="17"/>
  <c r="P176" i="17"/>
  <c r="P175" i="17"/>
  <c r="P174" i="17"/>
  <c r="P173" i="17"/>
  <c r="P172" i="17"/>
  <c r="P171" i="17"/>
  <c r="G171" i="17"/>
  <c r="P170" i="17"/>
  <c r="G170" i="17"/>
  <c r="P169" i="17"/>
  <c r="G169" i="17"/>
  <c r="P168" i="17"/>
  <c r="G168" i="17"/>
  <c r="P167" i="17"/>
  <c r="P166" i="17"/>
  <c r="P165" i="17"/>
  <c r="P164" i="17"/>
  <c r="P163" i="17"/>
  <c r="P162" i="17"/>
  <c r="P161" i="17"/>
  <c r="P160" i="17"/>
  <c r="P159" i="17"/>
  <c r="P158" i="17"/>
  <c r="P157" i="17"/>
  <c r="G157" i="17"/>
  <c r="P156" i="17"/>
  <c r="G156" i="17"/>
  <c r="P155" i="17"/>
  <c r="P154" i="17"/>
  <c r="G154" i="17"/>
  <c r="P153" i="17"/>
  <c r="G153" i="17"/>
  <c r="P152" i="17"/>
  <c r="P151" i="17"/>
  <c r="P150" i="17"/>
  <c r="P149" i="17"/>
  <c r="G149" i="17"/>
  <c r="P148" i="17"/>
  <c r="P147" i="17"/>
  <c r="P146" i="17"/>
  <c r="P145" i="17"/>
  <c r="G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G125" i="17"/>
  <c r="P124" i="17"/>
  <c r="P123" i="17"/>
  <c r="P122" i="17"/>
  <c r="G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C117" i="7"/>
  <c r="C116" i="7"/>
  <c r="Q101" i="7"/>
  <c r="Q102" i="7"/>
  <c r="Q103" i="7"/>
  <c r="Q104" i="7"/>
  <c r="Q105" i="7"/>
  <c r="Q106" i="7"/>
  <c r="Q107" i="7"/>
  <c r="Q108" i="7"/>
  <c r="Q109" i="7"/>
  <c r="AS101" i="7"/>
  <c r="AS102" i="7"/>
  <c r="AS103" i="7"/>
  <c r="AS104" i="7"/>
  <c r="AS105" i="7"/>
  <c r="AS106" i="7"/>
  <c r="AS107" i="7"/>
  <c r="AS108" i="7"/>
  <c r="AS109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K110" i="7"/>
  <c r="AN110" i="7"/>
  <c r="AP110" i="7"/>
  <c r="AQ110" i="7"/>
  <c r="L8" i="11"/>
  <c r="G53" i="2"/>
  <c r="G56" i="2"/>
  <c r="G57" i="2"/>
  <c r="G58" i="2"/>
  <c r="G59" i="2"/>
  <c r="G60" i="2"/>
  <c r="G61" i="2"/>
  <c r="G62" i="2"/>
  <c r="G63" i="2"/>
  <c r="G64" i="2"/>
  <c r="G65" i="2"/>
  <c r="G66" i="2"/>
  <c r="G67" i="2"/>
  <c r="F16" i="2"/>
  <c r="G16" i="2"/>
  <c r="J16" i="2"/>
  <c r="K16" i="2"/>
  <c r="G52" i="2"/>
  <c r="G50" i="2"/>
  <c r="G51" i="2"/>
  <c r="G54" i="2"/>
  <c r="G55" i="2"/>
  <c r="G655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31" i="3"/>
  <c r="G632" i="3"/>
  <c r="G633" i="3"/>
  <c r="G634" i="3"/>
  <c r="G635" i="3"/>
  <c r="G636" i="3"/>
  <c r="G637" i="3"/>
  <c r="G638" i="3"/>
  <c r="G49" i="2"/>
  <c r="G48" i="2"/>
  <c r="F45" i="2"/>
  <c r="G601" i="3"/>
  <c r="G603" i="3"/>
  <c r="H23" i="16"/>
  <c r="H24" i="16"/>
  <c r="H25" i="16"/>
  <c r="H26" i="16"/>
  <c r="H27" i="16"/>
  <c r="H29" i="16"/>
  <c r="G609" i="3"/>
  <c r="G613" i="3"/>
  <c r="G608" i="3"/>
  <c r="G607" i="3"/>
  <c r="G605" i="3"/>
  <c r="G630" i="3"/>
  <c r="G629" i="3"/>
  <c r="G628" i="3"/>
  <c r="G627" i="3"/>
  <c r="G626" i="3"/>
  <c r="G625" i="3"/>
  <c r="G624" i="3"/>
  <c r="F606" i="3"/>
  <c r="G606" i="3"/>
  <c r="Q95" i="7"/>
  <c r="Q96" i="7"/>
  <c r="Q97" i="7"/>
  <c r="AS95" i="7"/>
  <c r="AS96" i="7"/>
  <c r="AS97" i="7"/>
  <c r="Q98" i="7"/>
  <c r="AS98" i="7"/>
  <c r="Q99" i="7"/>
  <c r="AS99" i="7"/>
  <c r="G600" i="3"/>
  <c r="G602" i="3"/>
  <c r="G612" i="3"/>
  <c r="G614" i="3"/>
  <c r="G610" i="3"/>
  <c r="G611" i="3"/>
  <c r="G604" i="3"/>
  <c r="G615" i="3"/>
  <c r="G616" i="3"/>
  <c r="G617" i="3"/>
  <c r="G618" i="3"/>
  <c r="G619" i="3"/>
  <c r="G620" i="3"/>
  <c r="G621" i="3"/>
  <c r="G622" i="3"/>
  <c r="G623" i="3"/>
  <c r="G580" i="3"/>
  <c r="G581" i="3"/>
  <c r="G577" i="3"/>
  <c r="G589" i="3"/>
  <c r="G560" i="3"/>
  <c r="G564" i="3"/>
  <c r="G559" i="3"/>
  <c r="G573" i="3"/>
  <c r="G588" i="3"/>
  <c r="G583" i="3"/>
  <c r="G582" i="3"/>
  <c r="G574" i="3"/>
  <c r="G562" i="3"/>
  <c r="F597" i="3"/>
  <c r="G597" i="3"/>
  <c r="G599" i="3"/>
  <c r="G598" i="3"/>
  <c r="G596" i="3"/>
  <c r="G566" i="3"/>
  <c r="G567" i="3"/>
  <c r="G568" i="3"/>
  <c r="G569" i="3"/>
  <c r="G570" i="3"/>
  <c r="G571" i="3"/>
  <c r="G572" i="3"/>
  <c r="G565" i="3"/>
  <c r="G563" i="3"/>
  <c r="G595" i="3"/>
  <c r="G594" i="3"/>
  <c r="G593" i="3"/>
  <c r="G592" i="3"/>
  <c r="G591" i="3"/>
  <c r="G590" i="3"/>
  <c r="G579" i="3"/>
  <c r="G578" i="3"/>
  <c r="G576" i="3"/>
  <c r="G561" i="3"/>
  <c r="F554" i="3"/>
  <c r="F587" i="3"/>
  <c r="G587" i="3"/>
  <c r="F586" i="3"/>
  <c r="G586" i="3"/>
  <c r="F585" i="3"/>
  <c r="G585" i="3"/>
  <c r="F584" i="3"/>
  <c r="G584" i="3"/>
  <c r="Q89" i="7"/>
  <c r="Q90" i="7"/>
  <c r="Q91" i="7"/>
  <c r="Q92" i="7"/>
  <c r="Q93" i="7"/>
  <c r="Q94" i="7"/>
  <c r="Q100" i="7"/>
  <c r="AS89" i="7"/>
  <c r="AS90" i="7"/>
  <c r="AS91" i="7"/>
  <c r="AS92" i="7"/>
  <c r="AS93" i="7"/>
  <c r="AS94" i="7"/>
  <c r="AS100" i="7"/>
  <c r="Q86" i="7"/>
  <c r="AO85" i="7"/>
  <c r="AO84" i="7"/>
  <c r="AS84" i="7"/>
  <c r="AS110" i="7" s="1"/>
  <c r="AO66" i="7"/>
  <c r="AO110" i="7"/>
  <c r="AS66" i="7"/>
  <c r="AO69" i="7"/>
  <c r="AS69" i="7"/>
  <c r="AO54" i="7"/>
  <c r="AO53" i="7"/>
  <c r="AO83" i="7"/>
  <c r="AS83" i="7"/>
  <c r="AO82" i="7"/>
  <c r="AS82" i="7"/>
  <c r="Q82" i="7"/>
  <c r="Q83" i="7"/>
  <c r="Q84" i="7"/>
  <c r="Q85" i="7"/>
  <c r="AS85" i="7"/>
  <c r="AS86" i="7"/>
  <c r="AO79" i="7"/>
  <c r="AS79" i="7"/>
  <c r="AO78" i="7"/>
  <c r="AS78" i="7"/>
  <c r="AS73" i="7"/>
  <c r="AS74" i="7"/>
  <c r="AS75" i="7"/>
  <c r="AS76" i="7"/>
  <c r="AS77" i="7"/>
  <c r="AS80" i="7"/>
  <c r="AS81" i="7"/>
  <c r="Q87" i="7"/>
  <c r="Q88" i="7"/>
  <c r="AS87" i="7"/>
  <c r="AS88" i="7"/>
  <c r="Q78" i="7"/>
  <c r="Q79" i="7"/>
  <c r="Q80" i="7"/>
  <c r="Q81" i="7"/>
  <c r="AG41" i="7"/>
  <c r="AG110" i="7"/>
  <c r="AG42" i="7"/>
  <c r="AG46" i="7"/>
  <c r="AS46" i="7"/>
  <c r="AG48" i="7"/>
  <c r="AS48" i="7"/>
  <c r="AG49" i="7"/>
  <c r="AS49" i="7"/>
  <c r="AH41" i="7"/>
  <c r="AH110" i="7"/>
  <c r="AH42" i="7"/>
  <c r="AI41" i="7"/>
  <c r="AI110" i="7"/>
  <c r="AI42" i="7"/>
  <c r="AJ41" i="7"/>
  <c r="AJ110" i="7"/>
  <c r="AJ42" i="7"/>
  <c r="AL53" i="7"/>
  <c r="AL110" i="7"/>
  <c r="AL54" i="7"/>
  <c r="AS54" i="7"/>
  <c r="AM53" i="7"/>
  <c r="AM110" i="7"/>
  <c r="AM54" i="7"/>
  <c r="Q77" i="7"/>
  <c r="Q76" i="7"/>
  <c r="Q75" i="7"/>
  <c r="Q72" i="7"/>
  <c r="Q73" i="7"/>
  <c r="Q74" i="7"/>
  <c r="Q70" i="7"/>
  <c r="AS70" i="7"/>
  <c r="Q71" i="7"/>
  <c r="AS71" i="7"/>
  <c r="AS72" i="7"/>
  <c r="AV39" i="7"/>
  <c r="Q69" i="7"/>
  <c r="G558" i="3"/>
  <c r="G528" i="3"/>
  <c r="G547" i="3"/>
  <c r="G545" i="3"/>
  <c r="G544" i="3"/>
  <c r="G536" i="3"/>
  <c r="G529" i="3"/>
  <c r="G510" i="3"/>
  <c r="G548" i="3"/>
  <c r="G530" i="3"/>
  <c r="G546" i="3"/>
  <c r="G539" i="3"/>
  <c r="G527" i="3"/>
  <c r="F537" i="3"/>
  <c r="G537" i="3"/>
  <c r="G526" i="3"/>
  <c r="G525" i="3"/>
  <c r="G509" i="3"/>
  <c r="G506" i="3"/>
  <c r="G503" i="3"/>
  <c r="G507" i="3"/>
  <c r="G508" i="3"/>
  <c r="G511" i="3"/>
  <c r="G512" i="3"/>
  <c r="G513" i="3"/>
  <c r="G514" i="3"/>
  <c r="G515" i="3"/>
  <c r="G516" i="3"/>
  <c r="G517" i="3"/>
  <c r="G518" i="3"/>
  <c r="G519" i="3"/>
  <c r="G520" i="3"/>
  <c r="G522" i="3"/>
  <c r="G523" i="3"/>
  <c r="G524" i="3"/>
  <c r="G531" i="3"/>
  <c r="G532" i="3"/>
  <c r="G533" i="3"/>
  <c r="G534" i="3"/>
  <c r="G535" i="3"/>
  <c r="G538" i="3"/>
  <c r="G540" i="3"/>
  <c r="G541" i="3"/>
  <c r="G542" i="3"/>
  <c r="G543" i="3"/>
  <c r="G549" i="3"/>
  <c r="G550" i="3"/>
  <c r="G551" i="3"/>
  <c r="G552" i="3"/>
  <c r="G553" i="3"/>
  <c r="J38" i="2"/>
  <c r="K38" i="2"/>
  <c r="G38" i="2"/>
  <c r="G32" i="2"/>
  <c r="J32" i="2"/>
  <c r="K32" i="2"/>
  <c r="G33" i="2"/>
  <c r="J33" i="2"/>
  <c r="G34" i="2"/>
  <c r="J34" i="2"/>
  <c r="K34" i="2"/>
  <c r="G43" i="2"/>
  <c r="G42" i="2"/>
  <c r="G40" i="2"/>
  <c r="G41" i="2"/>
  <c r="G44" i="2"/>
  <c r="G45" i="2"/>
  <c r="G46" i="2"/>
  <c r="G39" i="2"/>
  <c r="G554" i="3"/>
  <c r="G555" i="3"/>
  <c r="G22" i="2"/>
  <c r="J22" i="2"/>
  <c r="K22" i="2"/>
  <c r="G505" i="3"/>
  <c r="G504" i="3"/>
  <c r="G500" i="3"/>
  <c r="G499" i="3"/>
  <c r="G502" i="3"/>
  <c r="G496" i="3"/>
  <c r="G498" i="3"/>
  <c r="Q61" i="7"/>
  <c r="Q62" i="7"/>
  <c r="Q63" i="7"/>
  <c r="AS61" i="7"/>
  <c r="AS62" i="7"/>
  <c r="AS63" i="7"/>
  <c r="Q64" i="7"/>
  <c r="Q65" i="7"/>
  <c r="Q66" i="7"/>
  <c r="AS64" i="7"/>
  <c r="AS65" i="7"/>
  <c r="G35" i="2"/>
  <c r="J35" i="2"/>
  <c r="K35" i="2"/>
  <c r="G21" i="2"/>
  <c r="J21" i="2"/>
  <c r="K21" i="2"/>
  <c r="G28" i="2"/>
  <c r="J28" i="2"/>
  <c r="K28" i="2"/>
  <c r="G27" i="2"/>
  <c r="G26" i="2"/>
  <c r="J26" i="2"/>
  <c r="K26" i="2"/>
  <c r="F30" i="2"/>
  <c r="G30" i="2"/>
  <c r="J30" i="2"/>
  <c r="K30" i="2"/>
  <c r="G423" i="3"/>
  <c r="G426" i="3"/>
  <c r="G452" i="3"/>
  <c r="G486" i="3"/>
  <c r="G487" i="3"/>
  <c r="G484" i="3"/>
  <c r="G483" i="3"/>
  <c r="G478" i="3"/>
  <c r="G479" i="3"/>
  <c r="G25" i="2"/>
  <c r="J25" i="2"/>
  <c r="K25" i="2"/>
  <c r="G31" i="2"/>
  <c r="J31" i="2"/>
  <c r="K31" i="2"/>
  <c r="G29" i="2"/>
  <c r="J29" i="2"/>
  <c r="K29" i="2"/>
  <c r="G24" i="2"/>
  <c r="J24" i="2"/>
  <c r="K24" i="2"/>
  <c r="G23" i="2"/>
  <c r="J23" i="2"/>
  <c r="K23" i="2"/>
  <c r="G422" i="3"/>
  <c r="G445" i="3"/>
  <c r="G473" i="3"/>
  <c r="G495" i="3"/>
  <c r="G476" i="3"/>
  <c r="G462" i="3"/>
  <c r="G464" i="3"/>
  <c r="G465" i="3"/>
  <c r="G466" i="3"/>
  <c r="G467" i="3"/>
  <c r="G469" i="3"/>
  <c r="G470" i="3"/>
  <c r="G471" i="3"/>
  <c r="G472" i="3"/>
  <c r="G409" i="3"/>
  <c r="G410" i="3"/>
  <c r="G442" i="3"/>
  <c r="G443" i="3"/>
  <c r="G444" i="3"/>
  <c r="G446" i="3"/>
  <c r="G447" i="3"/>
  <c r="G433" i="3"/>
  <c r="G431" i="3"/>
  <c r="G429" i="3"/>
  <c r="G417" i="3"/>
  <c r="G414" i="3"/>
  <c r="G482" i="3"/>
  <c r="G485" i="3"/>
  <c r="G494" i="3"/>
  <c r="G493" i="3"/>
  <c r="G492" i="3"/>
  <c r="G491" i="3"/>
  <c r="G490" i="3"/>
  <c r="G489" i="3"/>
  <c r="G488" i="3"/>
  <c r="G497" i="3"/>
  <c r="G501" i="3"/>
  <c r="Q67" i="7"/>
  <c r="Q68" i="7"/>
  <c r="AS67" i="7"/>
  <c r="AS68" i="7"/>
  <c r="G448" i="3"/>
  <c r="G449" i="3"/>
  <c r="G450" i="3"/>
  <c r="G456" i="3"/>
  <c r="G457" i="3"/>
  <c r="G458" i="3"/>
  <c r="G477" i="3"/>
  <c r="G455" i="3"/>
  <c r="G481" i="3"/>
  <c r="G556" i="3"/>
  <c r="Q58" i="7"/>
  <c r="AS58" i="7"/>
  <c r="Q59" i="7"/>
  <c r="AS59" i="7"/>
  <c r="Q57" i="7"/>
  <c r="AS57" i="7"/>
  <c r="G475" i="3"/>
  <c r="G427" i="3"/>
  <c r="G440" i="3"/>
  <c r="G439" i="3"/>
  <c r="G438" i="3"/>
  <c r="G437" i="3"/>
  <c r="G436" i="3"/>
  <c r="G435" i="3"/>
  <c r="G424" i="3"/>
  <c r="G425" i="3"/>
  <c r="G428" i="3"/>
  <c r="G432" i="3"/>
  <c r="G441" i="3"/>
  <c r="G451" i="3"/>
  <c r="G459" i="3"/>
  <c r="F460" i="3"/>
  <c r="G460" i="3"/>
  <c r="Q60" i="7"/>
  <c r="AS60" i="7"/>
  <c r="Q55" i="7"/>
  <c r="Q56" i="7"/>
  <c r="AS55" i="7"/>
  <c r="AS56" i="7"/>
  <c r="H28" i="16"/>
  <c r="H30" i="16"/>
  <c r="I30" i="16"/>
  <c r="G421" i="3"/>
  <c r="G434" i="3"/>
  <c r="G453" i="3"/>
  <c r="G454" i="3"/>
  <c r="G461" i="3"/>
  <c r="G474" i="3"/>
  <c r="Q53" i="7"/>
  <c r="Q54" i="7"/>
  <c r="Q50" i="7"/>
  <c r="Q51" i="7"/>
  <c r="AS50" i="7"/>
  <c r="AS51" i="7"/>
  <c r="F416" i="3"/>
  <c r="G416" i="3"/>
  <c r="G415" i="3"/>
  <c r="G418" i="3"/>
  <c r="G557" i="3"/>
  <c r="F407" i="3"/>
  <c r="G407" i="3"/>
  <c r="G420" i="3"/>
  <c r="G419" i="3"/>
  <c r="G413" i="3"/>
  <c r="G412" i="3"/>
  <c r="G411" i="3"/>
  <c r="Q52" i="7"/>
  <c r="AS52" i="7"/>
  <c r="Q48" i="7"/>
  <c r="Q45" i="7"/>
  <c r="Q46" i="7"/>
  <c r="AS45" i="7"/>
  <c r="Q47" i="7"/>
  <c r="AS47" i="7"/>
  <c r="G388" i="3"/>
  <c r="G390" i="3"/>
  <c r="G391" i="3"/>
  <c r="G393" i="3"/>
  <c r="G392" i="3"/>
  <c r="G394" i="3"/>
  <c r="G395" i="3"/>
  <c r="G397" i="3"/>
  <c r="G398" i="3"/>
  <c r="G399" i="3"/>
  <c r="G400" i="3"/>
  <c r="G401" i="3"/>
  <c r="AS33" i="7"/>
  <c r="Q33" i="7"/>
  <c r="G403" i="3"/>
  <c r="G404" i="3"/>
  <c r="G405" i="3"/>
  <c r="G406" i="3"/>
  <c r="G408" i="3"/>
  <c r="G402" i="3"/>
  <c r="G382" i="3"/>
  <c r="G396" i="3"/>
  <c r="G387" i="3"/>
  <c r="G373" i="3"/>
  <c r="G386" i="3"/>
  <c r="G385" i="3"/>
  <c r="G384" i="3"/>
  <c r="G383" i="3"/>
  <c r="G381" i="3"/>
  <c r="G378" i="3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4" i="7"/>
  <c r="AS35" i="7"/>
  <c r="AS36" i="7"/>
  <c r="AS37" i="7"/>
  <c r="AS38" i="7"/>
  <c r="AS39" i="7"/>
  <c r="AS40" i="7"/>
  <c r="AS43" i="7"/>
  <c r="AS44" i="7"/>
  <c r="AS2" i="7"/>
  <c r="Q39" i="7"/>
  <c r="Q40" i="7"/>
  <c r="Q41" i="7"/>
  <c r="Q42" i="7"/>
  <c r="Q43" i="7"/>
  <c r="Q44" i="7"/>
  <c r="Q49" i="7"/>
  <c r="Q34" i="7"/>
  <c r="Q35" i="7"/>
  <c r="Q36" i="7"/>
  <c r="G380" i="3"/>
  <c r="G379" i="3"/>
  <c r="G377" i="3"/>
  <c r="G375" i="3"/>
  <c r="G374" i="3"/>
  <c r="G354" i="3"/>
  <c r="G368" i="3"/>
  <c r="G369" i="3"/>
  <c r="G370" i="3"/>
  <c r="G371" i="3"/>
  <c r="G372" i="3"/>
  <c r="G376" i="3"/>
  <c r="G2" i="2"/>
  <c r="G3" i="2"/>
  <c r="G4" i="2"/>
  <c r="G68" i="2"/>
  <c r="G5" i="2"/>
  <c r="G6" i="2"/>
  <c r="G7" i="2"/>
  <c r="G8" i="2"/>
  <c r="G9" i="2"/>
  <c r="J9" i="2"/>
  <c r="G10" i="2"/>
  <c r="J10" i="2"/>
  <c r="K10" i="2"/>
  <c r="G11" i="2"/>
  <c r="J11" i="2"/>
  <c r="K11" i="2"/>
  <c r="G12" i="2"/>
  <c r="J12" i="2"/>
  <c r="K12" i="2"/>
  <c r="G13" i="2"/>
  <c r="J13" i="2"/>
  <c r="K13" i="2"/>
  <c r="G14" i="2"/>
  <c r="J14" i="2"/>
  <c r="K14" i="2"/>
  <c r="G15" i="2"/>
  <c r="J15" i="2"/>
  <c r="K15" i="2"/>
  <c r="G17" i="2"/>
  <c r="J17" i="2"/>
  <c r="K17" i="2"/>
  <c r="G18" i="2"/>
  <c r="J18" i="2"/>
  <c r="K18" i="2"/>
  <c r="G19" i="2"/>
  <c r="J19" i="2"/>
  <c r="K19" i="2"/>
  <c r="G20" i="2"/>
  <c r="J20" i="2"/>
  <c r="K20" i="2"/>
  <c r="G36" i="2"/>
  <c r="G37" i="2"/>
  <c r="G47" i="2"/>
  <c r="G346" i="3"/>
  <c r="G350" i="3"/>
  <c r="G351" i="3"/>
  <c r="G352" i="3"/>
  <c r="G353" i="3"/>
  <c r="G355" i="3"/>
  <c r="G356" i="3"/>
  <c r="G357" i="3"/>
  <c r="G358" i="3"/>
  <c r="G359" i="3"/>
  <c r="G360" i="3"/>
  <c r="G361" i="3"/>
  <c r="G362" i="3"/>
  <c r="F344" i="3"/>
  <c r="G344" i="3"/>
  <c r="G307" i="3"/>
  <c r="G308" i="3"/>
  <c r="G311" i="3"/>
  <c r="G312" i="3"/>
  <c r="G261" i="3"/>
  <c r="G262" i="3"/>
  <c r="G247" i="3"/>
  <c r="G248" i="3"/>
  <c r="G49" i="3"/>
  <c r="G50" i="3"/>
  <c r="G78" i="3"/>
  <c r="G79" i="3"/>
  <c r="G340" i="3"/>
  <c r="G338" i="3"/>
  <c r="G337" i="3"/>
  <c r="G336" i="3"/>
  <c r="G341" i="3"/>
  <c r="G339" i="3"/>
  <c r="G332" i="3"/>
  <c r="G329" i="3"/>
  <c r="F330" i="3"/>
  <c r="G33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F80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F97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F117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F291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9" i="3"/>
  <c r="G310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33" i="3"/>
  <c r="G331" i="3"/>
  <c r="G334" i="3"/>
  <c r="G335" i="3"/>
  <c r="G342" i="3"/>
  <c r="G343" i="3"/>
  <c r="G345" i="3"/>
  <c r="G347" i="3"/>
  <c r="G348" i="3"/>
  <c r="G349" i="3"/>
  <c r="G363" i="3"/>
  <c r="G364" i="3"/>
  <c r="G365" i="3"/>
  <c r="G366" i="3"/>
  <c r="G367" i="3"/>
  <c r="U22" i="4"/>
  <c r="R22" i="4"/>
  <c r="K16" i="11"/>
  <c r="G8" i="11"/>
  <c r="G9" i="11"/>
  <c r="G10" i="11"/>
  <c r="G11" i="11"/>
  <c r="G12" i="11"/>
  <c r="G3" i="11"/>
  <c r="G4" i="11"/>
  <c r="G13" i="11"/>
  <c r="G5" i="11"/>
  <c r="G6" i="11"/>
  <c r="G7" i="11"/>
  <c r="G2" i="11"/>
  <c r="Q16" i="7"/>
  <c r="Q17" i="7"/>
  <c r="Q18" i="7"/>
  <c r="Q19" i="7"/>
  <c r="Q20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21" i="7"/>
  <c r="Q22" i="7"/>
  <c r="Q23" i="7"/>
  <c r="Q24" i="7"/>
  <c r="Q25" i="7"/>
  <c r="Q26" i="7"/>
  <c r="Q27" i="7"/>
  <c r="Q28" i="7"/>
  <c r="Q29" i="7"/>
  <c r="Q30" i="7"/>
  <c r="Q31" i="7"/>
  <c r="Q32" i="7"/>
  <c r="Q37" i="7"/>
  <c r="Q38" i="7"/>
  <c r="F147" i="3"/>
  <c r="G16" i="3"/>
  <c r="G17" i="3"/>
  <c r="G18" i="3"/>
  <c r="G19" i="3"/>
  <c r="G15" i="3"/>
  <c r="G3" i="3"/>
  <c r="G6" i="3"/>
  <c r="G5" i="3"/>
  <c r="G2" i="3"/>
  <c r="G14" i="3"/>
  <c r="G13" i="3"/>
  <c r="G12" i="3"/>
  <c r="G11" i="3"/>
  <c r="G8" i="3"/>
  <c r="G4" i="3"/>
  <c r="G9" i="3"/>
  <c r="G10" i="3"/>
  <c r="G7" i="3"/>
  <c r="K33" i="2"/>
  <c r="J37" i="2"/>
  <c r="K37" i="2"/>
  <c r="J39" i="2"/>
  <c r="K39" i="2"/>
  <c r="J36" i="2"/>
  <c r="K36" i="2"/>
  <c r="J27" i="2"/>
  <c r="K27" i="2"/>
  <c r="F26" i="16"/>
  <c r="F23" i="16"/>
  <c r="G26" i="16"/>
  <c r="F24" i="16"/>
  <c r="F29" i="16"/>
  <c r="F27" i="16"/>
  <c r="G28" i="16"/>
  <c r="F25" i="16"/>
  <c r="G24" i="16"/>
  <c r="G29" i="16"/>
  <c r="G25" i="16"/>
  <c r="G27" i="16"/>
  <c r="G23" i="16"/>
  <c r="F28" i="16"/>
  <c r="E4" i="4"/>
  <c r="E5" i="4"/>
  <c r="E3" i="4"/>
  <c r="G7" i="4"/>
  <c r="G656" i="3"/>
  <c r="E7" i="4"/>
  <c r="J23" i="16"/>
  <c r="F30" i="16"/>
  <c r="J25" i="16"/>
  <c r="J29" i="16"/>
  <c r="J26" i="16"/>
  <c r="J27" i="16"/>
  <c r="J28" i="16"/>
  <c r="G30" i="16"/>
  <c r="J24" i="16"/>
  <c r="AS42" i="7"/>
  <c r="AS41" i="7"/>
  <c r="F3" i="4"/>
  <c r="F4" i="4"/>
  <c r="F5" i="4"/>
  <c r="J30" i="16"/>
  <c r="G5" i="4"/>
  <c r="G4" i="4"/>
  <c r="G3" i="4"/>
  <c r="AS53" i="7"/>
  <c r="J40" i="2"/>
  <c r="K9" i="2"/>
  <c r="K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tc={46883324-16F5-4A86-A773-73A84339C290}</author>
  </authors>
  <commentList>
    <comment ref="B218" authorId="0" shapeId="0" xr:uid="{46883324-16F5-4A86-A773-73A84339C2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Pagada el 2 de enero por MP a Antonio</t>
      </text>
    </comment>
  </commentList>
</comments>
</file>

<file path=xl/sharedStrings.xml><?xml version="1.0" encoding="utf-8"?>
<sst xmlns="http://schemas.openxmlformats.org/spreadsheetml/2006/main" count="16097" uniqueCount="884">
  <si>
    <t>Fecha</t>
  </si>
  <si>
    <t>Proyecto</t>
  </si>
  <si>
    <t>Tipo de pago</t>
  </si>
  <si>
    <t>Tipo de cambio</t>
  </si>
  <si>
    <t>Divisa</t>
  </si>
  <si>
    <t>Precio unitario</t>
  </si>
  <si>
    <t>Precio (MXN)</t>
  </si>
  <si>
    <t>CTIM-3 Huella Estructural</t>
  </si>
  <si>
    <t>Transferencia</t>
  </si>
  <si>
    <t>USD</t>
  </si>
  <si>
    <t>Total</t>
  </si>
  <si>
    <t>Concepto</t>
  </si>
  <si>
    <t>Socio</t>
  </si>
  <si>
    <t>Forma de Pago</t>
  </si>
  <si>
    <t>Cantidad</t>
  </si>
  <si>
    <t>Precio x unidad</t>
  </si>
  <si>
    <t>Column1</t>
  </si>
  <si>
    <t>Certificado SSL symbiot-technologies.com</t>
  </si>
  <si>
    <t>Marco Delgado</t>
  </si>
  <si>
    <t>TDC</t>
  </si>
  <si>
    <t>Servicio Hosting y Dominio symbiot-technologies.com</t>
  </si>
  <si>
    <t>Servicio Hosting y Dominio Symbiot.com.mx</t>
  </si>
  <si>
    <t>SSL Emprendedor (25/02/2024 - 24/02/2025) *	$448.00</t>
  </si>
  <si>
    <t>Renovar Dominio - symbiot-technologies.com - 1 Año(s) (26/04/2024 - 25/04/2025) *</t>
  </si>
  <si>
    <t>Plan Emprendedor (Plesk) - symbiot.com.mx (27/04/2024 - 26/04/2025) *</t>
  </si>
  <si>
    <t>Renovar Dominio - symbiot.com.mx - 1 Año(s) (28/04/2024 - 27/04/2025) *</t>
  </si>
  <si>
    <t>Módulo lector de Micro SD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</si>
  <si>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</si>
  <si>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</si>
  <si>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</si>
  <si>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</si>
  <si>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</si>
  <si>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</si>
  <si>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</si>
  <si>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Tester Acelerómetro ADXL355B</t>
  </si>
  <si>
    <t>DHL Express Import Taxes</t>
  </si>
  <si>
    <t>Baterías recargables, módulos porta Baterías, módulos de carga</t>
  </si>
  <si>
    <t>Sum of Total</t>
  </si>
  <si>
    <t>Hugo Vázquez</t>
  </si>
  <si>
    <t>Julio Olvera</t>
  </si>
  <si>
    <t>Manuel Reyes</t>
  </si>
  <si>
    <t>Irwin</t>
  </si>
  <si>
    <t>Luis Blanquet</t>
  </si>
  <si>
    <t>Nahomy Perez</t>
  </si>
  <si>
    <t>Demian Andrade</t>
  </si>
  <si>
    <t>Activo</t>
  </si>
  <si>
    <t>Guitarra</t>
  </si>
  <si>
    <t>Batería</t>
  </si>
  <si>
    <t>Teclado</t>
  </si>
  <si>
    <t>Canto</t>
  </si>
  <si>
    <t>Bajo</t>
  </si>
  <si>
    <t>Baja</t>
  </si>
  <si>
    <t>Estatus</t>
  </si>
  <si>
    <t>Count of Alumno</t>
  </si>
  <si>
    <t>G</t>
  </si>
  <si>
    <t>I</t>
  </si>
  <si>
    <t>Clases muestra</t>
  </si>
  <si>
    <t>Pago por G</t>
  </si>
  <si>
    <t>Pago por Ind</t>
  </si>
  <si>
    <t>Día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</si>
  <si>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</si>
  <si>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</si>
  <si>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</si>
  <si>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</si>
  <si>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</si>
  <si>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</si>
  <si>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</si>
  <si>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</si>
  <si>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Tipo</t>
  </si>
  <si>
    <t>Horario</t>
  </si>
  <si>
    <t>Domicilado</t>
  </si>
  <si>
    <t>Domicilado2</t>
  </si>
  <si>
    <t>Tipo de Clase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</si>
  <si>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</si>
  <si>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</si>
  <si>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</si>
  <si>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</si>
  <si>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</si>
  <si>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</si>
  <si>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</si>
  <si>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</si>
  <si>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</si>
  <si>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</si>
  <si>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</si>
  <si>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</si>
  <si>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Julio2</t>
  </si>
  <si>
    <t>Agosto2</t>
  </si>
  <si>
    <t>Septiembre2</t>
  </si>
  <si>
    <t>Octubre2</t>
  </si>
  <si>
    <t>Noviembre2</t>
  </si>
  <si>
    <t>Diciembre3</t>
  </si>
  <si>
    <t>Enero2</t>
  </si>
  <si>
    <t>Febrero2</t>
  </si>
  <si>
    <t>Marzo2</t>
  </si>
  <si>
    <t>Gwyneth Adriana Tagliabue Cruz</t>
  </si>
  <si>
    <t>Inscripción $0.00</t>
  </si>
  <si>
    <t>19:00 a 20:00 V</t>
  </si>
  <si>
    <t>TPV</t>
  </si>
  <si>
    <t>Alejandro Navarro Baltazar</t>
  </si>
  <si>
    <t>17:00 a 18:00 Mi</t>
  </si>
  <si>
    <t>Efectivo</t>
  </si>
  <si>
    <t>Manuel Zacate Millan</t>
  </si>
  <si>
    <t>12:30 a 13:30 S</t>
  </si>
  <si>
    <t>Luis Erik Arias Ayala</t>
  </si>
  <si>
    <t>17:00 a 18:00 LyV</t>
  </si>
  <si>
    <t>Jose Fernando Campos Esparza</t>
  </si>
  <si>
    <t>16:00 a 17:00 V</t>
  </si>
  <si>
    <t>Fanny Ieraldini Guitierrez Jasso</t>
  </si>
  <si>
    <t>17:00 a 18:00 Ma</t>
  </si>
  <si>
    <t>Jose Francisco Rangel Alonso</t>
  </si>
  <si>
    <t>Alan Mateo Gomez Juarez</t>
  </si>
  <si>
    <t>14:00 a 16:00 S</t>
  </si>
  <si>
    <t>Rebeca Juarez</t>
  </si>
  <si>
    <t>Enrique Alexander Roldan Lopez</t>
  </si>
  <si>
    <t>Si</t>
  </si>
  <si>
    <t>19:00 a 20:00 Ma</t>
  </si>
  <si>
    <t>Guadalupe Donaji Arellano Ramirez</t>
  </si>
  <si>
    <t>Veronica Ramirez</t>
  </si>
  <si>
    <t>Brenda Serrano Cervantes</t>
  </si>
  <si>
    <t>18:00 a 19:00 J</t>
  </si>
  <si>
    <t>Joaquin Pimentel</t>
  </si>
  <si>
    <t>Isabel Ramos</t>
  </si>
  <si>
    <t>20:00 a 21:00 Ma</t>
  </si>
  <si>
    <t>Leonardo Landa Sanchez</t>
  </si>
  <si>
    <t>18:00 a 19:00 Ma</t>
  </si>
  <si>
    <t>Orlando Landa</t>
  </si>
  <si>
    <t>Rebeca Guadalupe Juarez Vergara</t>
  </si>
  <si>
    <t>19:00 a 20:00 Lu</t>
  </si>
  <si>
    <t>Martha Patricia Juarez</t>
  </si>
  <si>
    <t>Mateo Ludwig</t>
  </si>
  <si>
    <t>No</t>
  </si>
  <si>
    <t>Alondra Cecilia Morales Alvarez</t>
  </si>
  <si>
    <t>Alejandro Morales</t>
  </si>
  <si>
    <t>Oscar Castilla</t>
  </si>
  <si>
    <t>12:00 a 13:00 Mi</t>
  </si>
  <si>
    <t>Daniel Alexander Hernandez Arce</t>
  </si>
  <si>
    <t>18:00 a 19:00 Mi</t>
  </si>
  <si>
    <t>Luciano Ariel Hernandez Arce</t>
  </si>
  <si>
    <t>15:00 a 16:00 Ma</t>
  </si>
  <si>
    <t>Erik Alcantara Trejo</t>
  </si>
  <si>
    <t>15:00 a 16:00 Sa</t>
  </si>
  <si>
    <t>Erik Alcantara</t>
  </si>
  <si>
    <t>Luzbel Rueda Muñoz</t>
  </si>
  <si>
    <t>Jose Noel Rueda</t>
  </si>
  <si>
    <t>Aidan Crosby Lobo</t>
  </si>
  <si>
    <t>Blanca Donaji Lobo</t>
  </si>
  <si>
    <t>Axel Adrian Hernandez Martinez</t>
  </si>
  <si>
    <t>Armando Hernandez</t>
  </si>
  <si>
    <t>Leonardo Arturo Gomez Lopez</t>
  </si>
  <si>
    <t>16:00 a 18:00 Mi</t>
  </si>
  <si>
    <t>Miriam Lopez</t>
  </si>
  <si>
    <t>Rui Ortiz</t>
  </si>
  <si>
    <t>19:00 a 20:00 Vi</t>
  </si>
  <si>
    <t>Manuel Ortiz</t>
  </si>
  <si>
    <t>16:00 a 18:00 Ju</t>
  </si>
  <si>
    <t>Erika Gallegos</t>
  </si>
  <si>
    <t>Yoanna Barrios</t>
  </si>
  <si>
    <t>11:00 a 12:00 Ju</t>
  </si>
  <si>
    <t>Rebeca Ramirez</t>
  </si>
  <si>
    <t>18:00 a 19:00 Vi</t>
  </si>
  <si>
    <t>Luis Alberto Guizar Garcia</t>
  </si>
  <si>
    <t>13:00 a 14:00 Sa</t>
  </si>
  <si>
    <t>Alejandro Quijano</t>
  </si>
  <si>
    <t>18:00 a 19:00 Lu</t>
  </si>
  <si>
    <t>Oscar Godinez</t>
  </si>
  <si>
    <t>11:00 a 12:00 Sa</t>
  </si>
  <si>
    <t>Alexis Cordova</t>
  </si>
  <si>
    <t>Edgar Javier Chavez Reyes</t>
  </si>
  <si>
    <t>Edgar Chavez</t>
  </si>
  <si>
    <t>Ares Maximiliano Gonzalez</t>
  </si>
  <si>
    <t>Mymasociados</t>
  </si>
  <si>
    <t>Mateo Gonzalez</t>
  </si>
  <si>
    <t>Luis Fernando Ferruzca Perez</t>
  </si>
  <si>
    <t>Noe Mejia</t>
  </si>
  <si>
    <t>Luciano Gastelum Crosby</t>
  </si>
  <si>
    <t>Anaid Crosby</t>
  </si>
  <si>
    <t>Victor Eduardo Caballero Nieto</t>
  </si>
  <si>
    <t>19:00 a 20:00 Mi</t>
  </si>
  <si>
    <t>Dulce Yael Tarrios</t>
  </si>
  <si>
    <t>Jorge Armando Hernandez</t>
  </si>
  <si>
    <t>Ivan Eidan Espinosa</t>
  </si>
  <si>
    <t>16:00 a 17:00 Mi</t>
  </si>
  <si>
    <t>14:00 a 15:00 Sa</t>
  </si>
  <si>
    <t>Nicolas Gutierrez Rebollo</t>
  </si>
  <si>
    <t>Judith Rebollo</t>
  </si>
  <si>
    <t>Luis Mario Oropeza</t>
  </si>
  <si>
    <t>15:00 a 16:00 Mi</t>
  </si>
  <si>
    <t>Lourdes Vaca</t>
  </si>
  <si>
    <t>Carlos Bennet</t>
  </si>
  <si>
    <t>Jose Angel Perez</t>
  </si>
  <si>
    <t>Domino y Cuentas Rockstarskull</t>
  </si>
  <si>
    <t>Antonio Razo</t>
  </si>
  <si>
    <t>Logo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</si>
  <si>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</si>
  <si>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</si>
  <si>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</si>
  <si>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</si>
  <si>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</si>
  <si>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</si>
  <si>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</si>
  <si>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</si>
  <si>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</si>
  <si>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</si>
  <si>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</si>
  <si>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</si>
  <si>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</si>
  <si>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</si>
  <si>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</si>
  <si>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</si>
  <si>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</si>
  <si>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</si>
  <si>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</si>
  <si>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</si>
  <si>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</si>
  <si>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</si>
  <si>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</si>
  <si>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</si>
  <si>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</si>
  <si>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</si>
  <si>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</si>
  <si>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</si>
  <si>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</si>
  <si>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</si>
  <si>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</si>
  <si>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</si>
  <si>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</si>
  <si>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</si>
  <si>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</si>
  <si>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</si>
  <si>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</si>
  <si>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</si>
  <si>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</si>
  <si>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</si>
  <si>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</si>
  <si>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</si>
  <si>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</si>
  <si>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</si>
  <si>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</si>
  <si>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</si>
  <si>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</si>
  <si>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</si>
  <si>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</si>
  <si>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</si>
  <si>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</si>
  <si>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</si>
  <si>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</si>
  <si>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</si>
  <si>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</si>
  <si>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</si>
  <si>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</si>
  <si>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</si>
  <si>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</si>
  <si>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</si>
  <si>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</si>
  <si>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</si>
  <si>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</si>
  <si>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</si>
  <si>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</si>
  <si>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</si>
  <si>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</si>
  <si>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</si>
  <si>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</si>
  <si>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</si>
  <si>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</si>
  <si>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</si>
  <si>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</si>
  <si>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</si>
  <si>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</si>
  <si>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</si>
  <si>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</si>
  <si>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</si>
  <si>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</si>
  <si>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</si>
  <si>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</si>
  <si>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</si>
  <si>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</si>
  <si>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</si>
  <si>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</si>
  <si>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</si>
  <si>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</si>
  <si>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</si>
  <si>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</si>
  <si>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</si>
  <si>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</si>
  <si>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</si>
  <si>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</si>
  <si>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</si>
  <si>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</si>
  <si>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</si>
  <si>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</si>
  <si>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</si>
  <si>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</si>
  <si>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</si>
  <si>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</si>
  <si>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</si>
  <si>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</si>
  <si>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</si>
  <si>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</si>
  <si>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</si>
  <si>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</si>
  <si>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</si>
  <si>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</si>
  <si>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</si>
  <si>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</si>
  <si>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</si>
  <si>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</si>
  <si>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</si>
  <si>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</si>
  <si>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Mesa auxiliar</t>
  </si>
  <si>
    <t>Mesa para computadora</t>
  </si>
  <si>
    <t>Letreros decorativos Zona de Musica</t>
  </si>
  <si>
    <t>Limpieza 05-Ago</t>
  </si>
  <si>
    <t>Escuela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</si>
  <si>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</si>
  <si>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</si>
  <si>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</si>
  <si>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</si>
  <si>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</si>
  <si>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</si>
  <si>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</si>
  <si>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</si>
  <si>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</si>
  <si>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</si>
  <si>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</si>
  <si>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</si>
  <si>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</si>
  <si>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</si>
  <si>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</si>
  <si>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</si>
  <si>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</si>
  <si>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Limpieza 26-Ago</t>
  </si>
  <si>
    <t>Poster y diurex</t>
  </si>
  <si>
    <t>Mezcladora 4 CH</t>
  </si>
  <si>
    <t>Pago clases de Guitarra</t>
  </si>
  <si>
    <t>Comisiones TPV</t>
  </si>
  <si>
    <t>Limpieza 02-Sep</t>
  </si>
  <si>
    <t>Engrapadora y grapas</t>
  </si>
  <si>
    <t>Cloralex y Roma</t>
  </si>
  <si>
    <t>Limpieza 09-Sep</t>
  </si>
  <si>
    <t>Renta 5 de 12 Local</t>
  </si>
  <si>
    <t>Limpieza 24-Sep</t>
  </si>
  <si>
    <t>Pago 1 y 2 Sep CM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</si>
  <si>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</si>
  <si>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</si>
  <si>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</si>
  <si>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</si>
  <si>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</si>
  <si>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Pilas AAA</t>
  </si>
  <si>
    <t>Teléfono fijo</t>
  </si>
  <si>
    <t>Mantenimiento Octubre</t>
  </si>
  <si>
    <t>Limpieza 7-Oct</t>
  </si>
  <si>
    <t>Limpieza 14-Oct</t>
  </si>
  <si>
    <t>Renta Octubre</t>
  </si>
  <si>
    <t>Limpieza 21-Oct</t>
  </si>
  <si>
    <t>Limpieza 28-Oct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</si>
  <si>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</si>
  <si>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</si>
  <si>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</si>
  <si>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</si>
  <si>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</si>
  <si>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</si>
  <si>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</si>
  <si>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</si>
  <si>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</si>
  <si>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</si>
  <si>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</si>
  <si>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</si>
  <si>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</si>
  <si>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</si>
  <si>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</si>
  <si>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</si>
  <si>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</si>
  <si>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</si>
  <si>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</si>
  <si>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</si>
  <si>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</si>
  <si>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</si>
  <si>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</si>
  <si>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</si>
  <si>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</si>
  <si>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</si>
  <si>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</si>
  <si>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</si>
  <si>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</si>
  <si>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</si>
  <si>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</si>
  <si>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</si>
  <si>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</si>
  <si>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</si>
  <si>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</si>
  <si>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</si>
  <si>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</si>
  <si>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</si>
  <si>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</si>
  <si>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</si>
  <si>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</si>
  <si>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</si>
  <si>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</si>
  <si>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</si>
  <si>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</si>
  <si>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</si>
  <si>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</si>
  <si>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</si>
  <si>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</si>
  <si>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</si>
  <si>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Transferencia Escuela a Antonio Razo - Cargo</t>
  </si>
  <si>
    <t>Transferencia Escuela a Antonio Razo - Abono</t>
  </si>
  <si>
    <t>Mantenimiento Marzo</t>
  </si>
  <si>
    <t>Limpieza 01-Mar</t>
  </si>
  <si>
    <t>Cloro, jabón, papel de baño</t>
  </si>
  <si>
    <t>Limpieza 08-Mar</t>
  </si>
  <si>
    <t>Limpieza 15-Mar</t>
  </si>
  <si>
    <t>Limpieza 22-Mar</t>
  </si>
  <si>
    <t>Renta Marzo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</si>
  <si>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</si>
  <si>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</si>
  <si>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</si>
  <si>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</si>
  <si>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</si>
  <si>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</si>
  <si>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</si>
  <si>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</si>
  <si>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</si>
  <si>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</si>
  <si>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Limpieza 27-Abr</t>
  </si>
  <si>
    <t>Clases de Guitarra Electrica</t>
  </si>
  <si>
    <t>Hosting Suempresa.com</t>
  </si>
  <si>
    <t>Mantenimiento Mayo</t>
  </si>
  <si>
    <t>Limpieza 5-May</t>
  </si>
  <si>
    <t>Transferencia Escuela a Marco (cargo)</t>
  </si>
  <si>
    <t>Transferencia Escuela a Marco (abono)</t>
  </si>
  <si>
    <t>Limpieza 12-May</t>
  </si>
  <si>
    <t>Limpieza 18-May</t>
  </si>
  <si>
    <t>Limpieza 25-May</t>
  </si>
  <si>
    <t>Limpieza 1-Jun</t>
  </si>
  <si>
    <t>Limpieza - 9 Jun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</si>
  <si>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</si>
  <si>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</si>
  <si>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</si>
  <si>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</si>
  <si>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</si>
  <si>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</si>
  <si>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</si>
  <si>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</si>
  <si>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</si>
  <si>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Limpieza 06-Jul</t>
  </si>
  <si>
    <t>Mantenimiento Julio</t>
  </si>
  <si>
    <t>Limpieza 13-Jul</t>
  </si>
  <si>
    <t>Gastos Escuela (Aclarar Hugo)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</si>
  <si>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</si>
  <si>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</si>
  <si>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</si>
  <si>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</si>
  <si>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</si>
  <si>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</si>
  <si>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</si>
  <si>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</si>
  <si>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</si>
  <si>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</si>
  <si>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</si>
  <si>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</si>
  <si>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</si>
  <si>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</si>
  <si>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Limpieza 31 Ago</t>
  </si>
  <si>
    <t>Clases de Canto Annie Carrizales</t>
  </si>
  <si>
    <t>Mantenimiento</t>
  </si>
  <si>
    <t>Limpieza 07-Sep</t>
  </si>
  <si>
    <t>Limpieza 14-Sep</t>
  </si>
  <si>
    <t>Renta Local Septiembre</t>
  </si>
  <si>
    <t>Limpieza 21-Sep</t>
  </si>
  <si>
    <t>Clases de Canto Nahomy Perez</t>
  </si>
  <si>
    <t>Limpieza 28-Sep</t>
  </si>
  <si>
    <t>Limpieza 05-Oct</t>
  </si>
  <si>
    <t>Limpieza 12-Oct</t>
  </si>
  <si>
    <t>Limpieza 19-Oct</t>
  </si>
  <si>
    <t>Renta Local Octubre</t>
  </si>
  <si>
    <t>Limpieza 26-Oct</t>
  </si>
  <si>
    <t>Articulos de limpieza</t>
  </si>
  <si>
    <t>Clases de Batería Demian Andrade</t>
  </si>
  <si>
    <t>Limpieza 4 Nov</t>
  </si>
  <si>
    <t>Mantenimiento Nov</t>
  </si>
  <si>
    <t>Limpieza 12 Nov</t>
  </si>
  <si>
    <t>Limpieza 16 Nov</t>
  </si>
  <si>
    <t>Renta Local Noviembre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</si>
  <si>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</si>
  <si>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</si>
  <si>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</si>
  <si>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</si>
  <si>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</si>
  <si>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</si>
  <si>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</si>
  <si>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Mantenimiento Dic</t>
  </si>
  <si>
    <t>Limpieza 9 Dic</t>
  </si>
  <si>
    <t>Frank Aguinaldo 2024</t>
  </si>
  <si>
    <t>Limpieza 16 Dic + Aguinaldo 2024</t>
  </si>
  <si>
    <t>Renta Local Diciembre</t>
  </si>
  <si>
    <t>Limpieza 23 Dic</t>
  </si>
  <si>
    <t>Limpieza 6 Enero</t>
  </si>
  <si>
    <t>Suma de Total</t>
  </si>
  <si>
    <t>Presupuesto por ejercer</t>
  </si>
  <si>
    <t>Total Inversión</t>
  </si>
  <si>
    <t>Porcentaje gastado</t>
  </si>
  <si>
    <t>Arath Martinez Gomez</t>
  </si>
  <si>
    <t>Vie 17:00 a 18:00</t>
  </si>
  <si>
    <t>Martha Berenice Gomez</t>
  </si>
  <si>
    <t>Cristopher Rafael Huerta Robledo</t>
  </si>
  <si>
    <t>Mariana Diaz Garcia</t>
  </si>
  <si>
    <t>Sergio Hector Rivera Trejo</t>
  </si>
  <si>
    <t>Blanca Estela Trejo Cano</t>
  </si>
  <si>
    <t>12:00 a 13:00 Sa</t>
  </si>
  <si>
    <t>Impresiones reconocimientos</t>
  </si>
  <si>
    <t>Plumon Permanente</t>
  </si>
  <si>
    <t>Reconocimiento</t>
  </si>
  <si>
    <t>Plumas y copia</t>
  </si>
  <si>
    <t>Papel de baño 1 rollo</t>
  </si>
  <si>
    <t>Formularios de inscripción y encuestas</t>
  </si>
  <si>
    <t>Cuerda Ernie Ball</t>
  </si>
  <si>
    <t>Guillotinado reconocimientos</t>
  </si>
  <si>
    <t>Limpieza 08-Feb</t>
  </si>
  <si>
    <t>Limpieza 01-Feb</t>
  </si>
  <si>
    <t>Limpieza 09-Nov</t>
  </si>
  <si>
    <t>Comida con Socios de Huella Estructural - La Buena Barra</t>
  </si>
  <si>
    <t>Comida con Socios de Huella Estructural - La Bikina</t>
  </si>
  <si>
    <t>Comida con Socios de Huella Estructural - Sonora Grill Prime</t>
  </si>
  <si>
    <t>Sueldo Maestros Rockstar Skull</t>
  </si>
  <si>
    <t>Symbiot</t>
  </si>
  <si>
    <t>Hector R Solis Q</t>
  </si>
  <si>
    <t>Sueldos</t>
  </si>
  <si>
    <t>Renta</t>
  </si>
  <si>
    <t>Limpieza 21-Ene</t>
  </si>
  <si>
    <t>Limpieza</t>
  </si>
  <si>
    <t>Simcom SIM7600G PCIe</t>
  </si>
  <si>
    <t>JLCPCB Manufacturing</t>
  </si>
  <si>
    <t>Poste de bafle metalico</t>
  </si>
  <si>
    <t>Alto professional TX2125 SW Activo 12" 900W con DSP</t>
  </si>
  <si>
    <t>Behrninger B210D Bafle Activo</t>
  </si>
  <si>
    <t>Pedalera</t>
  </si>
  <si>
    <t>2023</t>
  </si>
  <si>
    <t>2024</t>
  </si>
  <si>
    <t>2025</t>
  </si>
  <si>
    <t>Placa de desarrollo ESP-32-S3</t>
  </si>
  <si>
    <t>Caja de plastico ABS impermeable 200-120-75 with ears negra</t>
  </si>
  <si>
    <t>Caja de bateria</t>
  </si>
  <si>
    <t xml:space="preserve">Simcom SIM7600G </t>
  </si>
  <si>
    <t>Lun y Mie 18:00 a 19:00</t>
  </si>
  <si>
    <t>Paulina Yazmin Vallejo Nava</t>
  </si>
  <si>
    <t>Ma 18:00 a 19:00</t>
  </si>
  <si>
    <t>Cristopher Huerta</t>
  </si>
  <si>
    <t>Cuerdas Ernieball</t>
  </si>
  <si>
    <t>3 Multicontactos</t>
  </si>
  <si>
    <t>Cuerda 2, Ernieball</t>
  </si>
  <si>
    <t>Papel de baño</t>
  </si>
  <si>
    <t>JLCPCB Manufacturing - Versión 2 del Prototipo</t>
  </si>
  <si>
    <t>MXN</t>
  </si>
  <si>
    <t>Abril2</t>
  </si>
  <si>
    <t>kyfageraldinnatha</t>
  </si>
  <si>
    <t>JLCPCB Manufacturing - Versión 3 del Prototipo</t>
  </si>
  <si>
    <t>Fuente Regulada 9V 4A</t>
  </si>
  <si>
    <t>Cable Polarizado 22 AWG para batería Sanelec</t>
  </si>
  <si>
    <t>Conectores JST XH 2 pines (200 conectores)</t>
  </si>
  <si>
    <t>Kit de seperadores y tornillos de nylon</t>
  </si>
  <si>
    <t>Espaciadores y tornillos de latón</t>
  </si>
  <si>
    <t>Juego de tornillos para caja</t>
  </si>
  <si>
    <t>Mayo2</t>
  </si>
  <si>
    <t>Cesar Augusto Ancona Tellez</t>
  </si>
  <si>
    <t>16:00 a 17:00 Lun</t>
  </si>
  <si>
    <t>HSBC 1816</t>
  </si>
  <si>
    <t>Jue 19:00 a 20:00</t>
  </si>
  <si>
    <t>Sab 12:00 a 13:00</t>
  </si>
  <si>
    <t>Mauricio Vallejo</t>
  </si>
  <si>
    <t>Irving Omar Pacheco Flores</t>
  </si>
  <si>
    <t>Luis Tadeo Diaz Servín</t>
  </si>
  <si>
    <t>Ma 17:00 a 18:00</t>
  </si>
  <si>
    <t>Limpieza 22-Feb</t>
  </si>
  <si>
    <t>Quincena Santiago</t>
  </si>
  <si>
    <t>Finiquito Frank</t>
  </si>
  <si>
    <t>Limpieza 12-Abr</t>
  </si>
  <si>
    <t>Limpieza 03-May</t>
  </si>
  <si>
    <t>Limpieza 15-Feb</t>
  </si>
  <si>
    <t>Adelanto involuntario Santiago</t>
  </si>
  <si>
    <t>Limpieza 05-Abr</t>
  </si>
  <si>
    <t>Limpieza 26-Abr</t>
  </si>
  <si>
    <t>Limpieza 19-Abr</t>
  </si>
  <si>
    <t>Mayeli Servin Morales</t>
  </si>
  <si>
    <t>Micro SD Cards y cable ethernet 30m</t>
  </si>
  <si>
    <t>Anillos de goma IP65, Modulos Bluetooth HC05, PLC Shield</t>
  </si>
  <si>
    <t>Baterías recargables, soportes batería, jumpers y rollo de niquel</t>
  </si>
  <si>
    <t>Planta portatil para soldadura por puntos</t>
  </si>
  <si>
    <t>Smartphone Motorola Moto G04s</t>
  </si>
  <si>
    <t>Prestamo Hugo</t>
  </si>
  <si>
    <t>Jul</t>
  </si>
  <si>
    <t>Junio2</t>
  </si>
  <si>
    <t>Observaciones</t>
  </si>
  <si>
    <t>2x Micro SD Cards Lexar</t>
  </si>
  <si>
    <t>Lunes, se hace cargo el 31</t>
  </si>
  <si>
    <t>Gerardo Alexis Ayala Castillo</t>
  </si>
  <si>
    <t>Lunes</t>
  </si>
  <si>
    <t>Marty Isabela Alcaraz</t>
  </si>
  <si>
    <t>Mario Andrés Alpízar Venegas</t>
  </si>
  <si>
    <t>Gerardo Tadeo Yépez Padilla</t>
  </si>
  <si>
    <t>Efectivo 04-Jun</t>
  </si>
  <si>
    <t>Itzel Ameyalli Lechuga Valero</t>
  </si>
  <si>
    <t>Julio3</t>
  </si>
  <si>
    <t>Agosto3</t>
  </si>
  <si>
    <t>Septiembre3</t>
  </si>
  <si>
    <t>Felix Santamaría Peña</t>
  </si>
  <si>
    <t xml:space="preserve">Iktan Nezzo Buendía Ramírez </t>
  </si>
  <si>
    <t>Santiago Bustamante</t>
  </si>
  <si>
    <t>Cristopher Eduardo Lopez Guzman</t>
  </si>
  <si>
    <t>Edwin Kevin Salazar Saenz</t>
  </si>
  <si>
    <t>Aileen Muñoa</t>
  </si>
  <si>
    <t>Abril Torreas Jimenez</t>
  </si>
  <si>
    <t>1050 en efectivo, junio</t>
  </si>
  <si>
    <t>Martha Yanira Olvera Ricco</t>
  </si>
  <si>
    <t>Luna Daniela Flores Alvarez</t>
  </si>
  <si>
    <t>Maria de Lourdes Galindo Becerra</t>
  </si>
  <si>
    <t>Sofia Patiño Gonzalez</t>
  </si>
  <si>
    <t>Manuel Santiago Mendoza</t>
  </si>
  <si>
    <t>Leonardo Perez Gomez</t>
  </si>
  <si>
    <t>Leonardo Saul Ayala Vaca</t>
  </si>
  <si>
    <t>Santiago Rosas Estrada</t>
  </si>
  <si>
    <t>Becado</t>
  </si>
  <si>
    <t>Andrés Daza Flores</t>
  </si>
  <si>
    <t>Elian Matias Ayala Vaca</t>
  </si>
  <si>
    <t>Max Flores Alvarez</t>
  </si>
  <si>
    <t>Oscar Godinez Martinez</t>
  </si>
  <si>
    <t>Romina Rojas Aviles</t>
  </si>
  <si>
    <t>Axel Emiliano Rojas Aviles</t>
  </si>
  <si>
    <t>David Alejandro Allende Avila</t>
  </si>
  <si>
    <t>Mantenimiento de Junio y Julio</t>
  </si>
  <si>
    <t>Papel Higienico</t>
  </si>
  <si>
    <t>25 Juegos de Inscripción</t>
  </si>
  <si>
    <t>Corrector de cinta</t>
  </si>
  <si>
    <t>Maria de Lourdes Galindo</t>
  </si>
  <si>
    <t>400 perdidos</t>
  </si>
  <si>
    <t>Santiago</t>
  </si>
  <si>
    <t>Veronica Ramirez Ruano</t>
  </si>
  <si>
    <t>Limpieza 24-May</t>
  </si>
  <si>
    <t>Limpieza 07-Jun</t>
  </si>
  <si>
    <t>Limpieza 14-Jun</t>
  </si>
  <si>
    <t>Marketing Emiliano Rosas</t>
  </si>
  <si>
    <t>Limpieza 17-May</t>
  </si>
  <si>
    <t>Cables XLR</t>
  </si>
  <si>
    <t>Plumones</t>
  </si>
  <si>
    <t>Renta Local</t>
  </si>
  <si>
    <t>Limpieza 10-May</t>
  </si>
  <si>
    <t>Limpieza 21-Jun</t>
  </si>
  <si>
    <t>Limpieza 28-Jun</t>
  </si>
  <si>
    <t>Limpieza 05-Jul</t>
  </si>
  <si>
    <t>Limpieza 12-Jul</t>
  </si>
  <si>
    <t>Aisee Nuñez Lopez</t>
  </si>
  <si>
    <t>Alejandro Paris Hernandez Suarez</t>
  </si>
  <si>
    <t>Lun 19:00 a 20:00</t>
  </si>
  <si>
    <t>Ayin Michelle Peña Gonzalez</t>
  </si>
  <si>
    <t>Mie 17:00 a 18:00</t>
  </si>
  <si>
    <t>Carlos Alejandro Maya Rodriguez</t>
  </si>
  <si>
    <t>Daniel Yamir Quiroz Dias</t>
  </si>
  <si>
    <t>Jue 15:00 a 16:00</t>
  </si>
  <si>
    <t>Efectivo 23-Jul</t>
  </si>
  <si>
    <t>Gabriela Gonzalez Casillas</t>
  </si>
  <si>
    <t>Fabricio Tello Hernandez</t>
  </si>
  <si>
    <t>Sab 11:00 a 12:00</t>
  </si>
  <si>
    <t>Efectivo 19-Jul</t>
  </si>
  <si>
    <t>Joshua Chanampa Villada</t>
  </si>
  <si>
    <t>Vie 16:00 a 18:00</t>
  </si>
  <si>
    <t>Jue 17:00 a 19:00</t>
  </si>
  <si>
    <t>350 TPV Efectivo 8-Jul 1000</t>
  </si>
  <si>
    <t>Haydee Paola</t>
  </si>
  <si>
    <t>Efectivo 10-Jul</t>
  </si>
  <si>
    <t>Vanessa Desire Maya Bermudez</t>
  </si>
  <si>
    <t>Xanat Yamil Carmona Jimenez</t>
  </si>
  <si>
    <t>Sa 13:00 a 14:00</t>
  </si>
  <si>
    <t>Se reincorpora Agosto</t>
  </si>
  <si>
    <t>Vacaciones</t>
  </si>
  <si>
    <t>Pamela Gutierrez Carrillo</t>
  </si>
  <si>
    <t>Devolución por pago doble Veronica Ramirez</t>
  </si>
  <si>
    <t>Devolución por pago doble Javier Lechuga</t>
  </si>
  <si>
    <t>Devolución por pago doble Erika Gallegos</t>
  </si>
  <si>
    <t>Carpeta y hojas</t>
  </si>
  <si>
    <t>Efectivo 22-Jul, a favor 150 (dio 1500)</t>
  </si>
  <si>
    <t>Clase de muestra Teclado</t>
  </si>
  <si>
    <t>Clases de muestra Bateria (Demian)</t>
  </si>
  <si>
    <t>Clases de muestra Guitarra (Hugo)</t>
  </si>
  <si>
    <t>Clase de muestra Guitarra (Irwin)</t>
  </si>
  <si>
    <t>Zoom Anualidad</t>
  </si>
  <si>
    <t>Mantenimiento Guitarras</t>
  </si>
  <si>
    <t>Clases de Bateria Demian Andrade</t>
  </si>
  <si>
    <t>Limpieza 19-Jul</t>
  </si>
  <si>
    <t>Pago Renta Mes Julio</t>
  </si>
  <si>
    <t>Pago Renta Mes Agosto</t>
  </si>
  <si>
    <t>Limpieza 26-Jul</t>
  </si>
  <si>
    <t>Teclado Alesis 88 teclas 480 sonidos MIDI</t>
  </si>
  <si>
    <t>Column Labels</t>
  </si>
  <si>
    <t>Row Labels</t>
  </si>
  <si>
    <t>Grand Total</t>
  </si>
  <si>
    <t>(Multiple Items)</t>
  </si>
  <si>
    <t>2024 Total</t>
  </si>
  <si>
    <t>2025 Total</t>
  </si>
  <si>
    <t>&lt;3/31/2023</t>
  </si>
  <si>
    <t>&lt;3/31/2023 Total</t>
  </si>
  <si>
    <t>Qtr1</t>
  </si>
  <si>
    <t>Qtr1 Total</t>
  </si>
  <si>
    <t>Qtr2</t>
  </si>
  <si>
    <t>Qtr2 Total</t>
  </si>
  <si>
    <t>Qtr3</t>
  </si>
  <si>
    <t>Qtr3 Total</t>
  </si>
  <si>
    <t>Qtr4</t>
  </si>
  <si>
    <t>Qtr4 Total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</si>
  <si>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</si>
  <si>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</si>
  <si>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</si>
  <si>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</si>
  <si>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</si>
  <si>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</si>
  <si>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</si>
  <si>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</si>
  <si>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</si>
  <si>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</si>
  <si>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</si>
  <si>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(blank)</t>
  </si>
  <si>
    <t>Lun 16:00 a 17:00</t>
  </si>
  <si>
    <t>Mie16:00 a 17:00</t>
  </si>
  <si>
    <t>Jue 18:00 a 19:00</t>
  </si>
  <si>
    <t>Jue 16:00 a 17:00</t>
  </si>
  <si>
    <t>Count of Estatus</t>
  </si>
  <si>
    <t>Sum of Julio3</t>
  </si>
  <si>
    <t>JLCPCB Manufacturing - Versión 4 del Prototipo</t>
  </si>
  <si>
    <t>Caja de plastico ABS impermeable 200-120-75 with ears blanca</t>
  </si>
  <si>
    <t>20 baterias 18650</t>
  </si>
  <si>
    <t>Kit de 10 memorias MicroSD 32GB Adata</t>
  </si>
  <si>
    <t>Mantenimiento mezcladora Yamaha</t>
  </si>
  <si>
    <t>Camara de seguridad WiFi Foco HD Nocturna</t>
  </si>
  <si>
    <t>25 Etiquetas CTIM-3 metalizadas Creatify</t>
  </si>
  <si>
    <t>Conectores DC IP68</t>
  </si>
  <si>
    <t>Conectores Ethernet IP68</t>
  </si>
  <si>
    <t>Power Supply 9V 4A Verifone</t>
  </si>
  <si>
    <t>Envío UPS CN MX</t>
  </si>
  <si>
    <t>ID</t>
  </si>
  <si>
    <t>forma_de_pago</t>
  </si>
  <si>
    <t>socio</t>
  </si>
  <si>
    <t>concepto</t>
  </si>
  <si>
    <t>fecha</t>
  </si>
  <si>
    <t>cantidad</t>
  </si>
  <si>
    <t>precio_unitario</t>
  </si>
  <si>
    <t>total</t>
  </si>
  <si>
    <t>cliente</t>
  </si>
  <si>
    <t>Symbiot Technologies</t>
  </si>
  <si>
    <t>tipo</t>
  </si>
  <si>
    <t>ingreso</t>
  </si>
  <si>
    <t>gasto</t>
  </si>
  <si>
    <t>empresa</t>
  </si>
  <si>
    <t>Huella Estructural</t>
  </si>
  <si>
    <t>Rockstar Skull</t>
  </si>
  <si>
    <t>Mensualidad clase Guitarra G Gwyneth Adriana Tagliabue Cruz</t>
  </si>
  <si>
    <t>Mensualidad clase Guitarra G Alejandro Navarro Baltazar</t>
  </si>
  <si>
    <t>Mensualidad clase Guitarra G Manuel Zacate Millan</t>
  </si>
  <si>
    <t>Mensualidad clase Teclado G Luis Erik Arias Ayala</t>
  </si>
  <si>
    <t>Mensualidad clase Guitarra I Jose Fernando Campos Esparza</t>
  </si>
  <si>
    <t>Mensualidad clase Batería G Fanny Ieraldini Guitierrez Jasso</t>
  </si>
  <si>
    <t>Mensualidad clase Guitarra G Jose Francisco Rangel Alonso</t>
  </si>
  <si>
    <t>Mensualidad clase Guitarra I Alan Mateo Gomez Juarez</t>
  </si>
  <si>
    <t>Mensualidad clase Guitarra G Enrique Alexander Roldan Lopez</t>
  </si>
  <si>
    <t>Mensualidad clase Batería G Enrique Alexander Roldan Lopez</t>
  </si>
  <si>
    <t>Mensualidad clase Guitarra G Guadalupe Donaji Arellano Ramirez</t>
  </si>
  <si>
    <t>Mensualidad clase Bajo G Brenda Serrano Cervantes</t>
  </si>
  <si>
    <t>Mensualidad clase Guitarra G Joaquin Pimentel</t>
  </si>
  <si>
    <t>Mensualidad clase Guitarra G Isabel Ramos</t>
  </si>
  <si>
    <t>Mensualidad clase Batería G Leonardo Landa Sanchez</t>
  </si>
  <si>
    <t>Mensualidad clase Batería I Rebeca Guadalupe Juarez Vergara</t>
  </si>
  <si>
    <t>Mensualidad clase Bajo G Mateo Ludwig</t>
  </si>
  <si>
    <t>Mensualidad clase Guitarra G Alondra Cecilia Morales Alvarez</t>
  </si>
  <si>
    <t>Mensualidad clase Teclado G Oscar Castilla</t>
  </si>
  <si>
    <t>Mensualidad clase Guitarra G Daniel Alexander Hernandez Arce</t>
  </si>
  <si>
    <t>Mensualidad clase Batería G Luciano Ariel Hernandez Arce</t>
  </si>
  <si>
    <t>Mensualidad clase Teclado G Daniel Alexander Hernandez Arce</t>
  </si>
  <si>
    <t>Mensualidad clase Teclado G Luciano Ariel Hernandez Arce</t>
  </si>
  <si>
    <t>Mensualidad clase Guitarra G Erik Alcantara Trejo</t>
  </si>
  <si>
    <t>Mensualidad clase Guitarra G Luzbel Rueda Muñoz</t>
  </si>
  <si>
    <t>Mensualidad clase Batería G Aidan Crosby Lobo</t>
  </si>
  <si>
    <t>Mensualidad clase Guitarra G Axel Adrian Hernandez Martinez</t>
  </si>
  <si>
    <t>Mensualidad clase Guitarra G Leonardo Arturo Gomez Lopez</t>
  </si>
  <si>
    <t>Mensualidad clase Guitarra G Rui Ortiz</t>
  </si>
  <si>
    <t>Mensualidad clase Guitarra G Manuel Santiago Mendoza</t>
  </si>
  <si>
    <t>Mensualidad clase Teclado G Yoanna Barrios</t>
  </si>
  <si>
    <t>Mensualidad clase Canto G Yoanna Barrios</t>
  </si>
  <si>
    <t>Mensualidad clase Batería G Rebeca Ramirez</t>
  </si>
  <si>
    <t>Mensualidad clase Canto G Rebeca Ramirez</t>
  </si>
  <si>
    <t>Mensualidad clase Canto G Luis Alberto Guizar Garcia</t>
  </si>
  <si>
    <t>Mensualidad clase Teclado G Alejandro Quijano</t>
  </si>
  <si>
    <t>Mensualidad clase Guitarra G Oscar Godinez Martinez</t>
  </si>
  <si>
    <t>Mensualidad clase Bajo G Alexis Cordova</t>
  </si>
  <si>
    <t>Mensualidad clase Guitarra G Edgar Javier Chavez Reyes</t>
  </si>
  <si>
    <t>Mensualidad clase Batería G Ares Maximiliano Gonzalez</t>
  </si>
  <si>
    <t>Mensualidad clase Teclado G Mateo Gonzalez</t>
  </si>
  <si>
    <t>Mensualidad clase Batería G Luis Fernando Ferruzca Perez</t>
  </si>
  <si>
    <t>Mensualidad clase Batería G Luciano Gastelum Crosby</t>
  </si>
  <si>
    <t>Mensualidad clase Teclado G Victor Eduardo Caballero Nieto</t>
  </si>
  <si>
    <t>Mensualidad clase Canto G Dulce Yael Tarrios</t>
  </si>
  <si>
    <t>Mensualidad clase Batería G Jorge Armando Hernandez</t>
  </si>
  <si>
    <t>Mensualidad clase Guitarra G Ivan Eidan Espinosa</t>
  </si>
  <si>
    <t>Mensualidad clase Canto G Ivan Eidan Espinosa</t>
  </si>
  <si>
    <t>Mensualidad clase Teclado G Nicolas Gutierrez Rebollo</t>
  </si>
  <si>
    <t>Mensualidad clase Canto G Luis Mario Oropeza</t>
  </si>
  <si>
    <t>Mensualidad clase Guitarra G Luis Mario Oropeza</t>
  </si>
  <si>
    <t>Mensualidad clase Guitarra G Leonardo Saul Ayala Vaca</t>
  </si>
  <si>
    <t>Mensualidad clase Batería G Elian Matias Ayala Vaca</t>
  </si>
  <si>
    <t>Mensualidad clase Bajo G Carlos Bennet</t>
  </si>
  <si>
    <t>Mensualidad clase Batería G Leonardo Perez Gomez</t>
  </si>
  <si>
    <t>Mensualidad clase Teclado G Cristopher Rafael Huerta Robledo</t>
  </si>
  <si>
    <t>Mensualidad clase Batería G Sergio Hector Rivera Trejo</t>
  </si>
  <si>
    <t>Mensualidad clase Guitarra G Mariana Diaz Garcia</t>
  </si>
  <si>
    <t>Mensualidad clase Batería G Arath Martinez Gomez</t>
  </si>
  <si>
    <t>Mensualidad clase Canto G Carlos Alejandro Maya Rodriguez</t>
  </si>
  <si>
    <t>Mensualidad clase Batería G Paulina Yazmin Vallejo Nava</t>
  </si>
  <si>
    <t>Mensualidad clase Canto G David Alejandro Allende Avila</t>
  </si>
  <si>
    <t>Mensualidad clase Guitarra G Cesar Augusto Ancona Tellez</t>
  </si>
  <si>
    <t>Mensualidad clase Guitarra G Irving Omar Pacheco Flores</t>
  </si>
  <si>
    <t>Mensualidad clase Bajo G Luis Tadeo Diaz Servín</t>
  </si>
  <si>
    <t>Mensualidad clase Guitarra G Gerardo Alexis Ayala Castillo</t>
  </si>
  <si>
    <t>Mensualidad clase Guitarra G Andrés Daza Flores</t>
  </si>
  <si>
    <t>Mensualidad clase Guitarra G Marty Isabela Alcaraz</t>
  </si>
  <si>
    <t>Mensualidad clase Guitarra G Mario Andrés Alpízar Venegas</t>
  </si>
  <si>
    <t>Mensualidad clase Batería G Felix Santamaría Peña</t>
  </si>
  <si>
    <t>Mensualidad clase Batería G Gerardo Tadeo Yépez Padilla</t>
  </si>
  <si>
    <t>Mensualidad clase Canto G Itzel Ameyalli Lechuga Valero</t>
  </si>
  <si>
    <t xml:space="preserve">Mensualidad clase Guitarra G Iktan Nezzo Buendía Ramírez </t>
  </si>
  <si>
    <t>Mensualidad clase Batería G Santiago Bustamante</t>
  </si>
  <si>
    <t>Mensualidad clase Teclado G Luna Daniela Flores Alvarez</t>
  </si>
  <si>
    <t>Mensualidad clase Guitarra G Max Flores Alvarez</t>
  </si>
  <si>
    <t>Mensualidad clase Canto G Cristopher Eduardo Lopez Guzman</t>
  </si>
  <si>
    <t>Mensualidad clase Guitarra G Edwin Kevin Salazar Saenz</t>
  </si>
  <si>
    <t>Mensualidad clase Batería G Abril Torreas Jimenez</t>
  </si>
  <si>
    <t>Mensualidad clase Teclado G Aileen Muñoa</t>
  </si>
  <si>
    <t>Mensualidad clase Teclado G Maria de Lourdes Galindo Becerra</t>
  </si>
  <si>
    <t>Mensualidad clase Teclado G Sofia Patiño Gonzalez</t>
  </si>
  <si>
    <t>Mensualidad clase Batería G Santiago Rosas Estrada</t>
  </si>
  <si>
    <t>Mensualidad clase Guitarra G Romina Rojas Aviles</t>
  </si>
  <si>
    <t>Mensualidad clase Batería G Axel Emiliano Rojas Aviles</t>
  </si>
  <si>
    <t>Mensualidad clase Guitarra G Veronica Ramirez Ruano</t>
  </si>
  <si>
    <t>Mensualidad clase Guitarra G Aisee Nuñez Lopez</t>
  </si>
  <si>
    <t>Mensualidad clase Guitarra G Alejandro Paris Hernandez Suarez</t>
  </si>
  <si>
    <t>Mensualidad clase Canto G Ayin Michelle Peña Gonzalez</t>
  </si>
  <si>
    <t>Mensualidad clase Batería G Daniel Yamir Quiroz Dias</t>
  </si>
  <si>
    <t>Mensualidad clase Canto G Fabricio Tello Hernandez</t>
  </si>
  <si>
    <t>Mensualidad clase Canto G Joshua Chanampa Villada</t>
  </si>
  <si>
    <t>Mensualidad clase Guitarra G Joshua Chanampa Villada</t>
  </si>
  <si>
    <t>Mensualidad clase Batería G Vanessa Desire Maya Bermudez</t>
  </si>
  <si>
    <t>Mensualidad clase Canto G Xanat Yamil Carmona Jimenez</t>
  </si>
  <si>
    <t>Mensualidad clase Batería G Pamela Gutierrez Carrillo</t>
  </si>
  <si>
    <t>horario</t>
  </si>
  <si>
    <t>domicilado</t>
  </si>
  <si>
    <t>titular_domicilado</t>
  </si>
  <si>
    <t>estatus</t>
  </si>
  <si>
    <t>promocion</t>
  </si>
  <si>
    <t>NA</t>
  </si>
  <si>
    <t>Abril Torres Jimenez</t>
  </si>
  <si>
    <t>Baja Temporal</t>
  </si>
  <si>
    <t>Arianne Nahomy Rodriguez Grajeda</t>
  </si>
  <si>
    <t>Lun y Vie 18:00 a 19:00</t>
  </si>
  <si>
    <t>Diego Alonso Grajeda</t>
  </si>
  <si>
    <t>Eitan Peña Gonzalez</t>
  </si>
  <si>
    <t>No se realizó cargo</t>
  </si>
  <si>
    <t>Se requiere dar de baja y domiciliar</t>
  </si>
  <si>
    <t>Montserrat Paulina Talavera Huarcacha</t>
  </si>
  <si>
    <t>Harim Lopez</t>
  </si>
  <si>
    <t>Paga 04-Sep</t>
  </si>
  <si>
    <t>Paga 30-Ago</t>
  </si>
  <si>
    <t>Hugo</t>
  </si>
  <si>
    <t>Demian</t>
  </si>
  <si>
    <t>Manuel</t>
  </si>
  <si>
    <t>Nahomy</t>
  </si>
  <si>
    <t>Se incorpora en Sep</t>
  </si>
  <si>
    <t>Corte de clases activas 30-Ago</t>
  </si>
  <si>
    <t>Faltan clases de muestra</t>
  </si>
  <si>
    <t>A pagar</t>
  </si>
  <si>
    <t>Mensualidad clase Batería G Diego Alonso Grajeda</t>
  </si>
  <si>
    <t>Mensualidad clase Guitarra G Eitan Peña Gonzalez</t>
  </si>
  <si>
    <t>Mensualidad clase Teclado G Arianne Nahomy Rodriguez Grajeda</t>
  </si>
  <si>
    <t>Mensualidad clase Teclado G Montserrat Paulina Talavera Huarcacha</t>
  </si>
  <si>
    <t>Etiquetas de columna</t>
  </si>
  <si>
    <t>Total general</t>
  </si>
  <si>
    <t>Etiquetas de fila</t>
  </si>
  <si>
    <t>Suma de total</t>
  </si>
  <si>
    <t>Irwin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</si>
</sst>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;[Red]&quot;$&quot;#,##0.00"/>
    <numFmt numFmtId="166" formatCode="[$-409]d\-mmm\-yy;@"/>
    <numFmt numFmtId="167" formatCode="[$-409]d\-mmm\-yyyy;@"/>
    <numFmt numFmtId="168" formatCode="&quot;$&quot;#,##0.00"/>
    <numFmt numFmtId="169" formatCode="#,##0;[Red]#,##0"/>
    <numFmt numFmtId="170" formatCode="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0" xfId="0" applyFont="1" applyFill="1"/>
    <xf numFmtId="8" fontId="1" fillId="2" borderId="0" xfId="0" applyNumberFormat="1" applyFont="1" applyFill="1" applyAlignment="1">
      <alignment horizontal="center"/>
    </xf>
    <xf numFmtId="9" fontId="1" fillId="2" borderId="0" xfId="1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0" fontId="0" fillId="3" borderId="0" xfId="0" applyFill="1"/>
    <xf numFmtId="8" fontId="0" fillId="3" borderId="0" xfId="0" applyNumberFormat="1" applyFill="1" applyAlignment="1">
      <alignment horizontal="center"/>
    </xf>
    <xf numFmtId="8" fontId="1" fillId="4" borderId="2" xfId="0" applyNumberFormat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1" fillId="2" borderId="3" xfId="0" applyFont="1" applyFill="1" applyBorder="1"/>
    <xf numFmtId="8" fontId="1" fillId="2" borderId="3" xfId="0" applyNumberFormat="1" applyFont="1" applyFill="1" applyBorder="1" applyAlignment="1">
      <alignment horizontal="center"/>
    </xf>
    <xf numFmtId="9" fontId="1" fillId="2" borderId="3" xfId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168" fontId="0" fillId="0" borderId="0" xfId="0" applyNumberFormat="1"/>
    <xf numFmtId="165" fontId="0" fillId="0" borderId="0" xfId="0" applyNumberFormat="1" applyAlignment="1">
      <alignment wrapText="1"/>
    </xf>
    <xf numFmtId="16" fontId="0" fillId="0" borderId="0" xfId="0" applyNumberFormat="1" applyAlignment="1">
      <alignment horizontal="center"/>
    </xf>
    <xf numFmtId="165" fontId="6" fillId="0" borderId="0" xfId="0" applyNumberFormat="1" applyFont="1"/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6" borderId="0" xfId="0" applyFill="1"/>
    <xf numFmtId="17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right"/>
    </xf>
    <xf numFmtId="169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right"/>
    </xf>
    <xf numFmtId="169" fontId="1" fillId="5" borderId="2" xfId="0" applyNumberFormat="1" applyFont="1" applyFill="1" applyBorder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" fontId="0" fillId="8" borderId="0" xfId="0" applyNumberFormat="1" applyFill="1"/>
    <xf numFmtId="1" fontId="4" fillId="8" borderId="0" xfId="0" applyNumberFormat="1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7" fillId="0" borderId="0" xfId="0" applyFont="1"/>
  </cellXfs>
  <cellStyles count="2">
    <cellStyle name="Normal" xfId="0" builtinId="0"/>
    <cellStyle name="Porcentaje" xfId="1" builtinId="5"/>
  </cellStyles>
  <dxfs count="139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font>
        <b/>
      </font>
    </dxf>
    <dxf>
      <alignment horizontal="right"/>
    </dxf>
    <dxf>
      <alignment horizontal="right"/>
    </dxf>
    <dxf>
      <alignment horizontal="left"/>
    </dxf>
    <dxf>
      <alignment horizontal="center"/>
    </dxf>
    <dxf>
      <font>
        <b/>
      </font>
    </dxf>
    <dxf>
      <numFmt numFmtId="168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numFmt numFmtId="165" formatCode="&quot;$&quot;#,##0.00;[Red]&quot;$&quot;#,##0.00"/>
      <alignment horizontal="center" vertical="bottom" textRotation="0" wrapText="0" indent="0" justifyLastLine="0" shrinkToFit="0" readingOrder="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69" formatCode="#,##0;[Red]#,##0"/>
    </dxf>
    <dxf>
      <alignment horizontal="center"/>
    </dxf>
    <dxf>
      <alignment horizontal="center"/>
    </dxf>
    <dxf>
      <numFmt numFmtId="169" formatCode="#,##0;[Red]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numFmt numFmtId="169" formatCode="#,##0;[Red]#,##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0" formatCode="General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d\-mmm"/>
      <alignment horizontal="center" vertical="bottom" textRotation="0" wrapText="0" indent="0" justifyLastLine="0" shrinkToFit="0" readingOrder="0"/>
    </dxf>
    <dxf>
      <numFmt numFmtId="171" formatCode="d\-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Socios Symbiot.xlsx]Grafico de gastos por socio!Tabla 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 gastos por socio'!$D$2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'Grafico de gastos por socio'!$C$3:$C$7</c:f>
              <c:strCache>
                <c:ptCount val="4"/>
                <c:pt idx="0">
                  <c:v>Antonio Razo</c:v>
                </c:pt>
                <c:pt idx="1">
                  <c:v>Hugo Vazquez</c:v>
                </c:pt>
                <c:pt idx="2">
                  <c:v>Marco Delgado</c:v>
                </c:pt>
                <c:pt idx="3">
                  <c:v>Escuela</c:v>
                </c:pt>
              </c:strCache>
            </c:strRef>
          </c:cat>
          <c:val>
            <c:numRef>
              <c:f>'Grafico de gastos por socio'!$D$3:$D$7</c:f>
              <c:numCache>
                <c:formatCode>"$"#,##0.00_);[Red]\("$"#,##0.00\)</c:formatCode>
                <c:ptCount val="4"/>
                <c:pt idx="0">
                  <c:v>256201.86</c:v>
                </c:pt>
                <c:pt idx="1">
                  <c:v>78503</c:v>
                </c:pt>
                <c:pt idx="2">
                  <c:v>292379.51999999996</c:v>
                </c:pt>
                <c:pt idx="3">
                  <c:v>644446.15999999992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3-48E9-9C63-D6C228C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62599"/>
        <c:axId val="1650810184"/>
      </c:barChart>
      <c:catAx>
        <c:axId val="1751962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10184"/>
        <c:crosses val="autoZero"/>
        <c:auto val="1"/>
        <c:lblAlgn val="ctr"/>
        <c:lblOffset val="100"/>
        <c:noMultiLvlLbl val="0"/>
      </c:catAx>
      <c:valAx>
        <c:axId val="16508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6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6</xdr:row>
      <xdr:rowOff>179070</xdr:rowOff>
    </xdr:from>
    <xdr:to>
      <xdr:col>7</xdr:col>
      <xdr:colOff>1188720</xdr:colOff>
      <xdr:row>21</xdr:row>
      <xdr:rowOff>74295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FF35B52-8DF1-060F-4FAE-DC7847C9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E2FD7573-EEF7-489F-9674-4DF7CA43760D}" userId="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Delgado Yañez (marcodel)" refreshedDate="45875.551694675923" createdVersion="8" refreshedVersion="8" minRefreshableVersion="3" recordCount="99" xr:uid="{B7B105C5-6145-4FBC-BA83-363B0769A7BD}">
  <cacheSource type="worksheet">
    <worksheetSource name="Table14"/>
  </cacheSource>
  <cacheFields count="46">
    <cacheField name="Num Alumno" numFmtId="1">
      <sharedItems containsString="0" containsBlank="1" containsNumber="1" containsInteger="1" minValue="1" maxValue="98"/>
    </cacheField>
    <cacheField name="Alumno" numFmtId="0">
      <sharedItems containsBlank="1"/>
    </cacheField>
    <cacheField name="Edad" numFmtId="0">
      <sharedItems containsString="0" containsBlank="1" containsNumber="1" containsInteger="1" minValue="5" maxValue="70"/>
    </cacheField>
    <cacheField name="Maestro" numFmtId="0">
      <sharedItems containsBlank="1" count="11">
        <s v="Hugo Vázquez"/>
        <s v="Manuel Reyes"/>
        <s v="Julio Olvera"/>
        <s v="Irwin"/>
        <s v="Luis Blanquet"/>
        <s v="Nahomy Perez"/>
        <s v="Demian Andrade"/>
        <m/>
        <s v="Irwin " u="1"/>
        <s v="Bajo" u="1"/>
        <s v="Annie / Nahomy" u="1"/>
      </sharedItems>
    </cacheField>
    <cacheField name="Fecha de inscripción" numFmtId="167">
      <sharedItems containsNonDate="0" containsDate="1" containsString="0" containsBlank="1" minDate="2023-08-01T00:00:00" maxDate="2025-08-01T00:00:00"/>
    </cacheField>
    <cacheField name="Fecha de pago" numFmtId="167">
      <sharedItems containsNonDate="0" containsDate="1" containsString="0" containsBlank="1" minDate="2023-09-01T00:00:00" maxDate="2025-10-06T00:00:00"/>
    </cacheField>
    <cacheField name="Promocion" numFmtId="0">
      <sharedItems containsBlank="1"/>
    </cacheField>
    <cacheField name="Clase" numFmtId="0">
      <sharedItems containsBlank="1" count="6">
        <s v="Guitarra"/>
        <s v="Teclado"/>
        <s v="Batería"/>
        <s v="Bajo"/>
        <s v="Canto"/>
        <m/>
      </sharedItems>
    </cacheField>
    <cacheField name="Tipo" numFmtId="0">
      <sharedItems containsBlank="1" count="3">
        <s v="G"/>
        <s v="I"/>
        <m/>
      </sharedItems>
    </cacheField>
    <cacheField name="Horario" numFmtId="0">
      <sharedItems containsBlank="1"/>
    </cacheField>
    <cacheField name="Forma de Pago" numFmtId="0">
      <sharedItems containsBlank="1"/>
    </cacheField>
    <cacheField name="Domicilado" numFmtId="0">
      <sharedItems containsBlank="1"/>
    </cacheField>
    <cacheField name="Cantidad" numFmtId="0">
      <sharedItems containsString="0" containsBlank="1" containsNumber="1" containsInteger="1" minValue="1" maxValue="2"/>
    </cacheField>
    <cacheField name="Precio x unidad" numFmtId="165">
      <sharedItems containsString="0" containsBlank="1" containsNumber="1" containsInteger="1" minValue="1000" maxValue="2000"/>
    </cacheField>
    <cacheField name="Domicilado2" numFmtId="0">
      <sharedItems containsBlank="1"/>
    </cacheField>
    <cacheField name="Estatus" numFmtId="0">
      <sharedItems containsBlank="1" count="3">
        <s v="Baja"/>
        <s v="Activo"/>
        <m/>
      </sharedItems>
    </cacheField>
    <cacheField name="Tipo de Clase" numFmtId="0">
      <sharedItems count="8">
        <s v="Guitarra G"/>
        <s v="Teclado G"/>
        <s v="Guitarra I"/>
        <s v="Batería G"/>
        <s v="Bajo G"/>
        <s v="Batería I"/>
        <s v="Canto G"/>
        <s v=" "/>
      </sharedItems>
    </cacheField>
    <cacheField name="Julio" numFmtId="0">
      <sharedItems containsString="0" containsBlank="1" containsNumber="1" containsInteger="1" minValue="0" maxValue="0"/>
    </cacheField>
    <cacheField name="Agosto" numFmtId="165">
      <sharedItems containsString="0" containsBlank="1" containsNumber="1" containsInteger="1" minValue="0" maxValue="1500"/>
    </cacheField>
    <cacheField name="Septiembre" numFmtId="165">
      <sharedItems containsString="0" containsBlank="1" containsNumber="1" containsInteger="1" minValue="0" maxValue="2700"/>
    </cacheField>
    <cacheField name="Octubre" numFmtId="165">
      <sharedItems containsString="0" containsBlank="1" containsNumber="1" containsInteger="1" minValue="0" maxValue="2700"/>
    </cacheField>
    <cacheField name="Noviembre" numFmtId="165">
      <sharedItems containsString="0" containsBlank="1" containsNumber="1" containsInteger="1" minValue="0" maxValue="2700"/>
    </cacheField>
    <cacheField name="Diciembre" numFmtId="165">
      <sharedItems containsString="0" containsBlank="1" containsNumber="1" containsInteger="1" minValue="0" maxValue="2000"/>
    </cacheField>
    <cacheField name="Enero" numFmtId="165">
      <sharedItems containsString="0" containsBlank="1" containsNumber="1" containsInteger="1" minValue="0" maxValue="2000"/>
    </cacheField>
    <cacheField name="Febrero" numFmtId="165">
      <sharedItems containsString="0" containsBlank="1" containsNumber="1" containsInteger="1" minValue="0" maxValue="2000"/>
    </cacheField>
    <cacheField name="Marzo" numFmtId="165">
      <sharedItems containsString="0" containsBlank="1" containsNumber="1" containsInteger="1" minValue="0" maxValue="2000"/>
    </cacheField>
    <cacheField name="Abril" numFmtId="165">
      <sharedItems containsString="0" containsBlank="1" containsNumber="1" containsInteger="1" minValue="0" maxValue="2000"/>
    </cacheField>
    <cacheField name="Mayo" numFmtId="165">
      <sharedItems containsString="0" containsBlank="1" containsNumber="1" containsInteger="1" minValue="0" maxValue="2000"/>
    </cacheField>
    <cacheField name="Junio" numFmtId="165">
      <sharedItems containsString="0" containsBlank="1" containsNumber="1" containsInteger="1" minValue="0" maxValue="2000"/>
    </cacheField>
    <cacheField name="Julio2" numFmtId="165">
      <sharedItems containsString="0" containsBlank="1" containsNumber="1" containsInteger="1" minValue="0" maxValue="2250"/>
    </cacheField>
    <cacheField name="Agosto2" numFmtId="165">
      <sharedItems containsString="0" containsBlank="1" containsNumber="1" containsInteger="1" minValue="0" maxValue="2250"/>
    </cacheField>
    <cacheField name="Septiembre2" numFmtId="165">
      <sharedItems containsString="0" containsBlank="1" containsNumber="1" containsInteger="1" minValue="0" maxValue="2000"/>
    </cacheField>
    <cacheField name="Octubre2" numFmtId="165">
      <sharedItems containsString="0" containsBlank="1" containsNumber="1" containsInteger="1" minValue="0" maxValue="1800"/>
    </cacheField>
    <cacheField name="Noviembre2" numFmtId="165">
      <sharedItems containsString="0" containsBlank="1" containsNumber="1" containsInteger="1" minValue="0" maxValue="1800"/>
    </cacheField>
    <cacheField name="Diciembre3" numFmtId="165">
      <sharedItems containsString="0" containsBlank="1" containsNumber="1" containsInteger="1" minValue="0" maxValue="1800"/>
    </cacheField>
    <cacheField name="Enero2" numFmtId="165">
      <sharedItems containsString="0" containsBlank="1" containsNumber="1" containsInteger="1" minValue="0" maxValue="1800"/>
    </cacheField>
    <cacheField name="Febrero2" numFmtId="165">
      <sharedItems containsString="0" containsBlank="1" containsNumber="1" containsInteger="1" minValue="0" maxValue="2550"/>
    </cacheField>
    <cacheField name="Marzo2" numFmtId="165">
      <sharedItems containsString="0" containsBlank="1" containsNumber="1" containsInteger="1" minValue="0" maxValue="2550"/>
    </cacheField>
    <cacheField name="Abril2" numFmtId="165">
      <sharedItems containsString="0" containsBlank="1" containsNumber="1" containsInteger="1" minValue="0" maxValue="2550"/>
    </cacheField>
    <cacheField name="Mayo2" numFmtId="165">
      <sharedItems containsString="0" containsBlank="1" containsNumber="1" containsInteger="1" minValue="0" maxValue="2550"/>
    </cacheField>
    <cacheField name="Junio2" numFmtId="165">
      <sharedItems containsString="0" containsBlank="1" containsNumber="1" containsInteger="1" minValue="0" maxValue="2550"/>
    </cacheField>
    <cacheField name="Julio3" numFmtId="165">
      <sharedItems containsString="0" containsBlank="1" containsNumber="1" containsInteger="1" minValue="0" maxValue="2550" count="7">
        <m/>
        <n v="1500"/>
        <n v="1350"/>
        <n v="1800"/>
        <n v="1275"/>
        <n v="0"/>
        <n v="2550"/>
      </sharedItems>
    </cacheField>
    <cacheField name="Agosto3" numFmtId="165">
      <sharedItems containsString="0" containsBlank="1" containsNumber="1" containsInteger="1" minValue="0" maxValue="0"/>
    </cacheField>
    <cacheField name="Septiembre3" numFmtId="165">
      <sharedItems containsString="0" containsBlank="1" containsNumber="1" containsInteger="1" minValue="0" maxValue="0"/>
    </cacheField>
    <cacheField name="Total" numFmtId="165">
      <sharedItems containsSemiMixedTypes="0" containsString="0" containsNumber="1" containsInteger="1" minValue="0" maxValue="41900"/>
    </cacheField>
    <cacheField name="Observacione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Delgado Yañez (marcodel)" refreshedDate="45875.577905324077" createdVersion="8" refreshedVersion="8" minRefreshableVersion="3" recordCount="637" xr:uid="{98BC58F3-262E-4288-A2CA-048DAFE65C5C}">
  <cacheSource type="worksheet">
    <worksheetSource name="Table1"/>
  </cacheSource>
  <cacheFields count="10">
    <cacheField name="Fecha" numFmtId="166">
      <sharedItems containsNonDate="0" containsDate="1" containsString="0" containsBlank="1" minDate="2023-03-31T00:00:00" maxDate="2025-08-01T00:00:00" count="280">
        <d v="2023-03-31T00:00:00"/>
        <d v="2023-05-05T00:00:00"/>
        <d v="2023-05-13T00:00:00"/>
        <d v="2023-05-17T00:00:00"/>
        <d v="2023-05-22T00:00:00"/>
        <d v="2023-05-23T00:00:00"/>
        <d v="2023-05-30T00:00:00"/>
        <d v="2023-05-31T00:00:00"/>
        <d v="2023-06-02T00:00:00"/>
        <d v="2023-06-04T00:00:00"/>
        <d v="2023-06-06T00:00:00"/>
        <d v="2023-06-11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6T00:00:00"/>
        <d v="2023-06-30T00:00:00"/>
        <d v="2023-07-01T00:00:00"/>
        <d v="2023-07-04T00:00:00"/>
        <d v="2023-07-06T00:00:00"/>
        <d v="2023-07-07T00:00:00"/>
        <d v="2023-07-09T00:00:00"/>
        <d v="2023-07-11T00:00:00"/>
        <d v="2023-07-12T00:00:00"/>
        <d v="2023-07-13T00:00:00"/>
        <d v="2023-07-15T00:00:00"/>
        <d v="2023-07-17T00:00:00"/>
        <d v="2023-07-20T00:00:00"/>
        <d v="2023-07-21T00:00:00"/>
        <d v="2023-07-22T00:00:00"/>
        <d v="2023-07-24T00:00:00"/>
        <d v="2023-07-25T00:00:00"/>
        <d v="2023-07-29T00:00:00"/>
        <d v="2023-07-31T00:00:00"/>
        <d v="2023-08-01T00:00:00"/>
        <d v="2023-08-05T00:00:00"/>
        <d v="2023-08-06T00:00:00"/>
        <d v="2023-08-12T00:00:00"/>
        <d v="2023-08-15T00:00:00"/>
        <d v="2023-08-17T00:00:00"/>
        <d v="2023-08-19T00:00:00"/>
        <d v="2023-08-21T00:00:00"/>
        <d v="2023-08-22T00:00:00"/>
        <d v="2023-08-23T00:00:00"/>
        <d v="2023-08-24T00:00:00"/>
        <d v="2023-08-26T00:00:00"/>
        <d v="2023-08-28T00:00:00"/>
        <d v="2023-08-29T00:00:00"/>
        <d v="2023-08-31T00:00:00"/>
        <d v="2023-09-02T00:00:00"/>
        <d v="2023-09-08T00:00:00"/>
        <d v="2023-09-09T00:00:00"/>
        <d v="2023-09-15T00:00:00"/>
        <d v="2023-09-20T00:00:00"/>
        <d v="2023-09-21T00:00:00"/>
        <d v="2023-09-24T00:00:00"/>
        <d v="2023-09-26T00:00:00"/>
        <d v="2023-09-30T00:00:00"/>
        <d v="2023-10-01T00:00:00"/>
        <d v="2023-10-04T00:00:00"/>
        <d v="2023-10-06T00:00:00"/>
        <d v="2023-10-07T00:00:00"/>
        <d v="2023-10-14T00:00:00"/>
        <d v="2023-10-15T00:00:00"/>
        <d v="2023-10-16T00:00:00"/>
        <d v="2023-10-20T00:00:00"/>
        <d v="2023-10-21T00:00:00"/>
        <d v="2023-10-28T00:00:00"/>
        <d v="2023-10-31T00:00:00"/>
        <d v="2023-11-04T00:00:00"/>
        <d v="2023-11-10T00:00:00"/>
        <d v="2023-11-12T00:00:00"/>
        <d v="2023-11-14T00:00:00"/>
        <d v="2023-11-16T00:00:00"/>
        <d v="2023-11-17T00:00:00"/>
        <d v="2023-11-18T00:00:00"/>
        <d v="2023-11-20T00:00:00"/>
        <d v="2023-11-25T00:00:00"/>
        <d v="2023-11-27T00:00:00"/>
        <d v="2023-11-29T00:00:00"/>
        <d v="2023-11-30T00:00:00"/>
        <d v="2023-12-02T00:00:00"/>
        <d v="2023-12-09T00:00:00"/>
        <d v="2023-12-11T00:00:00"/>
        <d v="2023-12-16T00:00:00"/>
        <d v="2023-12-18T00:00:00"/>
        <d v="2023-12-20T00:00:00"/>
        <d v="2023-12-21T00:00:00"/>
        <d v="2023-12-31T00:00:00"/>
        <d v="2024-01-05T00:00:00"/>
        <d v="2024-01-06T00:00:00"/>
        <d v="2024-01-07T00:00:00"/>
        <d v="2024-01-12T00:00:00"/>
        <d v="2024-01-14T00:00:00"/>
        <d v="2024-01-15T00:00:00"/>
        <d v="2024-01-16T00:00:00"/>
        <d v="2024-01-20T00:00:00"/>
        <d v="2024-01-22T00:00:00"/>
        <d v="2024-01-29T00:00:00"/>
        <d v="2024-01-31T00:00:00"/>
        <d v="2024-02-02T00:00:00"/>
        <d v="2024-02-03T00:00:00"/>
        <d v="2024-02-10T00:00:00"/>
        <d v="2024-02-12T00:00:00"/>
        <d v="2024-02-16T00:00:00"/>
        <d v="2024-02-18T00:00:00"/>
        <d v="2024-02-19T00:00:00"/>
        <d v="2024-02-23T00:00:00"/>
        <d v="2024-02-24T00:00:00"/>
        <d v="2024-02-28T00:00:00"/>
        <d v="2024-02-29T00:00:00"/>
        <d v="2024-03-02T00:00:00"/>
        <d v="2024-03-08T00:00:00"/>
        <d v="2024-03-09T00:00:00"/>
        <d v="2024-03-12T00:00:00"/>
        <d v="2024-03-15T00:00:00"/>
        <d v="2024-03-16T00:00:00"/>
        <d v="2024-03-18T00:00:00"/>
        <d v="2024-03-22T00:00:00"/>
        <d v="2024-03-25T00:00:00"/>
        <d v="2024-03-30T00:00:00"/>
        <d v="2024-03-31T00:00:00"/>
        <d v="2024-04-04T00:00:00"/>
        <d v="2024-04-08T00:00:00"/>
        <d v="2024-04-14T00:00:00"/>
        <d v="2024-04-17T00:00:00"/>
        <d v="2024-04-21T00:00:00"/>
        <d v="2024-04-27T00:00:00"/>
        <d v="2024-04-29T00:00:00"/>
        <d v="2024-04-30T00:00:00"/>
        <d v="2024-05-04T00:00:00"/>
        <d v="2024-05-05T00:00:00"/>
        <d v="2024-05-08T00:00:00"/>
        <d v="2024-05-09T00:00:00"/>
        <d v="2024-05-10T00:00:00"/>
        <d v="2024-05-13T00:00:00"/>
        <d v="2024-05-18T00:00:00"/>
        <d v="2024-05-19T00:00:00"/>
        <d v="2024-05-20T00:00:00"/>
        <d v="2024-05-22T00:00:00"/>
        <d v="2024-05-27T00:00:00"/>
        <d v="2024-05-31T00:00:00"/>
        <d v="2024-06-01T00:00:00"/>
        <d v="2024-06-03T00:00:00"/>
        <d v="2024-06-09T00:00:00"/>
        <d v="2024-06-11T00:00:00"/>
        <d v="2024-06-15T00:00:00"/>
        <d v="2024-06-16T00:00:00"/>
        <d v="2024-06-18T00:00:00"/>
        <d v="2024-06-22T00:00:00"/>
        <d v="2024-06-23T00:00:00"/>
        <d v="2024-06-29T00:00:00"/>
        <d v="2024-06-30T00:00:00"/>
        <d v="2024-07-06T00:00:00"/>
        <d v="2024-07-08T00:00:00"/>
        <d v="2024-07-13T00:00:00"/>
        <d v="2024-07-15T00:00:00"/>
        <d v="2024-07-16T00:00:00"/>
        <d v="2024-07-22T00:00:00"/>
        <d v="2024-07-25T00:00:00"/>
        <d v="2024-07-27T00:00:00"/>
        <d v="2024-07-30T00:00:00"/>
        <d v="2024-08-04T00:00:00"/>
        <d v="2024-08-06T00:00:00"/>
        <d v="2024-08-12T00:00:00"/>
        <d v="2024-08-16T00:00:00"/>
        <d v="2024-08-18T00:00:00"/>
        <d v="2024-08-19T00:00:00"/>
        <d v="2024-08-21T00:00:00"/>
        <d v="2024-08-24T00:00:00"/>
        <d v="2024-08-30T00:00:00"/>
        <d v="2024-08-31T00:00:00"/>
        <d v="2024-09-02T00:00:00"/>
        <d v="2024-09-06T00:00:00"/>
        <d v="2024-09-07T00:00:00"/>
        <d v="2024-09-16T00:00:00"/>
        <d v="2024-09-17T00:00:00"/>
        <d v="2024-09-21T00:00:00"/>
        <d v="2024-09-23T00:00:00"/>
        <d v="2024-09-30T00:00:00"/>
        <d v="2024-10-04T00:00:00"/>
        <d v="2024-10-06T00:00:00"/>
        <d v="2024-10-11T00:00:00"/>
        <d v="2024-10-15T00:00:00"/>
        <d v="2024-10-16T00:00:00"/>
        <d v="2024-10-21T00:00:00"/>
        <d v="2024-10-26T00:00:00"/>
        <d v="2024-10-29T00:00:00"/>
        <d v="2024-10-31T00:00:00"/>
        <d v="2024-11-02T00:00:00"/>
        <d v="2024-11-04T00:00:00"/>
        <d v="2024-11-08T00:00:00"/>
        <d v="2024-11-09T00:00:00"/>
        <d v="2024-11-12T00:00:00"/>
        <d v="2024-11-14T00:00:00"/>
        <d v="2024-11-15T00:00:00"/>
        <d v="2024-11-16T00:00:00"/>
        <d v="2024-11-21T00:00:00"/>
        <d v="2024-11-30T00:00:00"/>
        <d v="2024-12-03T00:00:00"/>
        <d v="2024-12-09T00:00:00"/>
        <d v="2024-12-11T00:00:00"/>
        <d v="2024-12-16T00:00:00"/>
        <d v="2024-12-17T00:00:00"/>
        <d v="2024-12-18T00:00:00"/>
        <d v="2024-12-20T00:00:00"/>
        <d v="2024-12-23T00:00:00"/>
        <d v="2024-12-30T00:00:00"/>
        <d v="2024-12-31T00:00:00"/>
        <d v="2025-01-06T00:00:00"/>
        <d v="2025-01-08T00:00:00"/>
        <d v="2025-01-13T00:00:00"/>
        <d v="2025-01-14T00:00:00"/>
        <d v="2025-01-16T00:00:00"/>
        <d v="2025-01-20T00:00:00"/>
        <d v="2025-01-21T00:00:00"/>
        <d v="2025-01-22T00:00:00"/>
        <d v="2025-01-25T00:00:00"/>
        <d v="2025-01-31T00:00:00"/>
        <d v="2025-02-02T00:00:00"/>
        <d v="2025-02-04T00:00:00"/>
        <d v="2025-02-05T00:00:00"/>
        <d v="2025-02-11T00:00:00"/>
        <d v="2025-02-14T00:00:00"/>
        <d v="2025-02-16T00:00:00"/>
        <d v="2025-02-17T00:00:00"/>
        <d v="2025-02-24T00:00:00"/>
        <d v="2025-02-27T00:00:00"/>
        <d v="2025-02-28T00:00:00"/>
        <d v="2025-03-01T00:00:00"/>
        <d v="2025-03-10T00:00:00"/>
        <d v="2025-03-15T00:00:00"/>
        <d v="2025-03-16T00:00:00"/>
        <d v="2025-03-21T00:00:00"/>
        <d v="2025-03-23T00:00:00"/>
        <d v="2025-03-31T00:00:00"/>
        <d v="2025-04-01T00:00:00"/>
        <d v="2025-04-08T00:00:00"/>
        <d v="2025-04-13T00:00:00"/>
        <d v="2025-04-16T00:00:00"/>
        <d v="2025-04-22T00:00:00"/>
        <d v="2025-04-29T00:00:00"/>
        <d v="2025-04-30T00:00:00"/>
        <d v="2025-05-03T00:00:00"/>
        <d v="2025-05-05T00:00:00"/>
        <d v="2025-05-08T00:00:00"/>
        <d v="2025-05-09T00:00:00"/>
        <d v="2025-05-12T00:00:00"/>
        <d v="2025-05-16T00:00:00"/>
        <d v="2025-05-19T00:00:00"/>
        <d v="2025-05-22T00:00:00"/>
        <d v="2025-05-27T00:00:00"/>
        <d v="2025-05-31T00:00:00"/>
        <d v="2025-06-10T00:00:00"/>
        <d v="2025-06-16T00:00:00"/>
        <d v="2025-06-21T00:00:00"/>
        <d v="2025-06-23T00:00:00"/>
        <d v="2025-06-24T00:00:00"/>
        <d v="2025-06-30T00:00:00"/>
        <d v="2025-07-01T00:00:00"/>
        <d v="2025-07-08T00:00:00"/>
        <d v="2025-07-12T00:00:00"/>
        <d v="2025-07-15T00:00:00"/>
        <d v="2025-07-16T00:00:00"/>
        <d v="2025-07-17T00:00:00"/>
        <d v="2025-07-22T00:00:00"/>
        <d v="2025-07-23T00:00:00"/>
        <d v="2025-07-24T00:00:00"/>
        <d v="2025-07-26T00:00:00"/>
        <d v="2025-07-28T00:00:00"/>
        <d v="2025-07-29T00:00:00"/>
        <d v="2025-07-30T00:00:00"/>
        <d v="2025-07-31T00:00:00"/>
        <m/>
      </sharedItems>
      <fieldGroup par="9"/>
    </cacheField>
    <cacheField name="Concepto" numFmtId="0">
      <sharedItems containsBlank="1"/>
    </cacheField>
    <cacheField name="Socio" numFmtId="0">
      <sharedItems containsBlank="1" count="7">
        <s v="Antonio Razo"/>
        <s v="Marco Delgado"/>
        <s v="Hugo Vazquez"/>
        <s v="Escuela"/>
        <m/>
        <s v="Symbiot" u="1"/>
        <s v="Hugo Vazquez " u="1"/>
      </sharedItems>
    </cacheField>
    <cacheField name="Forma de Pago" numFmtId="0">
      <sharedItems containsBlank="1" count="7">
        <s v="TDC"/>
        <s v="Transferencia"/>
        <s v="Efectivo"/>
        <s v="TPV"/>
        <s v="Mercado Pago"/>
        <s v="Symbiot"/>
        <m/>
      </sharedItems>
    </cacheField>
    <cacheField name="Cantidad" numFmtId="0">
      <sharedItems containsString="0" containsBlank="1" containsNumber="1" containsInteger="1" minValue="1" maxValue="16"/>
    </cacheField>
    <cacheField name="Precio x unidad" numFmtId="165">
      <sharedItems containsString="0" containsBlank="1" containsNumber="1" minValue="-20000" maxValue="21942.34"/>
    </cacheField>
    <cacheField name="Total" numFmtId="165">
      <sharedItems containsString="0" containsBlank="1" containsNumber="1" minValue="-20000" maxValue="21942.34"/>
    </cacheField>
    <cacheField name="Months (Fecha)" numFmtId="0" databaseField="0">
      <fieldGroup base="0">
        <rangePr groupBy="months" startDate="2023-03-31T00:00:00" endDate="2025-08-01T00:00:00"/>
        <groupItems count="14">
          <s v="&lt;3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25"/>
        </groupItems>
      </fieldGroup>
    </cacheField>
    <cacheField name="Quarters (Fecha)" numFmtId="0" databaseField="0">
      <fieldGroup base="0">
        <rangePr groupBy="quarters" startDate="2023-03-31T00:00:00" endDate="2025-08-01T00:00:00"/>
        <groupItems count="6">
          <s v="&lt;3/31/2023"/>
          <s v="Qtr1"/>
          <s v="Qtr2"/>
          <s v="Qtr3"/>
          <s v="Qtr4"/>
          <s v="&gt;8/1/2025"/>
        </groupItems>
      </fieldGroup>
    </cacheField>
    <cacheField name="Years (Fecha)" numFmtId="0" databaseField="0">
      <fieldGroup base="0">
        <rangePr groupBy="years" startDate="2023-03-31T00:00:00" endDate="2025-08-01T00:00:00"/>
        <groupItems count="5">
          <s v="&lt;3/31/2023"/>
          <s v="2023"/>
          <s v="2024"/>
          <s v="2025"/>
          <s v="&gt;8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gado" refreshedDate="45900.532684490739" createdVersion="8" refreshedVersion="8" minRefreshableVersion="3" recordCount="1228" xr:uid="{C92C2B28-87DB-44EF-BF06-06531EBC93A8}">
  <cacheSource type="worksheet">
    <worksheetSource ref="A1:P1229" sheet="TransaccionesConsolidado"/>
  </cacheSource>
  <cacheFields count="16">
    <cacheField name="ID" numFmtId="0">
      <sharedItems containsSemiMixedTypes="0" containsString="0" containsNumber="1" containsInteger="1" minValue="1" maxValue="1228"/>
    </cacheField>
    <cacheField name="fecha" numFmtId="170">
      <sharedItems containsSemiMixedTypes="0" containsNonDate="0" containsDate="1" containsString="0" minDate="2023-03-31T00:00:00" maxDate="2025-09-01T00:00:00"/>
    </cacheField>
    <cacheField name="tipo" numFmtId="0">
      <sharedItems count="2">
        <s v="gasto"/>
        <s v="ingreso"/>
      </sharedItems>
    </cacheField>
    <cacheField name="concepto" numFmtId="0">
      <sharedItems/>
    </cacheField>
    <cacheField name="empresa" numFmtId="0">
      <sharedItems count="2">
        <s v="Rockstar Skull"/>
        <s v="Symbiot Technologies"/>
      </sharedItems>
    </cacheField>
    <cacheField name="cliente" numFmtId="0">
      <sharedItems/>
    </cacheField>
    <cacheField name="socio" numFmtId="0">
      <sharedItems/>
    </cacheField>
    <cacheField name="forma_de_pago" numFmtId="0">
      <sharedItems/>
    </cacheField>
    <cacheField name="horario" numFmtId="0">
      <sharedItems containsMixedTypes="1" containsNumber="1" containsInteger="1" minValue="0" maxValue="0"/>
    </cacheField>
    <cacheField name="promocion" numFmtId="0">
      <sharedItems/>
    </cacheField>
    <cacheField name="domicilado" numFmtId="0">
      <sharedItems containsMixedTypes="1" containsNumber="1" containsInteger="1" minValue="0" maxValue="0"/>
    </cacheField>
    <cacheField name="titular_domicilado" numFmtId="0">
      <sharedItems containsMixedTypes="1" containsNumber="1" containsInteger="1" minValue="0" maxValue="0"/>
    </cacheField>
    <cacheField name="estatus" numFmtId="0">
      <sharedItems/>
    </cacheField>
    <cacheField name="cantidad" numFmtId="0">
      <sharedItems containsSemiMixedTypes="0" containsString="0" containsNumber="1" minValue="1" maxValue="20.6"/>
    </cacheField>
    <cacheField name="precio_unitario" numFmtId="0">
      <sharedItems containsSemiMixedTypes="0" containsString="0" containsNumber="1" minValue="-20000" maxValue="25656.46"/>
    </cacheField>
    <cacheField name="total" numFmtId="165">
      <sharedItems containsSemiMixedTypes="0" containsString="0" containsNumber="1" minValue="-20000" maxValue="77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s v="Gwyneth Adriana Tagliabue Cruz"/>
    <n v="15"/>
    <x v="0"/>
    <d v="2023-08-01T00:00:00"/>
    <d v="2023-09-01T00:00:00"/>
    <s v="Inscripción $0.00"/>
    <x v="0"/>
    <x v="0"/>
    <s v="19:00 a 20:00 V"/>
    <s v="TPV"/>
    <m/>
    <n v="1"/>
    <n v="1500"/>
    <m/>
    <x v="0"/>
    <x v="0"/>
    <n v="0"/>
    <n v="1500"/>
    <n v="1350"/>
    <n v="1350"/>
    <n v="135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5550"/>
    <m/>
  </r>
  <r>
    <n v="2"/>
    <s v="Alejandro Navarro Baltazar"/>
    <n v="36"/>
    <x v="0"/>
    <d v="2023-08-02T00:00:00"/>
    <d v="2023-09-02T00:00:00"/>
    <s v="Inscripción $0.00"/>
    <x v="0"/>
    <x v="0"/>
    <s v="17:00 a 18:00 Mi"/>
    <s v="Efectivo"/>
    <m/>
    <n v="1"/>
    <n v="1500"/>
    <m/>
    <x v="0"/>
    <x v="0"/>
    <n v="0"/>
    <n v="1500"/>
    <n v="15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3000"/>
    <m/>
  </r>
  <r>
    <n v="3"/>
    <s v="Manuel Zacate Millan"/>
    <n v="62"/>
    <x v="0"/>
    <d v="2023-08-31T00:00:00"/>
    <d v="2023-09-30T00:00:00"/>
    <s v="Inscripción $0.00"/>
    <x v="0"/>
    <x v="0"/>
    <s v="12:30 a 13:30 S"/>
    <s v="TPV"/>
    <m/>
    <n v="1"/>
    <n v="1400"/>
    <m/>
    <x v="0"/>
    <x v="0"/>
    <n v="0"/>
    <n v="1400"/>
    <n v="15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2900"/>
    <m/>
  </r>
  <r>
    <n v="4"/>
    <s v="Luis Erik Arias Ayala"/>
    <n v="11"/>
    <x v="1"/>
    <d v="2023-09-01T00:00:00"/>
    <d v="2023-10-01T00:00:00"/>
    <s v="Inscripción $0.00"/>
    <x v="1"/>
    <x v="0"/>
    <s v="17:00 a 18:00 LyV"/>
    <s v="TPV"/>
    <m/>
    <n v="1"/>
    <n v="1500"/>
    <s v="No"/>
    <x v="0"/>
    <x v="1"/>
    <n v="0"/>
    <n v="0"/>
    <n v="2700"/>
    <n v="2700"/>
    <n v="2700"/>
    <n v="1500"/>
    <n v="1500"/>
    <n v="1500"/>
    <n v="1500"/>
    <n v="0"/>
    <n v="1500"/>
    <n v="0"/>
    <n v="2250"/>
    <n v="2250"/>
    <n v="1500"/>
    <n v="1500"/>
    <n v="1500"/>
    <n v="1500"/>
    <n v="1500"/>
    <n v="1500"/>
    <n v="1500"/>
    <n v="1500"/>
    <n v="1500"/>
    <n v="1500"/>
    <x v="1"/>
    <n v="0"/>
    <m/>
    <n v="36600"/>
    <m/>
  </r>
  <r>
    <n v="5"/>
    <s v="Jose Fernando Campos Esparza"/>
    <n v="28"/>
    <x v="0"/>
    <d v="2023-09-08T00:00:00"/>
    <d v="2023-10-08T00:00:00"/>
    <s v="Inscripción $0.00"/>
    <x v="0"/>
    <x v="1"/>
    <s v="16:00 a 17:00 V"/>
    <s v="TPV"/>
    <m/>
    <n v="1"/>
    <n v="2000"/>
    <m/>
    <x v="0"/>
    <x v="2"/>
    <n v="0"/>
    <n v="0"/>
    <n v="20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2000"/>
    <m/>
  </r>
  <r>
    <n v="6"/>
    <s v="Fanny Ieraldini Guitierrez Jasso"/>
    <n v="30"/>
    <x v="2"/>
    <d v="2023-09-04T00:00:00"/>
    <d v="2025-04-17T00:00:00"/>
    <s v="Inscripción $0.00"/>
    <x v="2"/>
    <x v="0"/>
    <s v="17:00 a 18:00 Ma"/>
    <s v="Transferencia"/>
    <s v="kyfageraldinnatha"/>
    <n v="1"/>
    <n v="1500"/>
    <s v="Si"/>
    <x v="1"/>
    <x v="3"/>
    <n v="0"/>
    <n v="0"/>
    <n v="1500"/>
    <n v="1500"/>
    <n v="0"/>
    <n v="1500"/>
    <n v="1500"/>
    <n v="1500"/>
    <n v="1500"/>
    <n v="1500"/>
    <n v="1500"/>
    <n v="1500"/>
    <n v="1350"/>
    <n v="0"/>
    <n v="0"/>
    <n v="0"/>
    <n v="0"/>
    <n v="0"/>
    <n v="1350"/>
    <n v="1350"/>
    <n v="1350"/>
    <n v="1350"/>
    <n v="1350"/>
    <n v="1350"/>
    <x v="2"/>
    <m/>
    <m/>
    <n v="24300"/>
    <m/>
  </r>
  <r>
    <n v="7"/>
    <s v="Jose Francisco Rangel Alonso"/>
    <n v="59"/>
    <x v="0"/>
    <d v="2023-08-25T00:00:00"/>
    <d v="2023-09-25T00:00:00"/>
    <s v="Inscripción $0.00"/>
    <x v="0"/>
    <x v="0"/>
    <s v="Baja"/>
    <s v="Efectivo"/>
    <m/>
    <n v="1"/>
    <n v="1000"/>
    <m/>
    <x v="0"/>
    <x v="0"/>
    <n v="0"/>
    <n v="100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1000"/>
    <m/>
  </r>
  <r>
    <n v="8"/>
    <s v="Alan Mateo Gomez Juarez"/>
    <n v="12"/>
    <x v="3"/>
    <d v="2023-09-09T00:00:00"/>
    <d v="2023-10-09T00:00:00"/>
    <s v="Inscripción $0.00"/>
    <x v="0"/>
    <x v="1"/>
    <s v="14:00 a 16:00 S"/>
    <s v="TPV"/>
    <s v="Rebeca Juarez"/>
    <n v="1"/>
    <n v="1900"/>
    <s v="Si"/>
    <x v="1"/>
    <x v="2"/>
    <n v="0"/>
    <n v="0"/>
    <n v="1900"/>
    <n v="2000"/>
    <n v="2000"/>
    <n v="2000"/>
    <n v="2000"/>
    <n v="2000"/>
    <n v="2000"/>
    <n v="2000"/>
    <n v="2000"/>
    <n v="2000"/>
    <n v="2000"/>
    <n v="0"/>
    <n v="2000"/>
    <n v="1800"/>
    <n v="1800"/>
    <n v="1800"/>
    <n v="1800"/>
    <n v="1800"/>
    <n v="1800"/>
    <n v="1800"/>
    <n v="1800"/>
    <n v="1800"/>
    <x v="3"/>
    <m/>
    <m/>
    <n v="41900"/>
    <m/>
  </r>
  <r>
    <n v="9"/>
    <s v="Enrique Alexander Roldan Lopez"/>
    <n v="16"/>
    <x v="0"/>
    <d v="2023-09-27T00:00:00"/>
    <d v="2023-10-27T00:00:00"/>
    <s v="Inscripción $0.00"/>
    <x v="0"/>
    <x v="0"/>
    <s v="17:00 a 18:00 Mi"/>
    <s v="Transferencia"/>
    <m/>
    <n v="1"/>
    <n v="1350"/>
    <s v="Si"/>
    <x v="0"/>
    <x v="0"/>
    <n v="0"/>
    <n v="0"/>
    <n v="1350"/>
    <n v="1350"/>
    <n v="1350"/>
    <n v="1350"/>
    <n v="1350"/>
    <n v="1350"/>
    <n v="1350"/>
    <n v="0"/>
    <n v="0"/>
    <n v="0"/>
    <n v="0"/>
    <n v="0"/>
    <n v="0"/>
    <n v="0"/>
    <n v="0"/>
    <m/>
    <m/>
    <m/>
    <m/>
    <m/>
    <m/>
    <m/>
    <x v="0"/>
    <m/>
    <n v="0"/>
    <n v="9450"/>
    <m/>
  </r>
  <r>
    <n v="10"/>
    <s v="Enrique Alexander Roldan Lopez"/>
    <n v="16"/>
    <x v="2"/>
    <d v="2023-09-27T00:00:00"/>
    <d v="2023-10-27T00:00:00"/>
    <s v="Inscripción $0.00"/>
    <x v="2"/>
    <x v="0"/>
    <s v="19:00 a 20:00 Ma"/>
    <s v="TPV"/>
    <m/>
    <n v="1"/>
    <n v="1350"/>
    <s v="Si"/>
    <x v="0"/>
    <x v="3"/>
    <n v="0"/>
    <n v="0"/>
    <n v="1350"/>
    <n v="1350"/>
    <n v="1350"/>
    <n v="1350"/>
    <n v="1350"/>
    <n v="1350"/>
    <n v="0"/>
    <n v="0"/>
    <n v="0"/>
    <n v="0"/>
    <n v="0"/>
    <n v="0"/>
    <n v="0"/>
    <n v="0"/>
    <n v="0"/>
    <n v="0"/>
    <n v="0"/>
    <n v="0"/>
    <n v="0"/>
    <n v="0"/>
    <m/>
    <m/>
    <x v="0"/>
    <m/>
    <n v="0"/>
    <n v="8100"/>
    <m/>
  </r>
  <r>
    <n v="11"/>
    <s v="Guadalupe Donaji Arellano Ramirez"/>
    <n v="15"/>
    <x v="0"/>
    <d v="2023-10-20T00:00:00"/>
    <d v="2023-11-20T00:00:00"/>
    <s v="Inscripción $0.00"/>
    <x v="0"/>
    <x v="0"/>
    <s v="19:00 a 20:00 V"/>
    <s v="TPV"/>
    <s v="Veronica Ramirez"/>
    <n v="1"/>
    <n v="1350"/>
    <s v="Si"/>
    <x v="1"/>
    <x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2550"/>
    <x v="4"/>
    <m/>
    <m/>
    <n v="30825"/>
    <m/>
  </r>
  <r>
    <n v="12"/>
    <s v="Brenda Serrano Cervantes"/>
    <n v="26"/>
    <x v="4"/>
    <d v="2023-09-30T00:00:00"/>
    <d v="2023-10-30T00:00:00"/>
    <s v="Inscripción $0.00"/>
    <x v="3"/>
    <x v="0"/>
    <s v="18:00 a 19:00 J"/>
    <s v="Transferencia"/>
    <m/>
    <n v="1"/>
    <n v="1500"/>
    <m/>
    <x v="0"/>
    <x v="4"/>
    <n v="0"/>
    <n v="0"/>
    <n v="1500"/>
    <n v="1500"/>
    <n v="1500"/>
    <n v="1500"/>
    <n v="1500"/>
    <n v="1500"/>
    <n v="1500"/>
    <n v="0"/>
    <n v="0"/>
    <n v="0"/>
    <n v="0"/>
    <n v="0"/>
    <n v="0"/>
    <n v="0"/>
    <n v="0"/>
    <m/>
    <m/>
    <m/>
    <m/>
    <m/>
    <m/>
    <m/>
    <x v="0"/>
    <m/>
    <n v="0"/>
    <n v="10500"/>
    <m/>
  </r>
  <r>
    <n v="13"/>
    <s v="Joaquin Pimentel"/>
    <n v="70"/>
    <x v="0"/>
    <d v="2023-10-30T00:00:00"/>
    <d v="2023-11-30T00:00:00"/>
    <s v="Inscripción $0.00"/>
    <x v="0"/>
    <x v="0"/>
    <s v="17:00 a 18:00 Mi"/>
    <s v="TPV"/>
    <m/>
    <n v="1"/>
    <n v="1275"/>
    <s v="Si"/>
    <x v="0"/>
    <x v="0"/>
    <n v="0"/>
    <n v="0"/>
    <n v="0"/>
    <n v="1275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1275"/>
    <m/>
  </r>
  <r>
    <n v="14"/>
    <s v="Isabel Ramos"/>
    <n v="59"/>
    <x v="0"/>
    <d v="2023-11-11T00:00:00"/>
    <d v="2023-12-11T00:00:00"/>
    <s v="Inscripción $0.00"/>
    <x v="0"/>
    <x v="0"/>
    <s v="20:00 a 21:00 Ma"/>
    <s v="Transferencia"/>
    <m/>
    <n v="1"/>
    <n v="1500"/>
    <m/>
    <x v="0"/>
    <x v="0"/>
    <n v="0"/>
    <n v="0"/>
    <n v="0"/>
    <n v="0"/>
    <n v="1500"/>
    <n v="1500"/>
    <n v="1500"/>
    <n v="0"/>
    <n v="0"/>
    <n v="0"/>
    <n v="0"/>
    <n v="0"/>
    <n v="0"/>
    <n v="0"/>
    <n v="0"/>
    <n v="0"/>
    <n v="0"/>
    <m/>
    <m/>
    <m/>
    <m/>
    <m/>
    <m/>
    <m/>
    <x v="0"/>
    <m/>
    <n v="0"/>
    <n v="4500"/>
    <m/>
  </r>
  <r>
    <n v="15"/>
    <s v="Leonardo Landa Sanchez"/>
    <n v="11"/>
    <x v="2"/>
    <d v="2024-01-09T00:00:00"/>
    <d v="2024-02-09T00:00:00"/>
    <s v="Inscripción $0.00"/>
    <x v="2"/>
    <x v="0"/>
    <s v="18:00 a 19:00 Ma"/>
    <s v="TPV"/>
    <s v="Orlando Landa"/>
    <n v="1"/>
    <n v="1350"/>
    <s v="Si"/>
    <x v="0"/>
    <x v="3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0"/>
    <n v="0"/>
    <n v="0"/>
    <n v="0"/>
    <n v="0"/>
    <n v="0"/>
    <m/>
    <m/>
    <x v="0"/>
    <m/>
    <m/>
    <n v="14850"/>
    <m/>
  </r>
  <r>
    <n v="16"/>
    <s v="Rebeca Guadalupe Juarez Vergara"/>
    <n v="40"/>
    <x v="2"/>
    <d v="2024-03-04T00:00:00"/>
    <d v="2024-04-04T00:00:00"/>
    <s v="Inscripción $0.00"/>
    <x v="2"/>
    <x v="1"/>
    <s v="19:00 a 20:00 Lu"/>
    <s v="TPV"/>
    <s v="Martha Patricia Juarez"/>
    <n v="1"/>
    <n v="2000"/>
    <s v="Si"/>
    <x v="1"/>
    <x v="5"/>
    <n v="0"/>
    <n v="0"/>
    <n v="0"/>
    <n v="0"/>
    <n v="0"/>
    <n v="0"/>
    <n v="0"/>
    <n v="0"/>
    <n v="2000"/>
    <n v="2000"/>
    <n v="2000"/>
    <n v="2000"/>
    <n v="2000"/>
    <n v="2000"/>
    <n v="1800"/>
    <n v="1800"/>
    <n v="1800"/>
    <n v="1800"/>
    <n v="1800"/>
    <n v="1800"/>
    <n v="1800"/>
    <n v="1800"/>
    <n v="1800"/>
    <n v="1800"/>
    <x v="3"/>
    <m/>
    <m/>
    <n v="31800"/>
    <m/>
  </r>
  <r>
    <n v="17"/>
    <s v="Mateo Ludwig"/>
    <n v="12"/>
    <x v="4"/>
    <d v="2024-03-19T00:00:00"/>
    <d v="2024-04-19T00:00:00"/>
    <s v="Inscripción $0.00"/>
    <x v="3"/>
    <x v="0"/>
    <s v="18:00 a 19:00 Ma"/>
    <s v="TPV"/>
    <m/>
    <n v="1"/>
    <n v="1500"/>
    <s v="No"/>
    <x v="0"/>
    <x v="4"/>
    <n v="0"/>
    <n v="0"/>
    <n v="0"/>
    <n v="0"/>
    <n v="0"/>
    <n v="0"/>
    <n v="0"/>
    <n v="0"/>
    <n v="1500"/>
    <n v="0"/>
    <n v="0"/>
    <n v="0"/>
    <n v="0"/>
    <n v="0"/>
    <n v="0"/>
    <n v="0"/>
    <n v="0"/>
    <m/>
    <m/>
    <m/>
    <m/>
    <m/>
    <m/>
    <m/>
    <x v="0"/>
    <m/>
    <n v="0"/>
    <n v="1500"/>
    <m/>
  </r>
  <r>
    <n v="18"/>
    <s v="Alondra Cecilia Morales Alvarez"/>
    <n v="15"/>
    <x v="0"/>
    <d v="2024-03-15T00:00:00"/>
    <d v="2024-04-15T00:00:00"/>
    <s v="Inscripción $0.00"/>
    <x v="0"/>
    <x v="0"/>
    <s v="19:00 a 20:00 V"/>
    <s v="TPV"/>
    <s v="Alejandro Morales"/>
    <n v="1"/>
    <n v="1350"/>
    <s v="Si"/>
    <x v="0"/>
    <x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n v="0"/>
    <m/>
    <m/>
    <x v="0"/>
    <m/>
    <m/>
    <n v="17550"/>
    <m/>
  </r>
  <r>
    <n v="19"/>
    <s v="Oscar Castilla"/>
    <n v="10"/>
    <x v="1"/>
    <d v="2024-03-22T00:00:00"/>
    <d v="2024-04-22T00:00:00"/>
    <s v="Inscripción $0.00"/>
    <x v="1"/>
    <x v="0"/>
    <s v="12:00 a 13:00 Mi"/>
    <s v="TPV"/>
    <s v="Oscar Castilla"/>
    <n v="1"/>
    <n v="1350"/>
    <s v="Si"/>
    <x v="0"/>
    <x v="1"/>
    <n v="0"/>
    <n v="0"/>
    <n v="0"/>
    <n v="0"/>
    <n v="0"/>
    <n v="0"/>
    <n v="0"/>
    <n v="0"/>
    <n v="1350"/>
    <n v="1350"/>
    <n v="1350"/>
    <n v="1350"/>
    <n v="0"/>
    <n v="0"/>
    <n v="0"/>
    <n v="0"/>
    <n v="0"/>
    <m/>
    <m/>
    <m/>
    <m/>
    <m/>
    <m/>
    <m/>
    <x v="0"/>
    <m/>
    <n v="0"/>
    <n v="5400"/>
    <m/>
  </r>
  <r>
    <n v="20"/>
    <s v="Daniel Alexander Hernandez Arce"/>
    <n v="10"/>
    <x v="0"/>
    <d v="2024-05-08T00:00:00"/>
    <d v="2024-06-08T00:00:00"/>
    <s v="Inscripción $0.00"/>
    <x v="0"/>
    <x v="0"/>
    <s v="18:00 a 19:00 Mi"/>
    <s v="TPV"/>
    <m/>
    <n v="1"/>
    <n v="1200"/>
    <m/>
    <x v="0"/>
    <x v="0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1"/>
    <s v="Luciano Ariel Hernandez Arce"/>
    <n v="6"/>
    <x v="2"/>
    <d v="2024-05-08T00:00:00"/>
    <d v="2024-06-08T00:00:00"/>
    <s v="Inscripción $0.00"/>
    <x v="2"/>
    <x v="0"/>
    <s v="18:00 a 19:00 Mi"/>
    <s v="TPV"/>
    <m/>
    <n v="1"/>
    <n v="1200"/>
    <m/>
    <x v="0"/>
    <x v="3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m/>
    <m/>
    <x v="0"/>
    <m/>
    <n v="0"/>
    <n v="1200"/>
    <m/>
  </r>
  <r>
    <n v="22"/>
    <s v="Daniel Alexander Hernandez Arce"/>
    <n v="10"/>
    <x v="1"/>
    <d v="2024-05-08T00:00:00"/>
    <d v="2024-06-08T00:00:00"/>
    <s v="Inscripción $0.00"/>
    <x v="1"/>
    <x v="0"/>
    <s v="15:00 a 16:00 Ma"/>
    <s v="TPV"/>
    <m/>
    <n v="1"/>
    <n v="1200"/>
    <m/>
    <x v="0"/>
    <x v="1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3"/>
    <s v="Luciano Ariel Hernandez Arce"/>
    <n v="6"/>
    <x v="1"/>
    <d v="2024-05-08T00:00:00"/>
    <d v="2024-06-08T00:00:00"/>
    <s v="Inscripción $0.00"/>
    <x v="1"/>
    <x v="0"/>
    <s v="15:00 a 16:00 Ma"/>
    <s v="TPV"/>
    <m/>
    <n v="1"/>
    <n v="1200"/>
    <m/>
    <x v="0"/>
    <x v="1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4"/>
    <s v="Erik Alcantara Trejo"/>
    <n v="22"/>
    <x v="0"/>
    <d v="2024-06-10T00:00:00"/>
    <d v="2024-07-10T00:00:00"/>
    <s v="Inscripción $0.00"/>
    <x v="0"/>
    <x v="0"/>
    <s v="15:00 a 16:00 Sa"/>
    <s v="TPV"/>
    <s v="Erik Alcantara"/>
    <n v="1"/>
    <n v="1350"/>
    <s v="Si"/>
    <x v="0"/>
    <x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0"/>
    <m/>
    <m/>
    <m/>
    <m/>
    <m/>
    <m/>
    <x v="0"/>
    <m/>
    <m/>
    <n v="8100"/>
    <m/>
  </r>
  <r>
    <n v="25"/>
    <s v="Luzbel Rueda Muñoz"/>
    <n v="16"/>
    <x v="0"/>
    <d v="2024-06-01T00:00:00"/>
    <d v="2024-07-01T00:00:00"/>
    <s v="Inscripción $0.00"/>
    <x v="0"/>
    <x v="0"/>
    <s v="17:00 a 18:00 Mi"/>
    <s v="Transferencia"/>
    <s v="Jose Noel Rueda"/>
    <n v="1"/>
    <n v="1350"/>
    <s v="Si"/>
    <x v="0"/>
    <x v="0"/>
    <n v="0"/>
    <n v="0"/>
    <n v="0"/>
    <n v="0"/>
    <n v="0"/>
    <n v="0"/>
    <n v="0"/>
    <n v="0"/>
    <n v="0"/>
    <n v="0"/>
    <n v="0"/>
    <n v="1350"/>
    <n v="1350"/>
    <n v="1350"/>
    <n v="1350"/>
    <n v="1350"/>
    <n v="1380"/>
    <n v="0"/>
    <m/>
    <m/>
    <m/>
    <m/>
    <m/>
    <m/>
    <x v="0"/>
    <m/>
    <m/>
    <n v="8130"/>
    <m/>
  </r>
  <r>
    <n v="26"/>
    <s v="Aidan Crosby Lobo"/>
    <n v="11"/>
    <x v="2"/>
    <d v="2024-06-04T00:00:00"/>
    <d v="2024-07-04T00:00:00"/>
    <s v="Inscripción $0.00"/>
    <x v="2"/>
    <x v="0"/>
    <s v="19:00 a 20:00 Ma"/>
    <s v="TPV"/>
    <s v="Blanca Donaji Lobo"/>
    <n v="1"/>
    <n v="1350"/>
    <s v="Si"/>
    <x v="1"/>
    <x v="3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x v="2"/>
    <m/>
    <m/>
    <n v="18900"/>
    <m/>
  </r>
  <r>
    <n v="27"/>
    <s v="Axel Adrian Hernandez Martinez"/>
    <n v="12"/>
    <x v="0"/>
    <d v="2024-05-31T00:00:00"/>
    <d v="2024-06-30T00:00:00"/>
    <s v="Inscripción $0.00"/>
    <x v="0"/>
    <x v="0"/>
    <s v="19:00 a 20:00 Lu"/>
    <s v="TPV"/>
    <s v="Armando Hernandez"/>
    <n v="1"/>
    <n v="1350"/>
    <s v="Si"/>
    <x v="1"/>
    <x v="0"/>
    <n v="0"/>
    <n v="0"/>
    <n v="0"/>
    <n v="0"/>
    <n v="0"/>
    <n v="0"/>
    <n v="0"/>
    <n v="0"/>
    <n v="0"/>
    <n v="0"/>
    <n v="1350"/>
    <n v="1350"/>
    <n v="1350"/>
    <n v="1350"/>
    <n v="1350"/>
    <n v="1275"/>
    <n v="1275"/>
    <n v="1275"/>
    <n v="1275"/>
    <n v="1275"/>
    <n v="1275"/>
    <n v="1350"/>
    <n v="1350"/>
    <n v="1350"/>
    <x v="2"/>
    <m/>
    <m/>
    <n v="19800"/>
    <s v="Lunes, se hace cargo el 31"/>
  </r>
  <r>
    <n v="28"/>
    <s v="Leonardo Arturo Gomez Lopez"/>
    <n v="8"/>
    <x v="3"/>
    <d v="2024-07-05T00:00:00"/>
    <d v="2024-08-05T00:00:00"/>
    <s v="Inscripción $0.00"/>
    <x v="0"/>
    <x v="0"/>
    <s v="16:00 a 18:00 Mi"/>
    <s v="TPV"/>
    <s v="Miriam Lopez"/>
    <n v="1"/>
    <n v="1350"/>
    <s v="Si"/>
    <x v="1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x v="2"/>
    <m/>
    <m/>
    <n v="17550"/>
    <m/>
  </r>
  <r>
    <n v="29"/>
    <s v="Rui Ortiz"/>
    <n v="16"/>
    <x v="0"/>
    <d v="2024-07-05T00:00:00"/>
    <d v="2024-08-05T00:00:00"/>
    <s v="Inscripción $0.00"/>
    <x v="0"/>
    <x v="0"/>
    <s v="19:00 a 20:00 Vi"/>
    <s v="TPV"/>
    <s v="Manuel Ortiz"/>
    <n v="1"/>
    <n v="1350"/>
    <s v="Si"/>
    <x v="0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0"/>
    <m/>
    <m/>
    <m/>
    <m/>
    <m/>
    <x v="0"/>
    <m/>
    <m/>
    <n v="8100"/>
    <m/>
  </r>
  <r>
    <n v="30"/>
    <s v="Manuel Santiago Mendoza"/>
    <n v="15"/>
    <x v="3"/>
    <d v="2024-07-04T00:00:00"/>
    <d v="2025-04-13T00:00:00"/>
    <s v="Inscripción $0.00"/>
    <x v="0"/>
    <x v="0"/>
    <s v="16:00 a 18:00 Ju"/>
    <s v="TPV"/>
    <s v="Erika Gallegos"/>
    <n v="1"/>
    <n v="1350"/>
    <s v="Si"/>
    <x v="1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x v="2"/>
    <m/>
    <m/>
    <n v="17550"/>
    <m/>
  </r>
  <r>
    <n v="31"/>
    <s v="Yoanna Barrios"/>
    <n v="30"/>
    <x v="1"/>
    <d v="2024-07-18T00:00:00"/>
    <d v="2024-08-18T00:00:00"/>
    <s v="Inscripción $0.00"/>
    <x v="1"/>
    <x v="0"/>
    <s v="11:00 a 12:00 Ju"/>
    <s v="Transferencia"/>
    <m/>
    <n v="1"/>
    <n v="1500"/>
    <m/>
    <x v="0"/>
    <x v="1"/>
    <n v="0"/>
    <n v="0"/>
    <n v="0"/>
    <n v="0"/>
    <n v="0"/>
    <n v="0"/>
    <n v="0"/>
    <n v="0"/>
    <n v="0"/>
    <n v="0"/>
    <n v="0"/>
    <n v="0"/>
    <n v="1500"/>
    <n v="1800"/>
    <n v="0"/>
    <n v="0"/>
    <n v="0"/>
    <m/>
    <m/>
    <m/>
    <m/>
    <m/>
    <m/>
    <m/>
    <x v="0"/>
    <m/>
    <n v="0"/>
    <n v="3300"/>
    <m/>
  </r>
  <r>
    <n v="32"/>
    <s v="Yoanna Barrios"/>
    <n v="30"/>
    <x v="5"/>
    <d v="2024-07-18T00:00:00"/>
    <d v="2024-08-18T00:00:00"/>
    <s v="Inscripción $0.00"/>
    <x v="4"/>
    <x v="0"/>
    <s v="11:00 a 12:00 Ju"/>
    <s v="Transferencia"/>
    <m/>
    <n v="1"/>
    <n v="1500"/>
    <m/>
    <x v="0"/>
    <x v="6"/>
    <n v="0"/>
    <n v="0"/>
    <n v="0"/>
    <n v="0"/>
    <n v="0"/>
    <n v="0"/>
    <n v="0"/>
    <n v="0"/>
    <n v="0"/>
    <n v="0"/>
    <n v="0"/>
    <n v="0"/>
    <n v="1500"/>
    <n v="1800"/>
    <n v="0"/>
    <n v="0"/>
    <n v="0"/>
    <m/>
    <m/>
    <m/>
    <m/>
    <m/>
    <m/>
    <m/>
    <x v="0"/>
    <m/>
    <n v="0"/>
    <n v="3300"/>
    <m/>
  </r>
  <r>
    <n v="33"/>
    <s v="Rebeca Ramirez"/>
    <n v="35"/>
    <x v="2"/>
    <d v="2024-09-01T00:00:00"/>
    <d v="2024-10-01T00:00:00"/>
    <s v="Inscripción $0.00"/>
    <x v="2"/>
    <x v="0"/>
    <s v="19:00 a 20:00 Vi"/>
    <s v="TPV"/>
    <s v="Rebeca Ramirez"/>
    <n v="2"/>
    <n v="1250"/>
    <s v="Si"/>
    <x v="0"/>
    <x v="3"/>
    <n v="0"/>
    <n v="0"/>
    <n v="0"/>
    <n v="0"/>
    <n v="0"/>
    <n v="0"/>
    <n v="0"/>
    <n v="0"/>
    <n v="0"/>
    <n v="0"/>
    <n v="0"/>
    <n v="0"/>
    <n v="0"/>
    <n v="1250"/>
    <n v="1250"/>
    <n v="0"/>
    <n v="0"/>
    <n v="0"/>
    <n v="0"/>
    <n v="0"/>
    <n v="0"/>
    <n v="0"/>
    <m/>
    <m/>
    <x v="0"/>
    <m/>
    <n v="0"/>
    <n v="2500"/>
    <m/>
  </r>
  <r>
    <n v="34"/>
    <s v="Rebeca Ramirez"/>
    <n v="35"/>
    <x v="5"/>
    <d v="2024-09-01T00:00:00"/>
    <d v="2024-10-01T00:00:00"/>
    <s v="Inscripción $0.00"/>
    <x v="4"/>
    <x v="0"/>
    <s v="18:00 a 19:00 Vi"/>
    <s v="TPV"/>
    <s v="Rebeca Ramirez"/>
    <m/>
    <m/>
    <s v="Si"/>
    <x v="0"/>
    <x v="6"/>
    <n v="0"/>
    <n v="0"/>
    <n v="0"/>
    <n v="0"/>
    <n v="0"/>
    <n v="0"/>
    <n v="0"/>
    <n v="0"/>
    <n v="0"/>
    <n v="0"/>
    <n v="0"/>
    <n v="0"/>
    <n v="0"/>
    <n v="1250"/>
    <n v="1250"/>
    <n v="0"/>
    <n v="0"/>
    <m/>
    <m/>
    <m/>
    <m/>
    <m/>
    <m/>
    <m/>
    <x v="0"/>
    <m/>
    <n v="0"/>
    <n v="2500"/>
    <m/>
  </r>
  <r>
    <n v="35"/>
    <s v="Luis Alberto Guizar Garcia"/>
    <n v="40"/>
    <x v="5"/>
    <d v="2024-09-05T00:00:00"/>
    <d v="2025-10-05T00:00:00"/>
    <s v="Inscripción $0.00"/>
    <x v="4"/>
    <x v="0"/>
    <s v="13:00 a 14:00 Sa"/>
    <s v="TPV"/>
    <s v="Luis Alberto Guizar Garcia"/>
    <n v="1"/>
    <n v="1350"/>
    <s v="Si"/>
    <x v="0"/>
    <x v="6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x v="5"/>
    <m/>
    <m/>
    <n v="14850"/>
    <m/>
  </r>
  <r>
    <n v="36"/>
    <s v="Alejandro Quijano"/>
    <n v="35"/>
    <x v="1"/>
    <d v="2024-08-28T00:00:00"/>
    <d v="2024-09-28T00:00:00"/>
    <s v="Inscripción $0.00"/>
    <x v="1"/>
    <x v="0"/>
    <s v="18:00 a 19:00 Lu"/>
    <s v="TPV"/>
    <s v="Alejandro Quijano"/>
    <n v="1"/>
    <n v="1350"/>
    <s v="Si"/>
    <x v="0"/>
    <x v="1"/>
    <n v="0"/>
    <n v="0"/>
    <n v="0"/>
    <n v="0"/>
    <n v="0"/>
    <n v="0"/>
    <n v="0"/>
    <n v="0"/>
    <n v="0"/>
    <n v="0"/>
    <n v="0"/>
    <n v="0"/>
    <n v="0"/>
    <n v="1350"/>
    <n v="1350"/>
    <n v="1350"/>
    <n v="0"/>
    <m/>
    <m/>
    <m/>
    <m/>
    <m/>
    <m/>
    <m/>
    <x v="0"/>
    <m/>
    <m/>
    <n v="4050"/>
    <m/>
  </r>
  <r>
    <n v="37"/>
    <s v="Oscar Godinez Martinez"/>
    <n v="44"/>
    <x v="3"/>
    <d v="2024-08-31T00:00:00"/>
    <d v="2024-09-30T00:00:00"/>
    <s v="Inscripción $0.00"/>
    <x v="0"/>
    <x v="0"/>
    <s v="11:00 a 12:00 Sa"/>
    <s v="TPV"/>
    <s v="Oscar Godinez"/>
    <n v="1"/>
    <n v="1350"/>
    <s v="Si"/>
    <x v="1"/>
    <x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x v="2"/>
    <m/>
    <m/>
    <n v="14850"/>
    <m/>
  </r>
  <r>
    <n v="38"/>
    <s v="Alexis Cordova"/>
    <n v="39"/>
    <x v="4"/>
    <d v="2024-09-13T00:00:00"/>
    <d v="2024-09-10T00:00:00"/>
    <s v="Inscripción $0.00"/>
    <x v="3"/>
    <x v="0"/>
    <s v="17:00 a 18:00 Mi"/>
    <s v="TPV"/>
    <s v="Alexis Cordova"/>
    <n v="1"/>
    <n v="1350"/>
    <s v="Si"/>
    <x v="1"/>
    <x v="4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x v="2"/>
    <m/>
    <m/>
    <n v="14850"/>
    <m/>
  </r>
  <r>
    <n v="39"/>
    <s v="Edgar Javier Chavez Reyes"/>
    <n v="45"/>
    <x v="0"/>
    <d v="2024-09-29T00:00:00"/>
    <d v="2024-10-29T00:00:00"/>
    <s v="Inscripción $0.00"/>
    <x v="0"/>
    <x v="0"/>
    <s v="19:00 a 20:00 Lu"/>
    <s v="TPV"/>
    <s v="Edgar Chavez"/>
    <n v="1"/>
    <n v="1350"/>
    <s v="Si"/>
    <x v="0"/>
    <x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0"/>
    <m/>
    <m/>
    <m/>
    <m/>
    <m/>
    <x v="0"/>
    <m/>
    <m/>
    <n v="5400"/>
    <m/>
  </r>
  <r>
    <n v="40"/>
    <s v="Ares Maximiliano Gonzalez"/>
    <n v="7"/>
    <x v="6"/>
    <d v="2024-10-02T00:00:00"/>
    <d v="2024-11-02T00:00:00"/>
    <s v="Inscripción $0.00"/>
    <x v="2"/>
    <x v="0"/>
    <s v="17:00 a 18:00 Mi"/>
    <s v="TPV"/>
    <s v="Mymasociados"/>
    <n v="1"/>
    <n v="1275"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1275"/>
    <n v="1275"/>
    <n v="1275"/>
    <x v="4"/>
    <m/>
    <m/>
    <n v="12750"/>
    <m/>
  </r>
  <r>
    <n v="41"/>
    <s v="Mateo Gonzalez"/>
    <n v="11"/>
    <x v="1"/>
    <d v="2024-10-02T00:00:00"/>
    <d v="2024-11-02T00:00:00"/>
    <s v="Inscripción $0.00"/>
    <x v="1"/>
    <x v="0"/>
    <s v="17:00 a 18:00 Mi"/>
    <s v="TPV"/>
    <s v="Mymasociados"/>
    <n v="1"/>
    <n v="1275"/>
    <s v="Si"/>
    <x v="1"/>
    <x v="1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1275"/>
    <n v="1275"/>
    <n v="1275"/>
    <x v="4"/>
    <m/>
    <m/>
    <n v="12750"/>
    <m/>
  </r>
  <r>
    <n v="42"/>
    <s v="Luis Fernando Ferruzca Perez"/>
    <n v="5"/>
    <x v="2"/>
    <d v="2024-10-05T00:00:00"/>
    <d v="2025-04-08T00:00:00"/>
    <s v="Inscripción $0.00"/>
    <x v="2"/>
    <x v="0"/>
    <s v="19:00 a 20:00 Vi"/>
    <s v="TPV"/>
    <s v="Noe Mejia"/>
    <n v="1"/>
    <n v="1350"/>
    <s v="Si"/>
    <x v="0"/>
    <x v="3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0"/>
    <m/>
    <x v="0"/>
    <m/>
    <m/>
    <n v="9450"/>
    <m/>
  </r>
  <r>
    <n v="43"/>
    <s v="Luciano Gastelum Crosby"/>
    <n v="11"/>
    <x v="2"/>
    <d v="2024-10-05T00:00:00"/>
    <d v="2024-11-05T00:00:00"/>
    <s v="Inscripción $0.00"/>
    <x v="2"/>
    <x v="0"/>
    <s v="18:00 a 19:00 Mi"/>
    <s v="TPV"/>
    <s v="Anaid Crosby"/>
    <n v="1"/>
    <n v="1350"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x v="2"/>
    <m/>
    <m/>
    <n v="13500"/>
    <m/>
  </r>
  <r>
    <n v="44"/>
    <s v="Victor Eduardo Caballero Nieto"/>
    <n v="24"/>
    <x v="1"/>
    <d v="2024-10-05T00:00:00"/>
    <d v="2024-11-05T00:00:00"/>
    <s v="Inscripción $0.00"/>
    <x v="1"/>
    <x v="0"/>
    <s v="19:00 a 20:00 Mi"/>
    <s v="TPV"/>
    <s v="Victor Eduardo Caballero Nieto"/>
    <n v="1"/>
    <n v="1350"/>
    <s v="Si"/>
    <x v="0"/>
    <x v="1"/>
    <n v="0"/>
    <n v="0"/>
    <n v="0"/>
    <n v="0"/>
    <n v="0"/>
    <n v="0"/>
    <n v="0"/>
    <n v="0"/>
    <n v="0"/>
    <n v="0"/>
    <n v="0"/>
    <n v="0"/>
    <n v="0"/>
    <n v="0"/>
    <n v="0"/>
    <n v="1350"/>
    <n v="1350"/>
    <n v="0"/>
    <m/>
    <m/>
    <m/>
    <m/>
    <m/>
    <m/>
    <x v="0"/>
    <m/>
    <m/>
    <n v="2700"/>
    <m/>
  </r>
  <r>
    <n v="45"/>
    <s v="Dulce Yael Tarrios"/>
    <n v="23"/>
    <x v="5"/>
    <d v="2024-10-05T00:00:00"/>
    <d v="2024-11-05T00:00:00"/>
    <s v="Inscripción $0.00"/>
    <x v="4"/>
    <x v="0"/>
    <s v="15:00 a 16:00 Sa"/>
    <s v="TPV"/>
    <s v="Dulce Yael Tarrios"/>
    <n v="1"/>
    <n v="1350"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1350"/>
    <n v="0"/>
    <m/>
    <m/>
    <m/>
    <m/>
    <m/>
    <m/>
    <m/>
    <x v="0"/>
    <m/>
    <m/>
    <n v="1350"/>
    <m/>
  </r>
  <r>
    <n v="46"/>
    <s v="Jorge Armando Hernandez"/>
    <n v="39"/>
    <x v="2"/>
    <d v="2024-10-07T00:00:00"/>
    <d v="2024-11-07T00:00:00"/>
    <s v="Inscripción $0.00"/>
    <x v="2"/>
    <x v="0"/>
    <s v="18:00 a 19:00 Lu"/>
    <s v="TPV"/>
    <s v="Armando Hernandez"/>
    <n v="1"/>
    <n v="1125"/>
    <s v="Si"/>
    <x v="0"/>
    <x v="3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0"/>
    <m/>
    <m/>
    <x v="0"/>
    <m/>
    <m/>
    <n v="7650"/>
    <m/>
  </r>
  <r>
    <n v="47"/>
    <s v="Ivan Eidan Espinosa"/>
    <n v="42"/>
    <x v="0"/>
    <d v="2024-09-27T00:00:00"/>
    <d v="2024-10-27T00:00:00"/>
    <s v="Inscripción $0.00"/>
    <x v="0"/>
    <x v="0"/>
    <s v="16:00 a 17:00 Mi"/>
    <s v="TPV"/>
    <s v="Ivan Eidan Espinosa"/>
    <n v="1"/>
    <n v="1125"/>
    <s v="Si"/>
    <x v="0"/>
    <x v="0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m/>
    <x v="0"/>
    <m/>
    <m/>
    <n v="1275"/>
    <m/>
  </r>
  <r>
    <n v="48"/>
    <s v="Ivan Eidan Espinosa"/>
    <n v="42"/>
    <x v="5"/>
    <d v="2024-09-27T00:00:00"/>
    <d v="2024-10-27T00:00:00"/>
    <s v="Inscripción $0.00"/>
    <x v="4"/>
    <x v="0"/>
    <s v="14:00 a 15:00 Sa"/>
    <s v="TPV"/>
    <s v="Ivan Eidan Espinosa"/>
    <n v="1"/>
    <n v="1125"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m/>
    <x v="0"/>
    <m/>
    <m/>
    <n v="1275"/>
    <m/>
  </r>
  <r>
    <n v="49"/>
    <s v="Nicolas Gutierrez Rebollo"/>
    <n v="5"/>
    <x v="1"/>
    <d v="2024-11-09T00:00:00"/>
    <d v="2024-12-09T00:00:00"/>
    <s v="Inscripción $0.00"/>
    <x v="1"/>
    <x v="0"/>
    <s v="11:00 a 12:00 Sa"/>
    <s v="TPV"/>
    <s v="Judith Rebollo"/>
    <n v="1"/>
    <m/>
    <s v="Si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1350"/>
    <n v="0"/>
    <n v="0"/>
    <m/>
    <m/>
    <m/>
    <m/>
    <m/>
    <x v="0"/>
    <m/>
    <m/>
    <n v="1350"/>
    <m/>
  </r>
  <r>
    <n v="50"/>
    <s v="Luis Mario Oropeza"/>
    <n v="40"/>
    <x v="5"/>
    <d v="2024-11-25T00:00:00"/>
    <d v="2024-12-25T00:00:00"/>
    <s v="Inscripción $0.00"/>
    <x v="4"/>
    <x v="0"/>
    <s v="15:00 a 16:00 Mi"/>
    <s v="TPV"/>
    <s v="Luis Mario Oropeza"/>
    <n v="1"/>
    <m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x v="0"/>
    <m/>
    <m/>
    <n v="1275"/>
    <m/>
  </r>
  <r>
    <n v="51"/>
    <s v="Luis Mario Oropeza"/>
    <n v="40"/>
    <x v="3"/>
    <d v="2024-11-25T00:00:00"/>
    <d v="2024-12-25T00:00:00"/>
    <s v="Inscripción $0.00"/>
    <x v="0"/>
    <x v="0"/>
    <s v="16:00 a 17:00 Mi"/>
    <s v="TPV"/>
    <s v="Luis Mario Oropeza"/>
    <n v="1"/>
    <m/>
    <s v="Si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275"/>
    <n v="0"/>
    <n v="0"/>
    <m/>
    <m/>
    <m/>
    <m/>
    <m/>
    <x v="0"/>
    <m/>
    <m/>
    <n v="1275"/>
    <m/>
  </r>
  <r>
    <n v="52"/>
    <s v="Leonardo Saul Ayala Vaca"/>
    <n v="10"/>
    <x v="2"/>
    <d v="2024-11-26T00:00:00"/>
    <d v="2025-01-10T00:00:00"/>
    <s v="Inscripción $0.00"/>
    <x v="0"/>
    <x v="0"/>
    <s v="19:00 a 20:00 Mi"/>
    <s v="Transferencia"/>
    <s v="Lourdes Vaca"/>
    <n v="1"/>
    <m/>
    <s v="Si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950"/>
    <n v="1350"/>
    <n v="1275"/>
    <n v="1275"/>
    <x v="4"/>
    <m/>
    <m/>
    <n v="10950"/>
    <m/>
  </r>
  <r>
    <n v="53"/>
    <s v="Elian Matias Ayala Vaca"/>
    <n v="10"/>
    <x v="3"/>
    <d v="2024-11-26T00:00:00"/>
    <d v="2025-01-10T00:00:00"/>
    <s v="Inscripción $0.00"/>
    <x v="2"/>
    <x v="0"/>
    <s v="19:00 a 20:00 Mi"/>
    <s v="Transferencia"/>
    <s v="Lourdes Vaca"/>
    <n v="1"/>
    <m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950"/>
    <n v="1350"/>
    <n v="1275"/>
    <n v="1275"/>
    <x v="4"/>
    <m/>
    <m/>
    <n v="10950"/>
    <m/>
  </r>
  <r>
    <n v="54"/>
    <s v="Carlos Bennet"/>
    <n v="21"/>
    <x v="4"/>
    <d v="2024-12-02T00:00:00"/>
    <d v="2024-01-02T00:00:00"/>
    <s v="Inscripción $0.00"/>
    <x v="3"/>
    <x v="0"/>
    <s v="19:00 a 20:00 Lu"/>
    <s v="TPV"/>
    <s v="Carlos Bennet"/>
    <n v="1"/>
    <m/>
    <s v="No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0"/>
    <n v="0"/>
    <n v="0"/>
    <m/>
    <m/>
    <x v="0"/>
    <m/>
    <m/>
    <n v="2700"/>
    <m/>
  </r>
  <r>
    <n v="55"/>
    <s v="Leonardo Perez Gomez"/>
    <n v="14"/>
    <x v="2"/>
    <d v="2024-11-09T00:00:00"/>
    <d v="2024-12-09T00:00:00"/>
    <s v="Inscripción $0.00"/>
    <x v="2"/>
    <x v="0"/>
    <s v="11:00 a 12:00 Sa"/>
    <s v="TPV"/>
    <s v="Jose Angel Perez"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0"/>
    <x v="5"/>
    <m/>
    <m/>
    <n v="9450"/>
    <s v="Efectivo 04-Jun"/>
  </r>
  <r>
    <n v="56"/>
    <s v="Cristopher Rafael Huerta Robledo"/>
    <n v="24"/>
    <x v="1"/>
    <d v="2025-01-07T00:00:00"/>
    <d v="2025-02-07T00:00:00"/>
    <s v="Inscripción $0.00"/>
    <x v="1"/>
    <x v="0"/>
    <s v="19:00 a 20:00 Ma"/>
    <s v="TPV"/>
    <s v="Cristopher Huerta"/>
    <m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0"/>
    <m/>
    <m/>
    <x v="0"/>
    <m/>
    <m/>
    <n v="4050"/>
    <m/>
  </r>
  <r>
    <n v="57"/>
    <s v="Sergio Hector Rivera Trejo"/>
    <n v="6"/>
    <x v="2"/>
    <d v="2025-01-11T00:00:00"/>
    <d v="2025-02-11T00:00:00"/>
    <s v="Inscripción $0.00"/>
    <x v="2"/>
    <x v="0"/>
    <s v="12:00 a 13:00 Sa"/>
    <s v="Transferencia"/>
    <s v="Blanca Estela Trejo Cano"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x v="2"/>
    <m/>
    <m/>
    <n v="9450"/>
    <m/>
  </r>
  <r>
    <n v="58"/>
    <s v="Mariana Diaz Garcia"/>
    <n v="30"/>
    <x v="3"/>
    <d v="2025-01-21T00:00:00"/>
    <d v="2025-02-21T00:00:00"/>
    <s v="Inscripción $0.00"/>
    <x v="0"/>
    <x v="0"/>
    <s v="17:00 a 18:00 Ma"/>
    <s v="TPV"/>
    <s v="Mariana Diaz Garcia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x v="2"/>
    <m/>
    <m/>
    <n v="9450"/>
    <m/>
  </r>
  <r>
    <n v="59"/>
    <s v="Arath Martinez Gomez"/>
    <n v="9"/>
    <x v="6"/>
    <d v="2024-12-20T00:00:00"/>
    <d v="2025-01-20T00:00:00"/>
    <s v="Inscripción $0.00"/>
    <x v="2"/>
    <x v="0"/>
    <s v="Vie 17:00 a 18:00"/>
    <s v="TPV"/>
    <s v="Martha Berenice Gomez"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x v="2"/>
    <m/>
    <m/>
    <n v="10800"/>
    <m/>
  </r>
  <r>
    <n v="60"/>
    <s v="Carlos Alejandro Maya Rodriguez"/>
    <n v="30"/>
    <x v="5"/>
    <d v="2025-01-29T00:00:00"/>
    <d v="2025-02-27T00:00:00"/>
    <s v="Inscripción $0.00"/>
    <x v="4"/>
    <x v="0"/>
    <s v="Lun y Mie 18:00 a 19:00"/>
    <s v="TPV"/>
    <m/>
    <n v="2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n v="2550"/>
    <n v="2550"/>
    <n v="2550"/>
    <n v="2550"/>
    <x v="6"/>
    <m/>
    <m/>
    <n v="15300"/>
    <s v="Lunes"/>
  </r>
  <r>
    <n v="61"/>
    <s v="Paulina Yazmin Vallejo Nava"/>
    <n v="15"/>
    <x v="2"/>
    <d v="2025-01-28T00:00:00"/>
    <d v="2025-01-28T00:00:00"/>
    <s v="Inscripción $0.00"/>
    <x v="2"/>
    <x v="0"/>
    <s v="Ma 18:00 a 19:00"/>
    <s v="Efectivo"/>
    <s v="Mauricio Vallejo"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0"/>
    <n v="1350"/>
    <n v="1350"/>
    <n v="0"/>
    <x v="5"/>
    <m/>
    <m/>
    <n v="4050"/>
    <m/>
  </r>
  <r>
    <n v="62"/>
    <s v="Diego Alonso Gajeda"/>
    <n v="12"/>
    <x v="2"/>
    <d v="2025-03-19T00:00:00"/>
    <d v="2025-04-19T00:00:00"/>
    <s v="Inscripción $0.00"/>
    <x v="2"/>
    <x v="0"/>
    <s v="Lun y Mie 18:00 a 19:00"/>
    <s v="Transferencia"/>
    <m/>
    <n v="2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n v="2550"/>
    <n v="2550"/>
    <n v="2550"/>
    <x v="6"/>
    <m/>
    <m/>
    <n v="12750"/>
    <m/>
  </r>
  <r>
    <n v="63"/>
    <s v="David Alejandro Allende Avila"/>
    <n v="49"/>
    <x v="5"/>
    <d v="2025-03-28T00:00:00"/>
    <d v="2025-04-28T00:00:00"/>
    <s v="Inscripción $0.00"/>
    <x v="4"/>
    <x v="0"/>
    <s v="Jue 19:00 a 20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x v="2"/>
    <m/>
    <m/>
    <n v="6750"/>
    <m/>
  </r>
  <r>
    <n v="64"/>
    <s v="Cesar Augusto Ancona Tellez"/>
    <n v="19"/>
    <x v="3"/>
    <d v="2025-04-21T00:00:00"/>
    <d v="2025-04-21T00:00:00"/>
    <s v="Inscripción $0.00"/>
    <x v="0"/>
    <x v="0"/>
    <s v="16:00 a 17:00 Lun"/>
    <s v="TPV"/>
    <s v="HSBC 1816"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x v="5"/>
    <m/>
    <m/>
    <n v="4050"/>
    <s v="Se reincorpora Agosto"/>
  </r>
  <r>
    <n v="65"/>
    <s v="Eithan Peña Gonzalez"/>
    <n v="15"/>
    <x v="3"/>
    <d v="2025-02-15T00:00:00"/>
    <d v="2025-03-15T00:00:00"/>
    <s v="Inscripción $0.00"/>
    <x v="0"/>
    <x v="0"/>
    <s v="Sab 12:00 a 13:00"/>
    <s v="Transferencia"/>
    <s v="Gabriela Gonzalez Casillas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x v="2"/>
    <m/>
    <m/>
    <n v="6750"/>
    <s v="1050 en efectivo, junio"/>
  </r>
  <r>
    <n v="66"/>
    <s v="Irving Omar Pacheco Flores"/>
    <n v="27"/>
    <x v="3"/>
    <d v="2025-03-04T00:00:00"/>
    <d v="2025-04-04T00:00:00"/>
    <s v="Inscripción $0.00"/>
    <x v="0"/>
    <x v="0"/>
    <s v="Jue 19:00 a 20:00"/>
    <s v="Efectivo"/>
    <m/>
    <m/>
    <m/>
    <m/>
    <x v="0"/>
    <x v="0"/>
    <m/>
    <m/>
    <m/>
    <m/>
    <m/>
    <m/>
    <m/>
    <m/>
    <m/>
    <m/>
    <m/>
    <m/>
    <m/>
    <m/>
    <m/>
    <m/>
    <m/>
    <m/>
    <m/>
    <m/>
    <n v="1350"/>
    <n v="0"/>
    <n v="0"/>
    <n v="0"/>
    <x v="5"/>
    <m/>
    <m/>
    <n v="1350"/>
    <m/>
  </r>
  <r>
    <n v="66"/>
    <s v="Luis Tadeo Diaz Servín"/>
    <n v="15"/>
    <x v="4"/>
    <d v="2025-03-25T00:00:00"/>
    <d v="2025-04-25T00:00:00"/>
    <s v="Inscripción $0.00"/>
    <x v="3"/>
    <x v="0"/>
    <s v="Ma 17:00 a 18:00"/>
    <s v="Efectivo"/>
    <s v="Mayeli Servin Morales"/>
    <n v="1"/>
    <m/>
    <s v="No"/>
    <x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350"/>
    <n v="1350"/>
    <n v="1350"/>
    <x v="2"/>
    <m/>
    <m/>
    <n v="5900"/>
    <s v="350 TPV Efectivo 8-Jul 1000"/>
  </r>
  <r>
    <n v="67"/>
    <s v="Gerardo Alexis Ayala Castillo"/>
    <m/>
    <x v="3"/>
    <d v="2025-03-26T00:00:00"/>
    <d v="2025-04-26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0"/>
    <n v="1275"/>
    <n v="1275"/>
    <x v="5"/>
    <m/>
    <m/>
    <n v="3750"/>
    <m/>
  </r>
  <r>
    <n v="68"/>
    <s v="Andrés Daza Flores"/>
    <m/>
    <x v="3"/>
    <d v="2025-05-15T00:00:00"/>
    <d v="2025-06-15T00:00:00"/>
    <s v="Inscripción $0.00"/>
    <x v="0"/>
    <x v="0"/>
    <s v="Jue 18:00 a 19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69"/>
    <s v="Marty Isabela Alcaraz"/>
    <m/>
    <x v="3"/>
    <d v="2025-05-08T00:00:00"/>
    <d v="2025-06-08T00:00:00"/>
    <s v="Inscripción $0.00"/>
    <x v="0"/>
    <x v="0"/>
    <s v="Jue 16:00 a 17:00"/>
    <s v="Efectivo"/>
    <s v="Martha Yanira Olvera Ricco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s v="Efectivo 10-Jul"/>
  </r>
  <r>
    <n v="70"/>
    <s v="Mario Andrés Alpízar Venegas"/>
    <m/>
    <x v="3"/>
    <d v="2025-05-27T00:00:00"/>
    <d v="2025-06-27T00:00:00"/>
    <s v="Inscripción $0.00"/>
    <x v="0"/>
    <x v="0"/>
    <s v="Sab 11:00 a 12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1"/>
    <s v="Felix Santamaría Peña"/>
    <m/>
    <x v="2"/>
    <d v="2025-05-17T00:00:00"/>
    <d v="2025-06-17T00:00:00"/>
    <s v="Inscripción $0.00"/>
    <x v="2"/>
    <x v="0"/>
    <s v="Sab 11:00 a 12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s v="Efectivo 19-Jul"/>
  </r>
  <r>
    <n v="72"/>
    <s v="Gerardo Tadeo Yépez Padilla"/>
    <m/>
    <x v="2"/>
    <d v="2025-05-20T00:00:00"/>
    <d v="2025-06-20T00:00:00"/>
    <s v="Inscripción $0.00"/>
    <x v="2"/>
    <x v="0"/>
    <s v="Mie16:00 a 17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3"/>
    <s v="Itzel Ameyalli Lechuga Valero"/>
    <m/>
    <x v="5"/>
    <d v="2025-05-19T00:00:00"/>
    <d v="2025-06-19T00:00:00"/>
    <s v="Inscripción $0.00"/>
    <x v="4"/>
    <x v="0"/>
    <s v="Lun 16:00 a 17:00"/>
    <s v="TPV"/>
    <m/>
    <n v="1"/>
    <m/>
    <s v="Si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4"/>
    <s v="Iktan Nezzo Buendía Ramírez "/>
    <n v="14"/>
    <x v="3"/>
    <d v="2025-06-04T00:00:00"/>
    <d v="2025-06-07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5"/>
    <m/>
    <m/>
    <n v="1350"/>
    <s v="Vacaciones"/>
  </r>
  <r>
    <n v="75"/>
    <s v="Santiago Bustamante"/>
    <n v="6"/>
    <x v="6"/>
    <d v="2025-06-12T00:00:00"/>
    <d v="2025-07-12T00:00:00"/>
    <s v="Inscripción $0.00"/>
    <x v="2"/>
    <x v="0"/>
    <m/>
    <s v="TPV"/>
    <m/>
    <n v="2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x v="5"/>
    <m/>
    <m/>
    <n v="2550"/>
    <s v="Vacaciones"/>
  </r>
  <r>
    <n v="76"/>
    <s v="Luna Daniela Flores Alvarez"/>
    <n v="16"/>
    <x v="1"/>
    <d v="2025-06-25T00:00:00"/>
    <d v="2025-07-25T00:00:00"/>
    <s v="Inscripción $0.00"/>
    <x v="1"/>
    <x v="0"/>
    <m/>
    <s v="TPV"/>
    <s v="Haydee Paola"/>
    <n v="1"/>
    <m/>
    <s v="No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77"/>
    <s v="Max Flores Alvarez"/>
    <m/>
    <x v="3"/>
    <d v="2025-06-25T00:00:00"/>
    <d v="2025-07-25T00:00:00"/>
    <s v="Inscripción $0.00"/>
    <x v="0"/>
    <x v="0"/>
    <m/>
    <s v="TPV"/>
    <s v="Haydee Paola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79"/>
    <s v="Cristopher Eduardo Lopez Guzman"/>
    <n v="30"/>
    <x v="5"/>
    <d v="2025-06-21T00:00:00"/>
    <d v="2025-07-21T00:00:00"/>
    <s v="Inscripción $0.00"/>
    <x v="4"/>
    <x v="0"/>
    <m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2"/>
    <m/>
    <m/>
    <n v="2700"/>
    <s v="Efectivo 23-Jul"/>
  </r>
  <r>
    <n v="80"/>
    <s v="Edwin Kevin Salazar Saenz"/>
    <n v="31"/>
    <x v="3"/>
    <d v="2025-06-23T00:00:00"/>
    <d v="2025-07-23T00:00:00"/>
    <s v="Inscripción $0.00"/>
    <x v="0"/>
    <x v="0"/>
    <m/>
    <s v="Efectivo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2"/>
    <m/>
    <m/>
    <n v="2700"/>
    <s v="Efectivo 22-Jul, a favor 150 (dio 1500)"/>
  </r>
  <r>
    <n v="81"/>
    <s v="Abril Torreas Jimenez"/>
    <n v="17"/>
    <x v="6"/>
    <d v="2025-06-27T00:00:00"/>
    <d v="2025-07-27T00:00:00"/>
    <s v="Inscripción $0.00"/>
    <x v="2"/>
    <x v="0"/>
    <m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2"/>
    <s v="Aileen Muñoa"/>
    <m/>
    <x v="1"/>
    <d v="2025-06-27T00:00:00"/>
    <d v="2025-07-27T00:00:00"/>
    <s v="Inscripción $0.00"/>
    <x v="1"/>
    <x v="0"/>
    <m/>
    <s v="TPV"/>
    <m/>
    <n v="1"/>
    <m/>
    <s v="No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3"/>
    <s v="Maria de Lourdes Galindo Becerra"/>
    <m/>
    <x v="1"/>
    <d v="2025-05-31T00:00:00"/>
    <d v="2025-06-30T00:00:00"/>
    <s v="Inscripción $0.00"/>
    <x v="1"/>
    <x v="0"/>
    <m/>
    <s v="Efectivo"/>
    <s v="Maria de Lourdes Galindo"/>
    <n v="1"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5"/>
    <m/>
    <m/>
    <n v="1275"/>
    <m/>
  </r>
  <r>
    <n v="84"/>
    <s v="Sofia Patiño Gonzalez"/>
    <m/>
    <x v="1"/>
    <d v="2025-05-31T00:00:00"/>
    <d v="2025-06-30T00:00:00"/>
    <s v="Inscripción $0.00"/>
    <x v="1"/>
    <x v="0"/>
    <m/>
    <s v="Efectivo"/>
    <s v="Maria de Lourdes Galindo"/>
    <n v="1"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5"/>
    <m/>
    <m/>
    <n v="1275"/>
    <m/>
  </r>
  <r>
    <n v="85"/>
    <s v="Santiago Rosas Estrada"/>
    <n v="23"/>
    <x v="2"/>
    <d v="2025-06-17T00:00:00"/>
    <m/>
    <s v="Inscripción $0.00"/>
    <x v="2"/>
    <x v="0"/>
    <m/>
    <s v="Becado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  <n v="0"/>
    <n v="0"/>
    <n v="0"/>
    <s v="Becado"/>
  </r>
  <r>
    <n v="86"/>
    <s v="Romina Rojas Aviles"/>
    <m/>
    <x v="3"/>
    <d v="2025-05-30T00:00:00"/>
    <d v="2025-06-30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7"/>
    <s v="Axel Emiliano Rojas Aviles"/>
    <m/>
    <x v="6"/>
    <d v="2025-05-30T00:00:00"/>
    <d v="2025-06-30T00:00:00"/>
    <s v="Inscripción $0.00"/>
    <x v="2"/>
    <x v="0"/>
    <m/>
    <s v="TPV"/>
    <m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8"/>
    <s v="Veronica Ramirez Ruano"/>
    <m/>
    <x v="0"/>
    <d v="2025-06-30T00:00:00"/>
    <d v="2025-07-30T00:00:00"/>
    <s v="Inscripción $0.00"/>
    <x v="0"/>
    <x v="0"/>
    <m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9"/>
    <s v="Aisee Nuñez Lopez"/>
    <m/>
    <x v="3"/>
    <d v="2025-07-12T00:00:00"/>
    <d v="2025-08-12T00:00:00"/>
    <s v="Inscripción $0.00"/>
    <x v="0"/>
    <x v="0"/>
    <s v="Sab 12:00 a 13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0"/>
    <s v="Alejandro Paris Hernandez Suarez"/>
    <m/>
    <x v="0"/>
    <d v="2025-07-21T00:00:00"/>
    <d v="2025-08-21T00:00:00"/>
    <s v="Inscripción $0.00"/>
    <x v="0"/>
    <x v="0"/>
    <s v="Lun 19:00 a 20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1"/>
    <s v="Ayin Michelle Peña Gonzalez"/>
    <m/>
    <x v="5"/>
    <d v="2025-07-23T00:00:00"/>
    <d v="2025-07-23T00:00:00"/>
    <s v="Inscripción $0.00"/>
    <x v="4"/>
    <x v="0"/>
    <s v="Mie 17:00 a 18:00"/>
    <s v="Efectivo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s v="Efectivo 25-Jul"/>
  </r>
  <r>
    <n v="92"/>
    <s v="Daniel Yamir Quiroz Dias"/>
    <m/>
    <x v="6"/>
    <d v="2025-07-28T00:00:00"/>
    <d v="2025-08-28T00:00:00"/>
    <s v="Inscripción $0.00"/>
    <x v="2"/>
    <x v="0"/>
    <s v="Jue 15:00 a 16:00"/>
    <s v="Transferencia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3"/>
    <s v="Fabricio Tello Hernandez"/>
    <m/>
    <x v="5"/>
    <d v="2025-07-05T00:00:00"/>
    <d v="2025-08-05T00:00:00"/>
    <s v="Inscripción $0.00"/>
    <x v="4"/>
    <x v="0"/>
    <s v="Sab 11:00 a 12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4"/>
    <s v="Joshua Chanampa Villada"/>
    <m/>
    <x v="5"/>
    <d v="2025-07-02T00:00:00"/>
    <d v="2025-08-02T00:00:00"/>
    <s v="Inscripción $0.00"/>
    <x v="4"/>
    <x v="0"/>
    <s v="Jue 17:00 a 19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m/>
    <m/>
    <n v="2550"/>
    <m/>
  </r>
  <r>
    <n v="95"/>
    <s v="Joshua Chanampa Villada"/>
    <m/>
    <x v="3"/>
    <d v="2025-07-02T00:00:00"/>
    <d v="2025-08-02T00:00:00"/>
    <s v="Inscripción $0.00"/>
    <x v="0"/>
    <x v="0"/>
    <s v="Vie 16:00 a 18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m/>
    <m/>
    <n v="2550"/>
    <m/>
  </r>
  <r>
    <n v="96"/>
    <s v="Vanessa Desire Maya Bermudez"/>
    <m/>
    <x v="2"/>
    <d v="2025-07-29T00:00:00"/>
    <d v="2025-08-29T00:00:00"/>
    <s v="Inscripción $0.00"/>
    <x v="2"/>
    <x v="0"/>
    <s v="Ma 18:00 a 19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7"/>
    <s v="Xanat Yamil Carmona Jimenez"/>
    <m/>
    <x v="5"/>
    <d v="2025-07-26T00:00:00"/>
    <d v="2025-08-26T00:00:00"/>
    <s v="Inscripción $0.00"/>
    <x v="4"/>
    <x v="0"/>
    <s v="Sa 13:00 a 14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8"/>
    <s v="Pamela Gutierrez Carrillo"/>
    <m/>
    <x v="2"/>
    <d v="2025-07-31T00:00:00"/>
    <d v="2025-08-31T00:00:00"/>
    <s v="Inscripción $0.00"/>
    <x v="2"/>
    <x v="0"/>
    <s v="Mie 17:00 a 18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m/>
    <m/>
    <m/>
    <x v="7"/>
    <m/>
    <m/>
    <m/>
    <x v="5"/>
    <x v="2"/>
    <m/>
    <m/>
    <m/>
    <m/>
    <m/>
    <m/>
    <x v="2"/>
    <x v="7"/>
    <m/>
    <m/>
    <m/>
    <m/>
    <m/>
    <m/>
    <m/>
    <m/>
    <m/>
    <m/>
    <m/>
    <m/>
    <m/>
    <m/>
    <m/>
    <m/>
    <m/>
    <m/>
    <m/>
    <m/>
    <m/>
    <m/>
    <m/>
    <m/>
    <x v="0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x v="0"/>
    <s v="Domino y Cuentas Rockstarskull"/>
    <x v="0"/>
    <x v="0"/>
    <n v="1"/>
    <n v="569"/>
    <n v="569"/>
  </r>
  <r>
    <x v="0"/>
    <s v="Logo"/>
    <x v="0"/>
    <x v="1"/>
    <n v="1"/>
    <n v="1000"/>
    <n v="1000"/>
  </r>
  <r>
    <x v="1"/>
    <s v="Videos de Frank Abril"/>
    <x v="1"/>
    <x v="1"/>
    <n v="4"/>
    <n v="200"/>
    <n v="800"/>
  </r>
  <r>
    <x v="2"/>
    <s v="Investigación jurídica "/>
    <x v="0"/>
    <x v="1"/>
    <n v="1"/>
    <n v="6000"/>
    <n v="6000"/>
  </r>
  <r>
    <x v="2"/>
    <s v="Servicios de Tramite"/>
    <x v="0"/>
    <x v="1"/>
    <n v="1"/>
    <n v="2000"/>
    <n v="2000"/>
  </r>
  <r>
    <x v="3"/>
    <s v="Renta 1 de 12 Local, pago por adelantado"/>
    <x v="1"/>
    <x v="1"/>
    <n v="1"/>
    <n v="12000"/>
    <n v="12000"/>
  </r>
  <r>
    <x v="3"/>
    <s v="Depósito de arrendamiento"/>
    <x v="0"/>
    <x v="1"/>
    <n v="1"/>
    <n v="12000"/>
    <n v="12000"/>
  </r>
  <r>
    <x v="3"/>
    <s v="Cinta metrica 5m"/>
    <x v="1"/>
    <x v="2"/>
    <n v="1"/>
    <n v="60"/>
    <n v="60"/>
  </r>
  <r>
    <x v="4"/>
    <s v="Videos de Frank Mayo "/>
    <x v="1"/>
    <x v="1"/>
    <n v="6"/>
    <n v="200"/>
    <n v="1200"/>
  </r>
  <r>
    <x v="5"/>
    <s v="Cámara IP PTZ Exterior v380Pro"/>
    <x v="1"/>
    <x v="0"/>
    <n v="1"/>
    <n v="1349"/>
    <n v="1349"/>
  </r>
  <r>
    <x v="5"/>
    <s v="Cámara IP PTZ Interior v380Pro"/>
    <x v="1"/>
    <x v="0"/>
    <n v="1"/>
    <n v="298"/>
    <n v="298"/>
  </r>
  <r>
    <x v="5"/>
    <s v="Cámara IP Visión Nocturna Interior v380Pro"/>
    <x v="1"/>
    <x v="0"/>
    <n v="3"/>
    <n v="317.72000000000003"/>
    <n v="953.16000000000008"/>
  </r>
  <r>
    <x v="5"/>
    <s v="Memoria MicroSD 64Gb"/>
    <x v="1"/>
    <x v="0"/>
    <n v="5"/>
    <n v="129"/>
    <n v="645"/>
  </r>
  <r>
    <x v="5"/>
    <s v="Cargador 5V 2A"/>
    <x v="1"/>
    <x v="0"/>
    <n v="3"/>
    <n v="95.99"/>
    <n v="287.96999999999997"/>
  </r>
  <r>
    <x v="6"/>
    <s v="Ampli Orange 32RT "/>
    <x v="2"/>
    <x v="2"/>
    <n v="1"/>
    <n v="8250"/>
    <n v="8250"/>
  </r>
  <r>
    <x v="6"/>
    <s v="Ampli Blackstar ID CORE 100"/>
    <x v="2"/>
    <x v="2"/>
    <n v="1"/>
    <n v="13419"/>
    <n v="13419"/>
  </r>
  <r>
    <x v="6"/>
    <s v="Jackson Monarkh"/>
    <x v="2"/>
    <x v="2"/>
    <n v="2"/>
    <n v="7598"/>
    <n v="15196"/>
  </r>
  <r>
    <x v="6"/>
    <s v="Foot switch"/>
    <x v="2"/>
    <x v="2"/>
    <n v="1"/>
    <n v="2315"/>
    <n v="2315"/>
  </r>
  <r>
    <x v="6"/>
    <s v="Baterías Alesis Nitro Mesh Kit"/>
    <x v="2"/>
    <x v="0"/>
    <n v="2"/>
    <n v="7599"/>
    <n v="15198"/>
  </r>
  <r>
    <x v="7"/>
    <s v="Ventilador de torre 34&quot;"/>
    <x v="1"/>
    <x v="0"/>
    <n v="3"/>
    <n v="809"/>
    <n v="2427"/>
  </r>
  <r>
    <x v="7"/>
    <s v="Extintor ABC 6Kg"/>
    <x v="1"/>
    <x v="0"/>
    <n v="1"/>
    <n v="880.44"/>
    <n v="880.44"/>
  </r>
  <r>
    <x v="7"/>
    <s v="Tiras LED luz neon flex manguera con fuente 25m"/>
    <x v="1"/>
    <x v="0"/>
    <n v="3"/>
    <n v="1094.83"/>
    <n v="3284.49"/>
  </r>
  <r>
    <x v="7"/>
    <s v="Interruptor Sonoff"/>
    <x v="1"/>
    <x v="0"/>
    <n v="3"/>
    <n v="135.63"/>
    <n v="406.89"/>
  </r>
  <r>
    <x v="7"/>
    <s v="Kit de señalización protección civil 10 piezas"/>
    <x v="1"/>
    <x v="0"/>
    <n v="1"/>
    <n v="350"/>
    <n v="350"/>
  </r>
  <r>
    <x v="7"/>
    <s v="Videos de Frank bloque 3 de 4"/>
    <x v="1"/>
    <x v="1"/>
    <n v="3"/>
    <n v="200"/>
    <n v="600"/>
  </r>
  <r>
    <x v="7"/>
    <s v="Silla eames negra"/>
    <x v="1"/>
    <x v="0"/>
    <n v="12"/>
    <n v="474.75"/>
    <n v="5697"/>
  </r>
  <r>
    <x v="8"/>
    <s v="Aislante acustico 1.22 x 2.44 Foamular 250"/>
    <x v="1"/>
    <x v="0"/>
    <n v="6"/>
    <n v="499"/>
    <n v="2994"/>
  </r>
  <r>
    <x v="8"/>
    <s v="Taquetes de madera"/>
    <x v="1"/>
    <x v="0"/>
    <n v="1"/>
    <n v="14.67"/>
    <n v="14.67"/>
  </r>
  <r>
    <x v="8"/>
    <s v="Tornillos para madera "/>
    <x v="1"/>
    <x v="0"/>
    <n v="1"/>
    <n v="79"/>
    <n v="79"/>
  </r>
  <r>
    <x v="8"/>
    <s v="Canes de madera"/>
    <x v="1"/>
    <x v="0"/>
    <n v="5"/>
    <n v="55"/>
    <n v="275"/>
  </r>
  <r>
    <x v="8"/>
    <s v="Puerta tambor"/>
    <x v="1"/>
    <x v="0"/>
    <n v="5"/>
    <n v="879"/>
    <n v="4395"/>
  </r>
  <r>
    <x v="8"/>
    <s v="Canal de amarre"/>
    <x v="1"/>
    <x v="0"/>
    <n v="6"/>
    <n v="71"/>
    <n v="426"/>
  </r>
  <r>
    <x v="8"/>
    <s v="Poste metálico"/>
    <x v="1"/>
    <x v="0"/>
    <n v="14"/>
    <n v="70"/>
    <n v="980"/>
  </r>
  <r>
    <x v="8"/>
    <s v="Marco de madera puerta c bisagra"/>
    <x v="1"/>
    <x v="0"/>
    <n v="5"/>
    <n v="735"/>
    <n v="3675"/>
  </r>
  <r>
    <x v="9"/>
    <s v="Parte 1 de 2 Mano de obra y panel OSB 12mm"/>
    <x v="1"/>
    <x v="1"/>
    <n v="1"/>
    <n v="7000"/>
    <n v="7000"/>
  </r>
  <r>
    <x v="10"/>
    <s v="Fuente regulada 12V 5A"/>
    <x v="1"/>
    <x v="0"/>
    <n v="3"/>
    <n v="368.65"/>
    <n v="1105.9499999999998"/>
  </r>
  <r>
    <x v="10"/>
    <s v="Mini amplificador de Audio 600W"/>
    <x v="1"/>
    <x v="0"/>
    <n v="3"/>
    <n v="443.43"/>
    <n v="1330.29"/>
  </r>
  <r>
    <x v="10"/>
    <s v="Parte 2 de 2 Mano de obra y panel OSB 12mm"/>
    <x v="1"/>
    <x v="1"/>
    <n v="1"/>
    <n v="10468"/>
    <n v="10468"/>
  </r>
  <r>
    <x v="11"/>
    <s v="Compra de componentes eléctricos (Home Depot)"/>
    <x v="0"/>
    <x v="0"/>
    <n v="1"/>
    <n v="1928.64"/>
    <n v="1928.64"/>
  </r>
  <r>
    <x v="12"/>
    <s v="Compra de paneles acusticos Pi Acustica"/>
    <x v="0"/>
    <x v="1"/>
    <n v="1"/>
    <n v="21942.34"/>
    <n v="21942.34"/>
  </r>
  <r>
    <x v="13"/>
    <s v="Empastado con redimix y pintado de muros"/>
    <x v="1"/>
    <x v="1"/>
    <n v="1"/>
    <n v="7621"/>
    <n v="7621"/>
  </r>
  <r>
    <x v="14"/>
    <s v="Botiquin de Primeros Auxilios"/>
    <x v="1"/>
    <x v="0"/>
    <n v="1"/>
    <n v="778.05"/>
    <n v="778.05"/>
  </r>
  <r>
    <x v="15"/>
    <s v="Botes de basura"/>
    <x v="1"/>
    <x v="0"/>
    <n v="5"/>
    <n v="135"/>
    <n v="675"/>
  </r>
  <r>
    <x v="16"/>
    <s v="Aspiradora"/>
    <x v="1"/>
    <x v="0"/>
    <n v="1"/>
    <n v="1078"/>
    <n v="1078"/>
  </r>
  <r>
    <x v="17"/>
    <s v="Renta 2 de 12 Local"/>
    <x v="0"/>
    <x v="1"/>
    <n v="1"/>
    <n v="11560"/>
    <n v="11560"/>
  </r>
  <r>
    <x v="18"/>
    <s v="Videos de Frank 4/4 Mayo y 3/4 Junio"/>
    <x v="1"/>
    <x v="1"/>
    <n v="12"/>
    <n v="200"/>
    <n v="2400"/>
  </r>
  <r>
    <x v="19"/>
    <s v="Smart TV Led 32&quot; Amaz"/>
    <x v="1"/>
    <x v="0"/>
    <n v="1"/>
    <n v="2598"/>
    <n v="2598"/>
  </r>
  <r>
    <x v="20"/>
    <s v="Transferencia Boker a Marco cargo"/>
    <x v="0"/>
    <x v="1"/>
    <n v="1"/>
    <n v="8224.8799999999992"/>
    <n v="8224.8799999999992"/>
  </r>
  <r>
    <x v="20"/>
    <s v="Transferencia Boker a Marco abono"/>
    <x v="1"/>
    <x v="1"/>
    <n v="1"/>
    <n v="-8224.8799999999992"/>
    <n v="-8224.8799999999992"/>
  </r>
  <r>
    <x v="20"/>
    <s v="Recogedor"/>
    <x v="1"/>
    <x v="0"/>
    <n v="1"/>
    <n v="75"/>
    <n v="75"/>
  </r>
  <r>
    <x v="20"/>
    <s v="Toalla manos"/>
    <x v="1"/>
    <x v="0"/>
    <n v="2"/>
    <n v="69"/>
    <n v="138"/>
  </r>
  <r>
    <x v="20"/>
    <s v="Trapo"/>
    <x v="1"/>
    <x v="0"/>
    <n v="2"/>
    <n v="18"/>
    <n v="36"/>
  </r>
  <r>
    <x v="20"/>
    <s v="Microfibra"/>
    <x v="1"/>
    <x v="0"/>
    <n v="2"/>
    <n v="10"/>
    <n v="20"/>
  </r>
  <r>
    <x v="20"/>
    <s v="Fibra 3 x 14"/>
    <x v="1"/>
    <x v="0"/>
    <n v="3"/>
    <n v="14"/>
    <n v="42"/>
  </r>
  <r>
    <x v="20"/>
    <s v="Pinol"/>
    <x v="1"/>
    <x v="0"/>
    <n v="1"/>
    <n v="40"/>
    <n v="40"/>
  </r>
  <r>
    <x v="20"/>
    <s v="Jabon de manos Equate"/>
    <x v="1"/>
    <x v="0"/>
    <n v="1"/>
    <n v="29"/>
    <n v="29"/>
  </r>
  <r>
    <x v="20"/>
    <s v="Cepillo para baño"/>
    <x v="1"/>
    <x v="0"/>
    <n v="1"/>
    <n v="25"/>
    <n v="25"/>
  </r>
  <r>
    <x v="20"/>
    <s v="Cloralex"/>
    <x v="1"/>
    <x v="0"/>
    <n v="1"/>
    <n v="14.5"/>
    <n v="14.5"/>
  </r>
  <r>
    <x v="20"/>
    <s v="Mini rodillo"/>
    <x v="1"/>
    <x v="0"/>
    <n v="1"/>
    <n v="49"/>
    <n v="49"/>
  </r>
  <r>
    <x v="20"/>
    <s v="Glade desinfectante"/>
    <x v="1"/>
    <x v="0"/>
    <n v="1"/>
    <n v="59"/>
    <n v="59"/>
  </r>
  <r>
    <x v="20"/>
    <s v="Guantes de hule 2 x 25"/>
    <x v="1"/>
    <x v="0"/>
    <n v="1"/>
    <n v="50"/>
    <n v="50"/>
  </r>
  <r>
    <x v="20"/>
    <s v="Brocha"/>
    <x v="1"/>
    <x v="0"/>
    <n v="1"/>
    <n v="25"/>
    <n v="25"/>
  </r>
  <r>
    <x v="20"/>
    <s v="Bomba para taza de baño"/>
    <x v="1"/>
    <x v="0"/>
    <n v="1"/>
    <n v="69.5"/>
    <n v="69.5"/>
  </r>
  <r>
    <x v="20"/>
    <s v="Jerga"/>
    <x v="1"/>
    <x v="0"/>
    <n v="1"/>
    <n v="26"/>
    <n v="26"/>
  </r>
  <r>
    <x v="20"/>
    <s v="Cepillo para retrete con base"/>
    <x v="1"/>
    <x v="0"/>
    <n v="1"/>
    <n v="55"/>
    <n v="55"/>
  </r>
  <r>
    <x v="20"/>
    <s v="Papel de baño 4 rollos"/>
    <x v="1"/>
    <x v="0"/>
    <n v="1"/>
    <n v="27"/>
    <n v="27"/>
  </r>
  <r>
    <x v="20"/>
    <s v="Jalador"/>
    <x v="1"/>
    <x v="0"/>
    <n v="1"/>
    <n v="65"/>
    <n v="65"/>
  </r>
  <r>
    <x v="21"/>
    <s v="Anuncio luminoso Neon flex rojo"/>
    <x v="1"/>
    <x v="1"/>
    <n v="1"/>
    <n v="3000"/>
    <n v="3000"/>
  </r>
  <r>
    <x v="21"/>
    <s v="Caja de luz 2.10 x 1.20 logo translúcido (fabr + inst)"/>
    <x v="1"/>
    <x v="1"/>
    <n v="1"/>
    <n v="9000"/>
    <n v="9000"/>
  </r>
  <r>
    <x v="22"/>
    <s v="Mueble Recepción Michigan 1.10m frente "/>
    <x v="1"/>
    <x v="2"/>
    <n v="1"/>
    <n v="3550"/>
    <n v="3550"/>
  </r>
  <r>
    <x v="23"/>
    <s v="Pago de mantenimiento Julio"/>
    <x v="0"/>
    <x v="2"/>
    <n v="1"/>
    <n v="440"/>
    <n v="440"/>
  </r>
  <r>
    <x v="24"/>
    <s v="Pizarrón blanco 80x120 cm"/>
    <x v="1"/>
    <x v="0"/>
    <n v="3"/>
    <n v="849"/>
    <n v="2547"/>
  </r>
  <r>
    <x v="24"/>
    <s v="Monitor 19&quot; Stylos"/>
    <x v="1"/>
    <x v="0"/>
    <n v="1"/>
    <n v="1399"/>
    <n v="1399"/>
  </r>
  <r>
    <x v="24"/>
    <s v="Mouse y teclado inalambrico Logitech"/>
    <x v="1"/>
    <x v="0"/>
    <n v="1"/>
    <n v="416"/>
    <n v="416"/>
  </r>
  <r>
    <x v="24"/>
    <s v="Mini Pc Intel N5105 De 11.ª Generación, 16 Gb, 512 Gb"/>
    <x v="1"/>
    <x v="0"/>
    <n v="1"/>
    <n v="3525.35"/>
    <n v="3525.35"/>
  </r>
  <r>
    <x v="24"/>
    <s v="Alfombra Astra Color gris 37m2"/>
    <x v="1"/>
    <x v="1"/>
    <n v="1"/>
    <n v="6845"/>
    <n v="6845"/>
  </r>
  <r>
    <x v="24"/>
    <s v="Transferencia Boker a Marco cargo"/>
    <x v="0"/>
    <x v="1"/>
    <n v="1"/>
    <n v="20000"/>
    <n v="20000"/>
  </r>
  <r>
    <x v="24"/>
    <s v="Transferencia Boker a Marco abono"/>
    <x v="1"/>
    <x v="1"/>
    <n v="1"/>
    <n v="-20000"/>
    <n v="-20000"/>
  </r>
  <r>
    <x v="24"/>
    <s v="Cafetera Oster"/>
    <x v="1"/>
    <x v="0"/>
    <n v="1"/>
    <n v="365"/>
    <n v="365"/>
  </r>
  <r>
    <x v="24"/>
    <s v="50% de adelanto a contrato mensual de CM"/>
    <x v="0"/>
    <x v="1"/>
    <n v="1"/>
    <n v="3712"/>
    <n v="3712"/>
  </r>
  <r>
    <x v="25"/>
    <s v="Registro de marca en el IMPI"/>
    <x v="1"/>
    <x v="2"/>
    <n v="1"/>
    <n v="2813.77"/>
    <n v="2813.77"/>
  </r>
  <r>
    <x v="25"/>
    <s v="Pago recibo CFE Local"/>
    <x v="1"/>
    <x v="1"/>
    <n v="1"/>
    <n v="192"/>
    <n v="192"/>
  </r>
  <r>
    <x v="26"/>
    <s v="Anuncio exterior luminoso"/>
    <x v="1"/>
    <x v="1"/>
    <n v="1"/>
    <n v="6800"/>
    <n v="6800"/>
  </r>
  <r>
    <x v="27"/>
    <s v="Invitación Grand Opening"/>
    <x v="1"/>
    <x v="1"/>
    <n v="1"/>
    <n v="400"/>
    <n v="400"/>
  </r>
  <r>
    <x v="27"/>
    <s v="Materiales: Pintura y Pegamento"/>
    <x v="0"/>
    <x v="2"/>
    <n v="1"/>
    <n v="650"/>
    <n v="650"/>
  </r>
  <r>
    <x v="28"/>
    <s v="Candado"/>
    <x v="1"/>
    <x v="1"/>
    <n v="1"/>
    <n v="242"/>
    <n v="242"/>
  </r>
  <r>
    <x v="29"/>
    <s v="Regleta Cargador Multicontactos 8 salidas 3 USB 1 C"/>
    <x v="1"/>
    <x v="0"/>
    <n v="1"/>
    <n v="427.24"/>
    <n v="427.24"/>
  </r>
  <r>
    <x v="29"/>
    <s v="Soporte para cámara IP Universal Base"/>
    <x v="1"/>
    <x v="0"/>
    <n v="2"/>
    <n v="159"/>
    <n v="318"/>
  </r>
  <r>
    <x v="29"/>
    <s v="Cámara IP Adicional (Salón Batería)"/>
    <x v="1"/>
    <x v="0"/>
    <n v="1"/>
    <n v="317.72000000000003"/>
    <n v="317.72000000000003"/>
  </r>
  <r>
    <x v="30"/>
    <s v="Meta Ads"/>
    <x v="0"/>
    <x v="1"/>
    <n v="1"/>
    <n v="5000"/>
    <n v="5000"/>
  </r>
  <r>
    <x v="30"/>
    <s v="TikTok Ads"/>
    <x v="0"/>
    <x v="1"/>
    <n v="1"/>
    <n v="3500"/>
    <n v="3500"/>
  </r>
  <r>
    <x v="30"/>
    <s v="Meta Ads (extra)"/>
    <x v="0"/>
    <x v="1"/>
    <n v="1"/>
    <n v="5000"/>
    <n v="5000"/>
  </r>
  <r>
    <x v="30"/>
    <s v="Amplificador de Bajo Meteoro 250 W"/>
    <x v="1"/>
    <x v="1"/>
    <n v="1"/>
    <n v="3000"/>
    <n v="3000"/>
  </r>
  <r>
    <x v="30"/>
    <s v="Amplificador Orange 20W"/>
    <x v="1"/>
    <x v="2"/>
    <n v="1"/>
    <n v="3199"/>
    <n v="3199"/>
  </r>
  <r>
    <x v="30"/>
    <s v="Lector tarjetas Point Smart TPV Mercado Pago"/>
    <x v="1"/>
    <x v="0"/>
    <n v="1"/>
    <n v="3499"/>
    <n v="3499"/>
  </r>
  <r>
    <x v="31"/>
    <s v="16 Cuadros canva b/n - Decoración"/>
    <x v="1"/>
    <x v="0"/>
    <n v="16"/>
    <n v="224.875"/>
    <n v="3598"/>
  </r>
  <r>
    <x v="32"/>
    <s v="Audifonos"/>
    <x v="2"/>
    <x v="2"/>
    <n v="3"/>
    <n v="79"/>
    <n v="237"/>
  </r>
  <r>
    <x v="32"/>
    <s v="Extensiones "/>
    <x v="2"/>
    <x v="2"/>
    <n v="2"/>
    <n v="26"/>
    <n v="52"/>
  </r>
  <r>
    <x v="32"/>
    <s v="Cables RCA - Plug "/>
    <x v="2"/>
    <x v="2"/>
    <n v="3"/>
    <n v="90"/>
    <n v="270"/>
  </r>
  <r>
    <x v="32"/>
    <s v="Cables Plug a Plug"/>
    <x v="2"/>
    <x v="2"/>
    <n v="3"/>
    <n v="175"/>
    <n v="525"/>
  </r>
  <r>
    <x v="32"/>
    <s v="Convertidores audifonos "/>
    <x v="2"/>
    <x v="2"/>
    <n v="2"/>
    <n v="25"/>
    <n v="50"/>
  </r>
  <r>
    <x v="32"/>
    <s v="Extensiones de audifonos"/>
    <x v="2"/>
    <x v="2"/>
    <n v="2"/>
    <n v="25"/>
    <n v="50"/>
  </r>
  <r>
    <x v="32"/>
    <s v="Instalación y contratación Total Play 75 Megas"/>
    <x v="1"/>
    <x v="2"/>
    <n v="1"/>
    <n v="550"/>
    <n v="550"/>
  </r>
  <r>
    <x v="33"/>
    <s v="Renta 3 de 12 Local"/>
    <x v="0"/>
    <x v="1"/>
    <n v="1"/>
    <n v="11560"/>
    <n v="11560"/>
  </r>
  <r>
    <x v="34"/>
    <s v="Diseño gráfico para impresiones"/>
    <x v="0"/>
    <x v="1"/>
    <n v="1"/>
    <n v="500"/>
    <n v="500"/>
  </r>
  <r>
    <x v="34"/>
    <s v="Pago 2 Jul CM"/>
    <x v="0"/>
    <x v="1"/>
    <n v="1"/>
    <n v="4408"/>
    <n v="4408"/>
  </r>
  <r>
    <x v="35"/>
    <s v="Videos de Frank bloque Julio"/>
    <x v="1"/>
    <x v="1"/>
    <n v="12"/>
    <n v="200"/>
    <n v="2400"/>
  </r>
  <r>
    <x v="35"/>
    <s v="Estante Plastico 4 repisas Pretul"/>
    <x v="1"/>
    <x v="0"/>
    <n v="1"/>
    <n v="297"/>
    <n v="297"/>
  </r>
  <r>
    <x v="36"/>
    <s v="Bajo JS Series Concert Bass"/>
    <x v="2"/>
    <x v="2"/>
    <n v="1"/>
    <n v="6999"/>
    <n v="6999"/>
  </r>
  <r>
    <x v="36"/>
    <s v="Soporte Guitarra Onstage"/>
    <x v="2"/>
    <x v="2"/>
    <n v="3"/>
    <n v="444"/>
    <n v="1332"/>
  </r>
  <r>
    <x v="36"/>
    <s v="Banco Batería Power Beat"/>
    <x v="2"/>
    <x v="2"/>
    <n v="1"/>
    <n v="2766"/>
    <n v="2766"/>
  </r>
  <r>
    <x v="37"/>
    <s v="Redistribución de cableado y habilitación de iluminación"/>
    <x v="1"/>
    <x v="2"/>
    <n v="1"/>
    <n v="1400"/>
    <n v="1400"/>
  </r>
  <r>
    <x v="38"/>
    <s v="Limpieza 29-jul"/>
    <x v="1"/>
    <x v="1"/>
    <n v="1"/>
    <n v="400"/>
    <n v="400"/>
  </r>
  <r>
    <x v="38"/>
    <s v="Banco Batería genérico"/>
    <x v="1"/>
    <x v="2"/>
    <n v="1"/>
    <n v="1000"/>
    <n v="1000"/>
  </r>
  <r>
    <x v="38"/>
    <s v="Pago de impresiones"/>
    <x v="0"/>
    <x v="1"/>
    <n v="1"/>
    <n v="3839"/>
    <n v="3839"/>
  </r>
  <r>
    <x v="39"/>
    <s v="Resanado de pared y caja para el tablero eléctrico"/>
    <x v="1"/>
    <x v="1"/>
    <n v="1"/>
    <n v="1150"/>
    <n v="1150"/>
  </r>
  <r>
    <x v="39"/>
    <s v="Depósito Google Ads"/>
    <x v="0"/>
    <x v="1"/>
    <n v="1"/>
    <n v="7200"/>
    <n v="7200"/>
  </r>
  <r>
    <x v="40"/>
    <s v="Mesa auxiliar"/>
    <x v="2"/>
    <x v="0"/>
    <n v="2"/>
    <n v="241"/>
    <n v="482"/>
  </r>
  <r>
    <x v="40"/>
    <s v="Mesa para computadora"/>
    <x v="2"/>
    <x v="0"/>
    <n v="1"/>
    <n v="580"/>
    <n v="580"/>
  </r>
  <r>
    <x v="41"/>
    <s v="Letreros decorativos Zona de Musica"/>
    <x v="1"/>
    <x v="0"/>
    <n v="5"/>
    <n v="511.19600000000003"/>
    <n v="2555.98"/>
  </r>
  <r>
    <x v="41"/>
    <s v="Limpieza 05-Ago"/>
    <x v="3"/>
    <x v="2"/>
    <n v="1"/>
    <n v="400"/>
    <n v="400"/>
  </r>
  <r>
    <x v="42"/>
    <s v="Pago 1 Ago CM"/>
    <x v="0"/>
    <x v="1"/>
    <n v="1"/>
    <n v="4408"/>
    <n v="4408"/>
  </r>
  <r>
    <x v="43"/>
    <s v="Limpieza 12-Ago"/>
    <x v="1"/>
    <x v="1"/>
    <n v="1"/>
    <n v="400"/>
    <n v="400"/>
  </r>
  <r>
    <x v="44"/>
    <s v="Pago Frank - Quincena"/>
    <x v="1"/>
    <x v="1"/>
    <n v="1"/>
    <n v="2000"/>
    <n v="2000"/>
  </r>
  <r>
    <x v="44"/>
    <s v="Base de amplificador"/>
    <x v="2"/>
    <x v="0"/>
    <n v="1"/>
    <n v="780"/>
    <n v="780"/>
  </r>
  <r>
    <x v="44"/>
    <s v="Bancopie"/>
    <x v="2"/>
    <x v="0"/>
    <n v="3"/>
    <n v="270"/>
    <n v="810"/>
  </r>
  <r>
    <x v="44"/>
    <s v="Base de teclado"/>
    <x v="2"/>
    <x v="0"/>
    <n v="1"/>
    <n v="560"/>
    <n v="560"/>
  </r>
  <r>
    <x v="45"/>
    <s v="Total Play"/>
    <x v="1"/>
    <x v="1"/>
    <n v="1"/>
    <n v="499"/>
    <n v="499"/>
  </r>
  <r>
    <x v="45"/>
    <s v="Letrero 911 - Emergencias"/>
    <x v="1"/>
    <x v="0"/>
    <n v="1"/>
    <n v="75"/>
    <n v="75"/>
  </r>
  <r>
    <x v="46"/>
    <s v="Limpieza 19-Ago"/>
    <x v="1"/>
    <x v="1"/>
    <n v="1"/>
    <n v="400"/>
    <n v="400"/>
  </r>
  <r>
    <x v="47"/>
    <s v="Renta 4 de 12 Local"/>
    <x v="0"/>
    <x v="1"/>
    <n v="1"/>
    <n v="11560"/>
    <n v="11560"/>
  </r>
  <r>
    <x v="48"/>
    <s v="Meta Ads - Agosto"/>
    <x v="1"/>
    <x v="1"/>
    <n v="1"/>
    <n v="6000"/>
    <n v="6000"/>
  </r>
  <r>
    <x v="48"/>
    <s v="Mantenimiento Agosto"/>
    <x v="0"/>
    <x v="1"/>
    <n v="1"/>
    <n v="700"/>
    <n v="700"/>
  </r>
  <r>
    <x v="48"/>
    <s v="Mantenimiento Septiembre"/>
    <x v="0"/>
    <x v="1"/>
    <n v="1"/>
    <n v="640"/>
    <n v="640"/>
  </r>
  <r>
    <x v="48"/>
    <s v="Depósito Google Ads - Agosto"/>
    <x v="0"/>
    <x v="0"/>
    <n v="1"/>
    <n v="7200"/>
    <n v="7200"/>
  </r>
  <r>
    <x v="49"/>
    <s v="Dos carpetas"/>
    <x v="2"/>
    <x v="2"/>
    <n v="2"/>
    <n v="50"/>
    <n v="100"/>
  </r>
  <r>
    <x v="50"/>
    <s v="Pago 2 Ago CM"/>
    <x v="0"/>
    <x v="1"/>
    <n v="1"/>
    <n v="4408"/>
    <n v="4408"/>
  </r>
  <r>
    <x v="50"/>
    <s v="Copias de formatos de inscripción, reglamento y pautadas"/>
    <x v="2"/>
    <x v="2"/>
    <n v="1"/>
    <n v="80"/>
    <n v="80"/>
  </r>
  <r>
    <x v="51"/>
    <s v="Limpieza 26-Ago"/>
    <x v="1"/>
    <x v="1"/>
    <n v="1"/>
    <n v="400"/>
    <n v="400"/>
  </r>
  <r>
    <x v="52"/>
    <s v="Poster y diurex"/>
    <x v="3"/>
    <x v="2"/>
    <n v="1"/>
    <n v="75"/>
    <n v="75"/>
  </r>
  <r>
    <x v="53"/>
    <s v="Mezcladora 4 CH"/>
    <x v="2"/>
    <x v="0"/>
    <n v="1"/>
    <n v="242"/>
    <n v="242"/>
  </r>
  <r>
    <x v="54"/>
    <s v="Pago Frank - Quincena"/>
    <x v="1"/>
    <x v="1"/>
    <n v="1"/>
    <n v="2000"/>
    <n v="2000"/>
  </r>
  <r>
    <x v="54"/>
    <s v="Pago clases de Guitarra"/>
    <x v="2"/>
    <x v="1"/>
    <n v="1"/>
    <n v="810"/>
    <n v="810"/>
  </r>
  <r>
    <x v="54"/>
    <s v="Comisiones TPV"/>
    <x v="3"/>
    <x v="3"/>
    <n v="1"/>
    <n v="488.36"/>
    <n v="488.36"/>
  </r>
  <r>
    <x v="55"/>
    <s v="Limpieza 02-Sep"/>
    <x v="1"/>
    <x v="1"/>
    <n v="1"/>
    <n v="400"/>
    <n v="400"/>
  </r>
  <r>
    <x v="56"/>
    <s v="Engrapadora y grapas"/>
    <x v="3"/>
    <x v="2"/>
    <n v="1"/>
    <n v="116"/>
    <n v="150"/>
  </r>
  <r>
    <x v="56"/>
    <s v="Cloralex y Roma"/>
    <x v="3"/>
    <x v="2"/>
    <n v="1"/>
    <n v="58"/>
    <n v="50"/>
  </r>
  <r>
    <x v="57"/>
    <s v="Limpieza 09-Sep"/>
    <x v="3"/>
    <x v="2"/>
    <n v="1"/>
    <n v="400"/>
    <n v="400"/>
  </r>
  <r>
    <x v="57"/>
    <s v="Pago recibo CFE Local"/>
    <x v="1"/>
    <x v="1"/>
    <n v="1"/>
    <n v="579"/>
    <n v="579"/>
  </r>
  <r>
    <x v="58"/>
    <s v="Pago Frank - Quincena"/>
    <x v="1"/>
    <x v="1"/>
    <n v="1"/>
    <n v="2000"/>
    <n v="2000"/>
  </r>
  <r>
    <x v="59"/>
    <s v="Renta 5 de 12 Local"/>
    <x v="1"/>
    <x v="1"/>
    <n v="1"/>
    <n v="11560"/>
    <n v="11560"/>
  </r>
  <r>
    <x v="60"/>
    <s v="Total Play"/>
    <x v="1"/>
    <x v="1"/>
    <n v="1"/>
    <n v="549"/>
    <n v="549"/>
  </r>
  <r>
    <x v="61"/>
    <s v="Limpieza 24-Sep"/>
    <x v="0"/>
    <x v="1"/>
    <n v="1"/>
    <n v="400"/>
    <n v="400"/>
  </r>
  <r>
    <x v="62"/>
    <s v="Pago 1 y 2 Sep CM"/>
    <x v="0"/>
    <x v="1"/>
    <n v="1"/>
    <n v="8816"/>
    <n v="8816"/>
  </r>
  <r>
    <x v="63"/>
    <s v="Pago Frank - Quincena"/>
    <x v="1"/>
    <x v="1"/>
    <n v="1"/>
    <n v="2000"/>
    <n v="2000"/>
  </r>
  <r>
    <x v="63"/>
    <s v="Limpieza 30-Sep"/>
    <x v="1"/>
    <x v="1"/>
    <n v="1"/>
    <n v="400"/>
    <n v="400"/>
  </r>
  <r>
    <x v="63"/>
    <s v="Pago clases de Teclado"/>
    <x v="1"/>
    <x v="1"/>
    <n v="2"/>
    <n v="400"/>
    <n v="800"/>
  </r>
  <r>
    <x v="63"/>
    <s v="Pago clases de muestra teclado"/>
    <x v="1"/>
    <x v="1"/>
    <n v="1"/>
    <n v="80"/>
    <n v="80"/>
  </r>
  <r>
    <x v="63"/>
    <s v="Pago clases de Batería"/>
    <x v="1"/>
    <x v="1"/>
    <n v="1"/>
    <n v="400"/>
    <n v="400"/>
  </r>
  <r>
    <x v="63"/>
    <s v="Pago clases de muestra Batería"/>
    <x v="1"/>
    <x v="1"/>
    <n v="4"/>
    <n v="80"/>
    <n v="320"/>
  </r>
  <r>
    <x v="63"/>
    <s v="Pago clases de Guitarra"/>
    <x v="2"/>
    <x v="1"/>
    <n v="1"/>
    <n v="2300"/>
    <n v="2300"/>
  </r>
  <r>
    <x v="63"/>
    <s v="Comisiones TPV"/>
    <x v="3"/>
    <x v="3"/>
    <n v="1"/>
    <n v="945.11"/>
    <n v="945.11"/>
  </r>
  <r>
    <x v="64"/>
    <s v="Pilas AAA"/>
    <x v="2"/>
    <x v="2"/>
    <n v="1"/>
    <n v="40"/>
    <n v="40"/>
  </r>
  <r>
    <x v="64"/>
    <s v="Teléfono fijo"/>
    <x v="2"/>
    <x v="2"/>
    <n v="1"/>
    <n v="1350"/>
    <n v="1350"/>
  </r>
  <r>
    <x v="65"/>
    <s v="Mantenimiento Octubre"/>
    <x v="0"/>
    <x v="1"/>
    <n v="1"/>
    <n v="640"/>
    <n v="640"/>
  </r>
  <r>
    <x v="66"/>
    <s v="Jabon de manos Equate"/>
    <x v="2"/>
    <x v="2"/>
    <n v="1"/>
    <n v="25"/>
    <n v="25"/>
  </r>
  <r>
    <x v="67"/>
    <s v="Limpieza 7-Oct"/>
    <x v="1"/>
    <x v="1"/>
    <n v="1"/>
    <n v="400"/>
    <n v="400"/>
  </r>
  <r>
    <x v="68"/>
    <s v="Limpieza 14-Oct"/>
    <x v="1"/>
    <x v="1"/>
    <n v="1"/>
    <n v="400"/>
    <n v="400"/>
  </r>
  <r>
    <x v="69"/>
    <s v="Pago Frank - Quincena"/>
    <x v="1"/>
    <x v="1"/>
    <n v="1"/>
    <n v="2000"/>
    <n v="2000"/>
  </r>
  <r>
    <x v="70"/>
    <s v="Total Play"/>
    <x v="1"/>
    <x v="1"/>
    <n v="1"/>
    <n v="499"/>
    <n v="499"/>
  </r>
  <r>
    <x v="71"/>
    <s v="Papel de baño 4 rollos"/>
    <x v="2"/>
    <x v="2"/>
    <n v="1"/>
    <n v="25"/>
    <n v="25"/>
  </r>
  <r>
    <x v="71"/>
    <s v="Renta Octubre"/>
    <x v="0"/>
    <x v="1"/>
    <n v="1"/>
    <n v="11560"/>
    <n v="11560"/>
  </r>
  <r>
    <x v="72"/>
    <s v="Limpieza 21-Oct"/>
    <x v="1"/>
    <x v="1"/>
    <n v="1"/>
    <n v="400"/>
    <n v="400"/>
  </r>
  <r>
    <x v="73"/>
    <s v="Limpieza 28-Oct"/>
    <x v="1"/>
    <x v="1"/>
    <n v="1"/>
    <n v="400"/>
    <n v="400"/>
  </r>
  <r>
    <x v="74"/>
    <s v="Pago Frank - Quincena"/>
    <x v="1"/>
    <x v="1"/>
    <n v="1"/>
    <n v="2000"/>
    <n v="2000"/>
  </r>
  <r>
    <x v="74"/>
    <s v="Pegamento"/>
    <x v="1"/>
    <x v="1"/>
    <n v="1"/>
    <n v="150"/>
    <n v="150"/>
  </r>
  <r>
    <x v="74"/>
    <s v="Adornos Halloween"/>
    <x v="1"/>
    <x v="1"/>
    <n v="1"/>
    <n v="250"/>
    <n v="250"/>
  </r>
  <r>
    <x v="74"/>
    <s v="Pago CFE"/>
    <x v="1"/>
    <x v="1"/>
    <n v="1"/>
    <n v="841"/>
    <n v="841"/>
  </r>
  <r>
    <x v="74"/>
    <s v="Comisiones TPV"/>
    <x v="3"/>
    <x v="3"/>
    <n v="1"/>
    <n v="852.75"/>
    <n v="852.75"/>
  </r>
  <r>
    <x v="74"/>
    <s v="Pago 1 de 2 mes de Octubre - Jorge MKT"/>
    <x v="3"/>
    <x v="4"/>
    <n v="1"/>
    <n v="4408"/>
    <n v="4408"/>
  </r>
  <r>
    <x v="74"/>
    <s v="Clases de Bajo Luis Blanquet"/>
    <x v="1"/>
    <x v="1"/>
    <n v="1"/>
    <n v="400"/>
    <n v="400"/>
  </r>
  <r>
    <x v="74"/>
    <s v="Clases de prueba canto Lizett Espinoza"/>
    <x v="1"/>
    <x v="1"/>
    <n v="2"/>
    <n v="80"/>
    <n v="160"/>
  </r>
  <r>
    <x v="74"/>
    <s v="Clases de prueba Bajo Luis Blanquet"/>
    <x v="1"/>
    <x v="1"/>
    <n v="1"/>
    <n v="80"/>
    <n v="80"/>
  </r>
  <r>
    <x v="74"/>
    <s v="Clases de piano Agueda Pecina"/>
    <x v="1"/>
    <x v="1"/>
    <n v="2"/>
    <n v="400"/>
    <n v="800"/>
  </r>
  <r>
    <x v="74"/>
    <s v="Clases de Batería Julio Olvera"/>
    <x v="1"/>
    <x v="1"/>
    <n v="2"/>
    <n v="400"/>
    <n v="800"/>
  </r>
  <r>
    <x v="74"/>
    <s v="Clases de Guitarra Hugo Vazquez"/>
    <x v="2"/>
    <x v="1"/>
    <n v="4"/>
    <n v="400"/>
    <n v="1600"/>
  </r>
  <r>
    <x v="74"/>
    <s v="Clases de Guitarra Individual Hugo Vazquez"/>
    <x v="2"/>
    <x v="1"/>
    <n v="1"/>
    <n v="560"/>
    <n v="560"/>
  </r>
  <r>
    <x v="75"/>
    <s v="Limpieza 04-Nov"/>
    <x v="1"/>
    <x v="1"/>
    <n v="1"/>
    <n v="400"/>
    <n v="400"/>
  </r>
  <r>
    <x v="76"/>
    <s v="Mantenimiento Noviembre y Diciembre"/>
    <x v="0"/>
    <x v="2"/>
    <n v="1"/>
    <n v="1310"/>
    <n v="1310"/>
  </r>
  <r>
    <x v="77"/>
    <s v="Limpieza 11-Nov"/>
    <x v="1"/>
    <x v="1"/>
    <n v="1"/>
    <n v="400"/>
    <n v="400"/>
  </r>
  <r>
    <x v="78"/>
    <s v="Total Play"/>
    <x v="1"/>
    <x v="1"/>
    <n v="1"/>
    <n v="499"/>
    <n v="499"/>
  </r>
  <r>
    <x v="79"/>
    <s v="Pago Frank - Quincena"/>
    <x v="1"/>
    <x v="1"/>
    <n v="1"/>
    <n v="2000"/>
    <n v="2000"/>
  </r>
  <r>
    <x v="80"/>
    <s v="Pago 1 mes de Noviembre Jorge"/>
    <x v="3"/>
    <x v="4"/>
    <n v="1"/>
    <n v="4408"/>
    <n v="4408"/>
  </r>
  <r>
    <x v="81"/>
    <s v="Limpieza 18-Nov"/>
    <x v="1"/>
    <x v="1"/>
    <n v="1"/>
    <n v="400"/>
    <n v="400"/>
  </r>
  <r>
    <x v="82"/>
    <s v="Renta Noviembre"/>
    <x v="0"/>
    <x v="1"/>
    <n v="1"/>
    <n v="11560"/>
    <n v="11560"/>
  </r>
  <r>
    <x v="83"/>
    <s v="Limpieza 25-Nov"/>
    <x v="3"/>
    <x v="4"/>
    <n v="1"/>
    <n v="400"/>
    <n v="400"/>
  </r>
  <r>
    <x v="83"/>
    <s v="Pago 2 mes de Noviembre Jorge"/>
    <x v="3"/>
    <x v="4"/>
    <n v="1"/>
    <n v="4408"/>
    <n v="4408"/>
  </r>
  <r>
    <x v="84"/>
    <s v="Google Ads"/>
    <x v="3"/>
    <x v="4"/>
    <n v="1"/>
    <n v="5000"/>
    <n v="5000"/>
  </r>
  <r>
    <x v="85"/>
    <s v="Facebook"/>
    <x v="3"/>
    <x v="1"/>
    <n v="1"/>
    <n v="5000"/>
    <n v="5000"/>
  </r>
  <r>
    <x v="86"/>
    <s v="Pago Frank - Quincena"/>
    <x v="1"/>
    <x v="1"/>
    <n v="1"/>
    <n v="2000"/>
    <n v="2000"/>
  </r>
  <r>
    <x v="86"/>
    <s v="Comisiones TPV"/>
    <x v="3"/>
    <x v="3"/>
    <n v="1"/>
    <n v="800.98"/>
    <n v="800.98"/>
  </r>
  <r>
    <x v="86"/>
    <s v="Clases de Guitarra Hugo Vazquez"/>
    <x v="1"/>
    <x v="2"/>
    <n v="1"/>
    <n v="2160"/>
    <n v="2160"/>
  </r>
  <r>
    <x v="86"/>
    <s v="Clases de piano Agueda Pecina"/>
    <x v="1"/>
    <x v="1"/>
    <n v="2"/>
    <n v="400"/>
    <n v="800"/>
  </r>
  <r>
    <x v="86"/>
    <s v="Clases de Batería Julio Olvera"/>
    <x v="1"/>
    <x v="1"/>
    <n v="2"/>
    <n v="400"/>
    <n v="800"/>
  </r>
  <r>
    <x v="86"/>
    <s v="Clases de Bajo Luis Blanquet"/>
    <x v="1"/>
    <x v="1"/>
    <n v="1"/>
    <n v="400"/>
    <n v="400"/>
  </r>
  <r>
    <x v="86"/>
    <s v="Clases de prueba canto Lizett Espinoza"/>
    <x v="1"/>
    <x v="1"/>
    <n v="1"/>
    <n v="80"/>
    <n v="80"/>
  </r>
  <r>
    <x v="87"/>
    <s v="Limpieza 02-Dic"/>
    <x v="1"/>
    <x v="1"/>
    <n v="1"/>
    <n v="400"/>
    <n v="400"/>
  </r>
  <r>
    <x v="88"/>
    <s v="Limpieza 09-Dic"/>
    <x v="1"/>
    <x v="1"/>
    <n v="1"/>
    <n v="400"/>
    <n v="400"/>
  </r>
  <r>
    <x v="89"/>
    <s v="Servicio AI para Anuncios"/>
    <x v="3"/>
    <x v="4"/>
    <n v="1"/>
    <n v="349.12"/>
    <n v="349.12"/>
  </r>
  <r>
    <x v="90"/>
    <s v="Total Play"/>
    <x v="1"/>
    <x v="1"/>
    <n v="1"/>
    <n v="499"/>
    <n v="499"/>
  </r>
  <r>
    <x v="90"/>
    <s v="Pago Frank - Quincena"/>
    <x v="1"/>
    <x v="1"/>
    <n v="1"/>
    <n v="2000"/>
    <n v="2000"/>
  </r>
  <r>
    <x v="90"/>
    <s v="Pago Frank - Aguinaldo"/>
    <x v="1"/>
    <x v="1"/>
    <n v="1"/>
    <n v="2000"/>
    <n v="2000"/>
  </r>
  <r>
    <x v="91"/>
    <s v="Limpieza 16-Dic"/>
    <x v="1"/>
    <x v="1"/>
    <n v="1"/>
    <n v="400"/>
    <n v="400"/>
  </r>
  <r>
    <x v="92"/>
    <s v="Google Ads"/>
    <x v="3"/>
    <x v="4"/>
    <n v="1"/>
    <n v="5000"/>
    <n v="5000"/>
  </r>
  <r>
    <x v="93"/>
    <s v="Renta Dic (1)"/>
    <x v="1"/>
    <x v="1"/>
    <n v="1"/>
    <n v="3000"/>
    <n v="3000"/>
  </r>
  <r>
    <x v="93"/>
    <s v="Renta Dic (2)"/>
    <x v="0"/>
    <x v="1"/>
    <n v="1"/>
    <n v="2560"/>
    <n v="2560"/>
  </r>
  <r>
    <x v="93"/>
    <s v="Renta Dic (3)"/>
    <x v="3"/>
    <x v="1"/>
    <n v="1"/>
    <n v="6000"/>
    <n v="6000"/>
  </r>
  <r>
    <x v="94"/>
    <s v="Comisiones TPV"/>
    <x v="3"/>
    <x v="3"/>
    <n v="1"/>
    <n v="813.16"/>
    <n v="813.16"/>
  </r>
  <r>
    <x v="94"/>
    <s v="Pago Frank - Quincena"/>
    <x v="1"/>
    <x v="1"/>
    <n v="1"/>
    <n v="2000"/>
    <n v="2000"/>
  </r>
  <r>
    <x v="94"/>
    <s v="Clases de Batería Julio Olvera"/>
    <x v="1"/>
    <x v="1"/>
    <n v="1"/>
    <n v="800"/>
    <n v="800"/>
  </r>
  <r>
    <x v="94"/>
    <s v="Clases de Bajo Luis Blanquet"/>
    <x v="1"/>
    <x v="1"/>
    <n v="1"/>
    <n v="400"/>
    <n v="400"/>
  </r>
  <r>
    <x v="94"/>
    <s v="Clases de piano Agueda Pecina"/>
    <x v="1"/>
    <x v="1"/>
    <n v="1"/>
    <n v="400"/>
    <n v="400"/>
  </r>
  <r>
    <x v="94"/>
    <s v="Clases de Guitarra Hugo Vazquez"/>
    <x v="1"/>
    <x v="1"/>
    <n v="1"/>
    <n v="2160"/>
    <n v="2160"/>
  </r>
  <r>
    <x v="95"/>
    <s v="Mantenimiento Enero"/>
    <x v="0"/>
    <x v="1"/>
    <n v="1"/>
    <n v="684"/>
    <n v="684"/>
  </r>
  <r>
    <x v="95"/>
    <s v="Pago Diciembre Jorge"/>
    <x v="3"/>
    <x v="1"/>
    <n v="1"/>
    <n v="4486"/>
    <n v="4486"/>
  </r>
  <r>
    <x v="96"/>
    <s v="Limpieza 06-Ene"/>
    <x v="1"/>
    <x v="1"/>
    <n v="1"/>
    <n v="400"/>
    <n v="400"/>
  </r>
  <r>
    <x v="97"/>
    <s v="Pago CFE"/>
    <x v="1"/>
    <x v="1"/>
    <n v="1"/>
    <n v="704"/>
    <n v="704"/>
  </r>
  <r>
    <x v="98"/>
    <s v="Servicio AI para Anuncios"/>
    <x v="3"/>
    <x v="1"/>
    <n v="1"/>
    <n v="341.52"/>
    <n v="341.52"/>
  </r>
  <r>
    <x v="99"/>
    <s v="Limpieza 14-Ene"/>
    <x v="3"/>
    <x v="1"/>
    <n v="1"/>
    <n v="400"/>
    <n v="400"/>
  </r>
  <r>
    <x v="100"/>
    <s v="Pago Frank - Quincena"/>
    <x v="1"/>
    <x v="1"/>
    <n v="1"/>
    <n v="2000"/>
    <n v="2000"/>
  </r>
  <r>
    <x v="100"/>
    <s v="Google Ads"/>
    <x v="3"/>
    <x v="1"/>
    <n v="1"/>
    <n v="5000"/>
    <n v="5000"/>
  </r>
  <r>
    <x v="101"/>
    <s v="Total Play"/>
    <x v="1"/>
    <x v="1"/>
    <n v="1"/>
    <n v="499"/>
    <n v="499"/>
  </r>
  <r>
    <x v="102"/>
    <s v="Limpieza 20-Ene"/>
    <x v="3"/>
    <x v="1"/>
    <n v="1"/>
    <n v="400"/>
    <n v="400"/>
  </r>
  <r>
    <x v="103"/>
    <s v="Renta Ene (1)"/>
    <x v="0"/>
    <x v="1"/>
    <n v="1"/>
    <n v="6000"/>
    <n v="6000"/>
  </r>
  <r>
    <x v="103"/>
    <s v="Renta Ene (2)"/>
    <x v="1"/>
    <x v="1"/>
    <n v="1"/>
    <n v="3000"/>
    <n v="3000"/>
  </r>
  <r>
    <x v="103"/>
    <s v="Renta Ene (3)"/>
    <x v="0"/>
    <x v="1"/>
    <n v="1"/>
    <n v="2560"/>
    <n v="2560"/>
  </r>
  <r>
    <x v="104"/>
    <s v="Limpieza 27-Ene"/>
    <x v="1"/>
    <x v="1"/>
    <n v="1"/>
    <n v="400"/>
    <n v="400"/>
  </r>
  <r>
    <x v="105"/>
    <s v="Comisiones TPV"/>
    <x v="3"/>
    <x v="3"/>
    <n v="1"/>
    <n v="813.16"/>
    <n v="813.16"/>
  </r>
  <r>
    <x v="105"/>
    <s v="Clases de Guitarra Hugo Vazquez"/>
    <x v="1"/>
    <x v="1"/>
    <n v="1"/>
    <n v="1900"/>
    <n v="1900"/>
  </r>
  <r>
    <x v="105"/>
    <s v="Clases de Teclado Manuel Reyes"/>
    <x v="1"/>
    <x v="1"/>
    <n v="1"/>
    <n v="400"/>
    <n v="400"/>
  </r>
  <r>
    <x v="105"/>
    <s v="Clases de Bajo Luis Blanquet"/>
    <x v="1"/>
    <x v="1"/>
    <n v="1"/>
    <n v="400"/>
    <n v="400"/>
  </r>
  <r>
    <x v="105"/>
    <s v="Clases de Batería Julio Olvera"/>
    <x v="1"/>
    <x v="1"/>
    <n v="1"/>
    <n v="1760"/>
    <n v="1760"/>
  </r>
  <r>
    <x v="105"/>
    <s v="Pago Frank - Quincena"/>
    <x v="1"/>
    <x v="1"/>
    <n v="1"/>
    <n v="2000"/>
    <n v="2000"/>
  </r>
  <r>
    <x v="106"/>
    <s v="Mantenimiento Febrero"/>
    <x v="0"/>
    <x v="1"/>
    <n v="1"/>
    <n v="684"/>
    <n v="684"/>
  </r>
  <r>
    <x v="106"/>
    <s v="Google Ads"/>
    <x v="0"/>
    <x v="1"/>
    <n v="1"/>
    <n v="5000"/>
    <n v="5000"/>
  </r>
  <r>
    <x v="107"/>
    <s v="Transferencia Marco a Antonio (Cargo)"/>
    <x v="1"/>
    <x v="1"/>
    <n v="1"/>
    <n v="6000"/>
    <n v="6000"/>
  </r>
  <r>
    <x v="107"/>
    <s v="Transferencia Marco a Antonio (Abono)"/>
    <x v="0"/>
    <x v="1"/>
    <n v="1"/>
    <n v="-6000"/>
    <n v="-6000"/>
  </r>
  <r>
    <x v="107"/>
    <s v="Gel antibacterial"/>
    <x v="3"/>
    <x v="2"/>
    <n v="1"/>
    <n v="115"/>
    <n v="115"/>
  </r>
  <r>
    <x v="107"/>
    <s v="Cables"/>
    <x v="3"/>
    <x v="2"/>
    <n v="1"/>
    <n v="750"/>
    <n v="750"/>
  </r>
  <r>
    <x v="107"/>
    <s v="Papel de baño 4 rollos"/>
    <x v="3"/>
    <x v="2"/>
    <n v="1"/>
    <n v="50"/>
    <n v="50"/>
  </r>
  <r>
    <x v="107"/>
    <s v="Limpieza 03-Feb"/>
    <x v="1"/>
    <x v="1"/>
    <n v="1"/>
    <n v="400"/>
    <n v="400"/>
  </r>
  <r>
    <x v="108"/>
    <s v="Limpieza 10-Feb"/>
    <x v="3"/>
    <x v="1"/>
    <n v="1"/>
    <n v="400"/>
    <n v="400"/>
  </r>
  <r>
    <x v="109"/>
    <s v="Servicio AI para Anuncios"/>
    <x v="3"/>
    <x v="1"/>
    <n v="1"/>
    <n v="343.42"/>
    <n v="343.42"/>
  </r>
  <r>
    <x v="110"/>
    <s v="Pago Frank - Quincena"/>
    <x v="1"/>
    <x v="1"/>
    <n v="1"/>
    <n v="2000"/>
    <n v="2000"/>
  </r>
  <r>
    <x v="111"/>
    <s v="Total Play"/>
    <x v="1"/>
    <x v="1"/>
    <n v="1"/>
    <n v="549"/>
    <n v="549"/>
  </r>
  <r>
    <x v="112"/>
    <s v="Limpieza 17-Feb"/>
    <x v="3"/>
    <x v="1"/>
    <n v="1"/>
    <n v="400"/>
    <n v="400"/>
  </r>
  <r>
    <x v="113"/>
    <s v="Renta Febrero"/>
    <x v="0"/>
    <x v="1"/>
    <n v="1"/>
    <n v="11560"/>
    <n v="11560"/>
  </r>
  <r>
    <x v="113"/>
    <s v="Google Ads"/>
    <x v="0"/>
    <x v="1"/>
    <n v="1"/>
    <n v="5000"/>
    <n v="5000"/>
  </r>
  <r>
    <x v="114"/>
    <s v="Limpieza 24-Feb"/>
    <x v="3"/>
    <x v="1"/>
    <n v="1"/>
    <n v="400"/>
    <n v="400"/>
  </r>
  <r>
    <x v="115"/>
    <s v="Transferencia Escuela a Antonio Razo - Cargo"/>
    <x v="3"/>
    <x v="1"/>
    <n v="1"/>
    <n v="10000"/>
    <n v="10000"/>
  </r>
  <r>
    <x v="115"/>
    <s v="Transferencia Escuela a Antonio Razo - Abono"/>
    <x v="0"/>
    <x v="1"/>
    <n v="1"/>
    <n v="-10000"/>
    <n v="-10000"/>
  </r>
  <r>
    <x v="116"/>
    <s v="Comisiones TPV"/>
    <x v="3"/>
    <x v="3"/>
    <n v="1"/>
    <n v="752.26"/>
    <n v="752.26"/>
  </r>
  <r>
    <x v="116"/>
    <s v="Pago Frank - Quincena"/>
    <x v="1"/>
    <x v="1"/>
    <n v="1"/>
    <n v="2000"/>
    <n v="2000"/>
  </r>
  <r>
    <x v="116"/>
    <s v="Clases de Batería Julio Olvera"/>
    <x v="3"/>
    <x v="1"/>
    <n v="1"/>
    <n v="1200"/>
    <n v="1200"/>
  </r>
  <r>
    <x v="116"/>
    <s v="Clases de Guitarra Hugo Vazquez"/>
    <x v="3"/>
    <x v="1"/>
    <n v="1"/>
    <n v="1200"/>
    <n v="1200"/>
  </r>
  <r>
    <x v="116"/>
    <s v="Clases de Teclado Manuel Reyes"/>
    <x v="3"/>
    <x v="1"/>
    <n v="1"/>
    <n v="400"/>
    <n v="400"/>
  </r>
  <r>
    <x v="116"/>
    <s v="Clases de Bajo Luis Blanquet"/>
    <x v="3"/>
    <x v="1"/>
    <n v="1"/>
    <n v="400"/>
    <n v="400"/>
  </r>
  <r>
    <x v="117"/>
    <s v="Mantenimiento Marzo"/>
    <x v="0"/>
    <x v="1"/>
    <n v="1"/>
    <n v="684"/>
    <n v="684"/>
  </r>
  <r>
    <x v="117"/>
    <s v="Limpieza 01-Mar"/>
    <x v="3"/>
    <x v="1"/>
    <n v="1"/>
    <n v="400"/>
    <n v="400"/>
  </r>
  <r>
    <x v="118"/>
    <s v="Cloro, jabón, papel de baño"/>
    <x v="3"/>
    <x v="2"/>
    <n v="1"/>
    <n v="150"/>
    <n v="150"/>
  </r>
  <r>
    <x v="119"/>
    <s v="Limpieza 08-Mar"/>
    <x v="3"/>
    <x v="1"/>
    <n v="1"/>
    <n v="400"/>
    <n v="400"/>
  </r>
  <r>
    <x v="120"/>
    <s v="Pago CFE"/>
    <x v="1"/>
    <x v="1"/>
    <n v="1"/>
    <n v="643"/>
    <n v="643"/>
  </r>
  <r>
    <x v="121"/>
    <s v="Pago Frank - Quincena"/>
    <x v="3"/>
    <x v="1"/>
    <n v="1"/>
    <n v="2000"/>
    <n v="2000"/>
  </r>
  <r>
    <x v="122"/>
    <s v="Total Play"/>
    <x v="3"/>
    <x v="1"/>
    <n v="1"/>
    <n v="499"/>
    <n v="499"/>
  </r>
  <r>
    <x v="123"/>
    <s v="Limpieza 15-Mar"/>
    <x v="3"/>
    <x v="1"/>
    <n v="1"/>
    <n v="400"/>
    <n v="400"/>
  </r>
  <r>
    <x v="124"/>
    <s v="Limpieza 22-Mar"/>
    <x v="3"/>
    <x v="1"/>
    <n v="1"/>
    <n v="400"/>
    <n v="400"/>
  </r>
  <r>
    <x v="124"/>
    <s v="Renta Marzo"/>
    <x v="3"/>
    <x v="1"/>
    <n v="1"/>
    <n v="11560"/>
    <n v="11560"/>
  </r>
  <r>
    <x v="125"/>
    <s v="Google Ads"/>
    <x v="0"/>
    <x v="0"/>
    <n v="1"/>
    <n v="5000"/>
    <n v="5000"/>
  </r>
  <r>
    <x v="126"/>
    <s v="Limpieza 29-Mar"/>
    <x v="3"/>
    <x v="1"/>
    <n v="1"/>
    <n v="400"/>
    <n v="400"/>
  </r>
  <r>
    <x v="127"/>
    <s v="Comisiones TPV"/>
    <x v="3"/>
    <x v="3"/>
    <n v="1"/>
    <n v="949.17"/>
    <n v="949.17"/>
  </r>
  <r>
    <x v="127"/>
    <s v="Pago Frank - Quincena"/>
    <x v="1"/>
    <x v="1"/>
    <n v="1"/>
    <n v="2000"/>
    <n v="2000"/>
  </r>
  <r>
    <x v="127"/>
    <s v="Clases de Batería Julio Olvera"/>
    <x v="3"/>
    <x v="1"/>
    <n v="1"/>
    <n v="1820"/>
    <n v="1820"/>
  </r>
  <r>
    <x v="127"/>
    <s v="Clases de Guitarra Hugo Vazquez"/>
    <x v="3"/>
    <x v="1"/>
    <n v="1"/>
    <n v="2200"/>
    <n v="2200"/>
  </r>
  <r>
    <x v="127"/>
    <s v="Clases de Teclado Manuel Reyes"/>
    <x v="3"/>
    <x v="1"/>
    <n v="1"/>
    <n v="800"/>
    <n v="800"/>
  </r>
  <r>
    <x v="127"/>
    <s v="Clases de Bajo Luis Blanquet"/>
    <x v="3"/>
    <x v="1"/>
    <n v="1"/>
    <n v="800"/>
    <n v="800"/>
  </r>
  <r>
    <x v="128"/>
    <s v="Mantenimiento Abril"/>
    <x v="0"/>
    <x v="1"/>
    <n v="1"/>
    <n v="684"/>
    <n v="684"/>
  </r>
  <r>
    <x v="129"/>
    <s v="Limpieza 08-Abr"/>
    <x v="3"/>
    <x v="1"/>
    <n v="1"/>
    <n v="400"/>
    <n v="400"/>
  </r>
  <r>
    <x v="130"/>
    <s v="Limpieza 13-Abr"/>
    <x v="3"/>
    <x v="1"/>
    <n v="1"/>
    <n v="400"/>
    <n v="400"/>
  </r>
  <r>
    <x v="131"/>
    <s v="Quincena Frank"/>
    <x v="3"/>
    <x v="1"/>
    <n v="1"/>
    <n v="2000"/>
    <n v="2000"/>
  </r>
  <r>
    <x v="131"/>
    <s v="Videos Frank Rockstar Skull"/>
    <x v="3"/>
    <x v="1"/>
    <n v="8"/>
    <n v="256.25"/>
    <n v="2050"/>
  </r>
  <r>
    <x v="131"/>
    <s v="Renta parte 1 de 3"/>
    <x v="1"/>
    <x v="1"/>
    <n v="1"/>
    <n v="3000"/>
    <n v="3000"/>
  </r>
  <r>
    <x v="132"/>
    <s v="Renta parte 2 de 3"/>
    <x v="3"/>
    <x v="1"/>
    <n v="1"/>
    <n v="6000"/>
    <n v="6000"/>
  </r>
  <r>
    <x v="132"/>
    <s v="Renta parte 3 de 3"/>
    <x v="0"/>
    <x v="1"/>
    <n v="1"/>
    <n v="2560"/>
    <n v="2560"/>
  </r>
  <r>
    <x v="132"/>
    <s v="Total Play"/>
    <x v="1"/>
    <x v="1"/>
    <n v="1"/>
    <n v="549"/>
    <n v="549"/>
  </r>
  <r>
    <x v="132"/>
    <s v="Limpieza 20-Abr"/>
    <x v="3"/>
    <x v="1"/>
    <n v="1"/>
    <n v="400"/>
    <n v="400"/>
  </r>
  <r>
    <x v="133"/>
    <s v="Limpieza 27-Abr"/>
    <x v="3"/>
    <x v="1"/>
    <n v="1"/>
    <n v="400"/>
    <n v="400"/>
  </r>
  <r>
    <x v="134"/>
    <s v="Meta Ads"/>
    <x v="0"/>
    <x v="1"/>
    <n v="1"/>
    <n v="5000"/>
    <n v="5000"/>
  </r>
  <r>
    <x v="135"/>
    <s v="Pago Frank - Quincena"/>
    <x v="1"/>
    <x v="1"/>
    <n v="1"/>
    <n v="3500"/>
    <n v="3500"/>
  </r>
  <r>
    <x v="135"/>
    <s v="Clases de Teclado Manuel Reyes"/>
    <x v="1"/>
    <x v="1"/>
    <n v="1"/>
    <n v="560"/>
    <n v="560"/>
  </r>
  <r>
    <x v="135"/>
    <s v="Clases de Guitarra Electrica"/>
    <x v="1"/>
    <x v="1"/>
    <n v="1"/>
    <n v="1660"/>
    <n v="1660"/>
  </r>
  <r>
    <x v="135"/>
    <s v="Clases de Batería Julio Olvera"/>
    <x v="1"/>
    <x v="1"/>
    <n v="1"/>
    <n v="1660"/>
    <n v="1660"/>
  </r>
  <r>
    <x v="135"/>
    <s v="Comisiones TPV"/>
    <x v="3"/>
    <x v="3"/>
    <n v="1"/>
    <n v="711.66"/>
    <n v="711.66"/>
  </r>
  <r>
    <x v="136"/>
    <s v="Hosting Suempresa.com"/>
    <x v="0"/>
    <x v="1"/>
    <n v="1"/>
    <n v="986"/>
    <n v="986"/>
  </r>
  <r>
    <x v="136"/>
    <s v="Mantenimiento Mayo"/>
    <x v="0"/>
    <x v="1"/>
    <n v="1"/>
    <n v="684"/>
    <n v="684"/>
  </r>
  <r>
    <x v="137"/>
    <s v="Limpieza 5-May"/>
    <x v="3"/>
    <x v="1"/>
    <n v="1"/>
    <n v="400"/>
    <n v="400"/>
  </r>
  <r>
    <x v="138"/>
    <s v="Transferencia Escuela a Marco (cargo)"/>
    <x v="3"/>
    <x v="1"/>
    <n v="1"/>
    <n v="5000"/>
    <n v="5000"/>
  </r>
  <r>
    <x v="138"/>
    <s v="Transferencia Escuela a Marco (abono)"/>
    <x v="1"/>
    <x v="1"/>
    <n v="1"/>
    <n v="-5000"/>
    <n v="-5000"/>
  </r>
  <r>
    <x v="138"/>
    <s v="Pago CFE"/>
    <x v="1"/>
    <x v="1"/>
    <n v="1"/>
    <n v="730"/>
    <n v="730"/>
  </r>
  <r>
    <x v="139"/>
    <s v="Google Ads"/>
    <x v="3"/>
    <x v="1"/>
    <n v="1"/>
    <n v="5000"/>
    <n v="5000"/>
  </r>
  <r>
    <x v="140"/>
    <s v="Transferencia Escuela a Marco (cargo)"/>
    <x v="3"/>
    <x v="1"/>
    <n v="1"/>
    <n v="3659"/>
    <n v="3659"/>
  </r>
  <r>
    <x v="140"/>
    <s v="Transferencia Escuela a Marco (abono)"/>
    <x v="1"/>
    <x v="1"/>
    <n v="1"/>
    <n v="-3659"/>
    <n v="-3659"/>
  </r>
  <r>
    <x v="141"/>
    <s v="Limpieza 12-May"/>
    <x v="3"/>
    <x v="1"/>
    <n v="1"/>
    <n v="400"/>
    <n v="400"/>
  </r>
  <r>
    <x v="142"/>
    <s v="Pago Frank - Quincena"/>
    <x v="1"/>
    <x v="1"/>
    <n v="1"/>
    <n v="3500"/>
    <n v="3500"/>
  </r>
  <r>
    <x v="143"/>
    <s v="Limpieza 18-May"/>
    <x v="3"/>
    <x v="1"/>
    <n v="1"/>
    <n v="400"/>
    <n v="400"/>
  </r>
  <r>
    <x v="144"/>
    <s v="Total Play"/>
    <x v="1"/>
    <x v="1"/>
    <n v="1"/>
    <n v="549"/>
    <n v="549"/>
  </r>
  <r>
    <x v="144"/>
    <s v="Renta parte 1 de 3"/>
    <x v="1"/>
    <x v="1"/>
    <n v="1"/>
    <n v="3000"/>
    <n v="3000"/>
  </r>
  <r>
    <x v="145"/>
    <s v="Renta parte 2 de 3"/>
    <x v="3"/>
    <x v="1"/>
    <n v="1"/>
    <n v="6000"/>
    <n v="6000"/>
  </r>
  <r>
    <x v="145"/>
    <s v="Renta parte 3 de 3"/>
    <x v="0"/>
    <x v="1"/>
    <n v="1"/>
    <n v="2560"/>
    <n v="2560"/>
  </r>
  <r>
    <x v="146"/>
    <s v="Limpieza 25-May"/>
    <x v="3"/>
    <x v="1"/>
    <n v="1"/>
    <n v="400"/>
    <n v="400"/>
  </r>
  <r>
    <x v="147"/>
    <s v="Comisiones TPV"/>
    <x v="3"/>
    <x v="3"/>
    <n v="1"/>
    <n v="1022.25"/>
    <n v="1022.25"/>
  </r>
  <r>
    <x v="147"/>
    <s v="Pago Frank - Quincena"/>
    <x v="1"/>
    <x v="1"/>
    <n v="1"/>
    <n v="3500"/>
    <n v="3500"/>
  </r>
  <r>
    <x v="147"/>
    <s v="Clases de Teclado Manuel Reyes"/>
    <x v="3"/>
    <x v="1"/>
    <n v="1"/>
    <n v="1600"/>
    <n v="1600"/>
  </r>
  <r>
    <x v="147"/>
    <s v="Clases de Guitarra Electrica"/>
    <x v="1"/>
    <x v="1"/>
    <n v="1"/>
    <n v="2060"/>
    <n v="2060"/>
  </r>
  <r>
    <x v="147"/>
    <s v="Clases de Batería Julio Olvera"/>
    <x v="1"/>
    <x v="1"/>
    <n v="1"/>
    <n v="1900"/>
    <n v="1900"/>
  </r>
  <r>
    <x v="148"/>
    <s v="Limpieza 1-Jun"/>
    <x v="3"/>
    <x v="1"/>
    <n v="1"/>
    <n v="400"/>
    <n v="400"/>
  </r>
  <r>
    <x v="149"/>
    <s v="Transferencia Escuela a Marco (cargo)"/>
    <x v="3"/>
    <x v="1"/>
    <n v="1"/>
    <n v="5000"/>
    <n v="5000"/>
  </r>
  <r>
    <x v="149"/>
    <s v="Transferencia Escuela a Marco (abono)"/>
    <x v="1"/>
    <x v="1"/>
    <n v="1"/>
    <n v="-5000"/>
    <n v="-5000"/>
  </r>
  <r>
    <x v="150"/>
    <s v="Limpieza - 9 Jun"/>
    <x v="3"/>
    <x v="1"/>
    <n v="1"/>
    <n v="400"/>
    <n v="400"/>
  </r>
  <r>
    <x v="151"/>
    <s v="Playeras y Tazas Rockstar Skull"/>
    <x v="1"/>
    <x v="1"/>
    <n v="1"/>
    <n v="4488"/>
    <n v="4488"/>
  </r>
  <r>
    <x v="152"/>
    <s v="Quincena Frank"/>
    <x v="1"/>
    <x v="1"/>
    <n v="1"/>
    <n v="3500"/>
    <n v="3500"/>
  </r>
  <r>
    <x v="153"/>
    <s v="Limpieza 16 Jun"/>
    <x v="3"/>
    <x v="1"/>
    <n v="1"/>
    <n v="400"/>
    <n v="400"/>
  </r>
  <r>
    <x v="153"/>
    <s v="Total Play"/>
    <x v="1"/>
    <x v="1"/>
    <n v="1"/>
    <n v="519"/>
    <n v="519"/>
  </r>
  <r>
    <x v="154"/>
    <s v="Transferencia Escuela a Marco (cargo)"/>
    <x v="3"/>
    <x v="1"/>
    <n v="1"/>
    <n v="3500"/>
    <n v="3500"/>
  </r>
  <r>
    <x v="154"/>
    <s v="Transferencia Escuela a Marco (abono)"/>
    <x v="1"/>
    <x v="1"/>
    <n v="1"/>
    <n v="-3500"/>
    <n v="-3500"/>
  </r>
  <r>
    <x v="155"/>
    <s v="Renta Junio 1 de 3"/>
    <x v="3"/>
    <x v="1"/>
    <n v="1"/>
    <n v="6000"/>
    <n v="6000"/>
  </r>
  <r>
    <x v="155"/>
    <s v="Renta Junio 2 de 3"/>
    <x v="0"/>
    <x v="1"/>
    <n v="1"/>
    <n v="3000"/>
    <n v="3000"/>
  </r>
  <r>
    <x v="155"/>
    <s v="Renta Junio 3 de 3"/>
    <x v="1"/>
    <x v="1"/>
    <n v="1"/>
    <n v="2560"/>
    <n v="2560"/>
  </r>
  <r>
    <x v="156"/>
    <s v="Limpieza 23 Jun"/>
    <x v="3"/>
    <x v="1"/>
    <n v="1"/>
    <n v="400"/>
    <n v="400"/>
  </r>
  <r>
    <x v="157"/>
    <s v="Meta Ads"/>
    <x v="0"/>
    <x v="1"/>
    <n v="1"/>
    <n v="5000"/>
    <n v="5000"/>
  </r>
  <r>
    <x v="158"/>
    <s v="Limpieza 30 Jun"/>
    <x v="3"/>
    <x v="1"/>
    <n v="1"/>
    <n v="400"/>
    <n v="400"/>
  </r>
  <r>
    <x v="158"/>
    <s v="Clases de Batería Julio Olvera"/>
    <x v="1"/>
    <x v="1"/>
    <n v="1"/>
    <n v="1980"/>
    <n v="1980"/>
  </r>
  <r>
    <x v="158"/>
    <s v="Quincena Frank"/>
    <x v="1"/>
    <x v="1"/>
    <n v="1"/>
    <n v="3500"/>
    <n v="3500"/>
  </r>
  <r>
    <x v="158"/>
    <s v="Clases de Guitarra Electrica"/>
    <x v="1"/>
    <x v="1"/>
    <n v="1"/>
    <n v="2940"/>
    <n v="2940"/>
  </r>
  <r>
    <x v="158"/>
    <s v="Clase de muestra Bajo"/>
    <x v="1"/>
    <x v="1"/>
    <n v="1"/>
    <n v="80"/>
    <n v="80"/>
  </r>
  <r>
    <x v="158"/>
    <s v="Clase de muestra Canto"/>
    <x v="1"/>
    <x v="1"/>
    <n v="1"/>
    <n v="80"/>
    <n v="80"/>
  </r>
  <r>
    <x v="158"/>
    <s v="Clases de Teclado Manuel Reyes"/>
    <x v="1"/>
    <x v="1"/>
    <n v="1"/>
    <n v="720"/>
    <n v="720"/>
  </r>
  <r>
    <x v="158"/>
    <s v="Pago CFE"/>
    <x v="1"/>
    <x v="1"/>
    <n v="1"/>
    <n v="753"/>
    <n v="753"/>
  </r>
  <r>
    <x v="158"/>
    <s v="Comisiones TPV"/>
    <x v="3"/>
    <x v="1"/>
    <n v="1"/>
    <n v="930.9"/>
    <n v="930.9"/>
  </r>
  <r>
    <x v="159"/>
    <s v="Limpieza 06-Jul"/>
    <x v="3"/>
    <x v="1"/>
    <n v="1"/>
    <n v="400"/>
    <n v="400"/>
  </r>
  <r>
    <x v="160"/>
    <s v="Mantenimiento Julio"/>
    <x v="3"/>
    <x v="1"/>
    <n v="1"/>
    <n v="750"/>
    <n v="750"/>
  </r>
  <r>
    <x v="161"/>
    <s v="Limpieza 13-Jul"/>
    <x v="3"/>
    <x v="1"/>
    <n v="1"/>
    <n v="400"/>
    <n v="400"/>
  </r>
  <r>
    <x v="161"/>
    <s v="Quincena Frank"/>
    <x v="3"/>
    <x v="1"/>
    <n v="1"/>
    <n v="3500"/>
    <n v="3500"/>
  </r>
  <r>
    <x v="162"/>
    <s v="Total Play"/>
    <x v="1"/>
    <x v="1"/>
    <n v="1"/>
    <n v="569"/>
    <n v="569"/>
  </r>
  <r>
    <x v="163"/>
    <s v="Gastos Escuela (Aclarar Hugo)"/>
    <x v="3"/>
    <x v="1"/>
    <n v="1"/>
    <n v="1500"/>
    <n v="1500"/>
  </r>
  <r>
    <x v="164"/>
    <s v="Limpieza 20-Jul"/>
    <x v="3"/>
    <x v="1"/>
    <n v="1"/>
    <n v="400"/>
    <n v="400"/>
  </r>
  <r>
    <x v="165"/>
    <s v="Renta Julio 1 de 3"/>
    <x v="3"/>
    <x v="1"/>
    <n v="1"/>
    <n v="6000"/>
    <n v="6000"/>
  </r>
  <r>
    <x v="165"/>
    <s v="Renta Julio 2 de 3"/>
    <x v="0"/>
    <x v="1"/>
    <n v="1"/>
    <n v="2560"/>
    <n v="2560"/>
  </r>
  <r>
    <x v="165"/>
    <s v="Renta Julio 3 de 3"/>
    <x v="1"/>
    <x v="1"/>
    <n v="1"/>
    <n v="3000"/>
    <n v="3000"/>
  </r>
  <r>
    <x v="166"/>
    <s v="Limpieza 27-Jul"/>
    <x v="3"/>
    <x v="1"/>
    <n v="1"/>
    <n v="400"/>
    <n v="400"/>
  </r>
  <r>
    <x v="167"/>
    <s v="Clases de Guitarra Hugo Vazquez"/>
    <x v="3"/>
    <x v="1"/>
    <n v="1"/>
    <n v="2880"/>
    <n v="2880"/>
  </r>
  <r>
    <x v="167"/>
    <s v="Quincena Frank"/>
    <x v="3"/>
    <x v="1"/>
    <n v="1"/>
    <n v="3500"/>
    <n v="3500"/>
  </r>
  <r>
    <x v="167"/>
    <s v="Clases de Batería Julio Olvera"/>
    <x v="3"/>
    <x v="1"/>
    <n v="1"/>
    <n v="1900"/>
    <n v="1900"/>
  </r>
  <r>
    <x v="167"/>
    <s v="Clases de Teclado Manuel Reyes"/>
    <x v="3"/>
    <x v="1"/>
    <n v="1"/>
    <n v="1200"/>
    <n v="1200"/>
  </r>
  <r>
    <x v="167"/>
    <s v="Clase de muestra Bajo Luis Blanquet"/>
    <x v="3"/>
    <x v="1"/>
    <n v="1"/>
    <n v="80"/>
    <n v="80"/>
  </r>
  <r>
    <x v="167"/>
    <s v="Clases de Guitarra Irwin Hernandez"/>
    <x v="3"/>
    <x v="1"/>
    <n v="1"/>
    <n v="1180"/>
    <n v="1180"/>
  </r>
  <r>
    <x v="167"/>
    <s v="Comisiones TPV"/>
    <x v="3"/>
    <x v="1"/>
    <n v="1"/>
    <n v="1186.68"/>
    <n v="1186.68"/>
  </r>
  <r>
    <x v="167"/>
    <s v="Clases de Teclado Manuel Reyes (complemento)"/>
    <x v="3"/>
    <x v="1"/>
    <n v="1"/>
    <n v="400"/>
    <n v="400"/>
  </r>
  <r>
    <x v="168"/>
    <s v="Limpieza 4-Ago"/>
    <x v="3"/>
    <x v="1"/>
    <n v="1"/>
    <n v="400"/>
    <n v="400"/>
  </r>
  <r>
    <x v="169"/>
    <s v="Mantenimiento Agosto"/>
    <x v="3"/>
    <x v="1"/>
    <n v="1"/>
    <n v="750"/>
    <n v="750"/>
  </r>
  <r>
    <x v="170"/>
    <s v="Limpieza 12 Ago"/>
    <x v="3"/>
    <x v="1"/>
    <n v="1"/>
    <n v="400"/>
    <n v="400"/>
  </r>
  <r>
    <x v="171"/>
    <s v="Quincena Frank"/>
    <x v="3"/>
    <x v="1"/>
    <n v="1"/>
    <n v="3500"/>
    <n v="3500"/>
  </r>
  <r>
    <x v="171"/>
    <s v="Total Play"/>
    <x v="1"/>
    <x v="1"/>
    <n v="1"/>
    <n v="519"/>
    <n v="519"/>
  </r>
  <r>
    <x v="172"/>
    <s v="Limpieza 18 Ago"/>
    <x v="3"/>
    <x v="1"/>
    <n v="1"/>
    <n v="400"/>
    <n v="400"/>
  </r>
  <r>
    <x v="173"/>
    <s v="Banner y lona Rockstar (Hugo)"/>
    <x v="3"/>
    <x v="1"/>
    <n v="1"/>
    <n v="1200"/>
    <n v="1200"/>
  </r>
  <r>
    <x v="174"/>
    <s v="Renta Agosto"/>
    <x v="3"/>
    <x v="1"/>
    <n v="1"/>
    <n v="11560"/>
    <n v="11560"/>
  </r>
  <r>
    <x v="175"/>
    <s v="Limpieza 24 Ago"/>
    <x v="3"/>
    <x v="1"/>
    <n v="1"/>
    <n v="400"/>
    <n v="400"/>
  </r>
  <r>
    <x v="176"/>
    <s v="Pago CFE"/>
    <x v="1"/>
    <x v="1"/>
    <n v="1"/>
    <n v="762"/>
    <n v="762"/>
  </r>
  <r>
    <x v="177"/>
    <s v="Quincena Frank"/>
    <x v="3"/>
    <x v="1"/>
    <n v="1"/>
    <n v="3500"/>
    <n v="3500"/>
  </r>
  <r>
    <x v="177"/>
    <s v="Limpieza 31 Ago"/>
    <x v="3"/>
    <x v="1"/>
    <n v="1"/>
    <n v="400"/>
    <n v="400"/>
  </r>
  <r>
    <x v="177"/>
    <s v="Clases de Batería Julio Olvera"/>
    <x v="1"/>
    <x v="1"/>
    <n v="1"/>
    <n v="900"/>
    <n v="900"/>
  </r>
  <r>
    <x v="177"/>
    <s v="Clases de Batería Julio Olvera"/>
    <x v="3"/>
    <x v="1"/>
    <n v="1"/>
    <n v="1000"/>
    <n v="1000"/>
  </r>
  <r>
    <x v="177"/>
    <s v="Clases de Guitarra Irwin Hernandez"/>
    <x v="3"/>
    <x v="1"/>
    <n v="1"/>
    <n v="1000"/>
    <n v="1000"/>
  </r>
  <r>
    <x v="177"/>
    <s v="Clases de Guitarra Hugo Vazquez"/>
    <x v="1"/>
    <x v="1"/>
    <n v="1"/>
    <n v="2800"/>
    <n v="2800"/>
  </r>
  <r>
    <x v="177"/>
    <s v="Clases de Teclado Manuel Reyes"/>
    <x v="1"/>
    <x v="1"/>
    <n v="1"/>
    <n v="1200"/>
    <n v="1200"/>
  </r>
  <r>
    <x v="177"/>
    <s v="Clases de Canto Annie Carrizales"/>
    <x v="3"/>
    <x v="1"/>
    <n v="1"/>
    <n v="1600"/>
    <n v="1600"/>
  </r>
  <r>
    <x v="177"/>
    <s v="Comisiones TPV"/>
    <x v="3"/>
    <x v="1"/>
    <n v="1"/>
    <n v="1401.86"/>
    <n v="1401.86"/>
  </r>
  <r>
    <x v="178"/>
    <s v="Mantenimiento"/>
    <x v="3"/>
    <x v="1"/>
    <n v="1"/>
    <n v="700"/>
    <n v="700"/>
  </r>
  <r>
    <x v="179"/>
    <s v="Meta Ads"/>
    <x v="0"/>
    <x v="1"/>
    <n v="1"/>
    <n v="5000"/>
    <n v="5000"/>
  </r>
  <r>
    <x v="180"/>
    <s v="Limpieza 07-Sep"/>
    <x v="3"/>
    <x v="1"/>
    <n v="1"/>
    <n v="400"/>
    <n v="400"/>
  </r>
  <r>
    <x v="181"/>
    <s v="Limpieza 14-Sep"/>
    <x v="3"/>
    <x v="1"/>
    <n v="1"/>
    <n v="400"/>
    <n v="400"/>
  </r>
  <r>
    <x v="182"/>
    <s v="Total Play"/>
    <x v="1"/>
    <x v="1"/>
    <n v="1"/>
    <n v="519"/>
    <n v="519"/>
  </r>
  <r>
    <x v="182"/>
    <s v="Quincena Frank"/>
    <x v="3"/>
    <x v="1"/>
    <n v="1"/>
    <n v="3500"/>
    <n v="3500"/>
  </r>
  <r>
    <x v="183"/>
    <s v="Renta Local Septiembre"/>
    <x v="3"/>
    <x v="1"/>
    <n v="1"/>
    <n v="11560"/>
    <n v="11560"/>
  </r>
  <r>
    <x v="184"/>
    <s v="Limpieza 21-Sep"/>
    <x v="3"/>
    <x v="1"/>
    <n v="1"/>
    <n v="400"/>
    <n v="400"/>
  </r>
  <r>
    <x v="185"/>
    <s v="Clases de Batería Julio Olvera"/>
    <x v="3"/>
    <x v="1"/>
    <n v="1"/>
    <n v="1900"/>
    <n v="1900"/>
  </r>
  <r>
    <x v="185"/>
    <s v="Clases de Guitarra Irwin Hernandez"/>
    <x v="3"/>
    <x v="1"/>
    <n v="1"/>
    <n v="2100"/>
    <n v="2100"/>
  </r>
  <r>
    <x v="185"/>
    <s v="Clases de Guitarra Hugo Vazquez"/>
    <x v="3"/>
    <x v="1"/>
    <n v="1"/>
    <n v="2800"/>
    <n v="2800"/>
  </r>
  <r>
    <x v="185"/>
    <s v="Clases de Teclado Manuel Reyes"/>
    <x v="3"/>
    <x v="1"/>
    <n v="1"/>
    <n v="800"/>
    <n v="800"/>
  </r>
  <r>
    <x v="185"/>
    <s v="Clases de Canto Nahomy Perez"/>
    <x v="3"/>
    <x v="1"/>
    <n v="1"/>
    <n v="800"/>
    <n v="800"/>
  </r>
  <r>
    <x v="185"/>
    <s v="Clases de Bajo Luis Blanquet"/>
    <x v="3"/>
    <x v="1"/>
    <n v="1"/>
    <n v="400"/>
    <n v="400"/>
  </r>
  <r>
    <x v="185"/>
    <s v="Quincena Frank"/>
    <x v="3"/>
    <x v="1"/>
    <n v="1"/>
    <n v="3500"/>
    <n v="3500"/>
  </r>
  <r>
    <x v="185"/>
    <s v="Comisiones TPV"/>
    <x v="3"/>
    <x v="1"/>
    <n v="1"/>
    <n v="1298.33"/>
    <n v="1298.33"/>
  </r>
  <r>
    <x v="185"/>
    <s v="Limpieza 28-Sep"/>
    <x v="3"/>
    <x v="1"/>
    <n v="1"/>
    <n v="400"/>
    <n v="400"/>
  </r>
  <r>
    <x v="186"/>
    <s v="Mantenimiento Octubre"/>
    <x v="3"/>
    <x v="1"/>
    <n v="1"/>
    <n v="700"/>
    <n v="700"/>
  </r>
  <r>
    <x v="187"/>
    <s v="Limpieza 05-Oct"/>
    <x v="3"/>
    <x v="1"/>
    <n v="1"/>
    <n v="400"/>
    <n v="400"/>
  </r>
  <r>
    <x v="188"/>
    <s v="Articulos de limpieza"/>
    <x v="3"/>
    <x v="2"/>
    <n v="1"/>
    <n v="403"/>
    <n v="403"/>
  </r>
  <r>
    <x v="189"/>
    <s v="Limpieza 12-Oct"/>
    <x v="3"/>
    <x v="1"/>
    <n v="1"/>
    <n v="400"/>
    <n v="400"/>
  </r>
  <r>
    <x v="189"/>
    <s v="Total Play"/>
    <x v="1"/>
    <x v="1"/>
    <n v="1"/>
    <n v="519"/>
    <n v="519"/>
  </r>
  <r>
    <x v="190"/>
    <s v="Quincena Frank"/>
    <x v="3"/>
    <x v="1"/>
    <n v="1"/>
    <n v="3500"/>
    <n v="3500"/>
  </r>
  <r>
    <x v="191"/>
    <s v="Limpieza 19-Oct"/>
    <x v="3"/>
    <x v="1"/>
    <n v="1"/>
    <n v="400"/>
    <n v="400"/>
  </r>
  <r>
    <x v="192"/>
    <s v="Renta Local Octubre"/>
    <x v="3"/>
    <x v="1"/>
    <n v="1"/>
    <n v="11560"/>
    <n v="11560"/>
  </r>
  <r>
    <x v="193"/>
    <s v="Limpieza 26-Oct"/>
    <x v="3"/>
    <x v="1"/>
    <n v="1"/>
    <n v="400"/>
    <n v="400"/>
  </r>
  <r>
    <x v="194"/>
    <s v="Clases de Batería Julio Olvera"/>
    <x v="3"/>
    <x v="1"/>
    <n v="1"/>
    <n v="2860"/>
    <n v="2860"/>
  </r>
  <r>
    <x v="194"/>
    <s v="Clases de Batería Demian Andrade"/>
    <x v="3"/>
    <x v="1"/>
    <n v="1"/>
    <n v="400"/>
    <n v="400"/>
  </r>
  <r>
    <x v="194"/>
    <s v="Clases de Guitarra Irwin Hernandez"/>
    <x v="3"/>
    <x v="1"/>
    <n v="1"/>
    <n v="2100"/>
    <n v="2100"/>
  </r>
  <r>
    <x v="194"/>
    <s v="Clases de Guitarra Hugo Vazquez"/>
    <x v="3"/>
    <x v="1"/>
    <n v="1"/>
    <n v="3680"/>
    <n v="3680"/>
  </r>
  <r>
    <x v="194"/>
    <s v="Clases de Teclado Manuel Reyes"/>
    <x v="3"/>
    <x v="1"/>
    <n v="4"/>
    <n v="400"/>
    <n v="1600"/>
  </r>
  <r>
    <x v="194"/>
    <s v="Clases de Canto Nahomy Perez"/>
    <x v="3"/>
    <x v="1"/>
    <n v="3"/>
    <n v="400"/>
    <n v="1200"/>
  </r>
  <r>
    <x v="194"/>
    <s v="Clases de Bajo Luis Blanquet"/>
    <x v="3"/>
    <x v="1"/>
    <n v="1"/>
    <n v="480"/>
    <n v="480"/>
  </r>
  <r>
    <x v="194"/>
    <s v="Quincena Frank"/>
    <x v="3"/>
    <x v="1"/>
    <n v="1"/>
    <n v="3500"/>
    <n v="3500"/>
  </r>
  <r>
    <x v="194"/>
    <s v="Comisiones TPV"/>
    <x v="3"/>
    <x v="1"/>
    <n v="1"/>
    <n v="1773.35"/>
    <n v="1773.35"/>
  </r>
  <r>
    <x v="195"/>
    <s v="Behrninger B210D Bafle Activo"/>
    <x v="1"/>
    <x v="0"/>
    <n v="2"/>
    <n v="7590"/>
    <n v="15180"/>
  </r>
  <r>
    <x v="196"/>
    <s v="Limpieza 4 Nov"/>
    <x v="3"/>
    <x v="1"/>
    <n v="1"/>
    <n v="400"/>
    <n v="400"/>
  </r>
  <r>
    <x v="196"/>
    <s v="Mantenimiento Nov"/>
    <x v="3"/>
    <x v="1"/>
    <n v="1"/>
    <n v="690"/>
    <n v="690"/>
  </r>
  <r>
    <x v="197"/>
    <s v="Alto professional TX2125 SW Activo 12&quot; 900W con DSP"/>
    <x v="1"/>
    <x v="0"/>
    <n v="2"/>
    <n v="7399"/>
    <n v="14798"/>
  </r>
  <r>
    <x v="198"/>
    <s v="Meta Ads"/>
    <x v="3"/>
    <x v="1"/>
    <n v="1"/>
    <n v="5250"/>
    <n v="5250"/>
  </r>
  <r>
    <x v="199"/>
    <s v="Limpieza 12 Nov"/>
    <x v="3"/>
    <x v="1"/>
    <n v="1"/>
    <n v="400"/>
    <n v="400"/>
  </r>
  <r>
    <x v="199"/>
    <s v="Limpieza 09-Nov"/>
    <x v="3"/>
    <x v="1"/>
    <n v="1"/>
    <n v="400"/>
    <n v="400"/>
  </r>
  <r>
    <x v="200"/>
    <s v="Zoom Anualidad"/>
    <x v="3"/>
    <x v="1"/>
    <n v="1"/>
    <n v="2453.3000000000002"/>
    <n v="2453.3000000000002"/>
  </r>
  <r>
    <x v="201"/>
    <s v="Quincena Frank"/>
    <x v="3"/>
    <x v="1"/>
    <n v="1"/>
    <n v="3300.94"/>
    <n v="3300.94"/>
  </r>
  <r>
    <x v="202"/>
    <s v="Limpieza 16 Nov"/>
    <x v="3"/>
    <x v="1"/>
    <n v="1"/>
    <n v="400"/>
    <n v="400"/>
  </r>
  <r>
    <x v="202"/>
    <s v="Total Play"/>
    <x v="1"/>
    <x v="1"/>
    <n v="1"/>
    <n v="519"/>
    <n v="519"/>
  </r>
  <r>
    <x v="203"/>
    <s v="Renta Local Noviembre"/>
    <x v="3"/>
    <x v="1"/>
    <n v="1"/>
    <n v="11560"/>
    <n v="11560"/>
  </r>
  <r>
    <x v="204"/>
    <s v="Pago Nov - Irving"/>
    <x v="3"/>
    <x v="1"/>
    <n v="1"/>
    <n v="2900"/>
    <n v="2900"/>
  </r>
  <r>
    <x v="204"/>
    <s v="Pago Nov - Manuel Reyes"/>
    <x v="3"/>
    <x v="1"/>
    <n v="1"/>
    <n v="2000"/>
    <n v="2000"/>
  </r>
  <r>
    <x v="204"/>
    <s v="Pago Nov - Demian Andrade"/>
    <x v="3"/>
    <x v="1"/>
    <n v="1"/>
    <n v="400"/>
    <n v="400"/>
  </r>
  <r>
    <x v="204"/>
    <s v="Pago Nov - Luis Blanquet"/>
    <x v="3"/>
    <x v="1"/>
    <n v="1"/>
    <n v="400"/>
    <n v="400"/>
  </r>
  <r>
    <x v="204"/>
    <s v="Pago Nov - Arcelia Armijo"/>
    <x v="0"/>
    <x v="1"/>
    <n v="1"/>
    <n v="2700"/>
    <n v="2700"/>
  </r>
  <r>
    <x v="204"/>
    <s v="Pago Nov - Hugo"/>
    <x v="3"/>
    <x v="1"/>
    <n v="1"/>
    <n v="3600"/>
    <n v="3600"/>
  </r>
  <r>
    <x v="204"/>
    <s v="Limpieza 30 Nov"/>
    <x v="3"/>
    <x v="1"/>
    <n v="1"/>
    <n v="400"/>
    <n v="400"/>
  </r>
  <r>
    <x v="204"/>
    <s v="Clases de Canto Nahomy Perez"/>
    <x v="3"/>
    <x v="5"/>
    <n v="1"/>
    <n v="1200"/>
    <n v="1200"/>
  </r>
  <r>
    <x v="204"/>
    <s v="Quincena Frank"/>
    <x v="1"/>
    <x v="1"/>
    <n v="1"/>
    <n v="3500"/>
    <n v="3500"/>
  </r>
  <r>
    <x v="204"/>
    <s v="Pago CFE"/>
    <x v="1"/>
    <x v="1"/>
    <n v="1"/>
    <n v="803"/>
    <n v="803"/>
  </r>
  <r>
    <x v="204"/>
    <s v="Comisiones TPV"/>
    <x v="3"/>
    <x v="1"/>
    <n v="1"/>
    <n v="1719.76"/>
    <n v="1719.76"/>
  </r>
  <r>
    <x v="205"/>
    <s v="Mantenimiento Dic"/>
    <x v="3"/>
    <x v="1"/>
    <n v="1"/>
    <n v="684"/>
    <n v="684"/>
  </r>
  <r>
    <x v="205"/>
    <s v="Impresiones reconocimientos"/>
    <x v="3"/>
    <x v="2"/>
    <n v="1"/>
    <n v="145"/>
    <n v="145"/>
  </r>
  <r>
    <x v="205"/>
    <s v="Plumon Permanente"/>
    <x v="3"/>
    <x v="2"/>
    <n v="1"/>
    <n v="25"/>
    <n v="25"/>
  </r>
  <r>
    <x v="205"/>
    <s v="Guillotinado reconocimientos"/>
    <x v="3"/>
    <x v="2"/>
    <n v="1"/>
    <n v="20"/>
    <n v="20"/>
  </r>
  <r>
    <x v="205"/>
    <s v="Papel de baño 1 rollo"/>
    <x v="3"/>
    <x v="2"/>
    <n v="1"/>
    <n v="15"/>
    <n v="15"/>
  </r>
  <r>
    <x v="206"/>
    <s v="Limpieza 9 Dic"/>
    <x v="3"/>
    <x v="1"/>
    <n v="1"/>
    <n v="400"/>
    <n v="400"/>
  </r>
  <r>
    <x v="207"/>
    <s v="Poste de bafle metalico"/>
    <x v="1"/>
    <x v="0"/>
    <n v="2"/>
    <n v="596.22"/>
    <n v="1192.44"/>
  </r>
  <r>
    <x v="208"/>
    <s v="Frank Aguinaldo 2024"/>
    <x v="3"/>
    <x v="1"/>
    <n v="1"/>
    <n v="3500"/>
    <n v="3500"/>
  </r>
  <r>
    <x v="208"/>
    <s v="Limpieza 16 Dic + Aguinaldo 2024"/>
    <x v="3"/>
    <x v="1"/>
    <n v="1"/>
    <n v="1200"/>
    <n v="1200"/>
  </r>
  <r>
    <x v="209"/>
    <s v="Cuerda Ernie Ball"/>
    <x v="3"/>
    <x v="2"/>
    <n v="1"/>
    <n v="35"/>
    <n v="35"/>
  </r>
  <r>
    <x v="210"/>
    <s v="Reconocimiento"/>
    <x v="3"/>
    <x v="2"/>
    <n v="1"/>
    <n v="25"/>
    <n v="25"/>
  </r>
  <r>
    <x v="210"/>
    <s v="Plumas y copia"/>
    <x v="3"/>
    <x v="2"/>
    <n v="1"/>
    <n v="17"/>
    <n v="17"/>
  </r>
  <r>
    <x v="210"/>
    <s v="Papel de baño 1 rollo"/>
    <x v="3"/>
    <x v="2"/>
    <n v="1"/>
    <n v="15"/>
    <n v="15"/>
  </r>
  <r>
    <x v="211"/>
    <s v="Renta Local Diciembre"/>
    <x v="3"/>
    <x v="1"/>
    <n v="1"/>
    <n v="11560"/>
    <n v="11560"/>
  </r>
  <r>
    <x v="211"/>
    <s v="Mantenimiento Enero"/>
    <x v="3"/>
    <x v="1"/>
    <n v="1"/>
    <n v="740"/>
    <n v="740"/>
  </r>
  <r>
    <x v="212"/>
    <s v="Limpieza 23 Dic"/>
    <x v="3"/>
    <x v="1"/>
    <n v="1"/>
    <n v="400"/>
    <n v="400"/>
  </r>
  <r>
    <x v="212"/>
    <s v="Total Play"/>
    <x v="1"/>
    <x v="1"/>
    <n v="1"/>
    <n v="569"/>
    <n v="569"/>
  </r>
  <r>
    <x v="213"/>
    <s v="Hector R Solis Q"/>
    <x v="3"/>
    <x v="1"/>
    <n v="1"/>
    <n v="1500"/>
    <n v="1500"/>
  </r>
  <r>
    <x v="214"/>
    <s v="Quincena Frank"/>
    <x v="3"/>
    <x v="5"/>
    <n v="1"/>
    <n v="3500"/>
    <n v="3500"/>
  </r>
  <r>
    <x v="214"/>
    <s v="Clases de Batería Demian Andrade"/>
    <x v="3"/>
    <x v="5"/>
    <n v="1"/>
    <n v="400"/>
    <n v="400"/>
  </r>
  <r>
    <x v="214"/>
    <s v="Clases de Canto Nahomy Perez"/>
    <x v="3"/>
    <x v="5"/>
    <n v="1"/>
    <n v="650"/>
    <n v="650"/>
  </r>
  <r>
    <x v="214"/>
    <s v="Clases de Teclado Manuel Reyes"/>
    <x v="3"/>
    <x v="5"/>
    <n v="1"/>
    <n v="1050"/>
    <n v="1050"/>
  </r>
  <r>
    <x v="214"/>
    <s v="Sueldos"/>
    <x v="3"/>
    <x v="1"/>
    <n v="1"/>
    <n v="2231"/>
    <n v="2231"/>
  </r>
  <r>
    <x v="214"/>
    <s v="Clases de Bajo Luis Blanquet"/>
    <x v="3"/>
    <x v="5"/>
    <n v="1"/>
    <n v="1050"/>
    <n v="1050"/>
  </r>
  <r>
    <x v="214"/>
    <s v="Clases de Batería Julio Olvera"/>
    <x v="3"/>
    <x v="5"/>
    <n v="1"/>
    <n v="3350"/>
    <n v="3350"/>
  </r>
  <r>
    <x v="214"/>
    <s v="Clases de Guitarra Irwin Hernandez"/>
    <x v="3"/>
    <x v="5"/>
    <n v="1"/>
    <n v="3150"/>
    <n v="3150"/>
  </r>
  <r>
    <x v="214"/>
    <s v="Clases de Guitarra Hugo Vazquez"/>
    <x v="3"/>
    <x v="5"/>
    <n v="1"/>
    <n v="2650"/>
    <n v="2650"/>
  </r>
  <r>
    <x v="214"/>
    <s v="Comisiones TPV"/>
    <x v="3"/>
    <x v="1"/>
    <n v="1"/>
    <n v="1608.92"/>
    <n v="1608.92"/>
  </r>
  <r>
    <x v="215"/>
    <s v="Limpieza 6 Enero"/>
    <x v="3"/>
    <x v="1"/>
    <n v="1"/>
    <n v="400"/>
    <n v="400"/>
  </r>
  <r>
    <x v="216"/>
    <s v="Meta Ads"/>
    <x v="0"/>
    <x v="1"/>
    <n v="1"/>
    <n v="5000"/>
    <n v="5000"/>
  </r>
  <r>
    <x v="217"/>
    <s v="Pedalera"/>
    <x v="2"/>
    <x v="2"/>
    <n v="1"/>
    <n v="1500"/>
    <n v="1500"/>
  </r>
  <r>
    <x v="218"/>
    <s v="Formularios de inscripción y encuestas"/>
    <x v="3"/>
    <x v="2"/>
    <n v="1"/>
    <n v="50"/>
    <n v="50"/>
  </r>
  <r>
    <x v="218"/>
    <s v="Limpieza 14-Ene"/>
    <x v="3"/>
    <x v="1"/>
    <n v="1"/>
    <n v="400"/>
    <n v="400"/>
  </r>
  <r>
    <x v="219"/>
    <s v="Quincena Frank"/>
    <x v="3"/>
    <x v="1"/>
    <n v="1"/>
    <n v="2150"/>
    <n v="2150"/>
  </r>
  <r>
    <x v="219"/>
    <s v="Quincena Frank"/>
    <x v="3"/>
    <x v="2"/>
    <n v="1"/>
    <n v="1350"/>
    <n v="1350"/>
  </r>
  <r>
    <x v="220"/>
    <s v="Papel de baño 4 rollos"/>
    <x v="3"/>
    <x v="2"/>
    <n v="1"/>
    <n v="39"/>
    <n v="39"/>
  </r>
  <r>
    <x v="220"/>
    <s v="Pago CFE"/>
    <x v="1"/>
    <x v="1"/>
    <n v="1"/>
    <n v="812"/>
    <n v="812"/>
  </r>
  <r>
    <x v="221"/>
    <s v="Renta"/>
    <x v="3"/>
    <x v="1"/>
    <n v="1"/>
    <n v="11560"/>
    <n v="11560"/>
  </r>
  <r>
    <x v="221"/>
    <s v="Limpieza 21-Ene"/>
    <x v="3"/>
    <x v="1"/>
    <n v="1"/>
    <n v="400"/>
    <n v="400"/>
  </r>
  <r>
    <x v="222"/>
    <s v="Total Play"/>
    <x v="1"/>
    <x v="1"/>
    <n v="1"/>
    <n v="569"/>
    <n v="569"/>
  </r>
  <r>
    <x v="223"/>
    <s v="Limpieza"/>
    <x v="3"/>
    <x v="1"/>
    <n v="1"/>
    <n v="400"/>
    <n v="400"/>
  </r>
  <r>
    <x v="224"/>
    <s v="Clases de Canto Nahomy Perez"/>
    <x v="3"/>
    <x v="1"/>
    <n v="1"/>
    <n v="480"/>
    <n v="480"/>
  </r>
  <r>
    <x v="224"/>
    <s v="Clases de Batería Julio Olvera"/>
    <x v="3"/>
    <x v="1"/>
    <n v="1"/>
    <n v="3980"/>
    <n v="3980"/>
  </r>
  <r>
    <x v="224"/>
    <s v="Quincena Frank"/>
    <x v="3"/>
    <x v="1"/>
    <n v="1"/>
    <n v="3500"/>
    <n v="3500"/>
  </r>
  <r>
    <x v="224"/>
    <s v="Clases de Teclado Manuel Reyes"/>
    <x v="3"/>
    <x v="1"/>
    <n v="1"/>
    <n v="1280"/>
    <n v="1280"/>
  </r>
  <r>
    <x v="224"/>
    <s v="Clases de Bajo Luis Blanquet"/>
    <x v="3"/>
    <x v="1"/>
    <n v="1"/>
    <n v="800"/>
    <n v="800"/>
  </r>
  <r>
    <x v="224"/>
    <s v="Clases de Batería Demian Andrade"/>
    <x v="3"/>
    <x v="1"/>
    <n v="1"/>
    <n v="800"/>
    <n v="800"/>
  </r>
  <r>
    <x v="224"/>
    <s v="Clases de Guitarra Irwin Hernandez"/>
    <x v="3"/>
    <x v="1"/>
    <n v="1"/>
    <n v="2900"/>
    <n v="2900"/>
  </r>
  <r>
    <x v="224"/>
    <s v="Clases de Guitarra Hugo Vazquez"/>
    <x v="3"/>
    <x v="1"/>
    <n v="1"/>
    <n v="1600"/>
    <n v="1600"/>
  </r>
  <r>
    <x v="224"/>
    <s v="Comisiones TPV"/>
    <x v="3"/>
    <x v="1"/>
    <n v="1"/>
    <n v="1718.54"/>
    <n v="1718.54"/>
  </r>
  <r>
    <x v="225"/>
    <s v="Cuerdas Ernieball"/>
    <x v="3"/>
    <x v="2"/>
    <n v="1"/>
    <n v="70"/>
    <n v="70"/>
  </r>
  <r>
    <x v="226"/>
    <s v="Limpieza 01-Feb"/>
    <x v="3"/>
    <x v="1"/>
    <n v="1"/>
    <n v="400"/>
    <n v="400"/>
  </r>
  <r>
    <x v="226"/>
    <s v="Brocha"/>
    <x v="3"/>
    <x v="2"/>
    <n v="1"/>
    <n v="45"/>
    <n v="45"/>
  </r>
  <r>
    <x v="227"/>
    <s v="3 Multicontactos"/>
    <x v="3"/>
    <x v="2"/>
    <n v="1"/>
    <n v="210"/>
    <n v="210"/>
  </r>
  <r>
    <x v="227"/>
    <s v="Articulos de limpieza"/>
    <x v="3"/>
    <x v="2"/>
    <n v="1"/>
    <n v="87"/>
    <n v="87"/>
  </r>
  <r>
    <x v="228"/>
    <s v="Limpieza 08-Feb"/>
    <x v="3"/>
    <x v="1"/>
    <n v="1"/>
    <n v="400"/>
    <n v="400"/>
  </r>
  <r>
    <x v="229"/>
    <s v="Mantenimiento Febrero"/>
    <x v="3"/>
    <x v="2"/>
    <n v="1"/>
    <n v="792"/>
    <n v="792"/>
  </r>
  <r>
    <x v="230"/>
    <s v="Total Play"/>
    <x v="1"/>
    <x v="1"/>
    <n v="1"/>
    <n v="518.99"/>
    <n v="518.99"/>
  </r>
  <r>
    <x v="231"/>
    <s v="Cuerda 2, Ernieball"/>
    <x v="3"/>
    <x v="2"/>
    <n v="1"/>
    <n v="35"/>
    <n v="35"/>
  </r>
  <r>
    <x v="231"/>
    <s v="Papel de baño"/>
    <x v="3"/>
    <x v="2"/>
    <n v="1"/>
    <n v="45"/>
    <n v="45"/>
  </r>
  <r>
    <x v="231"/>
    <s v="Limpieza 15-Feb"/>
    <x v="3"/>
    <x v="1"/>
    <n v="1"/>
    <n v="400"/>
    <n v="400"/>
  </r>
  <r>
    <x v="231"/>
    <s v="Quincena Frank"/>
    <x v="3"/>
    <x v="1"/>
    <n v="1"/>
    <n v="3500"/>
    <n v="3500"/>
  </r>
  <r>
    <x v="232"/>
    <s v="Limpieza 22-Feb"/>
    <x v="3"/>
    <x v="1"/>
    <n v="1"/>
    <n v="400"/>
    <n v="400"/>
  </r>
  <r>
    <x v="233"/>
    <s v="Renta"/>
    <x v="3"/>
    <x v="1"/>
    <n v="1"/>
    <n v="11560"/>
    <n v="11560"/>
  </r>
  <r>
    <x v="234"/>
    <s v="Comisiones TPV"/>
    <x v="3"/>
    <x v="1"/>
    <n v="1"/>
    <n v="1822.07"/>
    <n v="1822.07"/>
  </r>
  <r>
    <x v="234"/>
    <s v="Quincena Frank"/>
    <x v="3"/>
    <x v="1"/>
    <n v="1"/>
    <n v="3500"/>
    <n v="3500"/>
  </r>
  <r>
    <x v="234"/>
    <s v="Clases de Batería Demian Andrade"/>
    <x v="3"/>
    <x v="1"/>
    <n v="1"/>
    <n v="880"/>
    <n v="880"/>
  </r>
  <r>
    <x v="234"/>
    <s v="Clases de Guitarra Hugo Vazquez"/>
    <x v="3"/>
    <x v="1"/>
    <n v="1"/>
    <n v="1600"/>
    <n v="1600"/>
  </r>
  <r>
    <x v="234"/>
    <s v="Clases de Guitarra Irwin Hernandez"/>
    <x v="3"/>
    <x v="1"/>
    <n v="1"/>
    <n v="2900"/>
    <n v="2900"/>
  </r>
  <r>
    <x v="234"/>
    <s v="Clases de Bajo Luis Blanquet"/>
    <x v="3"/>
    <x v="1"/>
    <n v="1"/>
    <n v="400"/>
    <n v="400"/>
  </r>
  <r>
    <x v="234"/>
    <s v="Clases de Teclado Manuel Reyes"/>
    <x v="3"/>
    <x v="1"/>
    <n v="1"/>
    <n v="1200"/>
    <n v="1200"/>
  </r>
  <r>
    <x v="234"/>
    <s v="Clases de Batería Julio Olvera"/>
    <x v="3"/>
    <x v="1"/>
    <n v="1"/>
    <n v="4300"/>
    <n v="4300"/>
  </r>
  <r>
    <x v="234"/>
    <s v="Clases de Canto Nahomy Perez"/>
    <x v="3"/>
    <x v="1"/>
    <n v="1"/>
    <n v="1200"/>
    <n v="1200"/>
  </r>
  <r>
    <x v="235"/>
    <s v="Limpieza 01-Mar"/>
    <x v="3"/>
    <x v="1"/>
    <n v="1"/>
    <n v="400"/>
    <n v="400"/>
  </r>
  <r>
    <x v="235"/>
    <s v="Pago CFE"/>
    <x v="1"/>
    <x v="1"/>
    <n v="1"/>
    <n v="713"/>
    <n v="713"/>
  </r>
  <r>
    <x v="236"/>
    <s v="Limpieza 08-Mar"/>
    <x v="3"/>
    <x v="1"/>
    <n v="1"/>
    <n v="400"/>
    <n v="400"/>
  </r>
  <r>
    <x v="237"/>
    <s v="Limpieza 15-Mar"/>
    <x v="3"/>
    <x v="1"/>
    <n v="1"/>
    <n v="400"/>
    <n v="400"/>
  </r>
  <r>
    <x v="237"/>
    <s v="Quincena Santiago"/>
    <x v="3"/>
    <x v="1"/>
    <n v="1"/>
    <n v="2250"/>
    <n v="2250"/>
  </r>
  <r>
    <x v="238"/>
    <s v="Total Play"/>
    <x v="1"/>
    <x v="1"/>
    <n v="1"/>
    <n v="519"/>
    <n v="519"/>
  </r>
  <r>
    <x v="239"/>
    <s v="Renta"/>
    <x v="3"/>
    <x v="1"/>
    <n v="1"/>
    <n v="11560"/>
    <n v="11560"/>
  </r>
  <r>
    <x v="240"/>
    <s v="Limpieza 22-Mar"/>
    <x v="3"/>
    <x v="1"/>
    <n v="1"/>
    <n v="400"/>
    <n v="400"/>
  </r>
  <r>
    <x v="240"/>
    <s v="Adelanto involuntario Santiago"/>
    <x v="3"/>
    <x v="1"/>
    <n v="1"/>
    <n v="400"/>
    <n v="400"/>
  </r>
  <r>
    <x v="240"/>
    <s v="Smartphone Motorola Moto G04s"/>
    <x v="1"/>
    <x v="0"/>
    <n v="1"/>
    <n v="1750"/>
    <n v="1750"/>
  </r>
  <r>
    <x v="241"/>
    <s v="Comisiones TPV"/>
    <x v="3"/>
    <x v="1"/>
    <n v="1"/>
    <n v="2110.33"/>
    <n v="2110.33"/>
  </r>
  <r>
    <x v="241"/>
    <s v="Clases de Guitarra Hugo Vazquez"/>
    <x v="3"/>
    <x v="2"/>
    <n v="1"/>
    <n v="1600"/>
    <n v="1600"/>
  </r>
  <r>
    <x v="241"/>
    <s v="Clases de Guitarra Irwin Hernandez"/>
    <x v="3"/>
    <x v="1"/>
    <n v="1"/>
    <n v="4100"/>
    <n v="4100"/>
  </r>
  <r>
    <x v="241"/>
    <s v="Clases de Batería Demian Andrade"/>
    <x v="3"/>
    <x v="1"/>
    <n v="1"/>
    <n v="800"/>
    <n v="800"/>
  </r>
  <r>
    <x v="241"/>
    <s v="Clases de Teclado Manuel Reyes"/>
    <x v="3"/>
    <x v="1"/>
    <n v="1"/>
    <n v="1280"/>
    <n v="1280"/>
  </r>
  <r>
    <x v="241"/>
    <s v="Clases de Bajo Luis Blanquet"/>
    <x v="3"/>
    <x v="1"/>
    <n v="1"/>
    <n v="800"/>
    <n v="800"/>
  </r>
  <r>
    <x v="241"/>
    <s v="Clases de Batería Julio Olvera"/>
    <x v="3"/>
    <x v="1"/>
    <n v="1"/>
    <n v="4380"/>
    <n v="4380"/>
  </r>
  <r>
    <x v="241"/>
    <s v="Clases de Canto Nahomy Perez"/>
    <x v="3"/>
    <x v="1"/>
    <n v="1"/>
    <n v="1200"/>
    <n v="1200"/>
  </r>
  <r>
    <x v="241"/>
    <s v="Quincena Santiago"/>
    <x v="3"/>
    <x v="2"/>
    <n v="1"/>
    <n v="1850"/>
    <n v="1850"/>
  </r>
  <r>
    <x v="242"/>
    <s v="Limpieza 29-Mar"/>
    <x v="3"/>
    <x v="1"/>
    <n v="1"/>
    <n v="400"/>
    <n v="400"/>
  </r>
  <r>
    <x v="243"/>
    <s v="Limpieza 05-Abr"/>
    <x v="3"/>
    <x v="1"/>
    <n v="1"/>
    <n v="400"/>
    <n v="400"/>
  </r>
  <r>
    <x v="244"/>
    <s v="Finiquito Frank"/>
    <x v="3"/>
    <x v="1"/>
    <n v="1"/>
    <n v="600"/>
    <n v="600"/>
  </r>
  <r>
    <x v="244"/>
    <s v="Limpieza 12-Abr"/>
    <x v="3"/>
    <x v="1"/>
    <n v="1"/>
    <n v="400"/>
    <n v="400"/>
  </r>
  <r>
    <x v="245"/>
    <s v="Quincena Santiago"/>
    <x v="3"/>
    <x v="1"/>
    <n v="1"/>
    <n v="2250"/>
    <n v="2250"/>
  </r>
  <r>
    <x v="245"/>
    <s v="Total Play"/>
    <x v="1"/>
    <x v="1"/>
    <n v="1"/>
    <n v="519"/>
    <n v="519"/>
  </r>
  <r>
    <x v="246"/>
    <s v="Renta"/>
    <x v="3"/>
    <x v="1"/>
    <n v="1"/>
    <n v="11560"/>
    <n v="11560"/>
  </r>
  <r>
    <x v="246"/>
    <s v="Limpieza 19-Abr"/>
    <x v="3"/>
    <x v="1"/>
    <n v="1"/>
    <n v="400"/>
    <n v="400"/>
  </r>
  <r>
    <x v="247"/>
    <s v="Limpieza 26-Abr"/>
    <x v="3"/>
    <x v="1"/>
    <n v="1"/>
    <n v="400"/>
    <n v="400"/>
  </r>
  <r>
    <x v="248"/>
    <s v="Comisiones TPV"/>
    <x v="3"/>
    <x v="1"/>
    <n v="1"/>
    <n v="2041.31"/>
    <n v="2041.31"/>
  </r>
  <r>
    <x v="248"/>
    <s v="Clases de Guitarra Hugo Vazquez"/>
    <x v="3"/>
    <x v="1"/>
    <n v="1"/>
    <n v="1200"/>
    <n v="1200"/>
  </r>
  <r>
    <x v="248"/>
    <s v="Clases de Guitarra Irwin Hernandez"/>
    <x v="3"/>
    <x v="1"/>
    <n v="1"/>
    <n v="3700"/>
    <n v="3700"/>
  </r>
  <r>
    <x v="248"/>
    <s v="Clases de Batería Demian Andrade"/>
    <x v="3"/>
    <x v="1"/>
    <n v="1"/>
    <n v="800"/>
    <n v="800"/>
  </r>
  <r>
    <x v="248"/>
    <s v="Clases de Teclado Manuel Reyes"/>
    <x v="3"/>
    <x v="1"/>
    <n v="1"/>
    <n v="800"/>
    <n v="800"/>
  </r>
  <r>
    <x v="248"/>
    <s v="Clases de Bajo Luis Blanquet"/>
    <x v="3"/>
    <x v="1"/>
    <n v="1"/>
    <n v="800"/>
    <n v="800"/>
  </r>
  <r>
    <x v="248"/>
    <s v="Clases de Batería Julio Olvera"/>
    <x v="3"/>
    <x v="1"/>
    <n v="1"/>
    <n v="4860"/>
    <n v="4860"/>
  </r>
  <r>
    <x v="248"/>
    <s v="Clases de Canto Nahomy Perez"/>
    <x v="3"/>
    <x v="1"/>
    <n v="1"/>
    <n v="2000"/>
    <n v="2000"/>
  </r>
  <r>
    <x v="248"/>
    <s v="Quincena Santiago"/>
    <x v="3"/>
    <x v="1"/>
    <n v="1"/>
    <n v="2310"/>
    <n v="2310"/>
  </r>
  <r>
    <x v="249"/>
    <s v="Limpieza 03-May"/>
    <x v="3"/>
    <x v="1"/>
    <n v="1"/>
    <n v="400"/>
    <n v="400"/>
  </r>
  <r>
    <x v="250"/>
    <s v="Pago CFE"/>
    <x v="1"/>
    <x v="1"/>
    <n v="1"/>
    <n v="646"/>
    <n v="646"/>
  </r>
  <r>
    <x v="251"/>
    <s v="Prestamo Hugo"/>
    <x v="3"/>
    <x v="1"/>
    <n v="1"/>
    <n v="3000"/>
    <n v="3000"/>
  </r>
  <r>
    <x v="252"/>
    <s v="Meta Ads"/>
    <x v="3"/>
    <x v="1"/>
    <n v="1"/>
    <n v="4500"/>
    <n v="4500"/>
  </r>
  <r>
    <x v="253"/>
    <s v="Limpieza 10-May"/>
    <x v="3"/>
    <x v="1"/>
    <n v="1"/>
    <n v="400"/>
    <n v="400"/>
  </r>
  <r>
    <x v="254"/>
    <s v="Quincena Santiago"/>
    <x v="3"/>
    <x v="1"/>
    <n v="1"/>
    <n v="2250"/>
    <n v="2250"/>
  </r>
  <r>
    <x v="255"/>
    <s v="Limpieza 17-May"/>
    <x v="3"/>
    <x v="1"/>
    <n v="1"/>
    <n v="400"/>
    <n v="400"/>
  </r>
  <r>
    <x v="256"/>
    <s v="Total Play"/>
    <x v="3"/>
    <x v="1"/>
    <n v="1"/>
    <n v="620"/>
    <n v="620"/>
  </r>
  <r>
    <x v="257"/>
    <s v="Renta Local"/>
    <x v="3"/>
    <x v="1"/>
    <n v="1"/>
    <n v="11560"/>
    <n v="11560"/>
  </r>
  <r>
    <x v="257"/>
    <s v="Limpieza 24-May"/>
    <x v="3"/>
    <x v="1"/>
    <n v="1"/>
    <n v="400"/>
    <n v="400"/>
  </r>
  <r>
    <x v="258"/>
    <s v="Clases de Batería Demian Andrade"/>
    <x v="3"/>
    <x v="1"/>
    <n v="1"/>
    <n v="800"/>
    <n v="800"/>
  </r>
  <r>
    <x v="258"/>
    <s v="Clases de Bajo Luis Blanquet"/>
    <x v="3"/>
    <x v="1"/>
    <n v="1"/>
    <n v="800"/>
    <n v="800"/>
  </r>
  <r>
    <x v="258"/>
    <s v="Clases de Teclado Manuel Reyes"/>
    <x v="3"/>
    <x v="1"/>
    <n v="1"/>
    <n v="880"/>
    <n v="880"/>
  </r>
  <r>
    <x v="258"/>
    <s v="Clases de Guitarra Irwin Hernandez"/>
    <x v="3"/>
    <x v="1"/>
    <n v="1"/>
    <n v="5300"/>
    <n v="5300"/>
  </r>
  <r>
    <x v="258"/>
    <s v="Clases de Canto Nahomy Perez"/>
    <x v="3"/>
    <x v="1"/>
    <n v="1"/>
    <n v="2000"/>
    <n v="2000"/>
  </r>
  <r>
    <x v="258"/>
    <s v="Clases de Batería Julio Olvera"/>
    <x v="3"/>
    <x v="1"/>
    <n v="1"/>
    <n v="5100"/>
    <n v="5100"/>
  </r>
  <r>
    <x v="258"/>
    <s v="Clases de Guitarra Hugo Vazquez"/>
    <x v="3"/>
    <x v="2"/>
    <n v="1"/>
    <n v="1200"/>
    <n v="1200"/>
  </r>
  <r>
    <x v="258"/>
    <s v="Comisiones TPV"/>
    <x v="3"/>
    <x v="1"/>
    <n v="1"/>
    <n v="2313.3200000000002"/>
    <n v="2313.3200000000002"/>
  </r>
  <r>
    <x v="258"/>
    <s v="Quincena Santiago"/>
    <x v="3"/>
    <x v="2"/>
    <n v="1"/>
    <n v="2250"/>
    <n v="2250"/>
  </r>
  <r>
    <x v="258"/>
    <s v="Marketing Emiliano Rosas"/>
    <x v="0"/>
    <x v="1"/>
    <n v="1"/>
    <n v="2500"/>
    <n v="2500"/>
  </r>
  <r>
    <x v="259"/>
    <s v="Limpieza 07-Jun"/>
    <x v="3"/>
    <x v="1"/>
    <n v="1"/>
    <n v="400"/>
    <n v="400"/>
  </r>
  <r>
    <x v="260"/>
    <s v="Quincena Santiago"/>
    <x v="3"/>
    <x v="1"/>
    <n v="1"/>
    <n v="2250"/>
    <n v="2250"/>
  </r>
  <r>
    <x v="260"/>
    <s v="Limpieza 14-Jun"/>
    <x v="3"/>
    <x v="1"/>
    <n v="1"/>
    <n v="400"/>
    <n v="400"/>
  </r>
  <r>
    <x v="261"/>
    <s v="Total Play"/>
    <x v="3"/>
    <x v="1"/>
    <n v="1"/>
    <n v="620"/>
    <n v="620"/>
  </r>
  <r>
    <x v="262"/>
    <s v="Renta Local"/>
    <x v="3"/>
    <x v="1"/>
    <n v="1"/>
    <n v="11560"/>
    <n v="11560"/>
  </r>
  <r>
    <x v="263"/>
    <s v="Limpieza 21-Jun"/>
    <x v="3"/>
    <x v="1"/>
    <n v="1"/>
    <n v="400"/>
    <n v="400"/>
  </r>
  <r>
    <x v="263"/>
    <s v="Cables XLR"/>
    <x v="3"/>
    <x v="2"/>
    <n v="8"/>
    <n v="400"/>
    <n v="3200"/>
  </r>
  <r>
    <x v="263"/>
    <s v="Plumones"/>
    <x v="3"/>
    <x v="2"/>
    <n v="1"/>
    <n v="200"/>
    <n v="200"/>
  </r>
  <r>
    <x v="264"/>
    <s v="Mantenimiento de Junio y Julio"/>
    <x v="3"/>
    <x v="2"/>
    <n v="2"/>
    <n v="762"/>
    <n v="1524"/>
  </r>
  <r>
    <x v="264"/>
    <s v="Papel Higienico"/>
    <x v="3"/>
    <x v="2"/>
    <n v="2"/>
    <n v="39"/>
    <n v="78"/>
  </r>
  <r>
    <x v="264"/>
    <s v="25 Juegos de Inscripción"/>
    <x v="3"/>
    <x v="2"/>
    <n v="1"/>
    <n v="31"/>
    <n v="31"/>
  </r>
  <r>
    <x v="264"/>
    <s v="Corrector de cinta"/>
    <x v="3"/>
    <x v="2"/>
    <n v="1"/>
    <n v="31"/>
    <n v="31"/>
  </r>
  <r>
    <x v="264"/>
    <s v="Comisiones TPV"/>
    <x v="3"/>
    <x v="1"/>
    <n v="1"/>
    <n v="2875.64"/>
    <n v="2875.64"/>
  </r>
  <r>
    <x v="264"/>
    <s v="Quincena Santiago"/>
    <x v="3"/>
    <x v="2"/>
    <n v="1"/>
    <n v="2250"/>
    <n v="2250"/>
  </r>
  <r>
    <x v="264"/>
    <s v="Clases de Guitarra Hugo Vazquez"/>
    <x v="3"/>
    <x v="1"/>
    <n v="1"/>
    <n v="800"/>
    <n v="800"/>
  </r>
  <r>
    <x v="264"/>
    <s v="Clases de Teclado Manuel Reyes"/>
    <x v="3"/>
    <x v="1"/>
    <n v="1"/>
    <n v="2400"/>
    <n v="2400"/>
  </r>
  <r>
    <x v="264"/>
    <s v="Clases de Guitarra Irwin Hernandez"/>
    <x v="3"/>
    <x v="1"/>
    <n v="1"/>
    <n v="6980"/>
    <n v="6980"/>
  </r>
  <r>
    <x v="264"/>
    <s v="Clases de Bajo Luis Blanquet"/>
    <x v="3"/>
    <x v="1"/>
    <n v="1"/>
    <n v="800"/>
    <n v="800"/>
  </r>
  <r>
    <x v="264"/>
    <s v="Clases de Batería Demian Andrade"/>
    <x v="3"/>
    <x v="1"/>
    <n v="1"/>
    <n v="2080"/>
    <n v="2080"/>
  </r>
  <r>
    <x v="264"/>
    <s v="Marketing Emiliano Rosas"/>
    <x v="3"/>
    <x v="1"/>
    <n v="1"/>
    <n v="2500"/>
    <n v="2500"/>
  </r>
  <r>
    <x v="264"/>
    <s v="Clases de Batería Julio Olvera"/>
    <x v="3"/>
    <x v="1"/>
    <n v="1"/>
    <n v="4860"/>
    <n v="4860"/>
  </r>
  <r>
    <x v="264"/>
    <s v="Clases de Canto Nahomy Perez"/>
    <x v="3"/>
    <x v="2"/>
    <n v="1"/>
    <n v="2640"/>
    <n v="2640"/>
  </r>
  <r>
    <x v="265"/>
    <s v="Limpieza 28-Jun"/>
    <x v="3"/>
    <x v="1"/>
    <n v="1"/>
    <n v="400"/>
    <n v="400"/>
  </r>
  <r>
    <x v="266"/>
    <s v="Limpieza 05-Jul"/>
    <x v="3"/>
    <x v="1"/>
    <n v="1"/>
    <n v="400"/>
    <n v="400"/>
  </r>
  <r>
    <x v="267"/>
    <s v="Meta Ads"/>
    <x v="3"/>
    <x v="1"/>
    <n v="1"/>
    <n v="5000"/>
    <n v="5000"/>
  </r>
  <r>
    <x v="268"/>
    <s v="Quincena Santiago"/>
    <x v="3"/>
    <x v="2"/>
    <n v="1"/>
    <n v="2250"/>
    <n v="2250"/>
  </r>
  <r>
    <x v="269"/>
    <s v="Limpieza 12-Jul"/>
    <x v="3"/>
    <x v="1"/>
    <n v="1"/>
    <n v="400"/>
    <n v="400"/>
  </r>
  <r>
    <x v="269"/>
    <s v="Total Play"/>
    <x v="3"/>
    <x v="1"/>
    <n v="1"/>
    <n v="569.99"/>
    <n v="569.99"/>
  </r>
  <r>
    <x v="270"/>
    <s v="Devolución por pago doble Erika Gallegos"/>
    <x v="3"/>
    <x v="3"/>
    <n v="1"/>
    <n v="1350"/>
    <n v="1350"/>
  </r>
  <r>
    <x v="271"/>
    <s v="Limpieza 19-Jul"/>
    <x v="3"/>
    <x v="1"/>
    <n v="1"/>
    <n v="400"/>
    <n v="400"/>
  </r>
  <r>
    <x v="271"/>
    <s v="Carpeta y hojas"/>
    <x v="3"/>
    <x v="2"/>
    <n v="1"/>
    <n v="21"/>
    <n v="21"/>
  </r>
  <r>
    <x v="272"/>
    <s v="Pago Renta Mes Julio"/>
    <x v="3"/>
    <x v="1"/>
    <n v="1"/>
    <n v="11560"/>
    <n v="11560"/>
  </r>
  <r>
    <x v="272"/>
    <s v="Pago Renta Mes Agosto"/>
    <x v="3"/>
    <x v="1"/>
    <n v="1"/>
    <n v="11560"/>
    <n v="11560"/>
  </r>
  <r>
    <x v="273"/>
    <s v="Teclado Alesis 88 teclas 480 sonidos MIDI"/>
    <x v="3"/>
    <x v="1"/>
    <n v="1"/>
    <n v="3999"/>
    <n v="3999"/>
  </r>
  <r>
    <x v="274"/>
    <s v="Devolución por pago doble Javier Lechuga"/>
    <x v="3"/>
    <x v="3"/>
    <n v="1"/>
    <n v="1350"/>
    <n v="1350"/>
  </r>
  <r>
    <x v="274"/>
    <s v="Devolución por pago doble Javier Lechuga"/>
    <x v="3"/>
    <x v="3"/>
    <n v="1"/>
    <n v="1350"/>
    <n v="1350"/>
  </r>
  <r>
    <x v="275"/>
    <s v="Mantenimiento Guitarras"/>
    <x v="3"/>
    <x v="2"/>
    <n v="1"/>
    <n v="2200"/>
    <n v="2200"/>
  </r>
  <r>
    <x v="276"/>
    <s v="Limpieza 26-Jul"/>
    <x v="3"/>
    <x v="1"/>
    <n v="1"/>
    <n v="400"/>
    <n v="400"/>
  </r>
  <r>
    <x v="277"/>
    <s v="Devolución por pago doble Veronica Ramirez"/>
    <x v="3"/>
    <x v="3"/>
    <n v="1"/>
    <n v="1350"/>
    <n v="1350"/>
  </r>
  <r>
    <x v="278"/>
    <s v="Articulos de limpieza"/>
    <x v="3"/>
    <x v="2"/>
    <n v="1"/>
    <n v="143"/>
    <n v="143"/>
  </r>
  <r>
    <x v="278"/>
    <s v="Papel Higienico"/>
    <x v="3"/>
    <x v="2"/>
    <n v="1"/>
    <n v="85"/>
    <n v="85"/>
  </r>
  <r>
    <x v="278"/>
    <s v="Quincena Santiago"/>
    <x v="3"/>
    <x v="2"/>
    <n v="1"/>
    <n v="2250"/>
    <n v="2250"/>
  </r>
  <r>
    <x v="278"/>
    <s v="Clase de muestra Teclado"/>
    <x v="3"/>
    <x v="1"/>
    <n v="4"/>
    <n v="80"/>
    <n v="320"/>
  </r>
  <r>
    <x v="278"/>
    <s v="Clase de muestra Guitarra (Irwin)"/>
    <x v="3"/>
    <x v="1"/>
    <n v="5"/>
    <n v="80"/>
    <n v="400"/>
  </r>
  <r>
    <x v="278"/>
    <s v="Clase de muestra Canto"/>
    <x v="3"/>
    <x v="1"/>
    <n v="1"/>
    <n v="80"/>
    <n v="80"/>
  </r>
  <r>
    <x v="278"/>
    <s v="Clase de muestra Bajo"/>
    <x v="3"/>
    <x v="1"/>
    <n v="1"/>
    <n v="80"/>
    <n v="80"/>
  </r>
  <r>
    <x v="278"/>
    <s v="Clases de muestra Bateria (Demian)"/>
    <x v="3"/>
    <x v="1"/>
    <n v="2"/>
    <n v="80"/>
    <n v="160"/>
  </r>
  <r>
    <x v="278"/>
    <s v="Clases de muestra Guitarra (Hugo)"/>
    <x v="3"/>
    <x v="1"/>
    <n v="2"/>
    <n v="80"/>
    <n v="160"/>
  </r>
  <r>
    <x v="278"/>
    <s v="Clases de Teclado Manuel Reyes"/>
    <x v="3"/>
    <x v="1"/>
    <n v="1"/>
    <n v="1920"/>
    <n v="1920"/>
  </r>
  <r>
    <x v="278"/>
    <s v="Clases de Guitarra Hugo Vazquez"/>
    <x v="3"/>
    <x v="1"/>
    <n v="1"/>
    <n v="1760"/>
    <n v="1760"/>
  </r>
  <r>
    <x v="278"/>
    <s v="Clases de Guitarra Irwin Hernandez"/>
    <x v="3"/>
    <x v="1"/>
    <n v="1"/>
    <n v="7700"/>
    <n v="7700"/>
  </r>
  <r>
    <x v="278"/>
    <s v="Clases de Bajo Luis Blanquet"/>
    <x v="3"/>
    <x v="1"/>
    <n v="1"/>
    <n v="880"/>
    <n v="880"/>
  </r>
  <r>
    <x v="278"/>
    <s v="Clases de Canto Nahomy Perez"/>
    <x v="3"/>
    <x v="1"/>
    <n v="1"/>
    <n v="4080"/>
    <n v="4080"/>
  </r>
  <r>
    <x v="278"/>
    <s v="Clases de Batería Julio Olvera"/>
    <x v="3"/>
    <x v="1"/>
    <n v="1"/>
    <n v="5100"/>
    <n v="5100"/>
  </r>
  <r>
    <x v="278"/>
    <s v="Clases de Bateria Demian Andrade"/>
    <x v="3"/>
    <x v="1"/>
    <n v="1"/>
    <n v="2160"/>
    <n v="2160"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8">
  <r>
    <n v="1"/>
    <d v="2023-03-31T00:00:00"/>
    <x v="0"/>
    <s v="Domino y Cuentas Rockstarskull"/>
    <x v="0"/>
    <s v="Rockstar Skull"/>
    <s v="Antonio Razo"/>
    <s v="TDC"/>
    <s v="NA"/>
    <s v="NA"/>
    <s v="No"/>
    <s v="NA"/>
    <s v="Activo"/>
    <n v="1"/>
    <n v="569"/>
    <n v="569"/>
  </r>
  <r>
    <n v="2"/>
    <d v="2023-03-31T00:00:00"/>
    <x v="0"/>
    <s v="Logo"/>
    <x v="0"/>
    <s v="Rockstar Skull"/>
    <s v="Antonio Razo"/>
    <s v="Transferencia"/>
    <s v="NA"/>
    <s v="NA"/>
    <s v="No"/>
    <s v="NA"/>
    <s v="Activo"/>
    <n v="1"/>
    <n v="1000"/>
    <n v="1000"/>
  </r>
  <r>
    <n v="3"/>
    <d v="2023-04-26T00:00:00"/>
    <x v="0"/>
    <s v="Certificado SSL symbiot-technologies.com"/>
    <x v="1"/>
    <s v="Symbiot Technologies"/>
    <s v="Marco Delgado"/>
    <s v="TDC"/>
    <s v="NA"/>
    <s v="NA"/>
    <s v="NA"/>
    <s v="NA"/>
    <s v="Activo"/>
    <n v="1"/>
    <n v="519.67999999999995"/>
    <n v="519.67999999999995"/>
  </r>
  <r>
    <n v="4"/>
    <d v="2023-04-26T00:00:00"/>
    <x v="0"/>
    <s v="Servicio Hosting y Dominio symbiot-technologies.com"/>
    <x v="1"/>
    <s v="Symbiot Technologies"/>
    <s v="Marco Delgado"/>
    <s v="TDC"/>
    <s v="NA"/>
    <s v="NA"/>
    <s v="NA"/>
    <s v="NA"/>
    <s v="Activo"/>
    <n v="1"/>
    <n v="893.2"/>
    <n v="893.2"/>
  </r>
  <r>
    <n v="5"/>
    <d v="2023-04-27T00:00:00"/>
    <x v="0"/>
    <s v="Servicio Hosting y Dominio Symbiot.com.mx"/>
    <x v="1"/>
    <s v="Symbiot Technologies"/>
    <s v="Marco Delgado"/>
    <s v="TDC"/>
    <s v="NA"/>
    <s v="NA"/>
    <s v="NA"/>
    <s v="NA"/>
    <s v="Activo"/>
    <n v="1"/>
    <n v="1010.82"/>
    <n v="1010.82"/>
  </r>
  <r>
    <n v="6"/>
    <d v="2023-05-05T00:00:00"/>
    <x v="0"/>
    <s v="Videos de Frank Abril"/>
    <x v="0"/>
    <s v="Rockstar Skull"/>
    <s v="Marco Delgado"/>
    <s v="Transferencia"/>
    <s v="NA"/>
    <s v="NA"/>
    <s v="No"/>
    <s v="NA"/>
    <s v="Activo"/>
    <n v="4"/>
    <n v="200"/>
    <n v="800"/>
  </r>
  <r>
    <n v="7"/>
    <d v="2023-05-13T00:00:00"/>
    <x v="0"/>
    <s v="Investigación jurídica "/>
    <x v="0"/>
    <s v="Rockstar Skull"/>
    <s v="Antonio Razo"/>
    <s v="Transferencia"/>
    <s v="NA"/>
    <s v="NA"/>
    <s v="No"/>
    <s v="NA"/>
    <s v="Activo"/>
    <n v="1"/>
    <n v="6000"/>
    <n v="6000"/>
  </r>
  <r>
    <n v="8"/>
    <d v="2023-05-13T00:00:00"/>
    <x v="0"/>
    <s v="Servicios de Tramite"/>
    <x v="0"/>
    <s v="Rockstar Skull"/>
    <s v="Antonio Razo"/>
    <s v="Transferencia"/>
    <s v="NA"/>
    <s v="NA"/>
    <s v="No"/>
    <s v="NA"/>
    <s v="Activo"/>
    <n v="1"/>
    <n v="2000"/>
    <n v="2000"/>
  </r>
  <r>
    <n v="9"/>
    <d v="2023-05-17T00:00:00"/>
    <x v="0"/>
    <s v="Renta 1 de 12 Local, pago por adelantado"/>
    <x v="0"/>
    <s v="Rockstar Skull"/>
    <s v="Marco Delgado"/>
    <s v="Transferencia"/>
    <s v="NA"/>
    <s v="NA"/>
    <s v="No"/>
    <s v="NA"/>
    <s v="Activo"/>
    <n v="1"/>
    <n v="12000"/>
    <n v="12000"/>
  </r>
  <r>
    <n v="10"/>
    <d v="2023-05-17T00:00:00"/>
    <x v="0"/>
    <s v="Depósito de arrendamiento"/>
    <x v="0"/>
    <s v="Rockstar Skull"/>
    <s v="Antonio Razo"/>
    <s v="Transferencia"/>
    <s v="NA"/>
    <s v="NA"/>
    <s v="No"/>
    <s v="NA"/>
    <s v="Activo"/>
    <n v="1"/>
    <n v="12000"/>
    <n v="12000"/>
  </r>
  <r>
    <n v="11"/>
    <d v="2023-05-17T00:00:00"/>
    <x v="0"/>
    <s v="Cinta metrica 5m"/>
    <x v="0"/>
    <s v="Rockstar Skull"/>
    <s v="Marco Delgado"/>
    <s v="Efectivo"/>
    <s v="NA"/>
    <s v="NA"/>
    <s v="No"/>
    <s v="NA"/>
    <s v="Activo"/>
    <n v="1"/>
    <n v="60"/>
    <n v="60"/>
  </r>
  <r>
    <n v="12"/>
    <d v="2023-05-22T00:00:00"/>
    <x v="0"/>
    <s v="Videos de Frank Mayo "/>
    <x v="0"/>
    <s v="Rockstar Skull"/>
    <s v="Marco Delgado"/>
    <s v="Transferencia"/>
    <s v="NA"/>
    <s v="NA"/>
    <s v="No"/>
    <s v="NA"/>
    <s v="Activo"/>
    <n v="6"/>
    <n v="200"/>
    <n v="1200"/>
  </r>
  <r>
    <n v="13"/>
    <d v="2023-05-23T00:00:00"/>
    <x v="0"/>
    <s v="Cámara IP PTZ Exterior v380Pro"/>
    <x v="0"/>
    <s v="Rockstar Skull"/>
    <s v="Marco Delgado"/>
    <s v="TDC"/>
    <s v="NA"/>
    <s v="NA"/>
    <s v="No"/>
    <s v="NA"/>
    <s v="Activo"/>
    <n v="1"/>
    <n v="1349"/>
    <n v="1349"/>
  </r>
  <r>
    <n v="14"/>
    <d v="2023-05-23T00:00:00"/>
    <x v="0"/>
    <s v="Cámara IP PTZ Interior v380Pro"/>
    <x v="0"/>
    <s v="Rockstar Skull"/>
    <s v="Marco Delgado"/>
    <s v="TDC"/>
    <s v="NA"/>
    <s v="NA"/>
    <s v="No"/>
    <s v="NA"/>
    <s v="Activo"/>
    <n v="1"/>
    <n v="298"/>
    <n v="298"/>
  </r>
  <r>
    <n v="15"/>
    <d v="2023-05-23T00:00:00"/>
    <x v="0"/>
    <s v="Cámara IP Visión Nocturna Interior v380Pro"/>
    <x v="0"/>
    <s v="Rockstar Skull"/>
    <s v="Marco Delgado"/>
    <s v="TDC"/>
    <s v="NA"/>
    <s v="NA"/>
    <s v="No"/>
    <s v="NA"/>
    <s v="Activo"/>
    <n v="3"/>
    <n v="317.72000000000003"/>
    <n v="953.16000000000008"/>
  </r>
  <r>
    <n v="16"/>
    <d v="2023-05-23T00:00:00"/>
    <x v="0"/>
    <s v="Memoria MicroSD 64Gb"/>
    <x v="0"/>
    <s v="Rockstar Skull"/>
    <s v="Marco Delgado"/>
    <s v="TDC"/>
    <s v="NA"/>
    <s v="NA"/>
    <s v="No"/>
    <s v="NA"/>
    <s v="Activo"/>
    <n v="5"/>
    <n v="129"/>
    <n v="645"/>
  </r>
  <r>
    <n v="17"/>
    <d v="2023-05-23T00:00:00"/>
    <x v="0"/>
    <s v="Cargador 5V 2A"/>
    <x v="0"/>
    <s v="Rockstar Skull"/>
    <s v="Marco Delgado"/>
    <s v="TDC"/>
    <s v="NA"/>
    <s v="NA"/>
    <s v="No"/>
    <s v="NA"/>
    <s v="Activo"/>
    <n v="3"/>
    <n v="95.99"/>
    <n v="287.96999999999997"/>
  </r>
  <r>
    <n v="18"/>
    <d v="2023-05-30T00:00:00"/>
    <x v="0"/>
    <s v="Ampli Orange 32RT "/>
    <x v="0"/>
    <s v="Rockstar Skull"/>
    <s v="Hugo Vazquez"/>
    <s v="Efectivo"/>
    <s v="NA"/>
    <s v="NA"/>
    <s v="No"/>
    <s v="NA"/>
    <s v="Activo"/>
    <n v="1"/>
    <n v="8250"/>
    <n v="8250"/>
  </r>
  <r>
    <n v="19"/>
    <d v="2023-05-30T00:00:00"/>
    <x v="0"/>
    <s v="Ampli Blackstar ID CORE 100"/>
    <x v="0"/>
    <s v="Rockstar Skull"/>
    <s v="Hugo Vazquez"/>
    <s v="Efectivo"/>
    <s v="NA"/>
    <s v="NA"/>
    <s v="No"/>
    <s v="NA"/>
    <s v="Activo"/>
    <n v="1"/>
    <n v="13419"/>
    <n v="13419"/>
  </r>
  <r>
    <n v="20"/>
    <d v="2023-05-30T00:00:00"/>
    <x v="0"/>
    <s v="Jackson Monarkh"/>
    <x v="0"/>
    <s v="Rockstar Skull"/>
    <s v="Hugo Vazquez"/>
    <s v="Efectivo"/>
    <s v="NA"/>
    <s v="NA"/>
    <s v="No"/>
    <s v="NA"/>
    <s v="Activo"/>
    <n v="2"/>
    <n v="7598"/>
    <n v="15196"/>
  </r>
  <r>
    <n v="21"/>
    <d v="2023-05-30T00:00:00"/>
    <x v="0"/>
    <s v="Foot switch"/>
    <x v="0"/>
    <s v="Rockstar Skull"/>
    <s v="Hugo Vazquez"/>
    <s v="Efectivo"/>
    <s v="NA"/>
    <s v="NA"/>
    <s v="No"/>
    <s v="NA"/>
    <s v="Activo"/>
    <n v="1"/>
    <n v="2315"/>
    <n v="2315"/>
  </r>
  <r>
    <n v="22"/>
    <d v="2023-05-30T00:00:00"/>
    <x v="0"/>
    <s v="Baterías Alesis Nitro Mesh Kit"/>
    <x v="0"/>
    <s v="Rockstar Skull"/>
    <s v="Hugo Vazquez"/>
    <s v="TDC"/>
    <s v="NA"/>
    <s v="NA"/>
    <s v="No"/>
    <s v="NA"/>
    <s v="Activo"/>
    <n v="2"/>
    <n v="7599"/>
    <n v="15198"/>
  </r>
  <r>
    <n v="23"/>
    <d v="2023-05-31T00:00:00"/>
    <x v="0"/>
    <s v="Ventilador de torre 34&quot;"/>
    <x v="0"/>
    <s v="Rockstar Skull"/>
    <s v="Marco Delgado"/>
    <s v="TDC"/>
    <s v="NA"/>
    <s v="NA"/>
    <s v="No"/>
    <s v="NA"/>
    <s v="Activo"/>
    <n v="3"/>
    <n v="809"/>
    <n v="2427"/>
  </r>
  <r>
    <n v="24"/>
    <d v="2023-05-31T00:00:00"/>
    <x v="0"/>
    <s v="Extintor ABC 6Kg"/>
    <x v="0"/>
    <s v="Rockstar Skull"/>
    <s v="Marco Delgado"/>
    <s v="TDC"/>
    <s v="NA"/>
    <s v="NA"/>
    <s v="No"/>
    <s v="NA"/>
    <s v="Activo"/>
    <n v="1"/>
    <n v="880.44"/>
    <n v="880.44"/>
  </r>
  <r>
    <n v="25"/>
    <d v="2023-05-31T00:00:00"/>
    <x v="0"/>
    <s v="Tiras LED luz neon flex manguera con fuente 25m"/>
    <x v="0"/>
    <s v="Rockstar Skull"/>
    <s v="Marco Delgado"/>
    <s v="TDC"/>
    <s v="NA"/>
    <s v="NA"/>
    <s v="No"/>
    <s v="NA"/>
    <s v="Activo"/>
    <n v="3"/>
    <n v="1094.83"/>
    <n v="3284.49"/>
  </r>
  <r>
    <n v="26"/>
    <d v="2023-05-31T00:00:00"/>
    <x v="0"/>
    <s v="Interruptor Sonoff"/>
    <x v="0"/>
    <s v="Rockstar Skull"/>
    <s v="Marco Delgado"/>
    <s v="TDC"/>
    <s v="NA"/>
    <s v="NA"/>
    <s v="No"/>
    <s v="NA"/>
    <s v="Activo"/>
    <n v="3"/>
    <n v="135.63"/>
    <n v="406.89"/>
  </r>
  <r>
    <n v="27"/>
    <d v="2023-05-31T00:00:00"/>
    <x v="0"/>
    <s v="Kit de señalización protección civil 10 piezas"/>
    <x v="0"/>
    <s v="Rockstar Skull"/>
    <s v="Marco Delgado"/>
    <s v="TDC"/>
    <s v="NA"/>
    <s v="NA"/>
    <s v="No"/>
    <s v="NA"/>
    <s v="Activo"/>
    <n v="1"/>
    <n v="350"/>
    <n v="350"/>
  </r>
  <r>
    <n v="28"/>
    <d v="2023-05-31T00:00:00"/>
    <x v="0"/>
    <s v="Videos de Frank bloque 3 de 4"/>
    <x v="0"/>
    <s v="Rockstar Skull"/>
    <s v="Marco Delgado"/>
    <s v="Transferencia"/>
    <s v="NA"/>
    <s v="NA"/>
    <s v="No"/>
    <s v="NA"/>
    <s v="Activo"/>
    <n v="3"/>
    <n v="200"/>
    <n v="600"/>
  </r>
  <r>
    <n v="29"/>
    <d v="2023-05-31T00:00:00"/>
    <x v="0"/>
    <s v="Silla eames negra"/>
    <x v="0"/>
    <s v="Rockstar Skull"/>
    <s v="Marco Delgado"/>
    <s v="TDC"/>
    <s v="NA"/>
    <s v="NA"/>
    <s v="No"/>
    <s v="NA"/>
    <s v="Activo"/>
    <n v="12"/>
    <n v="474.75"/>
    <n v="5697"/>
  </r>
  <r>
    <n v="30"/>
    <d v="2023-06-02T00:00:00"/>
    <x v="0"/>
    <s v="Aislante acustico 1.22 x 2.44 Foamular 250"/>
    <x v="0"/>
    <s v="Rockstar Skull"/>
    <s v="Marco Delgado"/>
    <s v="TDC"/>
    <s v="NA"/>
    <s v="NA"/>
    <s v="No"/>
    <s v="NA"/>
    <s v="Activo"/>
    <n v="6"/>
    <n v="499"/>
    <n v="2994"/>
  </r>
  <r>
    <n v="31"/>
    <d v="2023-06-02T00:00:00"/>
    <x v="0"/>
    <s v="Taquetes de madera"/>
    <x v="0"/>
    <s v="Rockstar Skull"/>
    <s v="Marco Delgado"/>
    <s v="TDC"/>
    <s v="NA"/>
    <s v="NA"/>
    <s v="No"/>
    <s v="NA"/>
    <s v="Activo"/>
    <n v="1"/>
    <n v="14.67"/>
    <n v="14.67"/>
  </r>
  <r>
    <n v="32"/>
    <d v="2023-06-02T00:00:00"/>
    <x v="0"/>
    <s v="Tornillos para madera "/>
    <x v="0"/>
    <s v="Rockstar Skull"/>
    <s v="Marco Delgado"/>
    <s v="TDC"/>
    <s v="NA"/>
    <s v="NA"/>
    <s v="No"/>
    <s v="NA"/>
    <s v="Activo"/>
    <n v="1"/>
    <n v="79"/>
    <n v="79"/>
  </r>
  <r>
    <n v="33"/>
    <d v="2023-06-02T00:00:00"/>
    <x v="0"/>
    <s v="Canes de madera"/>
    <x v="0"/>
    <s v="Rockstar Skull"/>
    <s v="Marco Delgado"/>
    <s v="TDC"/>
    <s v="NA"/>
    <s v="NA"/>
    <s v="No"/>
    <s v="NA"/>
    <s v="Activo"/>
    <n v="5"/>
    <n v="55"/>
    <n v="275"/>
  </r>
  <r>
    <n v="34"/>
    <d v="2023-06-02T00:00:00"/>
    <x v="0"/>
    <s v="Puerta tambor"/>
    <x v="0"/>
    <s v="Rockstar Skull"/>
    <s v="Marco Delgado"/>
    <s v="TDC"/>
    <s v="NA"/>
    <s v="NA"/>
    <s v="No"/>
    <s v="NA"/>
    <s v="Activo"/>
    <n v="5"/>
    <n v="879"/>
    <n v="4395"/>
  </r>
  <r>
    <n v="35"/>
    <d v="2023-06-02T00:00:00"/>
    <x v="0"/>
    <s v="Canal de amarre"/>
    <x v="0"/>
    <s v="Rockstar Skull"/>
    <s v="Marco Delgado"/>
    <s v="TDC"/>
    <s v="NA"/>
    <s v="NA"/>
    <s v="No"/>
    <s v="NA"/>
    <s v="Activo"/>
    <n v="6"/>
    <n v="71"/>
    <n v="426"/>
  </r>
  <r>
    <n v="36"/>
    <d v="2023-06-02T00:00:00"/>
    <x v="0"/>
    <s v="Poste metálico"/>
    <x v="0"/>
    <s v="Rockstar Skull"/>
    <s v="Marco Delgado"/>
    <s v="TDC"/>
    <s v="NA"/>
    <s v="NA"/>
    <s v="No"/>
    <s v="NA"/>
    <s v="Activo"/>
    <n v="14"/>
    <n v="70"/>
    <n v="980"/>
  </r>
  <r>
    <n v="37"/>
    <d v="2023-06-02T00:00:00"/>
    <x v="0"/>
    <s v="Marco de madera puerta c bisagra"/>
    <x v="0"/>
    <s v="Rockstar Skull"/>
    <s v="Marco Delgado"/>
    <s v="TDC"/>
    <s v="NA"/>
    <s v="NA"/>
    <s v="No"/>
    <s v="NA"/>
    <s v="Activo"/>
    <n v="5"/>
    <n v="735"/>
    <n v="3675"/>
  </r>
  <r>
    <n v="38"/>
    <d v="2023-06-04T00:00:00"/>
    <x v="0"/>
    <s v="Parte 1 de 2 Mano de obra y panel OSB 12mm"/>
    <x v="0"/>
    <s v="Rockstar Skull"/>
    <s v="Marco Delgado"/>
    <s v="Transferencia"/>
    <s v="NA"/>
    <s v="NA"/>
    <s v="No"/>
    <s v="NA"/>
    <s v="Activo"/>
    <n v="1"/>
    <n v="7000"/>
    <n v="7000"/>
  </r>
  <r>
    <n v="39"/>
    <d v="2023-06-06T00:00:00"/>
    <x v="0"/>
    <s v="Fuente regulada 12V 5A"/>
    <x v="0"/>
    <s v="Rockstar Skull"/>
    <s v="Marco Delgado"/>
    <s v="TDC"/>
    <s v="NA"/>
    <s v="NA"/>
    <s v="No"/>
    <s v="NA"/>
    <s v="Activo"/>
    <n v="3"/>
    <n v="368.65"/>
    <n v="1105.9499999999998"/>
  </r>
  <r>
    <n v="40"/>
    <d v="2023-06-06T00:00:00"/>
    <x v="0"/>
    <s v="Mini amplificador de Audio 600W"/>
    <x v="0"/>
    <s v="Rockstar Skull"/>
    <s v="Marco Delgado"/>
    <s v="TDC"/>
    <s v="NA"/>
    <s v="NA"/>
    <s v="No"/>
    <s v="NA"/>
    <s v="Activo"/>
    <n v="3"/>
    <n v="443.43"/>
    <n v="1330.29"/>
  </r>
  <r>
    <n v="41"/>
    <d v="2023-06-06T00:00:00"/>
    <x v="0"/>
    <s v="Parte 2 de 2 Mano de obra y panel OSB 12mm"/>
    <x v="0"/>
    <s v="Rockstar Skull"/>
    <s v="Marco Delgado"/>
    <s v="Transferencia"/>
    <s v="NA"/>
    <s v="NA"/>
    <s v="No"/>
    <s v="NA"/>
    <s v="Activo"/>
    <n v="1"/>
    <n v="10468"/>
    <n v="10468"/>
  </r>
  <r>
    <n v="42"/>
    <d v="2023-06-11T00:00:00"/>
    <x v="0"/>
    <s v="Compra de componentes eléctricos (Home Depot)"/>
    <x v="0"/>
    <s v="Rockstar Skull"/>
    <s v="Antonio Razo"/>
    <s v="TDC"/>
    <s v="NA"/>
    <s v="NA"/>
    <s v="No"/>
    <s v="NA"/>
    <s v="Activo"/>
    <n v="1"/>
    <n v="1928.64"/>
    <n v="1928.64"/>
  </r>
  <r>
    <n v="43"/>
    <d v="2023-06-14T00:00:00"/>
    <x v="0"/>
    <s v="Compra de paneles acusticos Pi Acustica"/>
    <x v="0"/>
    <s v="Rockstar Skull"/>
    <s v="Antonio Razo"/>
    <s v="Transferencia"/>
    <s v="NA"/>
    <s v="NA"/>
    <s v="No"/>
    <s v="NA"/>
    <s v="Activo"/>
    <n v="1"/>
    <n v="21942.34"/>
    <n v="21942.34"/>
  </r>
  <r>
    <n v="44"/>
    <d v="2023-06-15T00:00:00"/>
    <x v="0"/>
    <s v="Empastado con redimix y pintado de muros"/>
    <x v="0"/>
    <s v="Rockstar Skull"/>
    <s v="Marco Delgado"/>
    <s v="Transferencia"/>
    <s v="NA"/>
    <s v="NA"/>
    <s v="No"/>
    <s v="NA"/>
    <s v="Activo"/>
    <n v="1"/>
    <n v="7621"/>
    <n v="7621"/>
  </r>
  <r>
    <n v="45"/>
    <d v="2023-06-16T00:00:00"/>
    <x v="0"/>
    <s v="Botiquin de Primeros Auxilios"/>
    <x v="0"/>
    <s v="Rockstar Skull"/>
    <s v="Marco Delgado"/>
    <s v="TDC"/>
    <s v="NA"/>
    <s v="NA"/>
    <s v="No"/>
    <s v="NA"/>
    <s v="Activo"/>
    <n v="1"/>
    <n v="778.05"/>
    <n v="778.05"/>
  </r>
  <r>
    <n v="46"/>
    <d v="2023-06-17T00:00:00"/>
    <x v="0"/>
    <s v="Botes de basura"/>
    <x v="0"/>
    <s v="Rockstar Skull"/>
    <s v="Marco Delgado"/>
    <s v="TDC"/>
    <s v="NA"/>
    <s v="NA"/>
    <s v="No"/>
    <s v="NA"/>
    <s v="Activo"/>
    <n v="5"/>
    <n v="135"/>
    <n v="675"/>
  </r>
  <r>
    <n v="47"/>
    <d v="2023-06-18T00:00:00"/>
    <x v="0"/>
    <s v="Aspiradora"/>
    <x v="0"/>
    <s v="Rockstar Skull"/>
    <s v="Marco Delgado"/>
    <s v="TDC"/>
    <s v="NA"/>
    <s v="NA"/>
    <s v="No"/>
    <s v="NA"/>
    <s v="Activo"/>
    <n v="1"/>
    <n v="1078"/>
    <n v="1078"/>
  </r>
  <r>
    <n v="48"/>
    <d v="2023-06-19T00:00:00"/>
    <x v="0"/>
    <s v="Renta 2 de 12 Local"/>
    <x v="0"/>
    <s v="Rockstar Skull"/>
    <s v="Antonio Razo"/>
    <s v="Transferencia"/>
    <s v="NA"/>
    <s v="NA"/>
    <s v="No"/>
    <s v="NA"/>
    <s v="Activo"/>
    <n v="1"/>
    <n v="11560"/>
    <n v="11560"/>
  </r>
  <r>
    <n v="49"/>
    <d v="2023-06-20T00:00:00"/>
    <x v="0"/>
    <s v="Videos de Frank 4/4 Mayo y 3/4 Junio"/>
    <x v="0"/>
    <s v="Rockstar Skull"/>
    <s v="Marco Delgado"/>
    <s v="Transferencia"/>
    <s v="NA"/>
    <s v="NA"/>
    <s v="No"/>
    <s v="NA"/>
    <s v="Activo"/>
    <n v="12"/>
    <n v="200"/>
    <n v="2400"/>
  </r>
  <r>
    <n v="50"/>
    <d v="2023-06-21T00:00:00"/>
    <x v="0"/>
    <s v="Smart TV Led 32&quot; Amaz"/>
    <x v="0"/>
    <s v="Rockstar Skull"/>
    <s v="Marco Delgado"/>
    <s v="TDC"/>
    <s v="NA"/>
    <s v="NA"/>
    <s v="No"/>
    <s v="NA"/>
    <s v="Activo"/>
    <n v="1"/>
    <n v="2598"/>
    <n v="2598"/>
  </r>
  <r>
    <n v="51"/>
    <d v="2023-06-23T00:00:00"/>
    <x v="0"/>
    <s v="Transferencia Boker a Marco cargo"/>
    <x v="0"/>
    <s v="Rockstar Skull"/>
    <s v="Antonio Razo"/>
    <s v="Transferencia"/>
    <s v="NA"/>
    <s v="NA"/>
    <s v="No"/>
    <s v="NA"/>
    <s v="Activo"/>
    <n v="1"/>
    <n v="8224.8799999999992"/>
    <n v="8224.8799999999992"/>
  </r>
  <r>
    <n v="52"/>
    <d v="2023-06-23T00:00:00"/>
    <x v="0"/>
    <s v="Transferencia Boker a Marco abono"/>
    <x v="0"/>
    <s v="Rockstar Skull"/>
    <s v="Marco Delgado"/>
    <s v="Transferencia"/>
    <s v="NA"/>
    <s v="NA"/>
    <s v="No"/>
    <s v="NA"/>
    <s v="Activo"/>
    <n v="1"/>
    <n v="-8224.8799999999992"/>
    <n v="-8224.8799999999992"/>
  </r>
  <r>
    <n v="53"/>
    <d v="2023-06-23T00:00:00"/>
    <x v="0"/>
    <s v="Recogedor"/>
    <x v="0"/>
    <s v="Rockstar Skull"/>
    <s v="Marco Delgado"/>
    <s v="TDC"/>
    <s v="NA"/>
    <s v="NA"/>
    <s v="No"/>
    <s v="NA"/>
    <s v="Activo"/>
    <n v="1"/>
    <n v="75"/>
    <n v="75"/>
  </r>
  <r>
    <n v="54"/>
    <d v="2023-06-23T00:00:00"/>
    <x v="0"/>
    <s v="Toalla manos"/>
    <x v="0"/>
    <s v="Rockstar Skull"/>
    <s v="Marco Delgado"/>
    <s v="TDC"/>
    <s v="NA"/>
    <s v="NA"/>
    <s v="No"/>
    <s v="NA"/>
    <s v="Activo"/>
    <n v="2"/>
    <n v="69"/>
    <n v="138"/>
  </r>
  <r>
    <n v="55"/>
    <d v="2023-06-23T00:00:00"/>
    <x v="0"/>
    <s v="Trapo"/>
    <x v="0"/>
    <s v="Rockstar Skull"/>
    <s v="Marco Delgado"/>
    <s v="TDC"/>
    <s v="NA"/>
    <s v="NA"/>
    <s v="No"/>
    <s v="NA"/>
    <s v="Activo"/>
    <n v="2"/>
    <n v="18"/>
    <n v="36"/>
  </r>
  <r>
    <n v="56"/>
    <d v="2023-06-23T00:00:00"/>
    <x v="0"/>
    <s v="Microfibra"/>
    <x v="0"/>
    <s v="Rockstar Skull"/>
    <s v="Marco Delgado"/>
    <s v="TDC"/>
    <s v="NA"/>
    <s v="NA"/>
    <s v="No"/>
    <s v="NA"/>
    <s v="Activo"/>
    <n v="2"/>
    <n v="10"/>
    <n v="20"/>
  </r>
  <r>
    <n v="57"/>
    <d v="2023-06-23T00:00:00"/>
    <x v="0"/>
    <s v="Fibra 3 x 14"/>
    <x v="0"/>
    <s v="Rockstar Skull"/>
    <s v="Marco Delgado"/>
    <s v="TDC"/>
    <s v="NA"/>
    <s v="NA"/>
    <s v="No"/>
    <s v="NA"/>
    <s v="Activo"/>
    <n v="3"/>
    <n v="14"/>
    <n v="42"/>
  </r>
  <r>
    <n v="58"/>
    <d v="2023-06-23T00:00:00"/>
    <x v="0"/>
    <s v="Pinol"/>
    <x v="0"/>
    <s v="Rockstar Skull"/>
    <s v="Marco Delgado"/>
    <s v="TDC"/>
    <s v="NA"/>
    <s v="NA"/>
    <s v="No"/>
    <s v="NA"/>
    <s v="Activo"/>
    <n v="1"/>
    <n v="40"/>
    <n v="40"/>
  </r>
  <r>
    <n v="59"/>
    <d v="2023-06-23T00:00:00"/>
    <x v="0"/>
    <s v="Jabon de manos Equate"/>
    <x v="0"/>
    <s v="Rockstar Skull"/>
    <s v="Marco Delgado"/>
    <s v="TDC"/>
    <s v="NA"/>
    <s v="NA"/>
    <s v="No"/>
    <s v="NA"/>
    <s v="Activo"/>
    <n v="1"/>
    <n v="29"/>
    <n v="29"/>
  </r>
  <r>
    <n v="60"/>
    <d v="2023-06-23T00:00:00"/>
    <x v="0"/>
    <s v="Cepillo para baño"/>
    <x v="0"/>
    <s v="Rockstar Skull"/>
    <s v="Marco Delgado"/>
    <s v="TDC"/>
    <s v="NA"/>
    <s v="NA"/>
    <s v="No"/>
    <s v="NA"/>
    <s v="Activo"/>
    <n v="1"/>
    <n v="25"/>
    <n v="25"/>
  </r>
  <r>
    <n v="61"/>
    <d v="2023-06-23T00:00:00"/>
    <x v="0"/>
    <s v="Cloralex"/>
    <x v="0"/>
    <s v="Rockstar Skull"/>
    <s v="Marco Delgado"/>
    <s v="TDC"/>
    <s v="NA"/>
    <s v="NA"/>
    <s v="No"/>
    <s v="NA"/>
    <s v="Activo"/>
    <n v="1"/>
    <n v="14.5"/>
    <n v="14.5"/>
  </r>
  <r>
    <n v="62"/>
    <d v="2023-06-23T00:00:00"/>
    <x v="0"/>
    <s v="Mini rodillo"/>
    <x v="0"/>
    <s v="Rockstar Skull"/>
    <s v="Marco Delgado"/>
    <s v="TDC"/>
    <s v="NA"/>
    <s v="NA"/>
    <s v="No"/>
    <s v="NA"/>
    <s v="Activo"/>
    <n v="1"/>
    <n v="49"/>
    <n v="49"/>
  </r>
  <r>
    <n v="63"/>
    <d v="2023-06-23T00:00:00"/>
    <x v="0"/>
    <s v="Glade desinfectante"/>
    <x v="0"/>
    <s v="Rockstar Skull"/>
    <s v="Marco Delgado"/>
    <s v="TDC"/>
    <s v="NA"/>
    <s v="NA"/>
    <s v="No"/>
    <s v="NA"/>
    <s v="Activo"/>
    <n v="1"/>
    <n v="59"/>
    <n v="59"/>
  </r>
  <r>
    <n v="64"/>
    <d v="2023-06-23T00:00:00"/>
    <x v="0"/>
    <s v="Guantes de hule 2 x 25"/>
    <x v="0"/>
    <s v="Rockstar Skull"/>
    <s v="Marco Delgado"/>
    <s v="TDC"/>
    <s v="NA"/>
    <s v="NA"/>
    <s v="No"/>
    <s v="NA"/>
    <s v="Activo"/>
    <n v="1"/>
    <n v="50"/>
    <n v="50"/>
  </r>
  <r>
    <n v="65"/>
    <d v="2023-06-23T00:00:00"/>
    <x v="0"/>
    <s v="Brocha"/>
    <x v="0"/>
    <s v="Rockstar Skull"/>
    <s v="Marco Delgado"/>
    <s v="TDC"/>
    <s v="NA"/>
    <s v="NA"/>
    <s v="No"/>
    <s v="NA"/>
    <s v="Activo"/>
    <n v="1"/>
    <n v="25"/>
    <n v="25"/>
  </r>
  <r>
    <n v="66"/>
    <d v="2023-06-23T00:00:00"/>
    <x v="0"/>
    <s v="Bomba para taza de baño"/>
    <x v="0"/>
    <s v="Rockstar Skull"/>
    <s v="Marco Delgado"/>
    <s v="TDC"/>
    <s v="NA"/>
    <s v="NA"/>
    <s v="No"/>
    <s v="NA"/>
    <s v="Activo"/>
    <n v="1"/>
    <n v="69.5"/>
    <n v="69.5"/>
  </r>
  <r>
    <n v="67"/>
    <d v="2023-06-23T00:00:00"/>
    <x v="0"/>
    <s v="Jerga"/>
    <x v="0"/>
    <s v="Rockstar Skull"/>
    <s v="Marco Delgado"/>
    <s v="TDC"/>
    <s v="NA"/>
    <s v="NA"/>
    <s v="No"/>
    <s v="NA"/>
    <s v="Activo"/>
    <n v="1"/>
    <n v="26"/>
    <n v="26"/>
  </r>
  <r>
    <n v="68"/>
    <d v="2023-06-23T00:00:00"/>
    <x v="0"/>
    <s v="Cepillo para retrete con base"/>
    <x v="0"/>
    <s v="Rockstar Skull"/>
    <s v="Marco Delgado"/>
    <s v="TDC"/>
    <s v="NA"/>
    <s v="NA"/>
    <s v="No"/>
    <s v="NA"/>
    <s v="Activo"/>
    <n v="1"/>
    <n v="55"/>
    <n v="55"/>
  </r>
  <r>
    <n v="69"/>
    <d v="2023-06-23T00:00:00"/>
    <x v="0"/>
    <s v="Papel de baño 4 rollos"/>
    <x v="0"/>
    <s v="Rockstar Skull"/>
    <s v="Marco Delgado"/>
    <s v="TDC"/>
    <s v="NA"/>
    <s v="NA"/>
    <s v="No"/>
    <s v="NA"/>
    <s v="Activo"/>
    <n v="1"/>
    <n v="27"/>
    <n v="27"/>
  </r>
  <r>
    <n v="70"/>
    <d v="2023-06-23T00:00:00"/>
    <x v="0"/>
    <s v="Jalador"/>
    <x v="0"/>
    <s v="Rockstar Skull"/>
    <s v="Marco Delgado"/>
    <s v="TDC"/>
    <s v="NA"/>
    <s v="NA"/>
    <s v="No"/>
    <s v="NA"/>
    <s v="Activo"/>
    <n v="1"/>
    <n v="65"/>
    <n v="65"/>
  </r>
  <r>
    <n v="71"/>
    <d v="2023-06-26T00:00:00"/>
    <x v="0"/>
    <s v="Anuncio luminoso Neon flex rojo"/>
    <x v="0"/>
    <s v="Rockstar Skull"/>
    <s v="Marco Delgado"/>
    <s v="Transferencia"/>
    <s v="NA"/>
    <s v="NA"/>
    <s v="No"/>
    <s v="NA"/>
    <s v="Activo"/>
    <n v="1"/>
    <n v="3000"/>
    <n v="3000"/>
  </r>
  <r>
    <n v="72"/>
    <d v="2023-06-26T00:00:00"/>
    <x v="0"/>
    <s v="Caja de luz 2.10 x 1.20 logo translúcido (fabr + inst)"/>
    <x v="0"/>
    <s v="Rockstar Skull"/>
    <s v="Marco Delgado"/>
    <s v="Transferencia"/>
    <s v="NA"/>
    <s v="NA"/>
    <s v="No"/>
    <s v="NA"/>
    <s v="Activo"/>
    <n v="1"/>
    <n v="9000"/>
    <n v="9000"/>
  </r>
  <r>
    <n v="73"/>
    <d v="2023-06-30T00:00:00"/>
    <x v="0"/>
    <s v="Mueble Recepción Michigan 1.10m frente "/>
    <x v="0"/>
    <s v="Rockstar Skull"/>
    <s v="Marco Delgado"/>
    <s v="Efectivo"/>
    <s v="NA"/>
    <s v="NA"/>
    <s v="No"/>
    <s v="NA"/>
    <s v="Activo"/>
    <n v="1"/>
    <n v="3550"/>
    <n v="3550"/>
  </r>
  <r>
    <n v="74"/>
    <d v="2023-07-01T00:00:00"/>
    <x v="0"/>
    <s v="Pago de mantenimiento Julio"/>
    <x v="0"/>
    <s v="Rockstar Skull"/>
    <s v="Antonio Razo"/>
    <s v="Efectivo"/>
    <s v="NA"/>
    <s v="NA"/>
    <s v="No"/>
    <s v="NA"/>
    <s v="Activo"/>
    <n v="1"/>
    <n v="440"/>
    <n v="440"/>
  </r>
  <r>
    <n v="75"/>
    <d v="2023-07-04T00:00:00"/>
    <x v="0"/>
    <s v="Pizarrón blanco 80x120 cm"/>
    <x v="0"/>
    <s v="Rockstar Skull"/>
    <s v="Marco Delgado"/>
    <s v="TDC"/>
    <s v="NA"/>
    <s v="NA"/>
    <s v="No"/>
    <s v="NA"/>
    <s v="Activo"/>
    <n v="3"/>
    <n v="849"/>
    <n v="2547"/>
  </r>
  <r>
    <n v="76"/>
    <d v="2023-07-04T00:00:00"/>
    <x v="0"/>
    <s v="Monitor 19&quot; Stylos"/>
    <x v="0"/>
    <s v="Rockstar Skull"/>
    <s v="Marco Delgado"/>
    <s v="TDC"/>
    <s v="NA"/>
    <s v="NA"/>
    <s v="No"/>
    <s v="NA"/>
    <s v="Activo"/>
    <n v="1"/>
    <n v="1399"/>
    <n v="1399"/>
  </r>
  <r>
    <n v="77"/>
    <d v="2023-07-04T00:00:00"/>
    <x v="0"/>
    <s v="Mouse y teclado inalambrico Logitech"/>
    <x v="0"/>
    <s v="Rockstar Skull"/>
    <s v="Marco Delgado"/>
    <s v="TDC"/>
    <s v="NA"/>
    <s v="NA"/>
    <s v="No"/>
    <s v="NA"/>
    <s v="Activo"/>
    <n v="1"/>
    <n v="416"/>
    <n v="416"/>
  </r>
  <r>
    <n v="78"/>
    <d v="2023-07-04T00:00:00"/>
    <x v="0"/>
    <s v="Mini Pc Intel N5105 De 11.ª Generación, 16 Gb, 512 Gb"/>
    <x v="0"/>
    <s v="Rockstar Skull"/>
    <s v="Marco Delgado"/>
    <s v="TDC"/>
    <s v="NA"/>
    <s v="NA"/>
    <s v="No"/>
    <s v="NA"/>
    <s v="Activo"/>
    <n v="1"/>
    <n v="3525.35"/>
    <n v="3525.35"/>
  </r>
  <r>
    <n v="79"/>
    <d v="2023-07-04T00:00:00"/>
    <x v="0"/>
    <s v="Alfombra Astra Color gris 37m2"/>
    <x v="0"/>
    <s v="Rockstar Skull"/>
    <s v="Marco Delgado"/>
    <s v="Transferencia"/>
    <s v="NA"/>
    <s v="NA"/>
    <s v="No"/>
    <s v="NA"/>
    <s v="Activo"/>
    <n v="1"/>
    <n v="6845"/>
    <n v="6845"/>
  </r>
  <r>
    <n v="80"/>
    <d v="2023-07-04T00:00:00"/>
    <x v="0"/>
    <s v="Transferencia Boker a Marco cargo"/>
    <x v="0"/>
    <s v="Rockstar Skull"/>
    <s v="Antonio Razo"/>
    <s v="Transferencia"/>
    <s v="NA"/>
    <s v="NA"/>
    <s v="No"/>
    <s v="NA"/>
    <s v="Activo"/>
    <n v="1"/>
    <n v="20000"/>
    <n v="20000"/>
  </r>
  <r>
    <n v="81"/>
    <d v="2023-07-04T00:00:00"/>
    <x v="0"/>
    <s v="Transferencia Boker a Marco abono"/>
    <x v="0"/>
    <s v="Rockstar Skull"/>
    <s v="Marco Delgado"/>
    <s v="Transferencia"/>
    <s v="NA"/>
    <s v="NA"/>
    <s v="No"/>
    <s v="NA"/>
    <s v="Activo"/>
    <n v="1"/>
    <n v="-20000"/>
    <n v="-20000"/>
  </r>
  <r>
    <n v="82"/>
    <d v="2023-07-04T00:00:00"/>
    <x v="0"/>
    <s v="Cafetera Oster"/>
    <x v="0"/>
    <s v="Rockstar Skull"/>
    <s v="Marco Delgado"/>
    <s v="TDC"/>
    <s v="NA"/>
    <s v="NA"/>
    <s v="No"/>
    <s v="NA"/>
    <s v="Activo"/>
    <n v="1"/>
    <n v="365"/>
    <n v="365"/>
  </r>
  <r>
    <n v="83"/>
    <d v="2023-07-04T00:00:00"/>
    <x v="0"/>
    <s v="50% de adelanto a contrato mensual de CM"/>
    <x v="0"/>
    <s v="Rockstar Skull"/>
    <s v="Antonio Razo"/>
    <s v="Transferencia"/>
    <s v="NA"/>
    <s v="NA"/>
    <s v="No"/>
    <s v="NA"/>
    <s v="Activo"/>
    <n v="1"/>
    <n v="3712"/>
    <n v="3712"/>
  </r>
  <r>
    <n v="84"/>
    <d v="2023-07-06T00:00:00"/>
    <x v="0"/>
    <s v="Registro de marca en el IMPI"/>
    <x v="0"/>
    <s v="Rockstar Skull"/>
    <s v="Marco Delgado"/>
    <s v="Efectivo"/>
    <s v="NA"/>
    <s v="NA"/>
    <s v="No"/>
    <s v="NA"/>
    <s v="Activo"/>
    <n v="1"/>
    <n v="2813.77"/>
    <n v="2813.77"/>
  </r>
  <r>
    <n v="85"/>
    <d v="2023-07-06T00:00:00"/>
    <x v="0"/>
    <s v="Pago recibo CFE Local"/>
    <x v="0"/>
    <s v="Rockstar Skull"/>
    <s v="Marco Delgado"/>
    <s v="Transferencia"/>
    <s v="NA"/>
    <s v="NA"/>
    <s v="No"/>
    <s v="NA"/>
    <s v="Activo"/>
    <n v="1"/>
    <n v="192"/>
    <n v="192"/>
  </r>
  <r>
    <n v="86"/>
    <d v="2023-07-07T00:00:00"/>
    <x v="0"/>
    <s v="Anuncio exterior luminoso"/>
    <x v="0"/>
    <s v="Rockstar Skull"/>
    <s v="Marco Delgado"/>
    <s v="Transferencia"/>
    <s v="NA"/>
    <s v="NA"/>
    <s v="No"/>
    <s v="NA"/>
    <s v="Activo"/>
    <n v="1"/>
    <n v="6800"/>
    <n v="6800"/>
  </r>
  <r>
    <n v="87"/>
    <d v="2023-07-09T00:00:00"/>
    <x v="0"/>
    <s v="Invitación Grand Opening"/>
    <x v="0"/>
    <s v="Rockstar Skull"/>
    <s v="Marco Delgado"/>
    <s v="Transferencia"/>
    <s v="NA"/>
    <s v="NA"/>
    <s v="No"/>
    <s v="NA"/>
    <s v="Activo"/>
    <n v="1"/>
    <n v="400"/>
    <n v="400"/>
  </r>
  <r>
    <n v="88"/>
    <d v="2023-07-09T00:00:00"/>
    <x v="0"/>
    <s v="Materiales: Pintura y Pegamento"/>
    <x v="0"/>
    <s v="Rockstar Skull"/>
    <s v="Antonio Razo"/>
    <s v="Efectivo"/>
    <s v="NA"/>
    <s v="NA"/>
    <s v="No"/>
    <s v="NA"/>
    <s v="Activo"/>
    <n v="1"/>
    <n v="650"/>
    <n v="650"/>
  </r>
  <r>
    <n v="89"/>
    <d v="2023-07-11T00:00:00"/>
    <x v="0"/>
    <s v="Candado"/>
    <x v="0"/>
    <s v="Rockstar Skull"/>
    <s v="Marco Delgado"/>
    <s v="Transferencia"/>
    <s v="NA"/>
    <s v="NA"/>
    <s v="No"/>
    <s v="NA"/>
    <s v="Activo"/>
    <n v="1"/>
    <n v="242"/>
    <n v="242"/>
  </r>
  <r>
    <n v="90"/>
    <d v="2023-07-12T00:00:00"/>
    <x v="0"/>
    <s v="Regleta Cargador Multicontactos 8 salidas 3 USB 1 C"/>
    <x v="0"/>
    <s v="Rockstar Skull"/>
    <s v="Marco Delgado"/>
    <s v="TDC"/>
    <s v="NA"/>
    <s v="NA"/>
    <s v="No"/>
    <s v="NA"/>
    <s v="Activo"/>
    <n v="1"/>
    <n v="427.24"/>
    <n v="427.24"/>
  </r>
  <r>
    <n v="91"/>
    <d v="2023-07-12T00:00:00"/>
    <x v="0"/>
    <s v="Soporte para cámara IP Universal Base"/>
    <x v="0"/>
    <s v="Rockstar Skull"/>
    <s v="Marco Delgado"/>
    <s v="TDC"/>
    <s v="NA"/>
    <s v="NA"/>
    <s v="No"/>
    <s v="NA"/>
    <s v="Activo"/>
    <n v="2"/>
    <n v="159"/>
    <n v="318"/>
  </r>
  <r>
    <n v="92"/>
    <d v="2023-07-12T00:00:00"/>
    <x v="0"/>
    <s v="Cámara IP Adicional (Salón Batería)"/>
    <x v="0"/>
    <s v="Rockstar Skull"/>
    <s v="Marco Delgado"/>
    <s v="TDC"/>
    <s v="NA"/>
    <s v="NA"/>
    <s v="No"/>
    <s v="NA"/>
    <s v="Activo"/>
    <n v="1"/>
    <n v="317.72000000000003"/>
    <n v="317.72000000000003"/>
  </r>
  <r>
    <n v="93"/>
    <d v="2023-07-13T00:00:00"/>
    <x v="0"/>
    <s v="Meta Ads"/>
    <x v="0"/>
    <s v="Rockstar Skull"/>
    <s v="Antonio Razo"/>
    <s v="Transferencia"/>
    <s v="NA"/>
    <s v="NA"/>
    <s v="No"/>
    <s v="NA"/>
    <s v="Activo"/>
    <n v="1"/>
    <n v="5000"/>
    <n v="5000"/>
  </r>
  <r>
    <n v="94"/>
    <d v="2023-07-13T00:00:00"/>
    <x v="0"/>
    <s v="TikTok Ads"/>
    <x v="0"/>
    <s v="Rockstar Skull"/>
    <s v="Antonio Razo"/>
    <s v="Transferencia"/>
    <s v="NA"/>
    <s v="NA"/>
    <s v="No"/>
    <s v="NA"/>
    <s v="Activo"/>
    <n v="1"/>
    <n v="3500"/>
    <n v="3500"/>
  </r>
  <r>
    <n v="95"/>
    <d v="2023-07-13T00:00:00"/>
    <x v="0"/>
    <s v="Meta Ads (extra)"/>
    <x v="0"/>
    <s v="Rockstar Skull"/>
    <s v="Antonio Razo"/>
    <s v="Transferencia"/>
    <s v="NA"/>
    <s v="NA"/>
    <s v="No"/>
    <s v="NA"/>
    <s v="Activo"/>
    <n v="1"/>
    <n v="5000"/>
    <n v="5000"/>
  </r>
  <r>
    <n v="96"/>
    <d v="2023-07-13T00:00:00"/>
    <x v="0"/>
    <s v="Amplificador de Bajo Meteoro 250 W"/>
    <x v="0"/>
    <s v="Rockstar Skull"/>
    <s v="Marco Delgado"/>
    <s v="Transferencia"/>
    <s v="NA"/>
    <s v="NA"/>
    <s v="No"/>
    <s v="NA"/>
    <s v="Activo"/>
    <n v="1"/>
    <n v="3000"/>
    <n v="3000"/>
  </r>
  <r>
    <n v="97"/>
    <d v="2023-07-13T00:00:00"/>
    <x v="0"/>
    <s v="Amplificador Orange 20W"/>
    <x v="0"/>
    <s v="Rockstar Skull"/>
    <s v="Marco Delgado"/>
    <s v="Efectivo"/>
    <s v="NA"/>
    <s v="NA"/>
    <s v="No"/>
    <s v="NA"/>
    <s v="Activo"/>
    <n v="1"/>
    <n v="3199"/>
    <n v="3199"/>
  </r>
  <r>
    <n v="98"/>
    <d v="2023-07-13T00:00:00"/>
    <x v="0"/>
    <s v="Lector tarjetas Point Smart TPV Mercado Pago"/>
    <x v="0"/>
    <s v="Rockstar Skull"/>
    <s v="Marco Delgado"/>
    <s v="TDC"/>
    <s v="NA"/>
    <s v="NA"/>
    <s v="No"/>
    <s v="NA"/>
    <s v="Activo"/>
    <n v="1"/>
    <n v="3499"/>
    <n v="3499"/>
  </r>
  <r>
    <n v="99"/>
    <d v="2023-07-15T00:00:00"/>
    <x v="0"/>
    <s v="16 Cuadros canva b/n - Decoración"/>
    <x v="0"/>
    <s v="Rockstar Skull"/>
    <s v="Marco Delgado"/>
    <s v="TDC"/>
    <s v="NA"/>
    <s v="NA"/>
    <s v="No"/>
    <s v="NA"/>
    <s v="Activo"/>
    <n v="16"/>
    <n v="224.875"/>
    <n v="3598"/>
  </r>
  <r>
    <n v="100"/>
    <d v="2023-07-17T00:00:00"/>
    <x v="0"/>
    <s v="Audifonos"/>
    <x v="0"/>
    <s v="Rockstar Skull"/>
    <s v="Hugo Vazquez"/>
    <s v="Efectivo"/>
    <s v="NA"/>
    <s v="NA"/>
    <s v="No"/>
    <s v="NA"/>
    <s v="Activo"/>
    <n v="3"/>
    <n v="79"/>
    <n v="237"/>
  </r>
  <r>
    <n v="101"/>
    <d v="2023-07-17T00:00:00"/>
    <x v="0"/>
    <s v="Extensiones "/>
    <x v="0"/>
    <s v="Rockstar Skull"/>
    <s v="Hugo Vazquez"/>
    <s v="Efectivo"/>
    <s v="NA"/>
    <s v="NA"/>
    <s v="No"/>
    <s v="NA"/>
    <s v="Activo"/>
    <n v="2"/>
    <n v="26"/>
    <n v="52"/>
  </r>
  <r>
    <n v="102"/>
    <d v="2023-07-17T00:00:00"/>
    <x v="0"/>
    <s v="Cables RCA - Plug "/>
    <x v="0"/>
    <s v="Rockstar Skull"/>
    <s v="Hugo Vazquez"/>
    <s v="Efectivo"/>
    <s v="NA"/>
    <s v="NA"/>
    <s v="No"/>
    <s v="NA"/>
    <s v="Activo"/>
    <n v="3"/>
    <n v="90"/>
    <n v="270"/>
  </r>
  <r>
    <n v="103"/>
    <d v="2023-07-17T00:00:00"/>
    <x v="0"/>
    <s v="Cables Plug a Plug"/>
    <x v="0"/>
    <s v="Rockstar Skull"/>
    <s v="Hugo Vazquez"/>
    <s v="Efectivo"/>
    <s v="NA"/>
    <s v="NA"/>
    <s v="No"/>
    <s v="NA"/>
    <s v="Activo"/>
    <n v="3"/>
    <n v="175"/>
    <n v="525"/>
  </r>
  <r>
    <n v="104"/>
    <d v="2023-07-17T00:00:00"/>
    <x v="0"/>
    <s v="Convertidores audifonos "/>
    <x v="0"/>
    <s v="Rockstar Skull"/>
    <s v="Hugo Vazquez"/>
    <s v="Efectivo"/>
    <s v="NA"/>
    <s v="NA"/>
    <s v="No"/>
    <s v="NA"/>
    <s v="Activo"/>
    <n v="2"/>
    <n v="25"/>
    <n v="50"/>
  </r>
  <r>
    <n v="105"/>
    <d v="2023-07-17T00:00:00"/>
    <x v="0"/>
    <s v="Extensiones de audifonos"/>
    <x v="0"/>
    <s v="Rockstar Skull"/>
    <s v="Hugo Vazquez"/>
    <s v="Efectivo"/>
    <s v="NA"/>
    <s v="NA"/>
    <s v="No"/>
    <s v="NA"/>
    <s v="Activo"/>
    <n v="2"/>
    <n v="25"/>
    <n v="50"/>
  </r>
  <r>
    <n v="106"/>
    <d v="2023-07-17T00:00:00"/>
    <x v="0"/>
    <s v="Instalación y contratación Total Play 75 Megas"/>
    <x v="0"/>
    <s v="Rockstar Skull"/>
    <s v="Marco Delgado"/>
    <s v="Efectivo"/>
    <s v="NA"/>
    <s v="NA"/>
    <s v="No"/>
    <s v="NA"/>
    <s v="Activo"/>
    <n v="1"/>
    <n v="550"/>
    <n v="550"/>
  </r>
  <r>
    <n v="107"/>
    <d v="2023-07-20T00:00:00"/>
    <x v="0"/>
    <s v="Renta 3 de 12 Local"/>
    <x v="0"/>
    <s v="Rockstar Skull"/>
    <s v="Antonio Razo"/>
    <s v="Transferencia"/>
    <s v="NA"/>
    <s v="NA"/>
    <s v="No"/>
    <s v="NA"/>
    <s v="Activo"/>
    <n v="1"/>
    <n v="11560"/>
    <n v="11560"/>
  </r>
  <r>
    <n v="108"/>
    <d v="2023-07-21T00:00:00"/>
    <x v="0"/>
    <s v="Diseño gráfico para impresiones"/>
    <x v="0"/>
    <s v="Rockstar Skull"/>
    <s v="Antonio Razo"/>
    <s v="Transferencia"/>
    <s v="NA"/>
    <s v="NA"/>
    <s v="No"/>
    <s v="NA"/>
    <s v="Activo"/>
    <n v="1"/>
    <n v="500"/>
    <n v="500"/>
  </r>
  <r>
    <n v="109"/>
    <d v="2023-07-21T00:00:00"/>
    <x v="0"/>
    <s v="Pago 2 Jul CM"/>
    <x v="0"/>
    <s v="Rockstar Skull"/>
    <s v="Antonio Razo"/>
    <s v="Transferencia"/>
    <s v="NA"/>
    <s v="NA"/>
    <s v="No"/>
    <s v="NA"/>
    <s v="Activo"/>
    <n v="1"/>
    <n v="4408"/>
    <n v="4408"/>
  </r>
  <r>
    <n v="110"/>
    <d v="2023-07-22T00:00:00"/>
    <x v="0"/>
    <s v="Videos de Frank bloque Julio"/>
    <x v="0"/>
    <s v="Rockstar Skull"/>
    <s v="Marco Delgado"/>
    <s v="Transferencia"/>
    <s v="NA"/>
    <s v="NA"/>
    <s v="No"/>
    <s v="NA"/>
    <s v="Activo"/>
    <n v="12"/>
    <n v="200"/>
    <n v="2400"/>
  </r>
  <r>
    <n v="111"/>
    <d v="2023-07-22T00:00:00"/>
    <x v="0"/>
    <s v="Estante Plastico 4 repisas Pretul"/>
    <x v="0"/>
    <s v="Rockstar Skull"/>
    <s v="Marco Delgado"/>
    <s v="TDC"/>
    <s v="NA"/>
    <s v="NA"/>
    <s v="No"/>
    <s v="NA"/>
    <s v="Activo"/>
    <n v="1"/>
    <n v="297"/>
    <n v="297"/>
  </r>
  <r>
    <n v="112"/>
    <d v="2023-07-24T00:00:00"/>
    <x v="0"/>
    <s v="Bajo JS Series Concert Bass"/>
    <x v="0"/>
    <s v="Rockstar Skull"/>
    <s v="Hugo Vazquez"/>
    <s v="Efectivo"/>
    <s v="NA"/>
    <s v="NA"/>
    <s v="No"/>
    <s v="NA"/>
    <s v="Activo"/>
    <n v="1"/>
    <n v="6999"/>
    <n v="6999"/>
  </r>
  <r>
    <n v="113"/>
    <d v="2023-07-24T00:00:00"/>
    <x v="0"/>
    <s v="Soporte Guitarra Onstage"/>
    <x v="0"/>
    <s v="Rockstar Skull"/>
    <s v="Hugo Vazquez"/>
    <s v="Efectivo"/>
    <s v="NA"/>
    <s v="NA"/>
    <s v="No"/>
    <s v="NA"/>
    <s v="Activo"/>
    <n v="3"/>
    <n v="444"/>
    <n v="1332"/>
  </r>
  <r>
    <n v="114"/>
    <d v="2023-07-24T00:00:00"/>
    <x v="0"/>
    <s v="Banco Batería Power Beat"/>
    <x v="0"/>
    <s v="Rockstar Skull"/>
    <s v="Hugo Vazquez"/>
    <s v="Efectivo"/>
    <s v="NA"/>
    <s v="NA"/>
    <s v="No"/>
    <s v="NA"/>
    <s v="Activo"/>
    <n v="1"/>
    <n v="2766"/>
    <n v="2766"/>
  </r>
  <r>
    <n v="115"/>
    <d v="2023-07-25T00:00:00"/>
    <x v="0"/>
    <s v="Redistribución de cableado y habilitación de iluminación"/>
    <x v="0"/>
    <s v="Rockstar Skull"/>
    <s v="Marco Delgado"/>
    <s v="Efectivo"/>
    <s v="NA"/>
    <s v="NA"/>
    <s v="No"/>
    <s v="NA"/>
    <s v="Activo"/>
    <n v="1"/>
    <n v="1400"/>
    <n v="1400"/>
  </r>
  <r>
    <n v="116"/>
    <d v="2023-07-29T00:00:00"/>
    <x v="0"/>
    <s v="Limpieza 29-jul"/>
    <x v="0"/>
    <s v="Rockstar Skull"/>
    <s v="Marco Delgado"/>
    <s v="Transferencia"/>
    <s v="NA"/>
    <s v="NA"/>
    <s v="No"/>
    <s v="NA"/>
    <s v="Activo"/>
    <n v="1"/>
    <n v="400"/>
    <n v="400"/>
  </r>
  <r>
    <n v="117"/>
    <d v="2023-07-29T00:00:00"/>
    <x v="0"/>
    <s v="Banco Batería genérico"/>
    <x v="0"/>
    <s v="Rockstar Skull"/>
    <s v="Marco Delgado"/>
    <s v="Efectivo"/>
    <s v="NA"/>
    <s v="NA"/>
    <s v="No"/>
    <s v="NA"/>
    <s v="Activo"/>
    <n v="1"/>
    <n v="1000"/>
    <n v="1000"/>
  </r>
  <r>
    <n v="118"/>
    <d v="2023-07-29T00:00:00"/>
    <x v="0"/>
    <s v="Pago de impresiones"/>
    <x v="0"/>
    <s v="Rockstar Skull"/>
    <s v="Antonio Razo"/>
    <s v="Transferencia"/>
    <s v="NA"/>
    <s v="NA"/>
    <s v="No"/>
    <s v="NA"/>
    <s v="Activo"/>
    <n v="1"/>
    <n v="3839"/>
    <n v="3839"/>
  </r>
  <r>
    <n v="119"/>
    <d v="2023-07-31T00:00:00"/>
    <x v="0"/>
    <s v="Resanado de pared y caja para el tablero eléctrico"/>
    <x v="0"/>
    <s v="Rockstar Skull"/>
    <s v="Marco Delgado"/>
    <s v="Transferencia"/>
    <s v="NA"/>
    <s v="NA"/>
    <s v="No"/>
    <s v="NA"/>
    <s v="Activo"/>
    <n v="1"/>
    <n v="1150"/>
    <n v="1150"/>
  </r>
  <r>
    <n v="120"/>
    <d v="2023-07-31T00:00:00"/>
    <x v="0"/>
    <s v="Depósito Google Ads"/>
    <x v="0"/>
    <s v="Rockstar Skull"/>
    <s v="Antonio Razo"/>
    <s v="Transferencia"/>
    <s v="NA"/>
    <s v="NA"/>
    <s v="No"/>
    <s v="NA"/>
    <s v="Activo"/>
    <n v="1"/>
    <n v="7200"/>
    <n v="7200"/>
  </r>
  <r>
    <n v="121"/>
    <d v="2023-08-01T00:00:00"/>
    <x v="1"/>
    <s v="Mensualidad clase Guitarra G Gwyneth Adriana Tagliabue Cruz"/>
    <x v="0"/>
    <s v="Gwyneth Adriana Tagliabue Cruz"/>
    <s v="Escuela"/>
    <s v="TPV"/>
    <s v="19:00 a 20:00 V"/>
    <s v="Inscripción $0.00"/>
    <n v="0"/>
    <n v="0"/>
    <s v="Baja"/>
    <n v="1"/>
    <n v="1500"/>
    <n v="1500"/>
  </r>
  <r>
    <n v="122"/>
    <d v="2023-08-01T00:00:00"/>
    <x v="0"/>
    <s v="Mesa auxiliar"/>
    <x v="0"/>
    <s v="Rockstar Skull"/>
    <s v="Hugo Vazquez"/>
    <s v="TDC"/>
    <s v="NA"/>
    <s v="NA"/>
    <s v="No"/>
    <s v="NA"/>
    <s v="Activo"/>
    <n v="2"/>
    <n v="241"/>
    <n v="482"/>
  </r>
  <r>
    <n v="123"/>
    <d v="2023-08-01T00:00:00"/>
    <x v="0"/>
    <s v="Mesa para computadora"/>
    <x v="0"/>
    <s v="Rockstar Skull"/>
    <s v="Hugo Vazquez"/>
    <s v="TDC"/>
    <s v="NA"/>
    <s v="NA"/>
    <s v="No"/>
    <s v="NA"/>
    <s v="Activo"/>
    <n v="1"/>
    <n v="580"/>
    <n v="580"/>
  </r>
  <r>
    <n v="124"/>
    <d v="2023-08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1500"/>
    <n v="1500"/>
  </r>
  <r>
    <n v="125"/>
    <d v="2023-08-05T00:00:00"/>
    <x v="0"/>
    <s v="Letreros decorativos Zona de Musica"/>
    <x v="0"/>
    <s v="Rockstar Skull"/>
    <s v="Marco Delgado"/>
    <s v="TDC"/>
    <s v="NA"/>
    <s v="NA"/>
    <s v="No"/>
    <s v="NA"/>
    <s v="Activo"/>
    <n v="5"/>
    <n v="511.19600000000003"/>
    <n v="2555.98"/>
  </r>
  <r>
    <n v="126"/>
    <d v="2023-08-05T00:00:00"/>
    <x v="0"/>
    <s v="Limpieza 05-Ago"/>
    <x v="0"/>
    <s v="Rockstar Skull"/>
    <s v="Escuela"/>
    <s v="Efectivo"/>
    <s v="NA"/>
    <s v="NA"/>
    <s v="No"/>
    <s v="NA"/>
    <s v="Activo"/>
    <n v="1"/>
    <n v="400"/>
    <n v="400"/>
  </r>
  <r>
    <n v="127"/>
    <d v="2023-08-06T00:00:00"/>
    <x v="0"/>
    <s v="Pago 1 Ago CM"/>
    <x v="0"/>
    <s v="Rockstar Skull"/>
    <s v="Antonio Razo"/>
    <s v="Transferencia"/>
    <s v="NA"/>
    <s v="NA"/>
    <s v="No"/>
    <s v="NA"/>
    <s v="Activo"/>
    <n v="1"/>
    <n v="4408"/>
    <n v="4408"/>
  </r>
  <r>
    <n v="128"/>
    <d v="2023-08-12T00:00:00"/>
    <x v="0"/>
    <s v="Limpieza 12-Ago"/>
    <x v="0"/>
    <s v="Rockstar Skull"/>
    <s v="Marco Delgado"/>
    <s v="Transferencia"/>
    <s v="NA"/>
    <s v="NA"/>
    <s v="No"/>
    <s v="NA"/>
    <s v="Activo"/>
    <n v="1"/>
    <n v="400"/>
    <n v="400"/>
  </r>
  <r>
    <n v="129"/>
    <d v="2023-08-15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130"/>
    <d v="2023-08-15T00:00:00"/>
    <x v="0"/>
    <s v="Base de amplificador"/>
    <x v="0"/>
    <s v="Rockstar Skull"/>
    <s v="Hugo Vazquez"/>
    <s v="TDC"/>
    <s v="NA"/>
    <s v="NA"/>
    <s v="No"/>
    <s v="NA"/>
    <s v="Activo"/>
    <n v="1"/>
    <n v="780"/>
    <n v="780"/>
  </r>
  <r>
    <n v="131"/>
    <d v="2023-08-15T00:00:00"/>
    <x v="0"/>
    <s v="Bancopie"/>
    <x v="0"/>
    <s v="Rockstar Skull"/>
    <s v="Hugo Vazquez"/>
    <s v="TDC"/>
    <s v="NA"/>
    <s v="NA"/>
    <s v="No"/>
    <s v="NA"/>
    <s v="Activo"/>
    <n v="3"/>
    <n v="270"/>
    <n v="810"/>
  </r>
  <r>
    <n v="132"/>
    <d v="2023-08-15T00:00:00"/>
    <x v="0"/>
    <s v="Base de teclado"/>
    <x v="0"/>
    <s v="Rockstar Skull"/>
    <s v="Hugo Vazquez"/>
    <s v="TDC"/>
    <s v="NA"/>
    <s v="NA"/>
    <s v="No"/>
    <s v="NA"/>
    <s v="Activo"/>
    <n v="1"/>
    <n v="560"/>
    <n v="560"/>
  </r>
  <r>
    <n v="133"/>
    <d v="2023-08-17T00:00:00"/>
    <x v="0"/>
    <s v="Total Play"/>
    <x v="0"/>
    <s v="Rockstar Skull"/>
    <s v="Marco Delgado"/>
    <s v="Transferencia"/>
    <s v="NA"/>
    <s v="NA"/>
    <s v="No"/>
    <s v="NA"/>
    <s v="Activo"/>
    <n v="1"/>
    <n v="499"/>
    <n v="499"/>
  </r>
  <r>
    <n v="134"/>
    <d v="2023-08-17T00:00:00"/>
    <x v="0"/>
    <s v="Letrero 911 - Emergencias"/>
    <x v="0"/>
    <s v="Rockstar Skull"/>
    <s v="Marco Delgado"/>
    <s v="TDC"/>
    <s v="NA"/>
    <s v="NA"/>
    <s v="No"/>
    <s v="NA"/>
    <s v="Activo"/>
    <n v="1"/>
    <n v="75"/>
    <n v="75"/>
  </r>
  <r>
    <n v="135"/>
    <d v="2023-08-19T00:00:00"/>
    <x v="0"/>
    <s v="Limpieza 19-Ago"/>
    <x v="0"/>
    <s v="Rockstar Skull"/>
    <s v="Marco Delgado"/>
    <s v="Transferencia"/>
    <s v="NA"/>
    <s v="NA"/>
    <s v="No"/>
    <s v="NA"/>
    <s v="Activo"/>
    <n v="1"/>
    <n v="400"/>
    <n v="400"/>
  </r>
  <r>
    <n v="136"/>
    <d v="2023-08-21T00:00:00"/>
    <x v="0"/>
    <s v="Renta 4 de 12 Local"/>
    <x v="0"/>
    <s v="Rockstar Skull"/>
    <s v="Antonio Razo"/>
    <s v="Transferencia"/>
    <s v="NA"/>
    <s v="NA"/>
    <s v="No"/>
    <s v="NA"/>
    <s v="Activo"/>
    <n v="1"/>
    <n v="11560"/>
    <n v="11560"/>
  </r>
  <r>
    <n v="137"/>
    <d v="2023-08-22T00:00:00"/>
    <x v="0"/>
    <s v="Meta Ads - Agosto"/>
    <x v="0"/>
    <s v="Rockstar Skull"/>
    <s v="Marco Delgado"/>
    <s v="Transferencia"/>
    <s v="NA"/>
    <s v="NA"/>
    <s v="No"/>
    <s v="NA"/>
    <s v="Activo"/>
    <n v="1"/>
    <n v="6000"/>
    <n v="6000"/>
  </r>
  <r>
    <n v="138"/>
    <d v="2023-08-22T00:00:00"/>
    <x v="0"/>
    <s v="Mantenimiento Agosto"/>
    <x v="0"/>
    <s v="Rockstar Skull"/>
    <s v="Antonio Razo"/>
    <s v="Transferencia"/>
    <s v="NA"/>
    <s v="NA"/>
    <s v="No"/>
    <s v="NA"/>
    <s v="Activo"/>
    <n v="1"/>
    <n v="700"/>
    <n v="700"/>
  </r>
  <r>
    <n v="139"/>
    <d v="2023-08-22T00:00:00"/>
    <x v="0"/>
    <s v="Mantenimiento Septiembre"/>
    <x v="0"/>
    <s v="Rockstar Skull"/>
    <s v="Antonio Razo"/>
    <s v="Transferencia"/>
    <s v="NA"/>
    <s v="NA"/>
    <s v="No"/>
    <s v="NA"/>
    <s v="Activo"/>
    <n v="1"/>
    <n v="640"/>
    <n v="640"/>
  </r>
  <r>
    <n v="140"/>
    <d v="2023-08-22T00:00:00"/>
    <x v="0"/>
    <s v="Depósito Google Ads - Agosto"/>
    <x v="0"/>
    <s v="Rockstar Skull"/>
    <s v="Antonio Razo"/>
    <s v="TDC"/>
    <s v="NA"/>
    <s v="NA"/>
    <s v="No"/>
    <s v="NA"/>
    <s v="Activo"/>
    <n v="1"/>
    <n v="7200"/>
    <n v="7200"/>
  </r>
  <r>
    <n v="141"/>
    <d v="2023-08-23T00:00:00"/>
    <x v="0"/>
    <s v="Dos carpetas"/>
    <x v="0"/>
    <s v="Rockstar Skull"/>
    <s v="Hugo Vazquez"/>
    <s v="Efectivo"/>
    <s v="NA"/>
    <s v="NA"/>
    <s v="No"/>
    <s v="NA"/>
    <s v="Activo"/>
    <n v="2"/>
    <n v="50"/>
    <n v="100"/>
  </r>
  <r>
    <n v="142"/>
    <d v="2023-08-24T00:00:00"/>
    <x v="0"/>
    <s v="Pago 2 Ago CM"/>
    <x v="0"/>
    <s v="Rockstar Skull"/>
    <s v="Antonio Razo"/>
    <s v="Transferencia"/>
    <s v="NA"/>
    <s v="NA"/>
    <s v="No"/>
    <s v="NA"/>
    <s v="Activo"/>
    <n v="1"/>
    <n v="4408"/>
    <n v="4408"/>
  </r>
  <r>
    <n v="143"/>
    <d v="2023-08-24T00:00:00"/>
    <x v="0"/>
    <s v="Copias de formatos de inscripción, reglamento y pautadas"/>
    <x v="0"/>
    <s v="Rockstar Skull"/>
    <s v="Hugo Vazquez"/>
    <s v="Efectivo"/>
    <s v="NA"/>
    <s v="NA"/>
    <s v="No"/>
    <s v="NA"/>
    <s v="Activo"/>
    <n v="1"/>
    <n v="80"/>
    <n v="80"/>
  </r>
  <r>
    <n v="144"/>
    <d v="2023-08-25T00:00:00"/>
    <x v="1"/>
    <s v="Mensualidad clase Guitarra G Jose Francisco Rangel Alonso"/>
    <x v="0"/>
    <s v="Jose Francisco Rangel Alonso"/>
    <s v="Escuela"/>
    <s v="Efectivo"/>
    <s v="Baja"/>
    <s v="Inscripción $0.00"/>
    <n v="0"/>
    <n v="0"/>
    <s v="Baja"/>
    <n v="1"/>
    <n v="1000"/>
    <n v="1000"/>
  </r>
  <r>
    <n v="145"/>
    <d v="2023-08-26T00:00:00"/>
    <x v="0"/>
    <s v="Limpieza 26-Ago"/>
    <x v="0"/>
    <s v="Rockstar Skull"/>
    <s v="Marco Delgado"/>
    <s v="Transferencia"/>
    <s v="NA"/>
    <s v="NA"/>
    <s v="No"/>
    <s v="NA"/>
    <s v="Activo"/>
    <n v="1"/>
    <n v="400"/>
    <n v="400"/>
  </r>
  <r>
    <n v="146"/>
    <d v="2023-08-28T00:00:00"/>
    <x v="0"/>
    <s v="Poster y diurex"/>
    <x v="0"/>
    <s v="Rockstar Skull"/>
    <s v="Escuela"/>
    <s v="Efectivo"/>
    <s v="NA"/>
    <s v="NA"/>
    <s v="No"/>
    <s v="NA"/>
    <s v="Activo"/>
    <n v="1"/>
    <n v="75"/>
    <n v="75"/>
  </r>
  <r>
    <n v="147"/>
    <d v="2023-08-29T00:00:00"/>
    <x v="0"/>
    <s v="Mezcladora 4 CH"/>
    <x v="0"/>
    <s v="Rockstar Skull"/>
    <s v="Hugo Vazquez"/>
    <s v="TDC"/>
    <s v="NA"/>
    <s v="NA"/>
    <s v="No"/>
    <s v="NA"/>
    <s v="Activo"/>
    <n v="1"/>
    <n v="242"/>
    <n v="242"/>
  </r>
  <r>
    <n v="148"/>
    <d v="2023-08-31T00:00:00"/>
    <x v="1"/>
    <s v="Mensualidad clase Guitarra G Manuel Zacate Millan"/>
    <x v="0"/>
    <s v="Manuel Zacate Millan"/>
    <s v="Escuela"/>
    <s v="TPV"/>
    <s v="12:30 a 13:30 S"/>
    <s v="Inscripción $0.00"/>
    <n v="0"/>
    <n v="0"/>
    <s v="Baja"/>
    <n v="1"/>
    <n v="1400"/>
    <n v="1400"/>
  </r>
  <r>
    <n v="149"/>
    <d v="2023-08-31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150"/>
    <d v="2023-08-31T00:00:00"/>
    <x v="0"/>
    <s v="Pago clases de Guitarra"/>
    <x v="0"/>
    <s v="Rockstar Skull"/>
    <s v="Hugo Vazquez"/>
    <s v="Transferencia"/>
    <s v="NA"/>
    <s v="NA"/>
    <s v="No"/>
    <s v="NA"/>
    <s v="Activo"/>
    <n v="1"/>
    <n v="810"/>
    <n v="810"/>
  </r>
  <r>
    <n v="151"/>
    <d v="2023-08-31T00:00:00"/>
    <x v="0"/>
    <s v="Comisiones TPV"/>
    <x v="0"/>
    <s v="Rockstar Skull"/>
    <s v="Escuela"/>
    <s v="TPV"/>
    <s v="NA"/>
    <s v="NA"/>
    <s v="No"/>
    <s v="NA"/>
    <s v="Activo"/>
    <n v="1"/>
    <n v="488.36"/>
    <n v="488.36"/>
  </r>
  <r>
    <n v="152"/>
    <d v="2023-09-01T00:00:00"/>
    <x v="1"/>
    <s v="Mensualidad clase Guitarra G Gwyneth Adriana Tagliabue Cruz"/>
    <x v="0"/>
    <s v="Gwyneth Adriana Tagliabue Cruz"/>
    <s v="Escuela"/>
    <s v="TPV"/>
    <s v="19:00 a 20:00 V"/>
    <s v="Inscripción $0.00"/>
    <n v="0"/>
    <n v="0"/>
    <s v="Baja"/>
    <n v="1"/>
    <n v="1350"/>
    <n v="1350"/>
  </r>
  <r>
    <n v="153"/>
    <d v="2023-09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1500"/>
    <n v="1500"/>
  </r>
  <r>
    <n v="154"/>
    <d v="2023-09-02T00:00:00"/>
    <x v="0"/>
    <s v="Limpieza 02-Sep"/>
    <x v="0"/>
    <s v="Rockstar Skull"/>
    <s v="Marco Delgado"/>
    <s v="Transferencia"/>
    <s v="NA"/>
    <s v="NA"/>
    <s v="No"/>
    <s v="NA"/>
    <s v="Activo"/>
    <n v="1"/>
    <n v="400"/>
    <n v="400"/>
  </r>
  <r>
    <n v="155"/>
    <d v="2023-09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156"/>
    <d v="2023-09-08T00:00:00"/>
    <x v="1"/>
    <s v="Mensualidad clase Guitarra I Jose Fernando Campos Esparza"/>
    <x v="0"/>
    <s v="Jose Fernando Campos Esparza"/>
    <s v="Escuela"/>
    <s v="TPV"/>
    <s v="16:00 a 17:00 V"/>
    <s v="Inscripción $0.00"/>
    <n v="0"/>
    <n v="0"/>
    <s v="Baja"/>
    <n v="1"/>
    <n v="2000"/>
    <n v="2000"/>
  </r>
  <r>
    <n v="157"/>
    <d v="2023-09-08T00:00:00"/>
    <x v="0"/>
    <s v="Engrapadora y grapas"/>
    <x v="0"/>
    <s v="Rockstar Skull"/>
    <s v="Escuela"/>
    <s v="Efectivo"/>
    <s v="NA"/>
    <s v="NA"/>
    <s v="No"/>
    <s v="NA"/>
    <s v="Activo"/>
    <n v="1"/>
    <n v="116"/>
    <n v="116"/>
  </r>
  <r>
    <n v="158"/>
    <d v="2023-09-08T00:00:00"/>
    <x v="0"/>
    <s v="Cloralex y Roma"/>
    <x v="0"/>
    <s v="Rockstar Skull"/>
    <s v="Escuela"/>
    <s v="Efectivo"/>
    <s v="NA"/>
    <s v="NA"/>
    <s v="No"/>
    <s v="NA"/>
    <s v="Activo"/>
    <n v="1"/>
    <n v="58"/>
    <n v="58"/>
  </r>
  <r>
    <n v="159"/>
    <d v="2023-09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1900"/>
    <n v="1900"/>
  </r>
  <r>
    <n v="160"/>
    <d v="2023-09-09T00:00:00"/>
    <x v="0"/>
    <s v="Limpieza 09-Sep"/>
    <x v="0"/>
    <s v="Rockstar Skull"/>
    <s v="Escuela"/>
    <s v="Efectivo"/>
    <s v="NA"/>
    <s v="NA"/>
    <s v="No"/>
    <s v="NA"/>
    <s v="Activo"/>
    <n v="1"/>
    <n v="400"/>
    <n v="400"/>
  </r>
  <r>
    <n v="161"/>
    <d v="2023-09-09T00:00:00"/>
    <x v="0"/>
    <s v="Pago recibo CFE Local"/>
    <x v="0"/>
    <s v="Rockstar Skull"/>
    <s v="Marco Delgado"/>
    <s v="Transferencia"/>
    <s v="NA"/>
    <s v="NA"/>
    <s v="No"/>
    <s v="NA"/>
    <s v="Activo"/>
    <n v="1"/>
    <n v="579"/>
    <n v="579"/>
  </r>
  <r>
    <n v="162"/>
    <d v="2023-09-15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163"/>
    <d v="2023-09-20T00:00:00"/>
    <x v="0"/>
    <s v="Renta 5 de 12 Local"/>
    <x v="0"/>
    <s v="Rockstar Skull"/>
    <s v="Marco Delgado"/>
    <s v="Transferencia"/>
    <s v="NA"/>
    <s v="NA"/>
    <s v="No"/>
    <s v="NA"/>
    <s v="Activo"/>
    <n v="1"/>
    <n v="11560"/>
    <n v="11560"/>
  </r>
  <r>
    <n v="164"/>
    <d v="2023-09-21T00:00:00"/>
    <x v="0"/>
    <s v="Total Play"/>
    <x v="0"/>
    <s v="Rockstar Skull"/>
    <s v="Marco Delgado"/>
    <s v="Transferencia"/>
    <s v="NA"/>
    <s v="NA"/>
    <s v="No"/>
    <s v="NA"/>
    <s v="Activo"/>
    <n v="1"/>
    <n v="549"/>
    <n v="549"/>
  </r>
  <r>
    <n v="165"/>
    <d v="2023-09-24T00:00:00"/>
    <x v="0"/>
    <s v="Limpieza 24-Sep"/>
    <x v="0"/>
    <s v="Rockstar Skull"/>
    <s v="Antonio Razo"/>
    <s v="Transferencia"/>
    <s v="NA"/>
    <s v="NA"/>
    <s v="No"/>
    <s v="NA"/>
    <s v="Activo"/>
    <n v="1"/>
    <n v="400"/>
    <n v="400"/>
  </r>
  <r>
    <n v="166"/>
    <d v="2023-09-26T00:00:00"/>
    <x v="0"/>
    <s v="Pago 1 y 2 Sep CM"/>
    <x v="0"/>
    <s v="Rockstar Skull"/>
    <s v="Antonio Razo"/>
    <s v="Transferencia"/>
    <s v="NA"/>
    <s v="NA"/>
    <s v="No"/>
    <s v="NA"/>
    <s v="Activo"/>
    <n v="1"/>
    <n v="8816"/>
    <n v="8816"/>
  </r>
  <r>
    <n v="167"/>
    <d v="2023-09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168"/>
    <d v="2023-09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169"/>
    <d v="2023-09-30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170"/>
    <d v="2023-09-30T00:00:00"/>
    <x v="1"/>
    <s v="Mensualidad clase Guitarra G Manuel Zacate Millan"/>
    <x v="0"/>
    <s v="Manuel Zacate Millan"/>
    <s v="Escuela"/>
    <s v="TPV"/>
    <s v="12:30 a 13:30 S"/>
    <s v="Inscripción $0.00"/>
    <n v="0"/>
    <n v="0"/>
    <s v="Baja"/>
    <n v="1"/>
    <n v="1500"/>
    <n v="1500"/>
  </r>
  <r>
    <n v="171"/>
    <d v="2023-09-30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172"/>
    <d v="2023-09-30T00:00:00"/>
    <x v="0"/>
    <s v="Limpieza 30-Sep"/>
    <x v="0"/>
    <s v="Rockstar Skull"/>
    <s v="Marco Delgado"/>
    <s v="Transferencia"/>
    <s v="NA"/>
    <s v="NA"/>
    <s v="No"/>
    <s v="NA"/>
    <s v="Activo"/>
    <n v="1"/>
    <n v="400"/>
    <n v="400"/>
  </r>
  <r>
    <n v="173"/>
    <d v="2023-09-30T00:00:00"/>
    <x v="0"/>
    <s v="Pago clases de Teclado"/>
    <x v="0"/>
    <s v="Rockstar Skull"/>
    <s v="Marco Delgado"/>
    <s v="Transferencia"/>
    <s v="NA"/>
    <s v="NA"/>
    <s v="No"/>
    <s v="NA"/>
    <s v="Activo"/>
    <n v="2"/>
    <n v="400"/>
    <n v="800"/>
  </r>
  <r>
    <n v="174"/>
    <d v="2023-09-30T00:00:00"/>
    <x v="0"/>
    <s v="Pago clases de muestra teclado"/>
    <x v="0"/>
    <s v="Rockstar Skull"/>
    <s v="Marco Delgado"/>
    <s v="Transferencia"/>
    <s v="NA"/>
    <s v="NA"/>
    <s v="No"/>
    <s v="NA"/>
    <s v="Activo"/>
    <n v="1"/>
    <n v="80"/>
    <n v="80"/>
  </r>
  <r>
    <n v="175"/>
    <d v="2023-09-30T00:00:00"/>
    <x v="0"/>
    <s v="Pago clases de Batería"/>
    <x v="0"/>
    <s v="Rockstar Skull"/>
    <s v="Marco Delgado"/>
    <s v="Transferencia"/>
    <s v="NA"/>
    <s v="NA"/>
    <s v="No"/>
    <s v="NA"/>
    <s v="Activo"/>
    <n v="1"/>
    <n v="400"/>
    <n v="400"/>
  </r>
  <r>
    <n v="176"/>
    <d v="2023-09-30T00:00:00"/>
    <x v="0"/>
    <s v="Pago clases de muestra Batería"/>
    <x v="0"/>
    <s v="Rockstar Skull"/>
    <s v="Marco Delgado"/>
    <s v="Transferencia"/>
    <s v="NA"/>
    <s v="NA"/>
    <s v="No"/>
    <s v="NA"/>
    <s v="Activo"/>
    <n v="4"/>
    <n v="80"/>
    <n v="320"/>
  </r>
  <r>
    <n v="177"/>
    <d v="2023-09-30T00:00:00"/>
    <x v="0"/>
    <s v="Pago clases de Guitarra"/>
    <x v="0"/>
    <s v="Rockstar Skull"/>
    <s v="Hugo Vazquez"/>
    <s v="Transferencia"/>
    <s v="NA"/>
    <s v="NA"/>
    <s v="No"/>
    <s v="NA"/>
    <s v="Activo"/>
    <n v="1"/>
    <n v="2300"/>
    <n v="2300"/>
  </r>
  <r>
    <n v="178"/>
    <d v="2023-09-30T00:00:00"/>
    <x v="0"/>
    <s v="Comisiones TPV"/>
    <x v="0"/>
    <s v="Rockstar Skull"/>
    <s v="Escuela"/>
    <s v="TPV"/>
    <s v="NA"/>
    <s v="NA"/>
    <s v="No"/>
    <s v="NA"/>
    <s v="Activo"/>
    <n v="1"/>
    <n v="945.11"/>
    <n v="945.11"/>
  </r>
  <r>
    <n v="179"/>
    <d v="2023-10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2700"/>
    <n v="2700"/>
  </r>
  <r>
    <n v="180"/>
    <d v="2023-10-01T00:00:00"/>
    <x v="1"/>
    <s v="Mensualidad clase Guitarra G Gwyneth Adriana Tagliabue Cruz"/>
    <x v="0"/>
    <s v="Gwyneth Adriana Tagliabue Cruz"/>
    <s v="Escuela"/>
    <s v="TPV"/>
    <s v="19:00 a 20:00 V"/>
    <s v="Inscripción $0.00"/>
    <n v="0"/>
    <n v="0"/>
    <s v="Baja"/>
    <n v="1"/>
    <n v="1350"/>
    <n v="1350"/>
  </r>
  <r>
    <n v="181"/>
    <d v="2023-10-01T00:00:00"/>
    <x v="0"/>
    <s v="Pilas AAA"/>
    <x v="0"/>
    <s v="Rockstar Skull"/>
    <s v="Hugo Vazquez"/>
    <s v="Efectivo"/>
    <s v="NA"/>
    <s v="NA"/>
    <s v="No"/>
    <s v="NA"/>
    <s v="Activo"/>
    <n v="1"/>
    <n v="40"/>
    <n v="40"/>
  </r>
  <r>
    <n v="182"/>
    <d v="2023-10-01T00:00:00"/>
    <x v="0"/>
    <s v="Teléfono fijo"/>
    <x v="0"/>
    <s v="Rockstar Skull"/>
    <s v="Hugo Vazquez"/>
    <s v="Efectivo"/>
    <s v="NA"/>
    <s v="NA"/>
    <s v="No"/>
    <s v="NA"/>
    <s v="Activo"/>
    <n v="1"/>
    <n v="1350"/>
    <n v="1350"/>
  </r>
  <r>
    <n v="183"/>
    <d v="2023-10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184"/>
    <d v="2023-10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185"/>
    <d v="2023-10-04T00:00:00"/>
    <x v="0"/>
    <s v="Mantenimiento Octubre"/>
    <x v="0"/>
    <s v="Rockstar Skull"/>
    <s v="Antonio Razo"/>
    <s v="Transferencia"/>
    <s v="NA"/>
    <s v="NA"/>
    <s v="No"/>
    <s v="NA"/>
    <s v="Activo"/>
    <n v="1"/>
    <n v="640"/>
    <n v="640"/>
  </r>
  <r>
    <n v="186"/>
    <d v="2023-10-06T00:00:00"/>
    <x v="0"/>
    <s v="Jabon de manos Equate"/>
    <x v="0"/>
    <s v="Rockstar Skull"/>
    <s v="Hugo Vazquez"/>
    <s v="Efectivo"/>
    <s v="NA"/>
    <s v="NA"/>
    <s v="No"/>
    <s v="NA"/>
    <s v="Activo"/>
    <n v="1"/>
    <n v="25"/>
    <n v="25"/>
  </r>
  <r>
    <n v="187"/>
    <d v="2023-10-07T00:00:00"/>
    <x v="0"/>
    <s v="Limpieza 7-Oct"/>
    <x v="0"/>
    <s v="Rockstar Skull"/>
    <s v="Marco Delgado"/>
    <s v="Transferencia"/>
    <s v="NA"/>
    <s v="NA"/>
    <s v="No"/>
    <s v="NA"/>
    <s v="Activo"/>
    <n v="1"/>
    <n v="400"/>
    <n v="400"/>
  </r>
  <r>
    <n v="188"/>
    <d v="2023-10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189"/>
    <d v="2023-10-14T00:00:00"/>
    <x v="0"/>
    <s v="Limpieza 14-Oct"/>
    <x v="0"/>
    <s v="Rockstar Skull"/>
    <s v="Marco Delgado"/>
    <s v="Transferencia"/>
    <s v="NA"/>
    <s v="NA"/>
    <s v="No"/>
    <s v="NA"/>
    <s v="Activo"/>
    <n v="1"/>
    <n v="400"/>
    <n v="400"/>
  </r>
  <r>
    <n v="190"/>
    <d v="2023-10-15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191"/>
    <d v="2023-10-16T00:00:00"/>
    <x v="0"/>
    <s v="Total Play"/>
    <x v="0"/>
    <s v="Rockstar Skull"/>
    <s v="Marco Delgado"/>
    <s v="Transferencia"/>
    <s v="NA"/>
    <s v="NA"/>
    <s v="No"/>
    <s v="NA"/>
    <s v="Activo"/>
    <n v="1"/>
    <n v="499"/>
    <n v="499"/>
  </r>
  <r>
    <n v="192"/>
    <d v="2023-10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193"/>
    <d v="2023-10-20T00:00:00"/>
    <x v="0"/>
    <s v="Papel de baño 4 rollos"/>
    <x v="0"/>
    <s v="Rockstar Skull"/>
    <s v="Hugo Vazquez"/>
    <s v="Efectivo"/>
    <s v="NA"/>
    <s v="NA"/>
    <s v="No"/>
    <s v="NA"/>
    <s v="Activo"/>
    <n v="1"/>
    <n v="25"/>
    <n v="25"/>
  </r>
  <r>
    <n v="194"/>
    <d v="2023-10-20T00:00:00"/>
    <x v="0"/>
    <s v="Renta Octubre"/>
    <x v="0"/>
    <s v="Rockstar Skull"/>
    <s v="Antonio Razo"/>
    <s v="Transferencia"/>
    <s v="NA"/>
    <s v="NA"/>
    <s v="No"/>
    <s v="NA"/>
    <s v="Activo"/>
    <n v="1"/>
    <n v="11560"/>
    <n v="11560"/>
  </r>
  <r>
    <n v="195"/>
    <d v="2023-10-21T00:00:00"/>
    <x v="0"/>
    <s v="Limpieza 21-Oct"/>
    <x v="0"/>
    <s v="Rockstar Skull"/>
    <s v="Marco Delgado"/>
    <s v="Transferencia"/>
    <s v="NA"/>
    <s v="NA"/>
    <s v="No"/>
    <s v="NA"/>
    <s v="Activo"/>
    <n v="1"/>
    <n v="400"/>
    <n v="400"/>
  </r>
  <r>
    <n v="196"/>
    <d v="2023-10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197"/>
    <d v="2023-10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198"/>
    <d v="2023-10-28T00:00:00"/>
    <x v="0"/>
    <s v="Limpieza 28-Oct"/>
    <x v="0"/>
    <s v="Rockstar Skull"/>
    <s v="Marco Delgado"/>
    <s v="Transferencia"/>
    <s v="NA"/>
    <s v="NA"/>
    <s v="No"/>
    <s v="NA"/>
    <s v="Activo"/>
    <n v="1"/>
    <n v="400"/>
    <n v="400"/>
  </r>
  <r>
    <n v="199"/>
    <d v="2023-10-30T00:00:00"/>
    <x v="1"/>
    <s v="Mensualidad clase Guitarra G Joaquin Pimentel"/>
    <x v="0"/>
    <s v="Joaquin Pimentel"/>
    <s v="Escuela"/>
    <s v="TPV"/>
    <s v="17:00 a 18:00 Mi"/>
    <s v="Inscripción $0.00"/>
    <s v="Si"/>
    <n v="0"/>
    <s v="Baja"/>
    <n v="1"/>
    <n v="1275"/>
    <n v="1275"/>
  </r>
  <r>
    <n v="200"/>
    <d v="2023-10-30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201"/>
    <d v="2023-10-31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02"/>
    <d v="2023-10-31T00:00:00"/>
    <x v="0"/>
    <s v="Pegamento"/>
    <x v="0"/>
    <s v="Rockstar Skull"/>
    <s v="Marco Delgado"/>
    <s v="Transferencia"/>
    <s v="NA"/>
    <s v="NA"/>
    <s v="No"/>
    <s v="NA"/>
    <s v="Activo"/>
    <n v="1"/>
    <n v="150"/>
    <n v="150"/>
  </r>
  <r>
    <n v="203"/>
    <d v="2023-10-31T00:00:00"/>
    <x v="0"/>
    <s v="Adornos Halloween"/>
    <x v="0"/>
    <s v="Rockstar Skull"/>
    <s v="Marco Delgado"/>
    <s v="Transferencia"/>
    <s v="NA"/>
    <s v="NA"/>
    <s v="No"/>
    <s v="NA"/>
    <s v="Activo"/>
    <n v="1"/>
    <n v="250"/>
    <n v="250"/>
  </r>
  <r>
    <n v="204"/>
    <d v="2023-10-31T00:00:00"/>
    <x v="0"/>
    <s v="Pago CFE"/>
    <x v="0"/>
    <s v="Rockstar Skull"/>
    <s v="Marco Delgado"/>
    <s v="Transferencia"/>
    <s v="NA"/>
    <s v="NA"/>
    <s v="No"/>
    <s v="NA"/>
    <s v="Activo"/>
    <n v="1"/>
    <n v="841"/>
    <n v="841"/>
  </r>
  <r>
    <n v="205"/>
    <d v="2023-10-31T00:00:00"/>
    <x v="0"/>
    <s v="Comisiones TPV"/>
    <x v="0"/>
    <s v="Rockstar Skull"/>
    <s v="Escuela"/>
    <s v="TPV"/>
    <s v="NA"/>
    <s v="NA"/>
    <s v="No"/>
    <s v="NA"/>
    <s v="Activo"/>
    <n v="1"/>
    <n v="852.75"/>
    <n v="852.75"/>
  </r>
  <r>
    <n v="206"/>
    <d v="2023-10-31T00:00:00"/>
    <x v="0"/>
    <s v="Pago 1 de 2 mes de Octubre - Jorge MKT"/>
    <x v="0"/>
    <s v="Rockstar Skull"/>
    <s v="Escuela"/>
    <s v="Mercado Pago"/>
    <s v="NA"/>
    <s v="NA"/>
    <s v="No"/>
    <s v="NA"/>
    <s v="Activo"/>
    <n v="1"/>
    <n v="4408"/>
    <n v="4408"/>
  </r>
  <r>
    <n v="207"/>
    <d v="2023-10-31T00:00:00"/>
    <x v="0"/>
    <s v="Clases de Bajo Luis Blanquet"/>
    <x v="0"/>
    <s v="Rockstar Skull"/>
    <s v="Marco Delgado"/>
    <s v="Transferencia"/>
    <s v="NA"/>
    <s v="NA"/>
    <s v="No"/>
    <s v="NA"/>
    <s v="Activo"/>
    <n v="1"/>
    <n v="400"/>
    <n v="400"/>
  </r>
  <r>
    <n v="208"/>
    <d v="2023-10-31T00:00:00"/>
    <x v="0"/>
    <s v="Clases de prueba canto Lizett Espinoza"/>
    <x v="0"/>
    <s v="Rockstar Skull"/>
    <s v="Marco Delgado"/>
    <s v="Transferencia"/>
    <s v="NA"/>
    <s v="NA"/>
    <s v="No"/>
    <s v="NA"/>
    <s v="Activo"/>
    <n v="2"/>
    <n v="80"/>
    <n v="160"/>
  </r>
  <r>
    <n v="209"/>
    <d v="2023-10-31T00:00:00"/>
    <x v="0"/>
    <s v="Clases de prueba Bajo Luis Blanquet"/>
    <x v="0"/>
    <s v="Rockstar Skull"/>
    <s v="Marco Delgado"/>
    <s v="Transferencia"/>
    <s v="NA"/>
    <s v="NA"/>
    <s v="No"/>
    <s v="NA"/>
    <s v="Activo"/>
    <n v="1"/>
    <n v="80"/>
    <n v="80"/>
  </r>
  <r>
    <n v="210"/>
    <d v="2023-10-31T00:00:00"/>
    <x v="0"/>
    <s v="Clases de piano Agueda Pecina"/>
    <x v="0"/>
    <s v="Rockstar Skull"/>
    <s v="Marco Delgado"/>
    <s v="Transferencia"/>
    <s v="NA"/>
    <s v="NA"/>
    <s v="No"/>
    <s v="NA"/>
    <s v="Activo"/>
    <n v="2"/>
    <n v="400"/>
    <n v="800"/>
  </r>
  <r>
    <n v="211"/>
    <d v="2023-10-31T00:00:00"/>
    <x v="0"/>
    <s v="Clases de Batería Julio Olvera"/>
    <x v="0"/>
    <s v="Rockstar Skull"/>
    <s v="Marco Delgado"/>
    <s v="Transferencia"/>
    <s v="NA"/>
    <s v="NA"/>
    <s v="No"/>
    <s v="NA"/>
    <s v="Activo"/>
    <n v="2"/>
    <n v="400"/>
    <n v="800"/>
  </r>
  <r>
    <n v="212"/>
    <d v="2023-10-31T00:00:00"/>
    <x v="0"/>
    <s v="Clases de Guitarra Hugo Vazquez"/>
    <x v="0"/>
    <s v="Rockstar Skull"/>
    <s v="Hugo Vazquez"/>
    <s v="Transferencia"/>
    <s v="NA"/>
    <s v="NA"/>
    <s v="No"/>
    <s v="NA"/>
    <s v="Activo"/>
    <n v="4"/>
    <n v="400"/>
    <n v="1600"/>
  </r>
  <r>
    <n v="213"/>
    <d v="2023-10-31T00:00:00"/>
    <x v="0"/>
    <s v="Clases de Guitarra Individual Hugo Vazquez"/>
    <x v="0"/>
    <s v="Rockstar Skull"/>
    <s v="Hugo Vazquez"/>
    <s v="Transferencia"/>
    <s v="NA"/>
    <s v="NA"/>
    <s v="No"/>
    <s v="NA"/>
    <s v="Activo"/>
    <n v="1"/>
    <n v="560"/>
    <n v="560"/>
  </r>
  <r>
    <n v="214"/>
    <d v="2023-11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2700"/>
    <n v="2700"/>
  </r>
  <r>
    <n v="215"/>
    <d v="2023-11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216"/>
    <d v="2023-11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217"/>
    <d v="2023-11-04T00:00:00"/>
    <x v="0"/>
    <s v="Limpieza 04-Nov"/>
    <x v="0"/>
    <s v="Rockstar Skull"/>
    <s v="Marco Delgado"/>
    <s v="Transferencia"/>
    <s v="NA"/>
    <s v="NA"/>
    <s v="No"/>
    <s v="NA"/>
    <s v="Activo"/>
    <n v="1"/>
    <n v="400"/>
    <n v="400"/>
  </r>
  <r>
    <n v="218"/>
    <d v="2023-11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219"/>
    <d v="2023-11-10T00:00:00"/>
    <x v="0"/>
    <s v="Mantenimiento Noviembre y Diciembre"/>
    <x v="0"/>
    <s v="Rockstar Skull"/>
    <s v="Antonio Razo"/>
    <s v="Efectivo"/>
    <s v="NA"/>
    <s v="NA"/>
    <s v="No"/>
    <s v="NA"/>
    <s v="Activo"/>
    <n v="1"/>
    <n v="1310"/>
    <n v="1310"/>
  </r>
  <r>
    <n v="220"/>
    <d v="2023-11-11T00:00:00"/>
    <x v="1"/>
    <s v="Mensualidad clase Guitarra G Isabel Ramos"/>
    <x v="0"/>
    <s v="Isabel Ramos"/>
    <s v="Escuela"/>
    <s v="Transferencia"/>
    <s v="20:00 a 21:00 Ma"/>
    <s v="Inscripción $0.00"/>
    <n v="0"/>
    <n v="0"/>
    <s v="Baja"/>
    <n v="1"/>
    <n v="1500"/>
    <n v="1500"/>
  </r>
  <r>
    <n v="221"/>
    <d v="2023-11-12T00:00:00"/>
    <x v="0"/>
    <s v="Limpieza 11-Nov"/>
    <x v="0"/>
    <s v="Rockstar Skull"/>
    <s v="Marco Delgado"/>
    <s v="Transferencia"/>
    <s v="NA"/>
    <s v="NA"/>
    <s v="No"/>
    <s v="NA"/>
    <s v="Activo"/>
    <n v="1"/>
    <n v="400"/>
    <n v="400"/>
  </r>
  <r>
    <n v="222"/>
    <d v="2023-11-14T00:00:00"/>
    <x v="0"/>
    <s v="Total Play"/>
    <x v="0"/>
    <s v="Rockstar Skull"/>
    <s v="Marco Delgado"/>
    <s v="Transferencia"/>
    <s v="NA"/>
    <s v="NA"/>
    <s v="No"/>
    <s v="NA"/>
    <s v="Activo"/>
    <n v="1"/>
    <n v="499"/>
    <n v="499"/>
  </r>
  <r>
    <n v="223"/>
    <d v="2023-11-16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24"/>
    <d v="2023-11-17T00:00:00"/>
    <x v="0"/>
    <s v="Pago 1 mes de Noviembre Jorge"/>
    <x v="0"/>
    <s v="Rockstar Skull"/>
    <s v="Escuela"/>
    <s v="Mercado Pago"/>
    <s v="NA"/>
    <s v="NA"/>
    <s v="No"/>
    <s v="NA"/>
    <s v="Activo"/>
    <n v="1"/>
    <n v="4408"/>
    <n v="4408"/>
  </r>
  <r>
    <n v="225"/>
    <d v="2023-11-18T00:00:00"/>
    <x v="0"/>
    <s v="Limpieza 18-Nov"/>
    <x v="0"/>
    <s v="Rockstar Skull"/>
    <s v="Marco Delgado"/>
    <s v="Transferencia"/>
    <s v="NA"/>
    <s v="NA"/>
    <s v="No"/>
    <s v="NA"/>
    <s v="Activo"/>
    <n v="1"/>
    <n v="400"/>
    <n v="400"/>
  </r>
  <r>
    <n v="226"/>
    <d v="2023-11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227"/>
    <d v="2023-11-20T00:00:00"/>
    <x v="0"/>
    <s v="Renta Noviembre"/>
    <x v="0"/>
    <s v="Rockstar Skull"/>
    <s v="Antonio Razo"/>
    <s v="Transferencia"/>
    <s v="NA"/>
    <s v="NA"/>
    <s v="No"/>
    <s v="NA"/>
    <s v="Activo"/>
    <n v="1"/>
    <n v="11560"/>
    <n v="11560"/>
  </r>
  <r>
    <n v="228"/>
    <d v="2023-11-25T00:00:00"/>
    <x v="0"/>
    <s v="Limpieza 25-Nov"/>
    <x v="0"/>
    <s v="Rockstar Skull"/>
    <s v="Escuela"/>
    <s v="Mercado Pago"/>
    <s v="NA"/>
    <s v="NA"/>
    <s v="No"/>
    <s v="NA"/>
    <s v="Activo"/>
    <n v="1"/>
    <n v="400"/>
    <n v="400"/>
  </r>
  <r>
    <n v="229"/>
    <d v="2023-11-25T00:00:00"/>
    <x v="0"/>
    <s v="Pago 2 mes de Noviembre Jorge"/>
    <x v="0"/>
    <s v="Rockstar Skull"/>
    <s v="Escuela"/>
    <s v="Mercado Pago"/>
    <s v="NA"/>
    <s v="NA"/>
    <s v="No"/>
    <s v="NA"/>
    <s v="Activo"/>
    <n v="1"/>
    <n v="4408"/>
    <n v="4408"/>
  </r>
  <r>
    <n v="230"/>
    <d v="2023-11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231"/>
    <d v="2023-11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232"/>
    <d v="2023-11-27T00:00:00"/>
    <x v="0"/>
    <s v="Google Ads"/>
    <x v="0"/>
    <s v="Rockstar Skull"/>
    <s v="Escuela"/>
    <s v="Mercado Pago"/>
    <s v="NA"/>
    <s v="NA"/>
    <s v="No"/>
    <s v="NA"/>
    <s v="Activo"/>
    <n v="1"/>
    <n v="5000"/>
    <n v="5000"/>
  </r>
  <r>
    <n v="233"/>
    <d v="2023-11-29T00:00:00"/>
    <x v="0"/>
    <s v="Facebook"/>
    <x v="0"/>
    <s v="Rockstar Skull"/>
    <s v="Escuela"/>
    <s v="Transferencia"/>
    <s v="NA"/>
    <s v="NA"/>
    <s v="No"/>
    <s v="NA"/>
    <s v="Activo"/>
    <n v="1"/>
    <n v="5000"/>
    <n v="5000"/>
  </r>
  <r>
    <n v="234"/>
    <d v="2023-11-30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235"/>
    <d v="2023-11-30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36"/>
    <d v="2023-11-30T00:00:00"/>
    <x v="0"/>
    <s v="Comisiones TPV"/>
    <x v="0"/>
    <s v="Rockstar Skull"/>
    <s v="Escuela"/>
    <s v="TPV"/>
    <s v="NA"/>
    <s v="NA"/>
    <s v="No"/>
    <s v="NA"/>
    <s v="Activo"/>
    <n v="1"/>
    <n v="800.98"/>
    <n v="800.98"/>
  </r>
  <r>
    <n v="237"/>
    <d v="2023-11-30T00:00:00"/>
    <x v="0"/>
    <s v="Clases de Guitarra Hugo Vazquez"/>
    <x v="0"/>
    <s v="Rockstar Skull"/>
    <s v="Marco Delgado"/>
    <s v="Efectivo"/>
    <s v="NA"/>
    <s v="NA"/>
    <s v="No"/>
    <s v="NA"/>
    <s v="Activo"/>
    <n v="1"/>
    <n v="2160"/>
    <n v="2160"/>
  </r>
  <r>
    <n v="238"/>
    <d v="2023-11-30T00:00:00"/>
    <x v="0"/>
    <s v="Clases de piano Agueda Pecina"/>
    <x v="0"/>
    <s v="Rockstar Skull"/>
    <s v="Marco Delgado"/>
    <s v="Transferencia"/>
    <s v="NA"/>
    <s v="NA"/>
    <s v="No"/>
    <s v="NA"/>
    <s v="Activo"/>
    <n v="2"/>
    <n v="400"/>
    <n v="800"/>
  </r>
  <r>
    <n v="239"/>
    <d v="2023-11-30T00:00:00"/>
    <x v="0"/>
    <s v="Clases de Batería Julio Olvera"/>
    <x v="0"/>
    <s v="Rockstar Skull"/>
    <s v="Marco Delgado"/>
    <s v="Transferencia"/>
    <s v="NA"/>
    <s v="NA"/>
    <s v="No"/>
    <s v="NA"/>
    <s v="Activo"/>
    <n v="2"/>
    <n v="400"/>
    <n v="800"/>
  </r>
  <r>
    <n v="240"/>
    <d v="2023-11-30T00:00:00"/>
    <x v="0"/>
    <s v="Clases de Bajo Luis Blanquet"/>
    <x v="0"/>
    <s v="Rockstar Skull"/>
    <s v="Marco Delgado"/>
    <s v="Transferencia"/>
    <s v="NA"/>
    <s v="NA"/>
    <s v="No"/>
    <s v="NA"/>
    <s v="Activo"/>
    <n v="1"/>
    <n v="400"/>
    <n v="400"/>
  </r>
  <r>
    <n v="241"/>
    <d v="2023-11-30T00:00:00"/>
    <x v="0"/>
    <s v="Clases de prueba canto Lizett Espinoza"/>
    <x v="0"/>
    <s v="Rockstar Skull"/>
    <s v="Marco Delgado"/>
    <s v="Transferencia"/>
    <s v="NA"/>
    <s v="NA"/>
    <s v="No"/>
    <s v="NA"/>
    <s v="Activo"/>
    <n v="1"/>
    <n v="80"/>
    <n v="80"/>
  </r>
  <r>
    <n v="242"/>
    <d v="2023-12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2700"/>
    <n v="2700"/>
  </r>
  <r>
    <n v="243"/>
    <d v="2023-12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244"/>
    <d v="2023-12-02T00:00:00"/>
    <x v="0"/>
    <s v="Limpieza 02-Dic"/>
    <x v="0"/>
    <s v="Rockstar Skull"/>
    <s v="Marco Delgado"/>
    <s v="Transferencia"/>
    <s v="NA"/>
    <s v="NA"/>
    <s v="No"/>
    <s v="NA"/>
    <s v="Activo"/>
    <n v="1"/>
    <n v="400"/>
    <n v="400"/>
  </r>
  <r>
    <n v="245"/>
    <d v="2023-12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246"/>
    <d v="2023-12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247"/>
    <d v="2023-12-09T00:00:00"/>
    <x v="0"/>
    <s v="Limpieza 09-Dic"/>
    <x v="0"/>
    <s v="Rockstar Skull"/>
    <s v="Marco Delgado"/>
    <s v="Transferencia"/>
    <s v="NA"/>
    <s v="NA"/>
    <s v="No"/>
    <s v="NA"/>
    <s v="Activo"/>
    <n v="1"/>
    <n v="400"/>
    <n v="400"/>
  </r>
  <r>
    <n v="248"/>
    <d v="2023-12-11T00:00:00"/>
    <x v="1"/>
    <s v="Mensualidad clase Guitarra G Isabel Ramos"/>
    <x v="0"/>
    <s v="Isabel Ramos"/>
    <s v="Escuela"/>
    <s v="Transferencia"/>
    <s v="20:00 a 21:00 Ma"/>
    <s v="Inscripción $0.00"/>
    <n v="0"/>
    <n v="0"/>
    <s v="Baja"/>
    <n v="1"/>
    <n v="1500"/>
    <n v="1500"/>
  </r>
  <r>
    <n v="249"/>
    <d v="2023-12-11T00:00:00"/>
    <x v="0"/>
    <s v="Servicio AI para Anuncios"/>
    <x v="0"/>
    <s v="Rockstar Skull"/>
    <s v="Escuela"/>
    <s v="Mercado Pago"/>
    <s v="NA"/>
    <s v="NA"/>
    <s v="No"/>
    <s v="NA"/>
    <s v="Activo"/>
    <n v="1"/>
    <n v="349.12"/>
    <n v="349.12"/>
  </r>
  <r>
    <n v="250"/>
    <d v="2023-12-16T00:00:00"/>
    <x v="0"/>
    <s v="Total Play"/>
    <x v="0"/>
    <s v="Rockstar Skull"/>
    <s v="Marco Delgado"/>
    <s v="Transferencia"/>
    <s v="NA"/>
    <s v="NA"/>
    <s v="No"/>
    <s v="NA"/>
    <s v="Activo"/>
    <n v="1"/>
    <n v="499"/>
    <n v="499"/>
  </r>
  <r>
    <n v="251"/>
    <d v="2023-12-16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52"/>
    <d v="2023-12-16T00:00:00"/>
    <x v="0"/>
    <s v="Pago Frank - Aguinaldo"/>
    <x v="0"/>
    <s v="Rockstar Skull"/>
    <s v="Marco Delgado"/>
    <s v="Transferencia"/>
    <s v="NA"/>
    <s v="NA"/>
    <s v="No"/>
    <s v="NA"/>
    <s v="Activo"/>
    <n v="1"/>
    <n v="2000"/>
    <n v="2000"/>
  </r>
  <r>
    <n v="253"/>
    <d v="2023-12-18T00:00:00"/>
    <x v="0"/>
    <s v="Limpieza 16-Dic"/>
    <x v="0"/>
    <s v="Rockstar Skull"/>
    <s v="Marco Delgado"/>
    <s v="Transferencia"/>
    <s v="NA"/>
    <s v="NA"/>
    <s v="No"/>
    <s v="NA"/>
    <s v="Activo"/>
    <n v="1"/>
    <n v="400"/>
    <n v="400"/>
  </r>
  <r>
    <n v="254"/>
    <d v="2023-12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255"/>
    <d v="2023-12-20T00:00:00"/>
    <x v="0"/>
    <s v="Google Ads"/>
    <x v="0"/>
    <s v="Rockstar Skull"/>
    <s v="Escuela"/>
    <s v="Mercado Pago"/>
    <s v="NA"/>
    <s v="NA"/>
    <s v="No"/>
    <s v="NA"/>
    <s v="Activo"/>
    <n v="1"/>
    <n v="5000"/>
    <n v="5000"/>
  </r>
  <r>
    <n v="256"/>
    <d v="2023-12-21T00:00:00"/>
    <x v="0"/>
    <s v="Renta Dic (1)"/>
    <x v="0"/>
    <s v="Rockstar Skull"/>
    <s v="Marco Delgado"/>
    <s v="Transferencia"/>
    <s v="NA"/>
    <s v="NA"/>
    <s v="No"/>
    <s v="NA"/>
    <s v="Activo"/>
    <n v="1"/>
    <n v="3000"/>
    <n v="3000"/>
  </r>
  <r>
    <n v="257"/>
    <d v="2023-12-21T00:00:00"/>
    <x v="0"/>
    <s v="Renta Dic (2)"/>
    <x v="0"/>
    <s v="Rockstar Skull"/>
    <s v="Antonio Razo"/>
    <s v="Transferencia"/>
    <s v="NA"/>
    <s v="NA"/>
    <s v="No"/>
    <s v="NA"/>
    <s v="Activo"/>
    <n v="1"/>
    <n v="2560"/>
    <n v="2560"/>
  </r>
  <r>
    <n v="258"/>
    <d v="2023-12-21T00:00:00"/>
    <x v="0"/>
    <s v="Renta Dic (3)"/>
    <x v="0"/>
    <s v="Rockstar Skull"/>
    <s v="Escuela"/>
    <s v="Transferencia"/>
    <s v="NA"/>
    <s v="NA"/>
    <s v="No"/>
    <s v="NA"/>
    <s v="Activo"/>
    <n v="1"/>
    <n v="6000"/>
    <n v="6000"/>
  </r>
  <r>
    <n v="259"/>
    <d v="2023-12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260"/>
    <d v="2023-12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261"/>
    <d v="2023-12-30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262"/>
    <d v="2023-12-31T00:00:00"/>
    <x v="0"/>
    <s v="Comisiones TPV"/>
    <x v="0"/>
    <s v="Rockstar Skull"/>
    <s v="Escuela"/>
    <s v="TPV"/>
    <s v="NA"/>
    <s v="NA"/>
    <s v="No"/>
    <s v="NA"/>
    <s v="Activo"/>
    <n v="1"/>
    <n v="813.16"/>
    <n v="813.16"/>
  </r>
  <r>
    <n v="263"/>
    <d v="2023-12-31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64"/>
    <d v="2023-12-31T00:00:00"/>
    <x v="0"/>
    <s v="Clases de Batería Julio Olvera"/>
    <x v="0"/>
    <s v="Rockstar Skull"/>
    <s v="Marco Delgado"/>
    <s v="Transferencia"/>
    <s v="NA"/>
    <s v="NA"/>
    <s v="No"/>
    <s v="NA"/>
    <s v="Activo"/>
    <n v="1"/>
    <n v="800"/>
    <n v="800"/>
  </r>
  <r>
    <n v="265"/>
    <d v="2023-12-31T00:00:00"/>
    <x v="0"/>
    <s v="Clases de Bajo Luis Blanquet"/>
    <x v="0"/>
    <s v="Rockstar Skull"/>
    <s v="Marco Delgado"/>
    <s v="Transferencia"/>
    <s v="NA"/>
    <s v="NA"/>
    <s v="No"/>
    <s v="NA"/>
    <s v="Activo"/>
    <n v="1"/>
    <n v="400"/>
    <n v="400"/>
  </r>
  <r>
    <n v="266"/>
    <d v="2023-12-31T00:00:00"/>
    <x v="0"/>
    <s v="Clases de piano Agueda Pecina"/>
    <x v="0"/>
    <s v="Rockstar Skull"/>
    <s v="Marco Delgado"/>
    <s v="Transferencia"/>
    <s v="NA"/>
    <s v="NA"/>
    <s v="No"/>
    <s v="NA"/>
    <s v="Activo"/>
    <n v="1"/>
    <n v="400"/>
    <n v="400"/>
  </r>
  <r>
    <n v="267"/>
    <d v="2023-12-31T00:00:00"/>
    <x v="0"/>
    <s v="Clases de Guitarra Hugo Vazquez"/>
    <x v="0"/>
    <s v="Rockstar Skull"/>
    <s v="Marco Delgado"/>
    <s v="Transferencia"/>
    <s v="NA"/>
    <s v="NA"/>
    <s v="No"/>
    <s v="NA"/>
    <s v="Activo"/>
    <n v="1"/>
    <n v="2160"/>
    <n v="2160"/>
  </r>
  <r>
    <n v="268"/>
    <d v="2024-01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269"/>
    <d v="2024-01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270"/>
    <d v="2024-01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271"/>
    <d v="2024-01-05T00:00:00"/>
    <x v="0"/>
    <s v="Mantenimiento Enero"/>
    <x v="0"/>
    <s v="Rockstar Skull"/>
    <s v="Antonio Razo"/>
    <s v="Transferencia"/>
    <s v="NA"/>
    <s v="NA"/>
    <s v="No"/>
    <s v="NA"/>
    <s v="Activo"/>
    <n v="1"/>
    <n v="684"/>
    <n v="684"/>
  </r>
  <r>
    <n v="272"/>
    <d v="2024-01-05T00:00:00"/>
    <x v="0"/>
    <s v="Pago Diciembre Jorge"/>
    <x v="0"/>
    <s v="Rockstar Skull"/>
    <s v="Escuela"/>
    <s v="Transferencia"/>
    <s v="NA"/>
    <s v="NA"/>
    <s v="No"/>
    <s v="NA"/>
    <s v="Activo"/>
    <n v="1"/>
    <n v="4486"/>
    <n v="4486"/>
  </r>
  <r>
    <n v="273"/>
    <d v="2024-01-06T00:00:00"/>
    <x v="0"/>
    <s v="Limpieza 06-Ene"/>
    <x v="0"/>
    <s v="Rockstar Skull"/>
    <s v="Marco Delgado"/>
    <s v="Transferencia"/>
    <s v="NA"/>
    <s v="NA"/>
    <s v="No"/>
    <s v="NA"/>
    <s v="Activo"/>
    <n v="1"/>
    <n v="400"/>
    <n v="400"/>
  </r>
  <r>
    <n v="274"/>
    <d v="2024-01-07T00:00:00"/>
    <x v="0"/>
    <s v="Pago CFE"/>
    <x v="0"/>
    <s v="Rockstar Skull"/>
    <s v="Marco Delgado"/>
    <s v="Transferencia"/>
    <s v="NA"/>
    <s v="NA"/>
    <s v="No"/>
    <s v="NA"/>
    <s v="Activo"/>
    <n v="1"/>
    <n v="704"/>
    <n v="704"/>
  </r>
  <r>
    <n v="275"/>
    <d v="2024-01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276"/>
    <d v="2024-01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277"/>
    <d v="2024-01-11T00:00:00"/>
    <x v="1"/>
    <s v="Mensualidad clase Guitarra G Isabel Ramos"/>
    <x v="0"/>
    <s v="Isabel Ramos"/>
    <s v="Escuela"/>
    <s v="Transferencia"/>
    <s v="20:00 a 21:00 Ma"/>
    <s v="Inscripción $0.00"/>
    <n v="0"/>
    <n v="0"/>
    <s v="Baja"/>
    <n v="1"/>
    <n v="1500"/>
    <n v="1500"/>
  </r>
  <r>
    <n v="278"/>
    <d v="2024-01-12T00:00:00"/>
    <x v="0"/>
    <s v="Servicio AI para Anuncios"/>
    <x v="0"/>
    <s v="Rockstar Skull"/>
    <s v="Escuela"/>
    <s v="Transferencia"/>
    <s v="NA"/>
    <s v="NA"/>
    <s v="No"/>
    <s v="NA"/>
    <s v="Activo"/>
    <n v="1"/>
    <n v="341.52"/>
    <n v="341.52"/>
  </r>
  <r>
    <n v="279"/>
    <d v="2024-01-14T00:00:00"/>
    <x v="0"/>
    <s v="Limpieza 14-Ene"/>
    <x v="0"/>
    <s v="Rockstar Skull"/>
    <s v="Escuela"/>
    <s v="Transferencia"/>
    <s v="NA"/>
    <s v="NA"/>
    <s v="No"/>
    <s v="NA"/>
    <s v="Activo"/>
    <n v="1"/>
    <n v="400"/>
    <n v="400"/>
  </r>
  <r>
    <n v="280"/>
    <d v="2024-01-15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81"/>
    <d v="2024-01-15T00:00:00"/>
    <x v="0"/>
    <s v="Google Ads"/>
    <x v="0"/>
    <s v="Rockstar Skull"/>
    <s v="Escuela"/>
    <s v="Transferencia"/>
    <s v="NA"/>
    <s v="NA"/>
    <s v="No"/>
    <s v="NA"/>
    <s v="Activo"/>
    <n v="1"/>
    <n v="5000"/>
    <n v="5000"/>
  </r>
  <r>
    <n v="282"/>
    <d v="2024-01-16T00:00:00"/>
    <x v="0"/>
    <s v="Total Play"/>
    <x v="0"/>
    <s v="Rockstar Skull"/>
    <s v="Marco Delgado"/>
    <s v="Transferencia"/>
    <s v="NA"/>
    <s v="NA"/>
    <s v="No"/>
    <s v="NA"/>
    <s v="Activo"/>
    <n v="1"/>
    <n v="499"/>
    <n v="499"/>
  </r>
  <r>
    <n v="283"/>
    <d v="2024-01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284"/>
    <d v="2024-01-20T00:00:00"/>
    <x v="0"/>
    <s v="Limpieza 20-Ene"/>
    <x v="0"/>
    <s v="Rockstar Skull"/>
    <s v="Escuela"/>
    <s v="Transferencia"/>
    <s v="NA"/>
    <s v="NA"/>
    <s v="No"/>
    <s v="NA"/>
    <s v="Activo"/>
    <n v="1"/>
    <n v="400"/>
    <n v="400"/>
  </r>
  <r>
    <n v="285"/>
    <d v="2024-01-22T00:00:00"/>
    <x v="0"/>
    <s v="Renta Ene (1)"/>
    <x v="0"/>
    <s v="Rockstar Skull"/>
    <s v="Antonio Razo"/>
    <s v="Transferencia"/>
    <s v="NA"/>
    <s v="NA"/>
    <s v="No"/>
    <s v="NA"/>
    <s v="Activo"/>
    <n v="1"/>
    <n v="6000"/>
    <n v="6000"/>
  </r>
  <r>
    <n v="286"/>
    <d v="2024-01-22T00:00:00"/>
    <x v="0"/>
    <s v="Renta Ene (2)"/>
    <x v="0"/>
    <s v="Rockstar Skull"/>
    <s v="Marco Delgado"/>
    <s v="Transferencia"/>
    <s v="NA"/>
    <s v="NA"/>
    <s v="No"/>
    <s v="NA"/>
    <s v="Activo"/>
    <n v="1"/>
    <n v="3000"/>
    <n v="3000"/>
  </r>
  <r>
    <n v="287"/>
    <d v="2024-01-22T00:00:00"/>
    <x v="0"/>
    <s v="Renta Ene (3)"/>
    <x v="0"/>
    <s v="Rockstar Skull"/>
    <s v="Antonio Razo"/>
    <s v="Transferencia"/>
    <s v="NA"/>
    <s v="NA"/>
    <s v="No"/>
    <s v="NA"/>
    <s v="Activo"/>
    <n v="1"/>
    <n v="2560"/>
    <n v="2560"/>
  </r>
  <r>
    <n v="288"/>
    <d v="2024-01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289"/>
    <d v="2024-01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290"/>
    <d v="2024-01-29T00:00:00"/>
    <x v="0"/>
    <s v="Limpieza 27-Ene"/>
    <x v="0"/>
    <s v="Rockstar Skull"/>
    <s v="Marco Delgado"/>
    <s v="Transferencia"/>
    <s v="NA"/>
    <s v="NA"/>
    <s v="No"/>
    <s v="NA"/>
    <s v="Activo"/>
    <n v="1"/>
    <n v="400"/>
    <n v="400"/>
  </r>
  <r>
    <n v="291"/>
    <d v="2024-01-30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292"/>
    <d v="2024-01-31T00:00:00"/>
    <x v="0"/>
    <s v="Comisiones TPV"/>
    <x v="0"/>
    <s v="Rockstar Skull"/>
    <s v="Escuela"/>
    <s v="TPV"/>
    <s v="NA"/>
    <s v="NA"/>
    <s v="No"/>
    <s v="NA"/>
    <s v="Activo"/>
    <n v="1"/>
    <n v="813.16"/>
    <n v="813.16"/>
  </r>
  <r>
    <n v="293"/>
    <d v="2024-01-31T00:00:00"/>
    <x v="0"/>
    <s v="Clases de Guitarra Hugo Vazquez"/>
    <x v="0"/>
    <s v="Rockstar Skull"/>
    <s v="Marco Delgado"/>
    <s v="Transferencia"/>
    <s v="NA"/>
    <s v="NA"/>
    <s v="No"/>
    <s v="NA"/>
    <s v="Activo"/>
    <n v="1"/>
    <n v="1900"/>
    <n v="1900"/>
  </r>
  <r>
    <n v="294"/>
    <d v="2024-01-31T00:00:00"/>
    <x v="0"/>
    <s v="Clases de Teclado Manuel Reyes"/>
    <x v="0"/>
    <s v="Rockstar Skull"/>
    <s v="Marco Delgado"/>
    <s v="Transferencia"/>
    <s v="NA"/>
    <s v="NA"/>
    <s v="No"/>
    <s v="NA"/>
    <s v="Activo"/>
    <n v="1"/>
    <n v="400"/>
    <n v="400"/>
  </r>
  <r>
    <n v="295"/>
    <d v="2024-01-31T00:00:00"/>
    <x v="0"/>
    <s v="Clases de Bajo Luis Blanquet"/>
    <x v="0"/>
    <s v="Rockstar Skull"/>
    <s v="Marco Delgado"/>
    <s v="Transferencia"/>
    <s v="NA"/>
    <s v="NA"/>
    <s v="No"/>
    <s v="NA"/>
    <s v="Activo"/>
    <n v="1"/>
    <n v="400"/>
    <n v="400"/>
  </r>
  <r>
    <n v="296"/>
    <d v="2024-01-31T00:00:00"/>
    <x v="0"/>
    <s v="Clases de Batería Julio Olvera"/>
    <x v="0"/>
    <s v="Rockstar Skull"/>
    <s v="Marco Delgado"/>
    <s v="Transferencia"/>
    <s v="NA"/>
    <s v="NA"/>
    <s v="No"/>
    <s v="NA"/>
    <s v="Activo"/>
    <n v="1"/>
    <n v="1760"/>
    <n v="1760"/>
  </r>
  <r>
    <n v="297"/>
    <d v="2024-01-31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298"/>
    <d v="2024-02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299"/>
    <d v="2024-02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300"/>
    <d v="2024-02-02T00:00:00"/>
    <x v="0"/>
    <s v="Mantenimiento Febrero"/>
    <x v="0"/>
    <s v="Rockstar Skull"/>
    <s v="Antonio Razo"/>
    <s v="Transferencia"/>
    <s v="NA"/>
    <s v="NA"/>
    <s v="No"/>
    <s v="NA"/>
    <s v="Activo"/>
    <n v="1"/>
    <n v="684"/>
    <n v="684"/>
  </r>
  <r>
    <n v="301"/>
    <d v="2024-02-02T00:00:00"/>
    <x v="0"/>
    <s v="Google Ads"/>
    <x v="0"/>
    <s v="Rockstar Skull"/>
    <s v="Antonio Razo"/>
    <s v="Transferencia"/>
    <s v="NA"/>
    <s v="NA"/>
    <s v="No"/>
    <s v="NA"/>
    <s v="Activo"/>
    <n v="1"/>
    <n v="5000"/>
    <n v="5000"/>
  </r>
  <r>
    <n v="302"/>
    <d v="2024-02-03T00:00:00"/>
    <x v="0"/>
    <s v="Transferencia Marco a Antonio (Cargo)"/>
    <x v="0"/>
    <s v="Rockstar Skull"/>
    <s v="Marco Delgado"/>
    <s v="Transferencia"/>
    <s v="NA"/>
    <s v="NA"/>
    <s v="No"/>
    <s v="NA"/>
    <s v="Activo"/>
    <n v="1"/>
    <n v="6000"/>
    <n v="6000"/>
  </r>
  <r>
    <n v="303"/>
    <d v="2024-02-03T00:00:00"/>
    <x v="0"/>
    <s v="Transferencia Marco a Antonio (Abono)"/>
    <x v="0"/>
    <s v="Rockstar Skull"/>
    <s v="Antonio Razo"/>
    <s v="Transferencia"/>
    <s v="NA"/>
    <s v="NA"/>
    <s v="No"/>
    <s v="NA"/>
    <s v="Activo"/>
    <n v="1"/>
    <n v="-6000"/>
    <n v="-6000"/>
  </r>
  <r>
    <n v="304"/>
    <d v="2024-02-03T00:00:00"/>
    <x v="0"/>
    <s v="Gel antibacterial"/>
    <x v="0"/>
    <s v="Rockstar Skull"/>
    <s v="Escuela"/>
    <s v="Efectivo"/>
    <s v="NA"/>
    <s v="NA"/>
    <s v="No"/>
    <s v="NA"/>
    <s v="Activo"/>
    <n v="1"/>
    <n v="115"/>
    <n v="115"/>
  </r>
  <r>
    <n v="305"/>
    <d v="2024-02-03T00:00:00"/>
    <x v="0"/>
    <s v="Cables"/>
    <x v="0"/>
    <s v="Rockstar Skull"/>
    <s v="Escuela"/>
    <s v="Efectivo"/>
    <s v="NA"/>
    <s v="NA"/>
    <s v="No"/>
    <s v="NA"/>
    <s v="Activo"/>
    <n v="1"/>
    <n v="750"/>
    <n v="750"/>
  </r>
  <r>
    <n v="306"/>
    <d v="2024-02-03T00:00:00"/>
    <x v="0"/>
    <s v="Papel de baño 4 rollos"/>
    <x v="0"/>
    <s v="Rockstar Skull"/>
    <s v="Escuela"/>
    <s v="Efectivo"/>
    <s v="NA"/>
    <s v="NA"/>
    <s v="No"/>
    <s v="NA"/>
    <s v="Activo"/>
    <n v="1"/>
    <n v="50"/>
    <n v="50"/>
  </r>
  <r>
    <n v="307"/>
    <d v="2024-02-03T00:00:00"/>
    <x v="0"/>
    <s v="Limpieza 03-Feb"/>
    <x v="0"/>
    <s v="Rockstar Skull"/>
    <s v="Marco Delgado"/>
    <s v="Transferencia"/>
    <s v="NA"/>
    <s v="NA"/>
    <s v="No"/>
    <s v="NA"/>
    <s v="Activo"/>
    <n v="1"/>
    <n v="400"/>
    <n v="400"/>
  </r>
  <r>
    <n v="308"/>
    <d v="2024-02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309"/>
    <d v="2024-02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310"/>
    <d v="2024-02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311"/>
    <d v="2024-02-10T00:00:00"/>
    <x v="0"/>
    <s v="Limpieza 10-Feb"/>
    <x v="0"/>
    <s v="Rockstar Skull"/>
    <s v="Escuela"/>
    <s v="Transferencia"/>
    <s v="NA"/>
    <s v="NA"/>
    <s v="No"/>
    <s v="NA"/>
    <s v="Activo"/>
    <n v="1"/>
    <n v="400"/>
    <n v="400"/>
  </r>
  <r>
    <n v="312"/>
    <d v="2024-02-12T00:00:00"/>
    <x v="0"/>
    <s v="Servicio AI para Anuncios"/>
    <x v="0"/>
    <s v="Rockstar Skull"/>
    <s v="Escuela"/>
    <s v="Transferencia"/>
    <s v="NA"/>
    <s v="NA"/>
    <s v="No"/>
    <s v="NA"/>
    <s v="Activo"/>
    <n v="1"/>
    <n v="343.42"/>
    <n v="343.42"/>
  </r>
  <r>
    <n v="313"/>
    <d v="2024-02-16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314"/>
    <d v="2024-02-18T00:00:00"/>
    <x v="0"/>
    <s v="Total Play"/>
    <x v="0"/>
    <s v="Rockstar Skull"/>
    <s v="Marco Delgado"/>
    <s v="Transferencia"/>
    <s v="NA"/>
    <s v="NA"/>
    <s v="No"/>
    <s v="NA"/>
    <s v="Activo"/>
    <n v="1"/>
    <n v="549"/>
    <n v="549"/>
  </r>
  <r>
    <n v="315"/>
    <d v="2024-02-19T00:00:00"/>
    <x v="0"/>
    <s v="Limpieza 17-Feb"/>
    <x v="0"/>
    <s v="Rockstar Skull"/>
    <s v="Escuela"/>
    <s v="Transferencia"/>
    <s v="NA"/>
    <s v="NA"/>
    <s v="No"/>
    <s v="NA"/>
    <s v="Activo"/>
    <n v="1"/>
    <n v="400"/>
    <n v="400"/>
  </r>
  <r>
    <n v="316"/>
    <d v="2024-02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317"/>
    <d v="2024-02-23T00:00:00"/>
    <x v="0"/>
    <s v="Renta Febrero"/>
    <x v="0"/>
    <s v="Rockstar Skull"/>
    <s v="Antonio Razo"/>
    <s v="Transferencia"/>
    <s v="NA"/>
    <s v="NA"/>
    <s v="No"/>
    <s v="NA"/>
    <s v="Activo"/>
    <n v="1"/>
    <n v="11560"/>
    <n v="11560"/>
  </r>
  <r>
    <n v="318"/>
    <d v="2024-02-23T00:00:00"/>
    <x v="0"/>
    <s v="Google Ads"/>
    <x v="0"/>
    <s v="Rockstar Skull"/>
    <s v="Antonio Razo"/>
    <s v="Transferencia"/>
    <s v="NA"/>
    <s v="NA"/>
    <s v="No"/>
    <s v="NA"/>
    <s v="Activo"/>
    <n v="1"/>
    <n v="5000"/>
    <n v="5000"/>
  </r>
  <r>
    <n v="319"/>
    <d v="2024-02-24T00:00:00"/>
    <x v="0"/>
    <s v="Limpieza 24-Feb"/>
    <x v="0"/>
    <s v="Rockstar Skull"/>
    <s v="Escuela"/>
    <s v="Transferencia"/>
    <s v="NA"/>
    <s v="NA"/>
    <s v="No"/>
    <s v="NA"/>
    <s v="Activo"/>
    <n v="1"/>
    <n v="400"/>
    <n v="400"/>
  </r>
  <r>
    <n v="320"/>
    <d v="2024-02-25T00:00:00"/>
    <x v="0"/>
    <s v="SSL Emprendedor (25/02/2024 - 24/02/2025) *_x0009_$448.00"/>
    <x v="1"/>
    <s v="Symbiot Technologies"/>
    <s v="Marco Delgado"/>
    <s v="TDC"/>
    <s v="NA"/>
    <s v="NA"/>
    <s v="NA"/>
    <s v="NA"/>
    <s v="Activo"/>
    <n v="1"/>
    <n v="519.67999999999995"/>
    <n v="519.67999999999995"/>
  </r>
  <r>
    <n v="321"/>
    <d v="2024-02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322"/>
    <d v="2024-02-27T00:00:00"/>
    <x v="1"/>
    <s v="Mensualidad clase Batería G Enrique Alexander Roldan Lopez"/>
    <x v="0"/>
    <s v="Enrique Alexander Roldan Lopez"/>
    <s v="Escuela"/>
    <s v="TPV"/>
    <s v="19:00 a 20:00 Ma"/>
    <s v="Inscripción $0.00"/>
    <s v="Si"/>
    <n v="0"/>
    <s v="Baja"/>
    <n v="1"/>
    <n v="1350"/>
    <n v="1350"/>
  </r>
  <r>
    <n v="323"/>
    <d v="2024-02-28T00:00:00"/>
    <x v="0"/>
    <s v="Transferencia Escuela a Antonio Razo - Cargo"/>
    <x v="0"/>
    <s v="Rockstar Skull"/>
    <s v="Escuela"/>
    <s v="Transferencia"/>
    <s v="NA"/>
    <s v="NA"/>
    <s v="No"/>
    <s v="NA"/>
    <s v="Activo"/>
    <n v="1"/>
    <n v="10000"/>
    <n v="10000"/>
  </r>
  <r>
    <n v="324"/>
    <d v="2024-02-28T00:00:00"/>
    <x v="0"/>
    <s v="Transferencia Escuela a Antonio Razo - Abono"/>
    <x v="0"/>
    <s v="Rockstar Skull"/>
    <s v="Antonio Razo"/>
    <s v="Transferencia"/>
    <s v="NA"/>
    <s v="NA"/>
    <s v="No"/>
    <s v="NA"/>
    <s v="Activo"/>
    <n v="1"/>
    <n v="-10000"/>
    <n v="-10000"/>
  </r>
  <r>
    <n v="325"/>
    <d v="2024-02-29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326"/>
    <d v="2024-02-29T00:00:00"/>
    <x v="0"/>
    <s v="Comisiones TPV"/>
    <x v="0"/>
    <s v="Rockstar Skull"/>
    <s v="Escuela"/>
    <s v="TPV"/>
    <s v="NA"/>
    <s v="NA"/>
    <s v="No"/>
    <s v="NA"/>
    <s v="Activo"/>
    <n v="1"/>
    <n v="752.26"/>
    <n v="752.26"/>
  </r>
  <r>
    <n v="327"/>
    <d v="2024-02-29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328"/>
    <d v="2024-02-29T00:00:00"/>
    <x v="0"/>
    <s v="Clases de Batería Julio Olvera"/>
    <x v="0"/>
    <s v="Rockstar Skull"/>
    <s v="Escuela"/>
    <s v="Transferencia"/>
    <s v="NA"/>
    <s v="NA"/>
    <s v="No"/>
    <s v="NA"/>
    <s v="Activo"/>
    <n v="1"/>
    <n v="1200"/>
    <n v="1200"/>
  </r>
  <r>
    <n v="329"/>
    <d v="2024-02-29T00:00:00"/>
    <x v="0"/>
    <s v="Clases de Guitarra Hugo Vazquez"/>
    <x v="0"/>
    <s v="Rockstar Skull"/>
    <s v="Escuela"/>
    <s v="Transferencia"/>
    <s v="NA"/>
    <s v="NA"/>
    <s v="No"/>
    <s v="NA"/>
    <s v="Activo"/>
    <n v="1"/>
    <n v="1200"/>
    <n v="1200"/>
  </r>
  <r>
    <n v="330"/>
    <d v="2024-02-29T00:00:00"/>
    <x v="0"/>
    <s v="Clases de Teclado Manuel Reyes"/>
    <x v="0"/>
    <s v="Rockstar Skull"/>
    <s v="Escuela"/>
    <s v="Transferencia"/>
    <s v="NA"/>
    <s v="NA"/>
    <s v="No"/>
    <s v="NA"/>
    <s v="Activo"/>
    <n v="1"/>
    <n v="400"/>
    <n v="400"/>
  </r>
  <r>
    <n v="331"/>
    <d v="2024-02-29T00:00:00"/>
    <x v="0"/>
    <s v="Clases de Bajo Luis Blanquet"/>
    <x v="0"/>
    <s v="Rockstar Skull"/>
    <s v="Escuela"/>
    <s v="Transferencia"/>
    <s v="NA"/>
    <s v="NA"/>
    <s v="No"/>
    <s v="NA"/>
    <s v="Activo"/>
    <n v="1"/>
    <n v="400"/>
    <n v="400"/>
  </r>
  <r>
    <n v="332"/>
    <d v="2024-03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333"/>
    <d v="2024-03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334"/>
    <d v="2024-03-02T00:00:00"/>
    <x v="0"/>
    <s v="Mantenimiento Marzo"/>
    <x v="0"/>
    <s v="Rockstar Skull"/>
    <s v="Antonio Razo"/>
    <s v="Transferencia"/>
    <s v="NA"/>
    <s v="NA"/>
    <s v="No"/>
    <s v="NA"/>
    <s v="Activo"/>
    <n v="1"/>
    <n v="684"/>
    <n v="684"/>
  </r>
  <r>
    <n v="335"/>
    <d v="2024-03-02T00:00:00"/>
    <x v="0"/>
    <s v="Limpieza 01-Mar"/>
    <x v="0"/>
    <s v="Rockstar Skull"/>
    <s v="Escuela"/>
    <s v="Transferencia"/>
    <s v="NA"/>
    <s v="NA"/>
    <s v="No"/>
    <s v="NA"/>
    <s v="Activo"/>
    <n v="1"/>
    <n v="400"/>
    <n v="400"/>
  </r>
  <r>
    <n v="336"/>
    <d v="2024-03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337"/>
    <d v="2024-03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338"/>
    <d v="2024-03-08T00:00:00"/>
    <x v="0"/>
    <s v="Cloro, jabón, papel de baño"/>
    <x v="0"/>
    <s v="Rockstar Skull"/>
    <s v="Escuela"/>
    <s v="Efectivo"/>
    <s v="NA"/>
    <s v="NA"/>
    <s v="No"/>
    <s v="NA"/>
    <s v="Activo"/>
    <n v="1"/>
    <n v="150"/>
    <n v="150"/>
  </r>
  <r>
    <n v="339"/>
    <d v="2024-03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340"/>
    <d v="2024-03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341"/>
    <d v="2024-03-09T00:00:00"/>
    <x v="0"/>
    <s v="Limpieza 08-Mar"/>
    <x v="0"/>
    <s v="Rockstar Skull"/>
    <s v="Escuela"/>
    <s v="Transferencia"/>
    <s v="NA"/>
    <s v="NA"/>
    <s v="No"/>
    <s v="NA"/>
    <s v="Activo"/>
    <n v="1"/>
    <n v="400"/>
    <n v="400"/>
  </r>
  <r>
    <n v="342"/>
    <d v="2024-03-12T00:00:00"/>
    <x v="0"/>
    <s v="Pago CFE"/>
    <x v="0"/>
    <s v="Rockstar Skull"/>
    <s v="Marco Delgado"/>
    <s v="Transferencia"/>
    <s v="NA"/>
    <s v="NA"/>
    <s v="No"/>
    <s v="NA"/>
    <s v="Activo"/>
    <n v="1"/>
    <n v="643"/>
    <n v="643"/>
  </r>
  <r>
    <n v="343"/>
    <d v="2024-03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344"/>
    <d v="2024-03-15T00:00:00"/>
    <x v="0"/>
    <s v="Pago Frank - Quincena"/>
    <x v="0"/>
    <s v="Rockstar Skull"/>
    <s v="Escuela"/>
    <s v="Transferencia"/>
    <s v="NA"/>
    <s v="NA"/>
    <s v="No"/>
    <s v="NA"/>
    <s v="Activo"/>
    <n v="1"/>
    <n v="2000"/>
    <n v="2000"/>
  </r>
  <r>
    <n v="345"/>
    <d v="2024-03-16T00:00:00"/>
    <x v="0"/>
    <s v="Total Play"/>
    <x v="0"/>
    <s v="Rockstar Skull"/>
    <s v="Escuela"/>
    <s v="Transferencia"/>
    <s v="NA"/>
    <s v="NA"/>
    <s v="No"/>
    <s v="NA"/>
    <s v="Activo"/>
    <n v="1"/>
    <n v="499"/>
    <n v="499"/>
  </r>
  <r>
    <n v="346"/>
    <d v="2024-03-18T00:00:00"/>
    <x v="0"/>
    <s v="Limpieza 15-Mar"/>
    <x v="0"/>
    <s v="Rockstar Skull"/>
    <s v="Escuela"/>
    <s v="Transferencia"/>
    <s v="NA"/>
    <s v="NA"/>
    <s v="No"/>
    <s v="NA"/>
    <s v="Activo"/>
    <n v="1"/>
    <n v="400"/>
    <n v="400"/>
  </r>
  <r>
    <n v="347"/>
    <d v="2024-03-19T00:00:00"/>
    <x v="1"/>
    <s v="Mensualidad clase Bajo G Mateo Ludwig"/>
    <x v="0"/>
    <s v="Mateo Ludwig"/>
    <s v="Escuela"/>
    <s v="TPV"/>
    <s v="18:00 a 19:00 Ma"/>
    <s v="Inscripción $0.00"/>
    <s v="No"/>
    <n v="0"/>
    <s v="Baja"/>
    <n v="1"/>
    <n v="1500"/>
    <n v="1500"/>
  </r>
  <r>
    <n v="348"/>
    <d v="2024-03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349"/>
    <d v="2024-03-22T00:00:00"/>
    <x v="1"/>
    <s v="Mensualidad clase Teclado G Oscar Castilla"/>
    <x v="0"/>
    <s v="Oscar Castilla"/>
    <s v="Escuela"/>
    <s v="TPV"/>
    <s v="12:00 a 13:00 Mi"/>
    <s v="Inscripción $0.00"/>
    <s v="Si"/>
    <s v="Oscar Castilla"/>
    <s v="Baja"/>
    <n v="1"/>
    <n v="1350"/>
    <n v="1350"/>
  </r>
  <r>
    <n v="350"/>
    <d v="2024-03-22T00:00:00"/>
    <x v="0"/>
    <s v="Limpieza 22-Mar"/>
    <x v="0"/>
    <s v="Rockstar Skull"/>
    <s v="Escuela"/>
    <s v="Transferencia"/>
    <s v="NA"/>
    <s v="NA"/>
    <s v="No"/>
    <s v="NA"/>
    <s v="Activo"/>
    <n v="1"/>
    <n v="400"/>
    <n v="400"/>
  </r>
  <r>
    <n v="351"/>
    <d v="2024-03-22T00:00:00"/>
    <x v="0"/>
    <s v="Renta Marzo"/>
    <x v="0"/>
    <s v="Rockstar Skull"/>
    <s v="Escuela"/>
    <s v="Transferencia"/>
    <s v="NA"/>
    <s v="NA"/>
    <s v="No"/>
    <s v="NA"/>
    <s v="Activo"/>
    <n v="1"/>
    <n v="11560"/>
    <n v="11560"/>
  </r>
  <r>
    <n v="352"/>
    <d v="2024-03-25T00:00:00"/>
    <x v="0"/>
    <s v="Google Ads"/>
    <x v="0"/>
    <s v="Rockstar Skull"/>
    <s v="Antonio Razo"/>
    <s v="TDC"/>
    <s v="NA"/>
    <s v="NA"/>
    <s v="No"/>
    <s v="NA"/>
    <s v="Activo"/>
    <n v="1"/>
    <n v="5000"/>
    <n v="5000"/>
  </r>
  <r>
    <n v="353"/>
    <d v="2024-03-27T00:00:00"/>
    <x v="0"/>
    <s v="Renovar Dominio - symbiot-technologies.com - 1 Año(s) (26/04/2024 - 25/04/2025) *"/>
    <x v="1"/>
    <s v="Symbiot Technologies"/>
    <s v="Marco Delgado"/>
    <s v="TDC"/>
    <s v="NA"/>
    <s v="NA"/>
    <s v="NA"/>
    <s v="NA"/>
    <s v="Activo"/>
    <n v="1"/>
    <n v="270.98"/>
    <n v="270.98"/>
  </r>
  <r>
    <n v="354"/>
    <d v="2024-03-27T00:00:00"/>
    <x v="1"/>
    <s v="Mensualidad clase Guitarra G Enrique Alexander Roldan Lopez"/>
    <x v="0"/>
    <s v="Enrique Alexander Roldan Lopez"/>
    <s v="Escuela"/>
    <s v="Transferencia"/>
    <s v="17:00 a 18:00 Mi"/>
    <s v="Inscripción $0.00"/>
    <s v="Si"/>
    <n v="0"/>
    <s v="Baja"/>
    <n v="1"/>
    <n v="1350"/>
    <n v="1350"/>
  </r>
  <r>
    <n v="355"/>
    <d v="2024-03-29T00:00:00"/>
    <x v="0"/>
    <s v="Plan Emprendedor (Plesk) - symbiot.com.mx (27/04/2024 - 26/04/2025) *"/>
    <x v="1"/>
    <s v="Symbiot Technologies"/>
    <s v="Marco Delgado"/>
    <s v="TDC"/>
    <s v="NA"/>
    <s v="NA"/>
    <s v="NA"/>
    <s v="NA"/>
    <s v="Activo"/>
    <n v="1"/>
    <n v="660.04"/>
    <n v="660.04"/>
  </r>
  <r>
    <n v="356"/>
    <d v="2024-03-29T00:00:00"/>
    <x v="1"/>
    <s v="Mensualidad clase Bajo G Brenda Serrano Cervantes"/>
    <x v="0"/>
    <s v="Brenda Serrano Cervantes"/>
    <s v="Escuela"/>
    <s v="Transferencia"/>
    <s v="18:00 a 19:00 J"/>
    <s v="Inscripción $0.00"/>
    <n v="0"/>
    <n v="0"/>
    <s v="Baja"/>
    <n v="1"/>
    <n v="1500"/>
    <n v="1500"/>
  </r>
  <r>
    <n v="357"/>
    <d v="2024-03-30T00:00:00"/>
    <x v="0"/>
    <s v="Limpieza 29-Mar"/>
    <x v="0"/>
    <s v="Rockstar Skull"/>
    <s v="Escuela"/>
    <s v="Transferencia"/>
    <s v="NA"/>
    <s v="NA"/>
    <s v="No"/>
    <s v="NA"/>
    <s v="Activo"/>
    <n v="1"/>
    <n v="400"/>
    <n v="400"/>
  </r>
  <r>
    <n v="358"/>
    <d v="2024-03-31T00:00:00"/>
    <x v="0"/>
    <s v="Comisiones TPV"/>
    <x v="0"/>
    <s v="Rockstar Skull"/>
    <s v="Escuela"/>
    <s v="TPV"/>
    <s v="NA"/>
    <s v="NA"/>
    <s v="No"/>
    <s v="NA"/>
    <s v="Activo"/>
    <n v="1"/>
    <n v="949.17"/>
    <n v="949.17"/>
  </r>
  <r>
    <n v="359"/>
    <d v="2024-03-31T00:00:00"/>
    <x v="0"/>
    <s v="Pago Frank - Quincena"/>
    <x v="0"/>
    <s v="Rockstar Skull"/>
    <s v="Marco Delgado"/>
    <s v="Transferencia"/>
    <s v="NA"/>
    <s v="NA"/>
    <s v="No"/>
    <s v="NA"/>
    <s v="Activo"/>
    <n v="1"/>
    <n v="2000"/>
    <n v="2000"/>
  </r>
  <r>
    <n v="360"/>
    <d v="2024-03-31T00:00:00"/>
    <x v="0"/>
    <s v="Clases de Batería Julio Olvera"/>
    <x v="0"/>
    <s v="Rockstar Skull"/>
    <s v="Escuela"/>
    <s v="Transferencia"/>
    <s v="NA"/>
    <s v="NA"/>
    <s v="No"/>
    <s v="NA"/>
    <s v="Activo"/>
    <n v="1"/>
    <n v="1820"/>
    <n v="1820"/>
  </r>
  <r>
    <n v="361"/>
    <d v="2024-03-31T00:00:00"/>
    <x v="0"/>
    <s v="Clases de Guitarra Hugo Vazquez"/>
    <x v="0"/>
    <s v="Rockstar Skull"/>
    <s v="Escuela"/>
    <s v="Transferencia"/>
    <s v="NA"/>
    <s v="NA"/>
    <s v="No"/>
    <s v="NA"/>
    <s v="Activo"/>
    <n v="1"/>
    <n v="2200"/>
    <n v="2200"/>
  </r>
  <r>
    <n v="362"/>
    <d v="2024-03-31T00:00:00"/>
    <x v="0"/>
    <s v="Clases de Teclado Manuel Reyes"/>
    <x v="0"/>
    <s v="Rockstar Skull"/>
    <s v="Escuela"/>
    <s v="Transferencia"/>
    <s v="NA"/>
    <s v="NA"/>
    <s v="No"/>
    <s v="NA"/>
    <s v="Activo"/>
    <n v="1"/>
    <n v="800"/>
    <n v="800"/>
  </r>
  <r>
    <n v="363"/>
    <d v="2024-03-31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364"/>
    <d v="2024-04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365"/>
    <d v="2024-04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366"/>
    <d v="2024-04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367"/>
    <d v="2024-04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368"/>
    <d v="2024-04-04T00:00:00"/>
    <x v="0"/>
    <s v="Mantenimiento Abril"/>
    <x v="0"/>
    <s v="Rockstar Skull"/>
    <s v="Antonio Razo"/>
    <s v="Transferencia"/>
    <s v="NA"/>
    <s v="NA"/>
    <s v="No"/>
    <s v="NA"/>
    <s v="Activo"/>
    <n v="1"/>
    <n v="684"/>
    <n v="684"/>
  </r>
  <r>
    <n v="369"/>
    <d v="2024-04-08T00:00:00"/>
    <x v="0"/>
    <s v="Limpieza 08-Abr"/>
    <x v="0"/>
    <s v="Rockstar Skull"/>
    <s v="Escuela"/>
    <s v="Transferencia"/>
    <s v="NA"/>
    <s v="NA"/>
    <s v="No"/>
    <s v="NA"/>
    <s v="Activo"/>
    <n v="1"/>
    <n v="400"/>
    <n v="400"/>
  </r>
  <r>
    <n v="370"/>
    <d v="2024-04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371"/>
    <d v="2024-04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372"/>
    <d v="2024-04-14T00:00:00"/>
    <x v="0"/>
    <s v="Limpieza 13-Abr"/>
    <x v="0"/>
    <s v="Rockstar Skull"/>
    <s v="Escuela"/>
    <s v="Transferencia"/>
    <s v="NA"/>
    <s v="NA"/>
    <s v="No"/>
    <s v="NA"/>
    <s v="Activo"/>
    <n v="1"/>
    <n v="400"/>
    <n v="400"/>
  </r>
  <r>
    <n v="373"/>
    <d v="2024-04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374"/>
    <d v="2024-04-17T00:00:00"/>
    <x v="0"/>
    <s v="Quincena Frank"/>
    <x v="0"/>
    <s v="Rockstar Skull"/>
    <s v="Escuela"/>
    <s v="Transferencia"/>
    <s v="NA"/>
    <s v="NA"/>
    <s v="No"/>
    <s v="NA"/>
    <s v="Activo"/>
    <n v="1"/>
    <n v="2000"/>
    <n v="2000"/>
  </r>
  <r>
    <n v="375"/>
    <d v="2024-04-17T00:00:00"/>
    <x v="0"/>
    <s v="Videos Frank Rockstar Skull"/>
    <x v="0"/>
    <s v="Rockstar Skull"/>
    <s v="Escuela"/>
    <s v="Transferencia"/>
    <s v="NA"/>
    <s v="NA"/>
    <s v="No"/>
    <s v="NA"/>
    <s v="Activo"/>
    <n v="8"/>
    <n v="256.25"/>
    <n v="2050"/>
  </r>
  <r>
    <n v="376"/>
    <d v="2024-04-17T00:00:00"/>
    <x v="0"/>
    <s v="Renta parte 1 de 3"/>
    <x v="0"/>
    <s v="Rockstar Skull"/>
    <s v="Marco Delgado"/>
    <s v="Transferencia"/>
    <s v="NA"/>
    <s v="NA"/>
    <s v="No"/>
    <s v="NA"/>
    <s v="Activo"/>
    <n v="1"/>
    <n v="3000"/>
    <n v="3000"/>
  </r>
  <r>
    <n v="377"/>
    <d v="2024-04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378"/>
    <d v="2024-04-21T00:00:00"/>
    <x v="0"/>
    <s v="Renta parte 2 de 3"/>
    <x v="0"/>
    <s v="Rockstar Skull"/>
    <s v="Escuela"/>
    <s v="Transferencia"/>
    <s v="NA"/>
    <s v="NA"/>
    <s v="No"/>
    <s v="NA"/>
    <s v="Activo"/>
    <n v="1"/>
    <n v="6000"/>
    <n v="6000"/>
  </r>
  <r>
    <n v="379"/>
    <d v="2024-04-21T00:00:00"/>
    <x v="0"/>
    <s v="Renta parte 3 de 3"/>
    <x v="0"/>
    <s v="Rockstar Skull"/>
    <s v="Antonio Razo"/>
    <s v="Transferencia"/>
    <s v="NA"/>
    <s v="NA"/>
    <s v="No"/>
    <s v="NA"/>
    <s v="Activo"/>
    <n v="1"/>
    <n v="2560"/>
    <n v="2560"/>
  </r>
  <r>
    <n v="380"/>
    <d v="2024-04-21T00:00:00"/>
    <x v="0"/>
    <s v="Total Play"/>
    <x v="0"/>
    <s v="Rockstar Skull"/>
    <s v="Marco Delgado"/>
    <s v="Transferencia"/>
    <s v="NA"/>
    <s v="NA"/>
    <s v="No"/>
    <s v="NA"/>
    <s v="Activo"/>
    <n v="1"/>
    <n v="549"/>
    <n v="549"/>
  </r>
  <r>
    <n v="381"/>
    <d v="2024-04-21T00:00:00"/>
    <x v="0"/>
    <s v="Limpieza 20-Abr"/>
    <x v="0"/>
    <s v="Rockstar Skull"/>
    <s v="Escuela"/>
    <s v="Transferencia"/>
    <s v="NA"/>
    <s v="NA"/>
    <s v="No"/>
    <s v="NA"/>
    <s v="Activo"/>
    <n v="1"/>
    <n v="400"/>
    <n v="400"/>
  </r>
  <r>
    <n v="382"/>
    <d v="2024-04-22T00:00:00"/>
    <x v="1"/>
    <s v="Mensualidad clase Teclado G Oscar Castilla"/>
    <x v="0"/>
    <s v="Oscar Castilla"/>
    <s v="Escuela"/>
    <s v="TPV"/>
    <s v="12:00 a 13:00 Mi"/>
    <s v="Inscripción $0.00"/>
    <s v="Si"/>
    <s v="Oscar Castilla"/>
    <s v="Baja"/>
    <n v="1"/>
    <n v="1350"/>
    <n v="1350"/>
  </r>
  <r>
    <n v="383"/>
    <d v="2024-04-27T00:00:00"/>
    <x v="0"/>
    <s v="Renovar Dominio - symbiot.com.mx - 1 Año(s) (28/04/2024 - 27/04/2025) *"/>
    <x v="1"/>
    <s v="Symbiot Technologies"/>
    <s v="Marco Delgado"/>
    <s v="TDC"/>
    <s v="NA"/>
    <s v="NA"/>
    <s v="NA"/>
    <s v="NA"/>
    <s v="Activo"/>
    <n v="1"/>
    <n v="350.78"/>
    <n v="350.78"/>
  </r>
  <r>
    <n v="384"/>
    <d v="2024-04-27T00:00:00"/>
    <x v="0"/>
    <s v="Limpieza 27-Abr"/>
    <x v="0"/>
    <s v="Rockstar Skull"/>
    <s v="Escuela"/>
    <s v="Transferencia"/>
    <s v="NA"/>
    <s v="NA"/>
    <s v="No"/>
    <s v="NA"/>
    <s v="Activo"/>
    <n v="1"/>
    <n v="400"/>
    <n v="400"/>
  </r>
  <r>
    <n v="385"/>
    <d v="2024-04-29T00:00:00"/>
    <x v="0"/>
    <s v="Meta Ads"/>
    <x v="0"/>
    <s v="Rockstar Skull"/>
    <s v="Antonio Razo"/>
    <s v="Transferencia"/>
    <s v="NA"/>
    <s v="NA"/>
    <s v="No"/>
    <s v="NA"/>
    <s v="Activo"/>
    <n v="1"/>
    <n v="5000"/>
    <n v="5000"/>
  </r>
  <r>
    <n v="386"/>
    <d v="2024-04-30T00:00:00"/>
    <x v="0"/>
    <s v="Pago Frank - Quincena"/>
    <x v="0"/>
    <s v="Rockstar Skull"/>
    <s v="Marco Delgado"/>
    <s v="Transferencia"/>
    <s v="NA"/>
    <s v="NA"/>
    <s v="No"/>
    <s v="NA"/>
    <s v="Activo"/>
    <n v="1"/>
    <n v="3500"/>
    <n v="3500"/>
  </r>
  <r>
    <n v="387"/>
    <d v="2024-04-30T00:00:00"/>
    <x v="0"/>
    <s v="Clases de Teclado Manuel Reyes"/>
    <x v="0"/>
    <s v="Rockstar Skull"/>
    <s v="Marco Delgado"/>
    <s v="Transferencia"/>
    <s v="NA"/>
    <s v="NA"/>
    <s v="No"/>
    <s v="NA"/>
    <s v="Activo"/>
    <n v="1"/>
    <n v="560"/>
    <n v="560"/>
  </r>
  <r>
    <n v="388"/>
    <d v="2024-04-30T00:00:00"/>
    <x v="0"/>
    <s v="Clases de Guitarra Electrica"/>
    <x v="0"/>
    <s v="Rockstar Skull"/>
    <s v="Marco Delgado"/>
    <s v="Transferencia"/>
    <s v="NA"/>
    <s v="NA"/>
    <s v="No"/>
    <s v="NA"/>
    <s v="Activo"/>
    <n v="1"/>
    <n v="1660"/>
    <n v="1660"/>
  </r>
  <r>
    <n v="389"/>
    <d v="2024-04-30T00:00:00"/>
    <x v="0"/>
    <s v="Clases de Batería Julio Olvera"/>
    <x v="0"/>
    <s v="Rockstar Skull"/>
    <s v="Marco Delgado"/>
    <s v="Transferencia"/>
    <s v="NA"/>
    <s v="NA"/>
    <s v="No"/>
    <s v="NA"/>
    <s v="Activo"/>
    <n v="1"/>
    <n v="1660"/>
    <n v="1660"/>
  </r>
  <r>
    <n v="390"/>
    <d v="2024-04-30T00:00:00"/>
    <x v="0"/>
    <s v="Comisiones TPV"/>
    <x v="0"/>
    <s v="Rockstar Skull"/>
    <s v="Escuela"/>
    <s v="TPV"/>
    <s v="NA"/>
    <s v="NA"/>
    <s v="No"/>
    <s v="NA"/>
    <s v="Activo"/>
    <n v="1"/>
    <n v="711.66"/>
    <n v="711.66"/>
  </r>
  <r>
    <n v="391"/>
    <d v="2024-05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0"/>
    <n v="0"/>
  </r>
  <r>
    <n v="392"/>
    <d v="2024-05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393"/>
    <d v="2024-05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394"/>
    <d v="2024-05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395"/>
    <d v="2024-05-04T00:00:00"/>
    <x v="0"/>
    <s v="Hosting Suempresa.com"/>
    <x v="0"/>
    <s v="Rockstar Skull"/>
    <s v="Antonio Razo"/>
    <s v="Transferencia"/>
    <s v="NA"/>
    <s v="NA"/>
    <s v="No"/>
    <s v="NA"/>
    <s v="Activo"/>
    <n v="1"/>
    <n v="986"/>
    <n v="986"/>
  </r>
  <r>
    <n v="396"/>
    <d v="2024-05-04T00:00:00"/>
    <x v="0"/>
    <s v="Mantenimiento Mayo"/>
    <x v="0"/>
    <s v="Rockstar Skull"/>
    <s v="Antonio Razo"/>
    <s v="Transferencia"/>
    <s v="NA"/>
    <s v="NA"/>
    <s v="No"/>
    <s v="NA"/>
    <s v="Activo"/>
    <n v="1"/>
    <n v="684"/>
    <n v="684"/>
  </r>
  <r>
    <n v="397"/>
    <d v="2024-05-05T00:00:00"/>
    <x v="0"/>
    <s v="Limpieza 5-May"/>
    <x v="0"/>
    <s v="Rockstar Skull"/>
    <s v="Escuela"/>
    <s v="Transferencia"/>
    <s v="NA"/>
    <s v="NA"/>
    <s v="No"/>
    <s v="NA"/>
    <s v="Activo"/>
    <n v="1"/>
    <n v="400"/>
    <n v="400"/>
  </r>
  <r>
    <n v="398"/>
    <d v="2024-05-08T00:00:00"/>
    <x v="0"/>
    <s v="Módulo lector de Micro SD"/>
    <x v="1"/>
    <s v="Huella Estructural"/>
    <s v="Marco Delgado"/>
    <s v="TDC"/>
    <s v="NA"/>
    <s v="NA"/>
    <s v="NA"/>
    <s v="NA"/>
    <s v="Activo"/>
    <n v="1"/>
    <n v="43.6"/>
    <n v="43.6"/>
  </r>
  <r>
    <n v="399"/>
    <d v="2024-05-08T00:00:00"/>
    <x v="0"/>
    <s v="Modulo Carga Tipo C Batería De Litio Tp4056 18650 10 Piezas"/>
    <x v="1"/>
    <s v="Huella Estructural"/>
    <s v="Marco Delgado"/>
    <s v="TDC"/>
    <s v="NA"/>
    <s v="NA"/>
    <s v="NA"/>
    <s v="NA"/>
    <s v="Activo"/>
    <n v="1"/>
    <n v="87.4"/>
    <n v="87.4"/>
  </r>
  <r>
    <n v="400"/>
    <d v="2024-05-08T00:00:00"/>
    <x v="0"/>
    <s v="Modulo Bluetooth Hc-06 Para Arduino Pic Raspberry"/>
    <x v="1"/>
    <s v="Huella Estructural"/>
    <s v="Marco Delgado"/>
    <s v="TDC"/>
    <s v="NA"/>
    <s v="NA"/>
    <s v="NA"/>
    <s v="NA"/>
    <s v="Activo"/>
    <n v="1"/>
    <n v="76.89"/>
    <n v="76.89"/>
  </r>
  <r>
    <n v="401"/>
    <d v="2024-05-08T00:00:00"/>
    <x v="0"/>
    <s v="Modulo Red Ethernet Enc28j60 Versión Mini Lan"/>
    <x v="1"/>
    <s v="Huella Estructural"/>
    <s v="Marco Delgado"/>
    <s v="TDC"/>
    <s v="NA"/>
    <s v="NA"/>
    <s v="NA"/>
    <s v="NA"/>
    <s v="Activo"/>
    <n v="1"/>
    <n v="140"/>
    <n v="140"/>
  </r>
  <r>
    <n v="402"/>
    <d v="2024-05-08T00:00:00"/>
    <x v="0"/>
    <s v="Placa De Comunicación Cp2102 Usb Uart (tipo C), Usb A Uart"/>
    <x v="1"/>
    <s v="Huella Estructural"/>
    <s v="Marco Delgado"/>
    <s v="TDC"/>
    <s v="NA"/>
    <s v="NA"/>
    <s v="NA"/>
    <s v="NA"/>
    <s v="Activo"/>
    <n v="1"/>
    <n v="399"/>
    <n v="399"/>
  </r>
  <r>
    <n v="403"/>
    <d v="2024-05-08T00:00:00"/>
    <x v="0"/>
    <s v="Módulo de sensor de aceleración NRF51822 LIS3DH placa"/>
    <x v="1"/>
    <s v="Huella Estructural"/>
    <s v="Marco Delgado"/>
    <s v="TDC"/>
    <s v="NA"/>
    <s v="NA"/>
    <s v="NA"/>
    <s v="NA"/>
    <s v="Activo"/>
    <n v="1"/>
    <n v="134.21"/>
    <n v="134.21"/>
  </r>
  <r>
    <n v="404"/>
    <d v="2024-05-08T00:00:00"/>
    <x v="0"/>
    <s v="Módulo acelerómetro NRF51822 LIS3DH"/>
    <x v="1"/>
    <s v="Huella Estructural"/>
    <s v="Marco Delgado"/>
    <s v="TDC"/>
    <s v="NA"/>
    <s v="NA"/>
    <s v="NA"/>
    <s v="NA"/>
    <s v="Activo"/>
    <n v="1"/>
    <n v="136.12"/>
    <n v="136.12"/>
  </r>
  <r>
    <n v="405"/>
    <d v="2024-05-08T00:00:00"/>
    <x v="0"/>
    <s v="Fielect Caja de cable impemeable de plástico IP65 120x80x65"/>
    <x v="1"/>
    <s v="Huella Estructural"/>
    <s v="Marco Delgado"/>
    <s v="TDC"/>
    <s v="NA"/>
    <s v="NA"/>
    <s v="NA"/>
    <s v="NA"/>
    <s v="Activo"/>
    <n v="3"/>
    <n v="325.9733333333333"/>
    <n v="977.91999999999985"/>
  </r>
  <r>
    <n v="406"/>
    <d v="2024-05-08T00:00:00"/>
    <x v="1"/>
    <s v="Mensualidad clase Guitarra G Daniel Alexander Hernandez Arce"/>
    <x v="0"/>
    <s v="Daniel Alexander Hernandez Arce"/>
    <s v="Escuela"/>
    <s v="TPV"/>
    <s v="18:00 a 19:00 Mi"/>
    <s v="Inscripción $0.00"/>
    <n v="0"/>
    <n v="0"/>
    <s v="Baja"/>
    <n v="1"/>
    <n v="1200"/>
    <n v="1200"/>
  </r>
  <r>
    <n v="407"/>
    <d v="2024-05-08T00:00:00"/>
    <x v="1"/>
    <s v="Mensualidad clase Batería G Luciano Ariel Hernandez Arce"/>
    <x v="0"/>
    <s v="Luciano Ariel Hernandez Arce"/>
    <s v="Escuela"/>
    <s v="TPV"/>
    <s v="18:00 a 19:00 Mi"/>
    <s v="Inscripción $0.00"/>
    <n v="0"/>
    <n v="0"/>
    <s v="Baja"/>
    <n v="1"/>
    <n v="1200"/>
    <n v="1200"/>
  </r>
  <r>
    <n v="408"/>
    <d v="2024-05-08T00:00:00"/>
    <x v="1"/>
    <s v="Mensualidad clase Teclado G Daniel Alexander Hernandez Arce"/>
    <x v="0"/>
    <s v="Daniel Alexander Hernandez Arce"/>
    <s v="Escuela"/>
    <s v="TPV"/>
    <s v="15:00 a 16:00 Ma"/>
    <s v="Inscripción $0.00"/>
    <n v="0"/>
    <n v="0"/>
    <s v="Baja"/>
    <n v="1"/>
    <n v="1200"/>
    <n v="1200"/>
  </r>
  <r>
    <n v="409"/>
    <d v="2024-05-08T00:00:00"/>
    <x v="1"/>
    <s v="Mensualidad clase Teclado G Luciano Ariel Hernandez Arce"/>
    <x v="0"/>
    <s v="Luciano Ariel Hernandez Arce"/>
    <s v="Escuela"/>
    <s v="TPV"/>
    <s v="15:00 a 16:00 Ma"/>
    <s v="Inscripción $0.00"/>
    <n v="0"/>
    <n v="0"/>
    <s v="Baja"/>
    <n v="1"/>
    <n v="1200"/>
    <n v="1200"/>
  </r>
  <r>
    <n v="410"/>
    <d v="2024-05-08T00:00:00"/>
    <x v="0"/>
    <s v="Transferencia Escuela a Marco (cargo)"/>
    <x v="0"/>
    <s v="Rockstar Skull"/>
    <s v="Escuela"/>
    <s v="Transferencia"/>
    <s v="NA"/>
    <s v="NA"/>
    <s v="No"/>
    <s v="NA"/>
    <s v="Activo"/>
    <n v="1"/>
    <n v="5000"/>
    <n v="5000"/>
  </r>
  <r>
    <n v="411"/>
    <d v="2024-05-08T00:00:00"/>
    <x v="0"/>
    <s v="Transferencia Escuela a Marco (abono)"/>
    <x v="0"/>
    <s v="Rockstar Skull"/>
    <s v="Marco Delgado"/>
    <s v="Transferencia"/>
    <s v="NA"/>
    <s v="NA"/>
    <s v="No"/>
    <s v="NA"/>
    <s v="Activo"/>
    <n v="1"/>
    <n v="-5000"/>
    <n v="-5000"/>
  </r>
  <r>
    <n v="412"/>
    <d v="2024-05-08T00:00:00"/>
    <x v="0"/>
    <s v="Pago CFE"/>
    <x v="0"/>
    <s v="Rockstar Skull"/>
    <s v="Marco Delgado"/>
    <s v="Transferencia"/>
    <s v="NA"/>
    <s v="NA"/>
    <s v="No"/>
    <s v="NA"/>
    <s v="Activo"/>
    <n v="1"/>
    <n v="730"/>
    <n v="730"/>
  </r>
  <r>
    <n v="413"/>
    <d v="2024-05-09T00:00:00"/>
    <x v="1"/>
    <s v="CTIM-3 Huella Estructural"/>
    <x v="1"/>
    <s v="Huella Estructural"/>
    <s v="Marco Delgado"/>
    <s v="Transferencia"/>
    <s v="NA"/>
    <s v="NA"/>
    <s v="NA"/>
    <s v="NA"/>
    <s v="Activo"/>
    <n v="16.850000000000001"/>
    <n v="2500"/>
    <n v="42125"/>
  </r>
  <r>
    <n v="414"/>
    <d v="2024-05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415"/>
    <d v="2024-05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416"/>
    <d v="2024-05-09T00:00:00"/>
    <x v="0"/>
    <s v="Google Ads"/>
    <x v="0"/>
    <s v="Rockstar Skull"/>
    <s v="Escuela"/>
    <s v="Transferencia"/>
    <s v="NA"/>
    <s v="NA"/>
    <s v="No"/>
    <s v="NA"/>
    <s v="Activo"/>
    <n v="1"/>
    <n v="5000"/>
    <n v="5000"/>
  </r>
  <r>
    <n v="417"/>
    <d v="2024-05-10T00:00:00"/>
    <x v="0"/>
    <s v="Transferencia Escuela a Marco (cargo)"/>
    <x v="0"/>
    <s v="Rockstar Skull"/>
    <s v="Escuela"/>
    <s v="Transferencia"/>
    <s v="NA"/>
    <s v="NA"/>
    <s v="No"/>
    <s v="NA"/>
    <s v="Activo"/>
    <n v="1"/>
    <n v="3659"/>
    <n v="3659"/>
  </r>
  <r>
    <n v="418"/>
    <d v="2024-05-10T00:00:00"/>
    <x v="0"/>
    <s v="Transferencia Escuela a Marco (abono)"/>
    <x v="0"/>
    <s v="Rockstar Skull"/>
    <s v="Marco Delgado"/>
    <s v="Transferencia"/>
    <s v="NA"/>
    <s v="NA"/>
    <s v="No"/>
    <s v="NA"/>
    <s v="Activo"/>
    <n v="1"/>
    <n v="-3659"/>
    <n v="-3659"/>
  </r>
  <r>
    <n v="419"/>
    <d v="2024-05-13T00:00:00"/>
    <x v="0"/>
    <s v="Limpieza 12-May"/>
    <x v="0"/>
    <s v="Rockstar Skull"/>
    <s v="Escuela"/>
    <s v="Transferencia"/>
    <s v="NA"/>
    <s v="NA"/>
    <s v="No"/>
    <s v="NA"/>
    <s v="Activo"/>
    <n v="1"/>
    <n v="400"/>
    <n v="400"/>
  </r>
  <r>
    <n v="420"/>
    <d v="2024-05-15T00:00:00"/>
    <x v="0"/>
    <s v="Tester Acelerómetro ADXL355B"/>
    <x v="1"/>
    <s v="Huella Estructural"/>
    <s v="Marco Delgado"/>
    <s v="TDC"/>
    <s v="NA"/>
    <s v="NA"/>
    <s v="NA"/>
    <s v="NA"/>
    <s v="Activo"/>
    <n v="17.82"/>
    <n v="129.27000000000001"/>
    <n v="2303.5914000000002"/>
  </r>
  <r>
    <n v="421"/>
    <d v="2024-05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422"/>
    <d v="2024-05-17T00:00:00"/>
    <x v="0"/>
    <s v="DHL Express Import Taxes"/>
    <x v="1"/>
    <s v="Huella Estructural"/>
    <s v="Marco Delgado"/>
    <s v="TDC"/>
    <s v="NA"/>
    <s v="NA"/>
    <s v="NA"/>
    <s v="NA"/>
    <s v="Activo"/>
    <n v="1"/>
    <n v="919.39"/>
    <n v="919.39"/>
  </r>
  <r>
    <n v="423"/>
    <d v="2024-05-18T00:00:00"/>
    <x v="0"/>
    <s v="Pago Frank - Quincena"/>
    <x v="0"/>
    <s v="Rockstar Skull"/>
    <s v="Marco Delgado"/>
    <s v="Transferencia"/>
    <s v="NA"/>
    <s v="NA"/>
    <s v="No"/>
    <s v="NA"/>
    <s v="Activo"/>
    <n v="1"/>
    <n v="3500"/>
    <n v="3500"/>
  </r>
  <r>
    <n v="424"/>
    <d v="2024-05-19T00:00:00"/>
    <x v="0"/>
    <s v="Limpieza 18-May"/>
    <x v="0"/>
    <s v="Rockstar Skull"/>
    <s v="Escuela"/>
    <s v="Transferencia"/>
    <s v="NA"/>
    <s v="NA"/>
    <s v="No"/>
    <s v="NA"/>
    <s v="Activo"/>
    <n v="1"/>
    <n v="400"/>
    <n v="400"/>
  </r>
  <r>
    <n v="425"/>
    <d v="2024-05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426"/>
    <d v="2024-05-20T00:00:00"/>
    <x v="0"/>
    <s v="Total Play"/>
    <x v="0"/>
    <s v="Rockstar Skull"/>
    <s v="Marco Delgado"/>
    <s v="Transferencia"/>
    <s v="NA"/>
    <s v="NA"/>
    <s v="No"/>
    <s v="NA"/>
    <s v="Activo"/>
    <n v="1"/>
    <n v="549"/>
    <n v="549"/>
  </r>
  <r>
    <n v="427"/>
    <d v="2024-05-20T00:00:00"/>
    <x v="0"/>
    <s v="Renta parte 1 de 3"/>
    <x v="0"/>
    <s v="Rockstar Skull"/>
    <s v="Marco Delgado"/>
    <s v="Transferencia"/>
    <s v="NA"/>
    <s v="NA"/>
    <s v="No"/>
    <s v="NA"/>
    <s v="Activo"/>
    <n v="1"/>
    <n v="3000"/>
    <n v="3000"/>
  </r>
  <r>
    <n v="428"/>
    <d v="2024-05-22T00:00:00"/>
    <x v="1"/>
    <s v="Mensualidad clase Teclado G Oscar Castilla"/>
    <x v="0"/>
    <s v="Oscar Castilla"/>
    <s v="Escuela"/>
    <s v="TPV"/>
    <s v="12:00 a 13:00 Mi"/>
    <s v="Inscripción $0.00"/>
    <s v="Si"/>
    <s v="Oscar Castilla"/>
    <s v="Baja"/>
    <n v="1"/>
    <n v="1350"/>
    <n v="1350"/>
  </r>
  <r>
    <n v="429"/>
    <d v="2024-05-22T00:00:00"/>
    <x v="0"/>
    <s v="Renta parte 2 de 3"/>
    <x v="0"/>
    <s v="Rockstar Skull"/>
    <s v="Escuela"/>
    <s v="Transferencia"/>
    <s v="NA"/>
    <s v="NA"/>
    <s v="No"/>
    <s v="NA"/>
    <s v="Activo"/>
    <n v="1"/>
    <n v="6000"/>
    <n v="6000"/>
  </r>
  <r>
    <n v="430"/>
    <d v="2024-05-22T00:00:00"/>
    <x v="0"/>
    <s v="Renta parte 3 de 3"/>
    <x v="0"/>
    <s v="Rockstar Skull"/>
    <s v="Antonio Razo"/>
    <s v="Transferencia"/>
    <s v="NA"/>
    <s v="NA"/>
    <s v="No"/>
    <s v="NA"/>
    <s v="Activo"/>
    <n v="1"/>
    <n v="2560"/>
    <n v="2560"/>
  </r>
  <r>
    <n v="431"/>
    <d v="2024-05-27T00:00:00"/>
    <x v="0"/>
    <s v="Limpieza 25-May"/>
    <x v="0"/>
    <s v="Rockstar Skull"/>
    <s v="Escuela"/>
    <s v="Transferencia"/>
    <s v="NA"/>
    <s v="NA"/>
    <s v="No"/>
    <s v="NA"/>
    <s v="Activo"/>
    <n v="1"/>
    <n v="400"/>
    <n v="400"/>
  </r>
  <r>
    <n v="432"/>
    <d v="2024-05-30T00:00:00"/>
    <x v="0"/>
    <s v="Baterías recargables, módulos porta Baterías, módulos de carga"/>
    <x v="1"/>
    <s v="Huella Estructural"/>
    <s v="Marco Delgado"/>
    <s v="TDC"/>
    <s v="NA"/>
    <s v="NA"/>
    <s v="NA"/>
    <s v="NA"/>
    <s v="Activo"/>
    <n v="1"/>
    <n v="1097.8900000000001"/>
    <n v="1097.8900000000001"/>
  </r>
  <r>
    <n v="433"/>
    <d v="2024-05-31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434"/>
    <d v="2024-05-31T00:00:00"/>
    <x v="0"/>
    <s v="Comisiones TPV"/>
    <x v="0"/>
    <s v="Rockstar Skull"/>
    <s v="Escuela"/>
    <s v="TPV"/>
    <s v="NA"/>
    <s v="NA"/>
    <s v="No"/>
    <s v="NA"/>
    <s v="Activo"/>
    <n v="1"/>
    <n v="1022.25"/>
    <n v="1022.25"/>
  </r>
  <r>
    <n v="435"/>
    <d v="2024-05-31T00:00:00"/>
    <x v="0"/>
    <s v="Pago Frank - Quincena"/>
    <x v="0"/>
    <s v="Rockstar Skull"/>
    <s v="Marco Delgado"/>
    <s v="Transferencia"/>
    <s v="NA"/>
    <s v="NA"/>
    <s v="No"/>
    <s v="NA"/>
    <s v="Activo"/>
    <n v="1"/>
    <n v="3500"/>
    <n v="3500"/>
  </r>
  <r>
    <n v="436"/>
    <d v="2024-05-31T00:00:00"/>
    <x v="0"/>
    <s v="Clases de Teclado Manuel Reyes"/>
    <x v="0"/>
    <s v="Rockstar Skull"/>
    <s v="Escuela"/>
    <s v="Transferencia"/>
    <s v="NA"/>
    <s v="NA"/>
    <s v="No"/>
    <s v="NA"/>
    <s v="Activo"/>
    <n v="1"/>
    <n v="1600"/>
    <n v="1600"/>
  </r>
  <r>
    <n v="437"/>
    <d v="2024-05-31T00:00:00"/>
    <x v="0"/>
    <s v="Clases de Guitarra Electrica"/>
    <x v="0"/>
    <s v="Rockstar Skull"/>
    <s v="Marco Delgado"/>
    <s v="Transferencia"/>
    <s v="NA"/>
    <s v="NA"/>
    <s v="No"/>
    <s v="NA"/>
    <s v="Activo"/>
    <n v="1"/>
    <n v="2060"/>
    <n v="2060"/>
  </r>
  <r>
    <n v="438"/>
    <d v="2024-05-31T00:00:00"/>
    <x v="0"/>
    <s v="Clases de Batería Julio Olvera"/>
    <x v="0"/>
    <s v="Rockstar Skull"/>
    <s v="Marco Delgado"/>
    <s v="Transferencia"/>
    <s v="NA"/>
    <s v="NA"/>
    <s v="No"/>
    <s v="NA"/>
    <s v="Activo"/>
    <n v="1"/>
    <n v="1900"/>
    <n v="1900"/>
  </r>
  <r>
    <n v="439"/>
    <d v="2024-06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50"/>
    <n v="1350"/>
  </r>
  <r>
    <n v="440"/>
    <d v="2024-06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441"/>
    <d v="2024-06-01T00:00:00"/>
    <x v="0"/>
    <s v="Limpieza 1-Jun"/>
    <x v="0"/>
    <s v="Rockstar Skull"/>
    <s v="Escuela"/>
    <s v="Transferencia"/>
    <s v="NA"/>
    <s v="NA"/>
    <s v="No"/>
    <s v="NA"/>
    <s v="Activo"/>
    <n v="1"/>
    <n v="400"/>
    <n v="400"/>
  </r>
  <r>
    <n v="442"/>
    <d v="2024-06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443"/>
    <d v="2024-06-03T00:00:00"/>
    <x v="0"/>
    <s v="Transferencia Escuela a Marco (cargo)"/>
    <x v="0"/>
    <s v="Rockstar Skull"/>
    <s v="Escuela"/>
    <s v="Transferencia"/>
    <s v="NA"/>
    <s v="NA"/>
    <s v="No"/>
    <s v="NA"/>
    <s v="Activo"/>
    <n v="1"/>
    <n v="5000"/>
    <n v="5000"/>
  </r>
  <r>
    <n v="444"/>
    <d v="2024-06-03T00:00:00"/>
    <x v="0"/>
    <s v="Transferencia Escuela a Marco (abono)"/>
    <x v="0"/>
    <s v="Rockstar Skull"/>
    <s v="Marco Delgado"/>
    <s v="Transferencia"/>
    <s v="NA"/>
    <s v="NA"/>
    <s v="No"/>
    <s v="NA"/>
    <s v="Activo"/>
    <n v="1"/>
    <n v="-5000"/>
    <n v="-5000"/>
  </r>
  <r>
    <n v="445"/>
    <d v="2024-06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446"/>
    <d v="2024-06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447"/>
    <d v="2024-06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500"/>
    <n v="1500"/>
  </r>
  <r>
    <n v="448"/>
    <d v="2024-06-05T00:00:00"/>
    <x v="0"/>
    <s v="Comida con Socios de Huella Estructural - La Buena Barra"/>
    <x v="1"/>
    <s v="Huella Estructural"/>
    <s v="Marco Delgado"/>
    <s v="TDC"/>
    <s v="NA"/>
    <s v="NA"/>
    <s v="NA"/>
    <s v="NA"/>
    <s v="Activo"/>
    <n v="1"/>
    <n v="8204.1"/>
    <n v="8204.1"/>
  </r>
  <r>
    <n v="449"/>
    <d v="2024-06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450"/>
    <d v="2024-06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451"/>
    <d v="2024-06-09T00:00:00"/>
    <x v="0"/>
    <s v="Limpieza - 9 Jun"/>
    <x v="0"/>
    <s v="Rockstar Skull"/>
    <s v="Escuela"/>
    <s v="Transferencia"/>
    <s v="NA"/>
    <s v="NA"/>
    <s v="No"/>
    <s v="NA"/>
    <s v="Activo"/>
    <n v="1"/>
    <n v="400"/>
    <n v="400"/>
  </r>
  <r>
    <n v="452"/>
    <d v="2024-06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453"/>
    <d v="2024-06-11T00:00:00"/>
    <x v="0"/>
    <s v="Playeras y Tazas Rockstar Skull"/>
    <x v="0"/>
    <s v="Rockstar Skull"/>
    <s v="Marco Delgado"/>
    <s v="Transferencia"/>
    <s v="NA"/>
    <s v="NA"/>
    <s v="No"/>
    <s v="NA"/>
    <s v="Activo"/>
    <n v="1"/>
    <n v="4488"/>
    <n v="4488"/>
  </r>
  <r>
    <n v="454"/>
    <d v="2024-06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455"/>
    <d v="2024-06-15T00:00:00"/>
    <x v="0"/>
    <s v="Quincena Frank"/>
    <x v="0"/>
    <s v="Rockstar Skull"/>
    <s v="Marco Delgado"/>
    <s v="Transferencia"/>
    <s v="NA"/>
    <s v="NA"/>
    <s v="No"/>
    <s v="NA"/>
    <s v="Activo"/>
    <n v="1"/>
    <n v="3500"/>
    <n v="3500"/>
  </r>
  <r>
    <n v="456"/>
    <d v="2024-06-16T00:00:00"/>
    <x v="0"/>
    <s v="Limpieza 16 Jun"/>
    <x v="0"/>
    <s v="Rockstar Skull"/>
    <s v="Escuela"/>
    <s v="Transferencia"/>
    <s v="NA"/>
    <s v="NA"/>
    <s v="No"/>
    <s v="NA"/>
    <s v="Activo"/>
    <n v="1"/>
    <n v="400"/>
    <n v="400"/>
  </r>
  <r>
    <n v="457"/>
    <d v="2024-06-16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458"/>
    <d v="2024-06-18T00:00:00"/>
    <x v="0"/>
    <s v="Transferencia Escuela a Marco (cargo)"/>
    <x v="0"/>
    <s v="Rockstar Skull"/>
    <s v="Escuela"/>
    <s v="Transferencia"/>
    <s v="NA"/>
    <s v="NA"/>
    <s v="No"/>
    <s v="NA"/>
    <s v="Activo"/>
    <n v="1"/>
    <n v="3500"/>
    <n v="3500"/>
  </r>
  <r>
    <n v="459"/>
    <d v="2024-06-18T00:00:00"/>
    <x v="0"/>
    <s v="Transferencia Escuela a Marco (abono)"/>
    <x v="0"/>
    <s v="Rockstar Skull"/>
    <s v="Marco Delgado"/>
    <s v="Transferencia"/>
    <s v="NA"/>
    <s v="NA"/>
    <s v="No"/>
    <s v="NA"/>
    <s v="Activo"/>
    <n v="1"/>
    <n v="-3500"/>
    <n v="-3500"/>
  </r>
  <r>
    <n v="460"/>
    <d v="2024-06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461"/>
    <d v="2024-06-22T00:00:00"/>
    <x v="1"/>
    <s v="Mensualidad clase Teclado G Oscar Castilla"/>
    <x v="0"/>
    <s v="Oscar Castilla"/>
    <s v="Escuela"/>
    <s v="TPV"/>
    <s v="12:00 a 13:00 Mi"/>
    <s v="Inscripción $0.00"/>
    <s v="Si"/>
    <s v="Oscar Castilla"/>
    <s v="Baja"/>
    <n v="1"/>
    <n v="1350"/>
    <n v="1350"/>
  </r>
  <r>
    <n v="462"/>
    <d v="2024-06-22T00:00:00"/>
    <x v="0"/>
    <s v="Renta Junio 1 de 3"/>
    <x v="0"/>
    <s v="Rockstar Skull"/>
    <s v="Escuela"/>
    <s v="Transferencia"/>
    <s v="NA"/>
    <s v="NA"/>
    <s v="No"/>
    <s v="NA"/>
    <s v="Activo"/>
    <n v="1"/>
    <n v="6000"/>
    <n v="6000"/>
  </r>
  <r>
    <n v="463"/>
    <d v="2024-06-22T00:00:00"/>
    <x v="0"/>
    <s v="Renta Junio 2 de 3"/>
    <x v="0"/>
    <s v="Rockstar Skull"/>
    <s v="Antonio Razo"/>
    <s v="Transferencia"/>
    <s v="NA"/>
    <s v="NA"/>
    <s v="No"/>
    <s v="NA"/>
    <s v="Activo"/>
    <n v="1"/>
    <n v="3000"/>
    <n v="3000"/>
  </r>
  <r>
    <n v="464"/>
    <d v="2024-06-22T00:00:00"/>
    <x v="0"/>
    <s v="Renta Junio 3 de 3"/>
    <x v="0"/>
    <s v="Rockstar Skull"/>
    <s v="Marco Delgado"/>
    <s v="Transferencia"/>
    <s v="NA"/>
    <s v="NA"/>
    <s v="No"/>
    <s v="NA"/>
    <s v="Activo"/>
    <n v="1"/>
    <n v="2560"/>
    <n v="2560"/>
  </r>
  <r>
    <n v="465"/>
    <d v="2024-06-23T00:00:00"/>
    <x v="0"/>
    <s v="Limpieza 23 Jun"/>
    <x v="0"/>
    <s v="Rockstar Skull"/>
    <s v="Escuela"/>
    <s v="Transferencia"/>
    <s v="NA"/>
    <s v="NA"/>
    <s v="No"/>
    <s v="NA"/>
    <s v="Activo"/>
    <n v="1"/>
    <n v="400"/>
    <n v="400"/>
  </r>
  <r>
    <n v="466"/>
    <d v="2024-06-29T00:00:00"/>
    <x v="0"/>
    <s v="Meta Ads"/>
    <x v="0"/>
    <s v="Rockstar Skull"/>
    <s v="Antonio Razo"/>
    <s v="Transferencia"/>
    <s v="NA"/>
    <s v="NA"/>
    <s v="No"/>
    <s v="NA"/>
    <s v="Activo"/>
    <n v="1"/>
    <n v="5000"/>
    <n v="5000"/>
  </r>
  <r>
    <n v="467"/>
    <d v="2024-06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468"/>
    <d v="2024-06-30T00:00:00"/>
    <x v="0"/>
    <s v="Limpieza 30 Jun"/>
    <x v="0"/>
    <s v="Rockstar Skull"/>
    <s v="Escuela"/>
    <s v="Transferencia"/>
    <s v="NA"/>
    <s v="NA"/>
    <s v="No"/>
    <s v="NA"/>
    <s v="Activo"/>
    <n v="1"/>
    <n v="400"/>
    <n v="400"/>
  </r>
  <r>
    <n v="469"/>
    <d v="2024-06-30T00:00:00"/>
    <x v="0"/>
    <s v="Clases de Batería Julio Olvera"/>
    <x v="0"/>
    <s v="Rockstar Skull"/>
    <s v="Marco Delgado"/>
    <s v="Transferencia"/>
    <s v="NA"/>
    <s v="NA"/>
    <s v="No"/>
    <s v="NA"/>
    <s v="Activo"/>
    <n v="1"/>
    <n v="1980"/>
    <n v="1980"/>
  </r>
  <r>
    <n v="470"/>
    <d v="2024-06-30T00:00:00"/>
    <x v="0"/>
    <s v="Quincena Frank"/>
    <x v="0"/>
    <s v="Rockstar Skull"/>
    <s v="Marco Delgado"/>
    <s v="Transferencia"/>
    <s v="NA"/>
    <s v="NA"/>
    <s v="No"/>
    <s v="NA"/>
    <s v="Activo"/>
    <n v="1"/>
    <n v="3500"/>
    <n v="3500"/>
  </r>
  <r>
    <n v="471"/>
    <d v="2024-06-30T00:00:00"/>
    <x v="0"/>
    <s v="Clases de Guitarra Electrica"/>
    <x v="0"/>
    <s v="Rockstar Skull"/>
    <s v="Marco Delgado"/>
    <s v="Transferencia"/>
    <s v="NA"/>
    <s v="NA"/>
    <s v="No"/>
    <s v="NA"/>
    <s v="Activo"/>
    <n v="1"/>
    <n v="2940"/>
    <n v="2940"/>
  </r>
  <r>
    <n v="472"/>
    <d v="2024-06-30T00:00:00"/>
    <x v="0"/>
    <s v="Clase de muestra Bajo"/>
    <x v="0"/>
    <s v="Rockstar Skull"/>
    <s v="Marco Delgado"/>
    <s v="Transferencia"/>
    <s v="NA"/>
    <s v="NA"/>
    <s v="No"/>
    <s v="NA"/>
    <s v="Activo"/>
    <n v="1"/>
    <n v="80"/>
    <n v="80"/>
  </r>
  <r>
    <n v="473"/>
    <d v="2024-06-30T00:00:00"/>
    <x v="0"/>
    <s v="Clase de muestra Canto"/>
    <x v="0"/>
    <s v="Rockstar Skull"/>
    <s v="Marco Delgado"/>
    <s v="Transferencia"/>
    <s v="NA"/>
    <s v="NA"/>
    <s v="No"/>
    <s v="NA"/>
    <s v="Activo"/>
    <n v="1"/>
    <n v="80"/>
    <n v="80"/>
  </r>
  <r>
    <n v="474"/>
    <d v="2024-06-30T00:00:00"/>
    <x v="0"/>
    <s v="Clases de Teclado Manuel Reyes"/>
    <x v="0"/>
    <s v="Rockstar Skull"/>
    <s v="Marco Delgado"/>
    <s v="Transferencia"/>
    <s v="NA"/>
    <s v="NA"/>
    <s v="No"/>
    <s v="NA"/>
    <s v="Activo"/>
    <n v="1"/>
    <n v="720"/>
    <n v="720"/>
  </r>
  <r>
    <n v="475"/>
    <d v="2024-06-30T00:00:00"/>
    <x v="0"/>
    <s v="Pago CFE"/>
    <x v="0"/>
    <s v="Rockstar Skull"/>
    <s v="Marco Delgado"/>
    <s v="Transferencia"/>
    <s v="NA"/>
    <s v="NA"/>
    <s v="No"/>
    <s v="NA"/>
    <s v="Activo"/>
    <n v="1"/>
    <n v="753"/>
    <n v="753"/>
  </r>
  <r>
    <n v="476"/>
    <d v="2024-06-30T00:00:00"/>
    <x v="0"/>
    <s v="Comisiones TPV"/>
    <x v="0"/>
    <s v="Rockstar Skull"/>
    <s v="Escuela"/>
    <s v="Transferencia"/>
    <s v="NA"/>
    <s v="NA"/>
    <s v="No"/>
    <s v="NA"/>
    <s v="Activo"/>
    <n v="1"/>
    <n v="930.9"/>
    <n v="930.9"/>
  </r>
  <r>
    <n v="477"/>
    <d v="2024-07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50"/>
    <n v="1350"/>
  </r>
  <r>
    <n v="478"/>
    <d v="2024-07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0"/>
    <n v="0"/>
  </r>
  <r>
    <n v="479"/>
    <d v="2024-07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480"/>
    <d v="2024-07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481"/>
    <d v="2024-07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482"/>
    <d v="2024-07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483"/>
    <d v="2024-07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484"/>
    <d v="2024-07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485"/>
    <d v="2024-07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486"/>
    <d v="2024-07-06T00:00:00"/>
    <x v="0"/>
    <s v="Limpieza 06-Jul"/>
    <x v="0"/>
    <s v="Rockstar Skull"/>
    <s v="Escuela"/>
    <s v="Transferencia"/>
    <s v="NA"/>
    <s v="NA"/>
    <s v="No"/>
    <s v="NA"/>
    <s v="Activo"/>
    <n v="1"/>
    <n v="400"/>
    <n v="400"/>
  </r>
  <r>
    <n v="487"/>
    <d v="2024-07-08T00:00:00"/>
    <x v="0"/>
    <s v="Mantenimiento Julio"/>
    <x v="0"/>
    <s v="Rockstar Skull"/>
    <s v="Escuela"/>
    <s v="Transferencia"/>
    <s v="NA"/>
    <s v="NA"/>
    <s v="No"/>
    <s v="NA"/>
    <s v="Activo"/>
    <n v="1"/>
    <n v="750"/>
    <n v="750"/>
  </r>
  <r>
    <n v="488"/>
    <d v="2024-07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489"/>
    <d v="2024-07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490"/>
    <d v="2024-07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491"/>
    <d v="2024-07-13T00:00:00"/>
    <x v="0"/>
    <s v="Limpieza 13-Jul"/>
    <x v="0"/>
    <s v="Rockstar Skull"/>
    <s v="Escuela"/>
    <s v="Transferencia"/>
    <s v="NA"/>
    <s v="NA"/>
    <s v="No"/>
    <s v="NA"/>
    <s v="Activo"/>
    <n v="1"/>
    <n v="400"/>
    <n v="400"/>
  </r>
  <r>
    <n v="492"/>
    <d v="2024-07-13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493"/>
    <d v="2024-07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494"/>
    <d v="2024-07-15T00:00:00"/>
    <x v="0"/>
    <s v="Total Play"/>
    <x v="0"/>
    <s v="Rockstar Skull"/>
    <s v="Marco Delgado"/>
    <s v="Transferencia"/>
    <s v="NA"/>
    <s v="NA"/>
    <s v="No"/>
    <s v="NA"/>
    <s v="Activo"/>
    <n v="1"/>
    <n v="569"/>
    <n v="569"/>
  </r>
  <r>
    <n v="495"/>
    <d v="2024-07-16T00:00:00"/>
    <x v="0"/>
    <s v="Gastos Escuela (Aclarar Hugo)"/>
    <x v="0"/>
    <s v="Rockstar Skull"/>
    <s v="Escuela"/>
    <s v="Transferencia"/>
    <s v="NA"/>
    <s v="NA"/>
    <s v="No"/>
    <s v="NA"/>
    <s v="Activo"/>
    <n v="1"/>
    <n v="1500"/>
    <n v="1500"/>
  </r>
  <r>
    <n v="496"/>
    <d v="2024-07-18T00:00:00"/>
    <x v="1"/>
    <s v="Mensualidad clase Teclado G Yoanna Barrios"/>
    <x v="0"/>
    <s v="Yoanna Barrios"/>
    <s v="Escuela"/>
    <s v="Transferencia"/>
    <s v="11:00 a 12:00 Ju"/>
    <s v="Inscripción $0.00"/>
    <n v="0"/>
    <n v="0"/>
    <s v="Baja"/>
    <n v="1"/>
    <n v="1800"/>
    <n v="1800"/>
  </r>
  <r>
    <n v="497"/>
    <d v="2024-07-18T00:00:00"/>
    <x v="1"/>
    <s v="Mensualidad clase Canto G Yoanna Barrios"/>
    <x v="0"/>
    <s v="Yoanna Barrios"/>
    <s v="Escuela"/>
    <s v="Transferencia"/>
    <s v="11:00 a 12:00 Ju"/>
    <s v="Inscripción $0.00"/>
    <n v="0"/>
    <n v="0"/>
    <s v="Baja"/>
    <n v="1"/>
    <n v="1800"/>
    <n v="1800"/>
  </r>
  <r>
    <n v="498"/>
    <d v="2024-07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499"/>
    <d v="2024-07-22T00:00:00"/>
    <x v="0"/>
    <s v="Limpieza 20-Jul"/>
    <x v="0"/>
    <s v="Rockstar Skull"/>
    <s v="Escuela"/>
    <s v="Transferencia"/>
    <s v="NA"/>
    <s v="NA"/>
    <s v="No"/>
    <s v="NA"/>
    <s v="Activo"/>
    <n v="1"/>
    <n v="400"/>
    <n v="400"/>
  </r>
  <r>
    <n v="500"/>
    <d v="2024-07-25T00:00:00"/>
    <x v="0"/>
    <s v="Renta Julio 1 de 3"/>
    <x v="0"/>
    <s v="Rockstar Skull"/>
    <s v="Escuela"/>
    <s v="Transferencia"/>
    <s v="NA"/>
    <s v="NA"/>
    <s v="No"/>
    <s v="NA"/>
    <s v="Activo"/>
    <n v="1"/>
    <n v="6000"/>
    <n v="6000"/>
  </r>
  <r>
    <n v="501"/>
    <d v="2024-07-25T00:00:00"/>
    <x v="0"/>
    <s v="Renta Julio 2 de 3"/>
    <x v="0"/>
    <s v="Rockstar Skull"/>
    <s v="Antonio Razo"/>
    <s v="Transferencia"/>
    <s v="NA"/>
    <s v="NA"/>
    <s v="No"/>
    <s v="NA"/>
    <s v="Activo"/>
    <n v="1"/>
    <n v="2560"/>
    <n v="2560"/>
  </r>
  <r>
    <n v="502"/>
    <d v="2024-07-25T00:00:00"/>
    <x v="0"/>
    <s v="Renta Julio 3 de 3"/>
    <x v="0"/>
    <s v="Rockstar Skull"/>
    <s v="Marco Delgado"/>
    <s v="Transferencia"/>
    <s v="NA"/>
    <s v="NA"/>
    <s v="No"/>
    <s v="NA"/>
    <s v="Activo"/>
    <n v="1"/>
    <n v="3000"/>
    <n v="3000"/>
  </r>
  <r>
    <n v="503"/>
    <d v="2024-07-27T00:00:00"/>
    <x v="0"/>
    <s v="Limpieza 27-Jul"/>
    <x v="0"/>
    <s v="Rockstar Skull"/>
    <s v="Escuela"/>
    <s v="Transferencia"/>
    <s v="NA"/>
    <s v="NA"/>
    <s v="No"/>
    <s v="NA"/>
    <s v="Activo"/>
    <n v="1"/>
    <n v="400"/>
    <n v="400"/>
  </r>
  <r>
    <n v="504"/>
    <d v="2024-07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505"/>
    <d v="2024-07-30T00:00:00"/>
    <x v="0"/>
    <s v="Clases de Guitarra Hugo Vazquez"/>
    <x v="0"/>
    <s v="Rockstar Skull"/>
    <s v="Escuela"/>
    <s v="Transferencia"/>
    <s v="NA"/>
    <s v="NA"/>
    <s v="No"/>
    <s v="NA"/>
    <s v="Activo"/>
    <n v="1"/>
    <n v="2880"/>
    <n v="2880"/>
  </r>
  <r>
    <n v="506"/>
    <d v="2024-07-30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507"/>
    <d v="2024-07-30T00:00:00"/>
    <x v="0"/>
    <s v="Clases de Batería Julio Olvera"/>
    <x v="0"/>
    <s v="Rockstar Skull"/>
    <s v="Escuela"/>
    <s v="Transferencia"/>
    <s v="NA"/>
    <s v="NA"/>
    <s v="No"/>
    <s v="NA"/>
    <s v="Activo"/>
    <n v="1"/>
    <n v="1900"/>
    <n v="1900"/>
  </r>
  <r>
    <n v="508"/>
    <d v="2024-07-30T00:00:00"/>
    <x v="0"/>
    <s v="Clases de Teclado Manuel Reyes"/>
    <x v="0"/>
    <s v="Rockstar Skull"/>
    <s v="Escuela"/>
    <s v="Transferencia"/>
    <s v="NA"/>
    <s v="NA"/>
    <s v="No"/>
    <s v="NA"/>
    <s v="Activo"/>
    <n v="1"/>
    <n v="1200"/>
    <n v="1200"/>
  </r>
  <r>
    <n v="509"/>
    <d v="2024-07-30T00:00:00"/>
    <x v="0"/>
    <s v="Clase de muestra Bajo Luis Blanquet"/>
    <x v="0"/>
    <s v="Rockstar Skull"/>
    <s v="Escuela"/>
    <s v="Transferencia"/>
    <s v="NA"/>
    <s v="NA"/>
    <s v="No"/>
    <s v="NA"/>
    <s v="Activo"/>
    <n v="1"/>
    <n v="80"/>
    <n v="80"/>
  </r>
  <r>
    <n v="510"/>
    <d v="2024-07-30T00:00:00"/>
    <x v="0"/>
    <s v="Clases de Guitarra Irwin Hernandez"/>
    <x v="0"/>
    <s v="Rockstar Skull"/>
    <s v="Escuela"/>
    <s v="Transferencia"/>
    <s v="NA"/>
    <s v="NA"/>
    <s v="No"/>
    <s v="NA"/>
    <s v="Activo"/>
    <n v="1"/>
    <n v="1180"/>
    <n v="1180"/>
  </r>
  <r>
    <n v="511"/>
    <d v="2024-07-30T00:00:00"/>
    <x v="0"/>
    <s v="Comisiones TPV"/>
    <x v="0"/>
    <s v="Rockstar Skull"/>
    <s v="Escuela"/>
    <s v="Transferencia"/>
    <s v="NA"/>
    <s v="NA"/>
    <s v="No"/>
    <s v="NA"/>
    <s v="Activo"/>
    <n v="1"/>
    <n v="1186.68"/>
    <n v="1186.68"/>
  </r>
  <r>
    <n v="512"/>
    <d v="2024-07-30T00:00:00"/>
    <x v="0"/>
    <s v="Clases de Teclado Manuel Reyes (complemento)"/>
    <x v="0"/>
    <s v="Rockstar Skull"/>
    <s v="Escuela"/>
    <s v="Transferencia"/>
    <s v="NA"/>
    <s v="NA"/>
    <s v="No"/>
    <s v="NA"/>
    <s v="Activo"/>
    <n v="1"/>
    <n v="400"/>
    <n v="400"/>
  </r>
  <r>
    <n v="513"/>
    <d v="2024-07-31T00:00:00"/>
    <x v="0"/>
    <s v="Caja de bateria"/>
    <x v="1"/>
    <s v="Huella Estructural"/>
    <s v="Marco Delgado"/>
    <s v="TDC"/>
    <s v="NA"/>
    <s v="NA"/>
    <s v="NA"/>
    <s v="NA"/>
    <s v="Activo"/>
    <n v="3"/>
    <n v="44.16"/>
    <n v="132.47999999999999"/>
  </r>
  <r>
    <n v="514"/>
    <d v="2024-07-31T00:00:00"/>
    <x v="0"/>
    <s v="Simcom SIM7600G "/>
    <x v="1"/>
    <s v="Huella Estructural"/>
    <s v="Marco Delgado"/>
    <s v="TDC"/>
    <s v="NA"/>
    <s v="NA"/>
    <s v="NA"/>
    <s v="NA"/>
    <s v="Activo"/>
    <n v="3"/>
    <n v="1313.23"/>
    <n v="3939.69"/>
  </r>
  <r>
    <n v="515"/>
    <d v="2024-08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50"/>
    <n v="1350"/>
  </r>
  <r>
    <n v="516"/>
    <d v="2024-08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2"/>
    <n v="1275"/>
    <n v="2550"/>
  </r>
  <r>
    <n v="517"/>
    <d v="2024-08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518"/>
    <d v="2024-08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519"/>
    <d v="2024-08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520"/>
    <d v="2024-08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2000"/>
    <n v="2000"/>
  </r>
  <r>
    <n v="521"/>
    <d v="2024-08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522"/>
    <d v="2024-08-04T00:00:00"/>
    <x v="0"/>
    <s v="Limpieza 4-Ago"/>
    <x v="0"/>
    <s v="Rockstar Skull"/>
    <s v="Escuela"/>
    <s v="Transferencia"/>
    <s v="NA"/>
    <s v="NA"/>
    <s v="No"/>
    <s v="NA"/>
    <s v="Activo"/>
    <n v="1"/>
    <n v="400"/>
    <n v="400"/>
  </r>
  <r>
    <n v="523"/>
    <d v="2024-08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524"/>
    <d v="2024-08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525"/>
    <d v="2024-08-06T00:00:00"/>
    <x v="0"/>
    <s v="Mantenimiento Agosto"/>
    <x v="0"/>
    <s v="Rockstar Skull"/>
    <s v="Escuela"/>
    <s v="Transferencia"/>
    <s v="NA"/>
    <s v="NA"/>
    <s v="No"/>
    <s v="NA"/>
    <s v="Activo"/>
    <n v="1"/>
    <n v="750"/>
    <n v="750"/>
  </r>
  <r>
    <n v="526"/>
    <d v="2024-08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527"/>
    <d v="2024-08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0"/>
    <n v="0"/>
  </r>
  <r>
    <n v="528"/>
    <d v="2024-08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529"/>
    <d v="2024-08-12T00:00:00"/>
    <x v="0"/>
    <s v="Limpieza 12 Ago"/>
    <x v="0"/>
    <s v="Rockstar Skull"/>
    <s v="Escuela"/>
    <s v="Transferencia"/>
    <s v="NA"/>
    <s v="NA"/>
    <s v="No"/>
    <s v="NA"/>
    <s v="Activo"/>
    <n v="1"/>
    <n v="400"/>
    <n v="400"/>
  </r>
  <r>
    <n v="530"/>
    <d v="2024-08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531"/>
    <d v="2024-08-16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532"/>
    <d v="2024-08-16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533"/>
    <d v="2024-08-18T00:00:00"/>
    <x v="0"/>
    <s v="Limpieza 18 Ago"/>
    <x v="0"/>
    <s v="Rockstar Skull"/>
    <s v="Escuela"/>
    <s v="Transferencia"/>
    <s v="NA"/>
    <s v="NA"/>
    <s v="No"/>
    <s v="NA"/>
    <s v="Activo"/>
    <n v="1"/>
    <n v="400"/>
    <n v="400"/>
  </r>
  <r>
    <n v="534"/>
    <d v="2024-08-19T00:00:00"/>
    <x v="0"/>
    <s v="Banner y lona Rockstar (Hugo)"/>
    <x v="0"/>
    <s v="Rockstar Skull"/>
    <s v="Escuela"/>
    <s v="Transferencia"/>
    <s v="NA"/>
    <s v="NA"/>
    <s v="No"/>
    <s v="NA"/>
    <s v="Activo"/>
    <n v="1"/>
    <n v="1200"/>
    <n v="1200"/>
  </r>
  <r>
    <n v="535"/>
    <d v="2024-08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536"/>
    <d v="2024-08-21T00:00:00"/>
    <x v="0"/>
    <s v="Renta Agosto"/>
    <x v="0"/>
    <s v="Rockstar Skull"/>
    <s v="Escuela"/>
    <s v="Transferencia"/>
    <s v="NA"/>
    <s v="NA"/>
    <s v="No"/>
    <s v="NA"/>
    <s v="Activo"/>
    <n v="1"/>
    <n v="11560"/>
    <n v="11560"/>
  </r>
  <r>
    <n v="537"/>
    <d v="2024-08-24T00:00:00"/>
    <x v="0"/>
    <s v="Limpieza 24 Ago"/>
    <x v="0"/>
    <s v="Rockstar Skull"/>
    <s v="Escuela"/>
    <s v="Transferencia"/>
    <s v="NA"/>
    <s v="NA"/>
    <s v="No"/>
    <s v="NA"/>
    <s v="Activo"/>
    <n v="1"/>
    <n v="400"/>
    <n v="400"/>
  </r>
  <r>
    <n v="538"/>
    <d v="2024-08-28T00:00:00"/>
    <x v="1"/>
    <s v="Mensualidad clase Teclado G Alejandro Quijano"/>
    <x v="0"/>
    <s v="Alejandro Quijano"/>
    <s v="Escuela"/>
    <s v="TPV"/>
    <s v="18:00 a 19:00 Lu"/>
    <s v="Inscripción $0.00"/>
    <s v="Si"/>
    <s v="Alejandro Quijano"/>
    <s v="Baja"/>
    <n v="1"/>
    <n v="1350"/>
    <n v="1350"/>
  </r>
  <r>
    <n v="539"/>
    <d v="2024-08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540"/>
    <d v="2024-08-30T00:00:00"/>
    <x v="0"/>
    <s v="Pago CFE"/>
    <x v="0"/>
    <s v="Rockstar Skull"/>
    <s v="Marco Delgado"/>
    <s v="Transferencia"/>
    <s v="NA"/>
    <s v="NA"/>
    <s v="No"/>
    <s v="NA"/>
    <s v="Activo"/>
    <n v="1"/>
    <n v="762"/>
    <n v="762"/>
  </r>
  <r>
    <n v="541"/>
    <d v="2024-08-31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542"/>
    <d v="2024-08-31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543"/>
    <d v="2024-08-31T00:00:00"/>
    <x v="0"/>
    <s v="Limpieza 31 Ago"/>
    <x v="0"/>
    <s v="Rockstar Skull"/>
    <s v="Escuela"/>
    <s v="Transferencia"/>
    <s v="NA"/>
    <s v="NA"/>
    <s v="No"/>
    <s v="NA"/>
    <s v="Activo"/>
    <n v="1"/>
    <n v="400"/>
    <n v="400"/>
  </r>
  <r>
    <n v="544"/>
    <d v="2024-08-31T00:00:00"/>
    <x v="0"/>
    <s v="Clases de Batería Julio Olvera"/>
    <x v="0"/>
    <s v="Rockstar Skull"/>
    <s v="Marco Delgado"/>
    <s v="Transferencia"/>
    <s v="NA"/>
    <s v="NA"/>
    <s v="No"/>
    <s v="NA"/>
    <s v="Activo"/>
    <n v="1"/>
    <n v="900"/>
    <n v="900"/>
  </r>
  <r>
    <n v="545"/>
    <d v="2024-08-31T00:00:00"/>
    <x v="0"/>
    <s v="Clases de Batería Julio Olvera"/>
    <x v="0"/>
    <s v="Rockstar Skull"/>
    <s v="Escuela"/>
    <s v="Transferencia"/>
    <s v="NA"/>
    <s v="NA"/>
    <s v="No"/>
    <s v="NA"/>
    <s v="Activo"/>
    <n v="1"/>
    <n v="1000"/>
    <n v="1000"/>
  </r>
  <r>
    <n v="546"/>
    <d v="2024-08-31T00:00:00"/>
    <x v="0"/>
    <s v="Clases de Guitarra Irwin Hernandez"/>
    <x v="0"/>
    <s v="Rockstar Skull"/>
    <s v="Escuela"/>
    <s v="Transferencia"/>
    <s v="NA"/>
    <s v="NA"/>
    <s v="No"/>
    <s v="NA"/>
    <s v="Activo"/>
    <n v="1"/>
    <n v="1000"/>
    <n v="1000"/>
  </r>
  <r>
    <n v="547"/>
    <d v="2024-08-31T00:00:00"/>
    <x v="0"/>
    <s v="Clases de Guitarra Hugo Vazquez"/>
    <x v="0"/>
    <s v="Rockstar Skull"/>
    <s v="Marco Delgado"/>
    <s v="Transferencia"/>
    <s v="NA"/>
    <s v="NA"/>
    <s v="No"/>
    <s v="NA"/>
    <s v="Activo"/>
    <n v="1"/>
    <n v="2800"/>
    <n v="2800"/>
  </r>
  <r>
    <n v="548"/>
    <d v="2024-08-31T00:00:00"/>
    <x v="0"/>
    <s v="Clases de Teclado Manuel Reyes"/>
    <x v="0"/>
    <s v="Rockstar Skull"/>
    <s v="Marco Delgado"/>
    <s v="Transferencia"/>
    <s v="NA"/>
    <s v="NA"/>
    <s v="No"/>
    <s v="NA"/>
    <s v="Activo"/>
    <n v="1"/>
    <n v="1200"/>
    <n v="1200"/>
  </r>
  <r>
    <n v="549"/>
    <d v="2024-08-31T00:00:00"/>
    <x v="0"/>
    <s v="Clases de Canto Annie Carrizales"/>
    <x v="0"/>
    <s v="Rockstar Skull"/>
    <s v="Escuela"/>
    <s v="Transferencia"/>
    <s v="NA"/>
    <s v="NA"/>
    <s v="No"/>
    <s v="NA"/>
    <s v="Activo"/>
    <n v="1"/>
    <n v="1600"/>
    <n v="1600"/>
  </r>
  <r>
    <n v="550"/>
    <d v="2024-08-31T00:00:00"/>
    <x v="0"/>
    <s v="Comisiones TPV"/>
    <x v="0"/>
    <s v="Rockstar Skull"/>
    <s v="Escuela"/>
    <s v="Transferencia"/>
    <s v="NA"/>
    <s v="NA"/>
    <s v="No"/>
    <s v="NA"/>
    <s v="Activo"/>
    <n v="1"/>
    <n v="1401.86"/>
    <n v="1401.86"/>
  </r>
  <r>
    <n v="551"/>
    <d v="2024-09-01T00:00:00"/>
    <x v="1"/>
    <s v="Mensualidad clase Batería G Rebeca Ramirez"/>
    <x v="0"/>
    <s v="Rebeca Ramirez"/>
    <s v="Escuela"/>
    <s v="TPV"/>
    <s v="19:00 a 20:00 Vi"/>
    <s v="Inscripción $0.00"/>
    <s v="Si"/>
    <s v="Rebeca Ramirez"/>
    <s v="Baja"/>
    <n v="1"/>
    <n v="1250"/>
    <n v="1250"/>
  </r>
  <r>
    <n v="552"/>
    <d v="2024-09-01T00:00:00"/>
    <x v="1"/>
    <s v="Mensualidad clase Canto G Rebeca Ramirez"/>
    <x v="0"/>
    <s v="Rebeca Ramirez"/>
    <s v="Escuela"/>
    <s v="TPV"/>
    <s v="18:00 a 19:00 Vi"/>
    <s v="Inscripción $0.00"/>
    <s v="Si"/>
    <s v="Rebeca Ramirez"/>
    <s v="Baja"/>
    <n v="1"/>
    <n v="1250"/>
    <n v="1250"/>
  </r>
  <r>
    <n v="553"/>
    <d v="2024-09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50"/>
    <n v="1350"/>
  </r>
  <r>
    <n v="554"/>
    <d v="2024-09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2"/>
    <n v="1275"/>
    <n v="2550"/>
  </r>
  <r>
    <n v="555"/>
    <d v="2024-09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556"/>
    <d v="2024-09-02T00:00:00"/>
    <x v="0"/>
    <s v="Mantenimiento"/>
    <x v="0"/>
    <s v="Rockstar Skull"/>
    <s v="Escuela"/>
    <s v="Transferencia"/>
    <s v="NA"/>
    <s v="NA"/>
    <s v="No"/>
    <s v="NA"/>
    <s v="Activo"/>
    <n v="1"/>
    <n v="700"/>
    <n v="700"/>
  </r>
  <r>
    <n v="557"/>
    <d v="2024-09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558"/>
    <d v="2024-09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559"/>
    <d v="2024-09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560"/>
    <d v="2024-09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561"/>
    <d v="2024-09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562"/>
    <d v="2024-09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563"/>
    <d v="2024-09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564"/>
    <d v="2024-09-06T00:00:00"/>
    <x v="0"/>
    <s v="Meta Ads"/>
    <x v="0"/>
    <s v="Rockstar Skull"/>
    <s v="Antonio Razo"/>
    <s v="Transferencia"/>
    <s v="NA"/>
    <s v="NA"/>
    <s v="No"/>
    <s v="NA"/>
    <s v="Activo"/>
    <n v="1"/>
    <n v="5000"/>
    <n v="5000"/>
  </r>
  <r>
    <n v="565"/>
    <d v="2024-09-07T00:00:00"/>
    <x v="0"/>
    <s v="Limpieza 07-Sep"/>
    <x v="0"/>
    <s v="Rockstar Skull"/>
    <s v="Escuela"/>
    <s v="Transferencia"/>
    <s v="NA"/>
    <s v="NA"/>
    <s v="No"/>
    <s v="NA"/>
    <s v="Activo"/>
    <n v="1"/>
    <n v="400"/>
    <n v="400"/>
  </r>
  <r>
    <n v="566"/>
    <d v="2024-09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567"/>
    <d v="2024-09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2000"/>
    <n v="2000"/>
  </r>
  <r>
    <n v="568"/>
    <d v="2024-09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569"/>
    <d v="2024-09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570"/>
    <d v="2024-09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571"/>
    <d v="2024-09-16T00:00:00"/>
    <x v="0"/>
    <s v="Limpieza 14-Sep"/>
    <x v="0"/>
    <s v="Rockstar Skull"/>
    <s v="Escuela"/>
    <s v="Transferencia"/>
    <s v="NA"/>
    <s v="NA"/>
    <s v="No"/>
    <s v="NA"/>
    <s v="Activo"/>
    <n v="1"/>
    <n v="400"/>
    <n v="400"/>
  </r>
  <r>
    <n v="572"/>
    <d v="2024-09-17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573"/>
    <d v="2024-09-17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574"/>
    <d v="2024-09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575"/>
    <d v="2024-09-21T00:00:00"/>
    <x v="0"/>
    <s v="Renta Local Septiembre"/>
    <x v="0"/>
    <s v="Rockstar Skull"/>
    <s v="Escuela"/>
    <s v="Transferencia"/>
    <s v="NA"/>
    <s v="NA"/>
    <s v="No"/>
    <s v="NA"/>
    <s v="Activo"/>
    <n v="1"/>
    <n v="11560"/>
    <n v="11560"/>
  </r>
  <r>
    <n v="576"/>
    <d v="2024-09-23T00:00:00"/>
    <x v="0"/>
    <s v="Limpieza 21-Sep"/>
    <x v="0"/>
    <s v="Rockstar Skull"/>
    <s v="Escuela"/>
    <s v="Transferencia"/>
    <s v="NA"/>
    <s v="NA"/>
    <s v="No"/>
    <s v="NA"/>
    <s v="Activo"/>
    <n v="1"/>
    <n v="400"/>
    <n v="400"/>
  </r>
  <r>
    <n v="577"/>
    <d v="2024-09-27T00:00:00"/>
    <x v="1"/>
    <s v="Mensualidad clase Guitarra G Ivan Eidan Espinosa"/>
    <x v="0"/>
    <s v="Ivan Eidan Espinosa"/>
    <s v="Escuela"/>
    <s v="TPV"/>
    <s v="16:00 a 17:00 Mi"/>
    <s v="Inscripción $0.00"/>
    <s v="Si"/>
    <s v="Ivan Eidan Espinosa"/>
    <s v="Baja"/>
    <n v="1"/>
    <n v="1350"/>
    <n v="1350"/>
  </r>
  <r>
    <n v="578"/>
    <d v="2024-09-27T00:00:00"/>
    <x v="1"/>
    <s v="Mensualidad clase Canto G Ivan Eidan Espinosa"/>
    <x v="0"/>
    <s v="Ivan Eidan Espinosa"/>
    <s v="Escuela"/>
    <s v="TPV"/>
    <s v="14:00 a 15:00 Sa"/>
    <s v="Inscripción $0.00"/>
    <s v="Si"/>
    <s v="Ivan Eidan Espinosa"/>
    <s v="Baja"/>
    <n v="1"/>
    <n v="1350"/>
    <n v="1350"/>
  </r>
  <r>
    <n v="579"/>
    <d v="2024-09-28T00:00:00"/>
    <x v="1"/>
    <s v="Mensualidad clase Teclado G Alejandro Quijano"/>
    <x v="0"/>
    <s v="Alejandro Quijano"/>
    <s v="Escuela"/>
    <s v="TPV"/>
    <s v="18:00 a 19:00 Lu"/>
    <s v="Inscripción $0.00"/>
    <s v="Si"/>
    <s v="Alejandro Quijano"/>
    <s v="Baja"/>
    <n v="1"/>
    <n v="1350"/>
    <n v="1350"/>
  </r>
  <r>
    <n v="580"/>
    <d v="2024-09-29T00:00:00"/>
    <x v="1"/>
    <s v="Mensualidad clase Guitarra G Edgar Javier Chavez Reyes"/>
    <x v="0"/>
    <s v="Edgar Javier Chavez Reyes"/>
    <s v="Escuela"/>
    <s v="TPV"/>
    <s v="19:00 a 20:00 Lu"/>
    <s v="Inscripción $0.00"/>
    <s v="Si"/>
    <s v="Edgar Chavez"/>
    <s v="Baja"/>
    <n v="1"/>
    <n v="1350"/>
    <n v="1350"/>
  </r>
  <r>
    <n v="581"/>
    <d v="2024-09-30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582"/>
    <d v="2024-09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583"/>
    <d v="2024-09-30T00:00:00"/>
    <x v="0"/>
    <s v="Clases de Batería Julio Olvera"/>
    <x v="0"/>
    <s v="Rockstar Skull"/>
    <s v="Escuela"/>
    <s v="Transferencia"/>
    <s v="NA"/>
    <s v="NA"/>
    <s v="No"/>
    <s v="NA"/>
    <s v="Activo"/>
    <n v="1"/>
    <n v="1900"/>
    <n v="1900"/>
  </r>
  <r>
    <n v="584"/>
    <d v="2024-09-30T00:00:00"/>
    <x v="0"/>
    <s v="Clases de Guitarra Irwin Hernandez"/>
    <x v="0"/>
    <s v="Rockstar Skull"/>
    <s v="Escuela"/>
    <s v="Transferencia"/>
    <s v="NA"/>
    <s v="NA"/>
    <s v="No"/>
    <s v="NA"/>
    <s v="Activo"/>
    <n v="1"/>
    <n v="2100"/>
    <n v="2100"/>
  </r>
  <r>
    <n v="585"/>
    <d v="2024-09-30T00:00:00"/>
    <x v="0"/>
    <s v="Clases de Guitarra Hugo Vazquez"/>
    <x v="0"/>
    <s v="Rockstar Skull"/>
    <s v="Escuela"/>
    <s v="Transferencia"/>
    <s v="NA"/>
    <s v="NA"/>
    <s v="No"/>
    <s v="NA"/>
    <s v="Activo"/>
    <n v="1"/>
    <n v="2800"/>
    <n v="2800"/>
  </r>
  <r>
    <n v="586"/>
    <d v="2024-09-30T00:00:00"/>
    <x v="0"/>
    <s v="Clases de Teclado Manuel Reyes"/>
    <x v="0"/>
    <s v="Rockstar Skull"/>
    <s v="Escuela"/>
    <s v="Transferencia"/>
    <s v="NA"/>
    <s v="NA"/>
    <s v="No"/>
    <s v="NA"/>
    <s v="Activo"/>
    <n v="1"/>
    <n v="800"/>
    <n v="800"/>
  </r>
  <r>
    <n v="587"/>
    <d v="2024-09-30T00:00:00"/>
    <x v="0"/>
    <s v="Clases de Canto Nahomy Perez"/>
    <x v="0"/>
    <s v="Rockstar Skull"/>
    <s v="Escuela"/>
    <s v="Transferencia"/>
    <s v="NA"/>
    <s v="NA"/>
    <s v="No"/>
    <s v="NA"/>
    <s v="Activo"/>
    <n v="1"/>
    <n v="800"/>
    <n v="800"/>
  </r>
  <r>
    <n v="588"/>
    <d v="2024-09-30T00:00:00"/>
    <x v="0"/>
    <s v="Clases de Bajo Luis Blanquet"/>
    <x v="0"/>
    <s v="Rockstar Skull"/>
    <s v="Escuela"/>
    <s v="Transferencia"/>
    <s v="NA"/>
    <s v="NA"/>
    <s v="No"/>
    <s v="NA"/>
    <s v="Activo"/>
    <n v="1"/>
    <n v="400"/>
    <n v="400"/>
  </r>
  <r>
    <n v="589"/>
    <d v="2024-09-30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590"/>
    <d v="2024-09-30T00:00:00"/>
    <x v="0"/>
    <s v="Comisiones TPV"/>
    <x v="0"/>
    <s v="Rockstar Skull"/>
    <s v="Escuela"/>
    <s v="Transferencia"/>
    <s v="NA"/>
    <s v="NA"/>
    <s v="No"/>
    <s v="NA"/>
    <s v="Activo"/>
    <n v="1"/>
    <n v="1298.33"/>
    <n v="1298.33"/>
  </r>
  <r>
    <n v="591"/>
    <d v="2024-09-30T00:00:00"/>
    <x v="0"/>
    <s v="Limpieza 28-Sep"/>
    <x v="0"/>
    <s v="Rockstar Skull"/>
    <s v="Escuela"/>
    <s v="Transferencia"/>
    <s v="NA"/>
    <s v="NA"/>
    <s v="No"/>
    <s v="NA"/>
    <s v="Activo"/>
    <n v="1"/>
    <n v="400"/>
    <n v="400"/>
  </r>
  <r>
    <n v="592"/>
    <d v="2024-10-01T00:00:00"/>
    <x v="1"/>
    <s v="Mensualidad clase Batería G Rebeca Ramirez"/>
    <x v="0"/>
    <s v="Rebeca Ramirez"/>
    <s v="Escuela"/>
    <s v="TPV"/>
    <s v="19:00 a 20:00 Vi"/>
    <s v="Inscripción $0.00"/>
    <s v="Si"/>
    <s v="Rebeca Ramirez"/>
    <s v="Baja"/>
    <n v="1"/>
    <n v="1250"/>
    <n v="1250"/>
  </r>
  <r>
    <n v="593"/>
    <d v="2024-10-01T00:00:00"/>
    <x v="1"/>
    <s v="Mensualidad clase Canto G Rebeca Ramirez"/>
    <x v="0"/>
    <s v="Rebeca Ramirez"/>
    <s v="Escuela"/>
    <s v="TPV"/>
    <s v="18:00 a 19:00 Vi"/>
    <s v="Inscripción $0.00"/>
    <s v="Si"/>
    <s v="Rebeca Ramirez"/>
    <s v="Baja"/>
    <n v="1"/>
    <n v="1250"/>
    <n v="1250"/>
  </r>
  <r>
    <n v="594"/>
    <d v="2024-10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50"/>
    <n v="1350"/>
  </r>
  <r>
    <n v="595"/>
    <d v="2024-10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596"/>
    <d v="2024-10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597"/>
    <d v="2024-10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598"/>
    <d v="2024-10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599"/>
    <d v="2024-10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600"/>
    <d v="2024-10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601"/>
    <d v="2024-10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602"/>
    <d v="2024-10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603"/>
    <d v="2024-10-04T00:00:00"/>
    <x v="0"/>
    <s v="Mantenimiento Octubre"/>
    <x v="0"/>
    <s v="Rockstar Skull"/>
    <s v="Escuela"/>
    <s v="Transferencia"/>
    <s v="NA"/>
    <s v="NA"/>
    <s v="No"/>
    <s v="NA"/>
    <s v="Activo"/>
    <n v="1"/>
    <n v="700"/>
    <n v="700"/>
  </r>
  <r>
    <n v="604"/>
    <d v="2024-10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605"/>
    <d v="2024-10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606"/>
    <d v="2024-10-05T00:00:00"/>
    <x v="1"/>
    <s v="Mensualidad clase Teclado G Victor Eduardo Caballero Nieto"/>
    <x v="0"/>
    <s v="Victor Eduardo Caballero Nieto"/>
    <s v="Escuela"/>
    <s v="TPV"/>
    <s v="19:00 a 20:00 Mi"/>
    <s v="Inscripción $0.00"/>
    <s v="Si"/>
    <s v="Victor Eduardo Caballero Nieto"/>
    <s v="Baja"/>
    <n v="1"/>
    <n v="1350"/>
    <n v="1350"/>
  </r>
  <r>
    <n v="607"/>
    <d v="2024-10-05T00:00:00"/>
    <x v="1"/>
    <s v="Mensualidad clase Canto G Dulce Yael Tarrios"/>
    <x v="0"/>
    <s v="Dulce Yael Tarrios"/>
    <s v="Escuela"/>
    <s v="TPV"/>
    <s v="15:00 a 16:00 Sa"/>
    <s v="Inscripción $0.00"/>
    <s v="Si"/>
    <s v="Dulce Yael Tarrios"/>
    <s v="Baja"/>
    <n v="1"/>
    <n v="1350"/>
    <n v="1350"/>
  </r>
  <r>
    <n v="608"/>
    <d v="2024-10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609"/>
    <d v="2024-10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610"/>
    <d v="2024-10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611"/>
    <d v="2024-10-06T00:00:00"/>
    <x v="0"/>
    <s v="Limpieza 05-Oct"/>
    <x v="0"/>
    <s v="Rockstar Skull"/>
    <s v="Escuela"/>
    <s v="Transferencia"/>
    <s v="NA"/>
    <s v="NA"/>
    <s v="No"/>
    <s v="NA"/>
    <s v="Activo"/>
    <n v="1"/>
    <n v="400"/>
    <n v="400"/>
  </r>
  <r>
    <n v="612"/>
    <d v="2024-10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613"/>
    <d v="2024-10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614"/>
    <d v="2024-10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1800"/>
    <n v="1800"/>
  </r>
  <r>
    <n v="615"/>
    <d v="2024-10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616"/>
    <d v="2024-10-11T00:00:00"/>
    <x v="0"/>
    <s v="Articulos de limpieza"/>
    <x v="0"/>
    <s v="Rockstar Skull"/>
    <s v="Escuela"/>
    <s v="Efectivo"/>
    <s v="NA"/>
    <s v="NA"/>
    <s v="No"/>
    <s v="NA"/>
    <s v="Activo"/>
    <n v="1"/>
    <n v="403"/>
    <n v="403"/>
  </r>
  <r>
    <n v="617"/>
    <d v="2024-10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618"/>
    <d v="2024-10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619"/>
    <d v="2024-10-15T00:00:00"/>
    <x v="0"/>
    <s v="Limpieza 12-Oct"/>
    <x v="0"/>
    <s v="Rockstar Skull"/>
    <s v="Escuela"/>
    <s v="Transferencia"/>
    <s v="NA"/>
    <s v="NA"/>
    <s v="No"/>
    <s v="NA"/>
    <s v="Activo"/>
    <n v="1"/>
    <n v="400"/>
    <n v="400"/>
  </r>
  <r>
    <n v="620"/>
    <d v="2024-10-15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621"/>
    <d v="2024-10-16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622"/>
    <d v="2024-10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623"/>
    <d v="2024-10-21T00:00:00"/>
    <x v="0"/>
    <s v="Limpieza 19-Oct"/>
    <x v="0"/>
    <s v="Rockstar Skull"/>
    <s v="Escuela"/>
    <s v="Transferencia"/>
    <s v="NA"/>
    <s v="NA"/>
    <s v="No"/>
    <s v="NA"/>
    <s v="Activo"/>
    <n v="1"/>
    <n v="400"/>
    <n v="400"/>
  </r>
  <r>
    <n v="624"/>
    <d v="2024-10-26T00:00:00"/>
    <x v="0"/>
    <s v="Renta Local Octubre"/>
    <x v="0"/>
    <s v="Rockstar Skull"/>
    <s v="Escuela"/>
    <s v="Transferencia"/>
    <s v="NA"/>
    <s v="NA"/>
    <s v="No"/>
    <s v="NA"/>
    <s v="Activo"/>
    <n v="1"/>
    <n v="11560"/>
    <n v="11560"/>
  </r>
  <r>
    <n v="625"/>
    <d v="2024-10-28T00:00:00"/>
    <x v="1"/>
    <s v="Mensualidad clase Teclado G Alejandro Quijano"/>
    <x v="0"/>
    <s v="Alejandro Quijano"/>
    <s v="Escuela"/>
    <s v="TPV"/>
    <s v="18:00 a 19:00 Lu"/>
    <s v="Inscripción $0.00"/>
    <s v="Si"/>
    <s v="Alejandro Quijano"/>
    <s v="Baja"/>
    <n v="1"/>
    <n v="1350"/>
    <n v="1350"/>
  </r>
  <r>
    <n v="626"/>
    <d v="2024-10-29T00:00:00"/>
    <x v="1"/>
    <s v="Mensualidad clase Guitarra G Edgar Javier Chavez Reyes"/>
    <x v="0"/>
    <s v="Edgar Javier Chavez Reyes"/>
    <s v="Escuela"/>
    <s v="TPV"/>
    <s v="19:00 a 20:00 Lu"/>
    <s v="Inscripción $0.00"/>
    <s v="Si"/>
    <s v="Edgar Chavez"/>
    <s v="Baja"/>
    <n v="1"/>
    <n v="1350"/>
    <n v="1350"/>
  </r>
  <r>
    <n v="627"/>
    <d v="2024-10-29T00:00:00"/>
    <x v="0"/>
    <s v="Limpieza 26-Oct"/>
    <x v="0"/>
    <s v="Rockstar Skull"/>
    <s v="Escuela"/>
    <s v="Transferencia"/>
    <s v="NA"/>
    <s v="NA"/>
    <s v="No"/>
    <s v="NA"/>
    <s v="Activo"/>
    <n v="1"/>
    <n v="400"/>
    <n v="400"/>
  </r>
  <r>
    <n v="628"/>
    <d v="2024-10-30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629"/>
    <d v="2024-10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630"/>
    <d v="2024-10-31T00:00:00"/>
    <x v="0"/>
    <s v="Clases de Batería Julio Olvera"/>
    <x v="0"/>
    <s v="Rockstar Skull"/>
    <s v="Escuela"/>
    <s v="Transferencia"/>
    <s v="NA"/>
    <s v="NA"/>
    <s v="No"/>
    <s v="NA"/>
    <s v="Activo"/>
    <n v="1"/>
    <n v="2860"/>
    <n v="2860"/>
  </r>
  <r>
    <n v="631"/>
    <d v="2024-10-31T00:00:00"/>
    <x v="0"/>
    <s v="Clases de Batería Demian Andrade"/>
    <x v="0"/>
    <s v="Rockstar Skull"/>
    <s v="Escuela"/>
    <s v="Transferencia"/>
    <s v="NA"/>
    <s v="NA"/>
    <s v="No"/>
    <s v="NA"/>
    <s v="Activo"/>
    <n v="1"/>
    <n v="400"/>
    <n v="400"/>
  </r>
  <r>
    <n v="632"/>
    <d v="2024-10-31T00:00:00"/>
    <x v="0"/>
    <s v="Clases de Guitarra Irwin Hernandez"/>
    <x v="0"/>
    <s v="Rockstar Skull"/>
    <s v="Escuela"/>
    <s v="Transferencia"/>
    <s v="NA"/>
    <s v="NA"/>
    <s v="No"/>
    <s v="NA"/>
    <s v="Activo"/>
    <n v="1"/>
    <n v="2100"/>
    <n v="2100"/>
  </r>
  <r>
    <n v="633"/>
    <d v="2024-10-31T00:00:00"/>
    <x v="0"/>
    <s v="Clases de Guitarra Hugo Vazquez"/>
    <x v="0"/>
    <s v="Rockstar Skull"/>
    <s v="Escuela"/>
    <s v="Transferencia"/>
    <s v="NA"/>
    <s v="NA"/>
    <s v="No"/>
    <s v="NA"/>
    <s v="Activo"/>
    <n v="1"/>
    <n v="3680"/>
    <n v="3680"/>
  </r>
  <r>
    <n v="634"/>
    <d v="2024-10-31T00:00:00"/>
    <x v="0"/>
    <s v="Clases de Teclado Manuel Reyes"/>
    <x v="0"/>
    <s v="Rockstar Skull"/>
    <s v="Escuela"/>
    <s v="Transferencia"/>
    <s v="NA"/>
    <s v="NA"/>
    <s v="No"/>
    <s v="NA"/>
    <s v="Activo"/>
    <n v="4"/>
    <n v="400"/>
    <n v="1600"/>
  </r>
  <r>
    <n v="635"/>
    <d v="2024-10-31T00:00:00"/>
    <x v="0"/>
    <s v="Clases de Canto Nahomy Perez"/>
    <x v="0"/>
    <s v="Rockstar Skull"/>
    <s v="Escuela"/>
    <s v="Transferencia"/>
    <s v="NA"/>
    <s v="NA"/>
    <s v="No"/>
    <s v="NA"/>
    <s v="Activo"/>
    <n v="3"/>
    <n v="400"/>
    <n v="1200"/>
  </r>
  <r>
    <n v="636"/>
    <d v="2024-10-31T00:00:00"/>
    <x v="0"/>
    <s v="Clases de Bajo Luis Blanquet"/>
    <x v="0"/>
    <s v="Rockstar Skull"/>
    <s v="Escuela"/>
    <s v="Transferencia"/>
    <s v="NA"/>
    <s v="NA"/>
    <s v="No"/>
    <s v="NA"/>
    <s v="Activo"/>
    <n v="1"/>
    <n v="480"/>
    <n v="480"/>
  </r>
  <r>
    <n v="637"/>
    <d v="2024-10-31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638"/>
    <d v="2024-10-31T00:00:00"/>
    <x v="0"/>
    <s v="Comisiones TPV"/>
    <x v="0"/>
    <s v="Rockstar Skull"/>
    <s v="Escuela"/>
    <s v="Transferencia"/>
    <s v="NA"/>
    <s v="NA"/>
    <s v="No"/>
    <s v="NA"/>
    <s v="Activo"/>
    <n v="1"/>
    <n v="1773.35"/>
    <n v="1773.35"/>
  </r>
  <r>
    <n v="639"/>
    <d v="2024-11-01T00:00:00"/>
    <x v="1"/>
    <s v="Mensualidad clase Guitarra G Luzbel Rueda Muñoz"/>
    <x v="0"/>
    <s v="Luzbel Rueda Muñoz"/>
    <s v="Escuela"/>
    <s v="Transferencia"/>
    <s v="17:00 a 18:00 Mi"/>
    <s v="Inscripción $0.00"/>
    <s v="Si"/>
    <s v="Jose Noel Rueda"/>
    <s v="Baja"/>
    <n v="1"/>
    <n v="1380"/>
    <n v="1380"/>
  </r>
  <r>
    <n v="640"/>
    <d v="2024-11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641"/>
    <d v="2024-11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642"/>
    <d v="2024-11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643"/>
    <d v="2024-11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644"/>
    <d v="2024-11-02T00:00:00"/>
    <x v="0"/>
    <s v="Behrninger B210D Bafle Activo"/>
    <x v="0"/>
    <s v="Rockstar Skull"/>
    <s v="Marco Delgado"/>
    <s v="TDC"/>
    <s v="NA"/>
    <s v="NA"/>
    <s v="No"/>
    <s v="NA"/>
    <s v="Activo"/>
    <n v="2"/>
    <n v="7590"/>
    <n v="15180"/>
  </r>
  <r>
    <n v="645"/>
    <d v="2024-11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646"/>
    <d v="2024-11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647"/>
    <d v="2024-11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648"/>
    <d v="2024-11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649"/>
    <d v="2024-11-04T00:00:00"/>
    <x v="0"/>
    <s v="Limpieza 4 Nov"/>
    <x v="0"/>
    <s v="Rockstar Skull"/>
    <s v="Escuela"/>
    <s v="Transferencia"/>
    <s v="NA"/>
    <s v="NA"/>
    <s v="No"/>
    <s v="NA"/>
    <s v="Activo"/>
    <n v="1"/>
    <n v="400"/>
    <n v="400"/>
  </r>
  <r>
    <n v="650"/>
    <d v="2024-11-04T00:00:00"/>
    <x v="0"/>
    <s v="Mantenimiento Nov"/>
    <x v="0"/>
    <s v="Rockstar Skull"/>
    <s v="Escuela"/>
    <s v="Transferencia"/>
    <s v="NA"/>
    <s v="NA"/>
    <s v="No"/>
    <s v="NA"/>
    <s v="Activo"/>
    <n v="1"/>
    <n v="690"/>
    <n v="690"/>
  </r>
  <r>
    <n v="651"/>
    <d v="2024-11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652"/>
    <d v="2024-11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653"/>
    <d v="2024-11-05T00:00:00"/>
    <x v="1"/>
    <s v="Mensualidad clase Teclado G Victor Eduardo Caballero Nieto"/>
    <x v="0"/>
    <s v="Victor Eduardo Caballero Nieto"/>
    <s v="Escuela"/>
    <s v="TPV"/>
    <s v="19:00 a 20:00 Mi"/>
    <s v="Inscripción $0.00"/>
    <s v="Si"/>
    <s v="Victor Eduardo Caballero Nieto"/>
    <s v="Baja"/>
    <n v="1"/>
    <n v="1350"/>
    <n v="1350"/>
  </r>
  <r>
    <n v="654"/>
    <d v="2024-11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655"/>
    <d v="2024-11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656"/>
    <d v="2024-11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657"/>
    <d v="2024-11-07T00:00:00"/>
    <x v="0"/>
    <s v="Comida con Socios de Huella Estructural - La Bikina"/>
    <x v="1"/>
    <s v="Huella Estructural"/>
    <s v="Antonio Razo"/>
    <s v="TDC"/>
    <s v="NA"/>
    <s v="NA"/>
    <s v="NA"/>
    <s v="NA"/>
    <s v="Activo"/>
    <n v="1"/>
    <n v="5781.05"/>
    <n v="5781.05"/>
  </r>
  <r>
    <n v="658"/>
    <d v="2024-11-07T00:00:00"/>
    <x v="0"/>
    <s v="Comida con Socios de Huella Estructural - Sonora Grill Prime"/>
    <x v="1"/>
    <s v="Huella Estructural"/>
    <s v="Marco Delgado"/>
    <s v="TDC"/>
    <s v="NA"/>
    <s v="NA"/>
    <s v="NA"/>
    <s v="NA"/>
    <s v="Activo"/>
    <n v="1"/>
    <n v="5329.95"/>
    <n v="5329.95"/>
  </r>
  <r>
    <n v="659"/>
    <d v="2024-11-07T00:00:00"/>
    <x v="0"/>
    <s v="Conectores DC IP68"/>
    <x v="1"/>
    <s v="Huella Estructural"/>
    <s v="Marco Delgado"/>
    <s v="TDC"/>
    <s v="NA"/>
    <s v="NA"/>
    <s v="NA"/>
    <s v="NA"/>
    <s v="Activo"/>
    <n v="1"/>
    <n v="209.9"/>
    <n v="209.9"/>
  </r>
  <r>
    <n v="660"/>
    <d v="2024-11-07T00:00:00"/>
    <x v="0"/>
    <s v="Placa de desarrollo ESP-32-S3"/>
    <x v="1"/>
    <s v="Huella Estructural"/>
    <s v="Marco Delgado"/>
    <s v="TDC"/>
    <s v="NA"/>
    <s v="NA"/>
    <s v="NA"/>
    <s v="NA"/>
    <s v="Activo"/>
    <n v="3"/>
    <n v="103.94"/>
    <n v="311.82"/>
  </r>
  <r>
    <n v="661"/>
    <d v="2024-11-07T00:00:00"/>
    <x v="0"/>
    <s v="Conectores Ethernet IP68"/>
    <x v="1"/>
    <s v="Huella Estructural"/>
    <s v="Marco Delgado"/>
    <s v="TDC"/>
    <s v="NA"/>
    <s v="NA"/>
    <s v="NA"/>
    <s v="NA"/>
    <s v="Activo"/>
    <n v="5"/>
    <n v="79.733999999999995"/>
    <n v="398.66999999999996"/>
  </r>
  <r>
    <n v="662"/>
    <d v="2024-11-07T00:00:00"/>
    <x v="0"/>
    <s v="Caja de plastico ABS impermeable 200-120-75 with ears negra"/>
    <x v="1"/>
    <s v="Huella Estructural"/>
    <s v="Marco Delgado"/>
    <s v="TDC"/>
    <s v="NA"/>
    <s v="NA"/>
    <s v="NA"/>
    <s v="NA"/>
    <s v="Activo"/>
    <n v="5"/>
    <n v="277.08999999999997"/>
    <n v="1385.4499999999998"/>
  </r>
  <r>
    <n v="663"/>
    <d v="2024-11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664"/>
    <d v="2024-11-08T00:00:00"/>
    <x v="0"/>
    <s v="Alto professional TX2125 SW Activo 12&quot; 900W con DSP"/>
    <x v="0"/>
    <s v="Rockstar Skull"/>
    <s v="Marco Delgado"/>
    <s v="TDC"/>
    <s v="NA"/>
    <s v="NA"/>
    <s v="No"/>
    <s v="NA"/>
    <s v="Activo"/>
    <n v="2"/>
    <n v="7399"/>
    <n v="14798"/>
  </r>
  <r>
    <n v="665"/>
    <d v="2024-11-09T00:00:00"/>
    <x v="1"/>
    <s v="Mensualidad clase Teclado G Nicolas Gutierrez Rebollo"/>
    <x v="0"/>
    <s v="Nicolas Gutierrez Rebollo"/>
    <s v="Escuela"/>
    <s v="TPV"/>
    <s v="11:00 a 12:00 Sa"/>
    <s v="Inscripción $0.00"/>
    <s v="Si"/>
    <s v="Judith Rebollo"/>
    <s v="Baja"/>
    <n v="1"/>
    <n v="1350"/>
    <n v="1350"/>
  </r>
  <r>
    <n v="666"/>
    <d v="2024-11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667"/>
    <d v="2024-11-09T00:00:00"/>
    <x v="1"/>
    <s v="Mensualidad clase Batería G Leonardo Landa Sanchez"/>
    <x v="0"/>
    <s v="Leonardo Landa Sanchez"/>
    <s v="Escuela"/>
    <s v="TPV"/>
    <s v="18:00 a 19:00 Ma"/>
    <s v="Inscripción $0.00"/>
    <s v="Si"/>
    <s v="Orlando Landa"/>
    <s v="Baja"/>
    <n v="1"/>
    <n v="1350"/>
    <n v="1350"/>
  </r>
  <r>
    <n v="668"/>
    <d v="2024-11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1800"/>
    <n v="1800"/>
  </r>
  <r>
    <n v="669"/>
    <d v="2024-11-09T00:00:00"/>
    <x v="0"/>
    <s v="Meta Ads"/>
    <x v="0"/>
    <s v="Rockstar Skull"/>
    <s v="Escuela"/>
    <s v="Transferencia"/>
    <s v="NA"/>
    <s v="NA"/>
    <s v="No"/>
    <s v="NA"/>
    <s v="Activo"/>
    <n v="1"/>
    <n v="5250"/>
    <n v="5250"/>
  </r>
  <r>
    <n v="670"/>
    <d v="2024-11-10T00:00:00"/>
    <x v="1"/>
    <s v="Mensualidad clase Guitarra G Erik Alcantara Trejo"/>
    <x v="0"/>
    <s v="Erik Alcantara Trejo"/>
    <s v="Escuela"/>
    <s v="TPV"/>
    <s v="15:00 a 16:00 Sa"/>
    <s v="Inscripción $0.00"/>
    <s v="Si"/>
    <s v="Erik Alcantara"/>
    <s v="Baja"/>
    <n v="1"/>
    <n v="1350"/>
    <n v="1350"/>
  </r>
  <r>
    <n v="671"/>
    <d v="2024-11-12T00:00:00"/>
    <x v="0"/>
    <s v="Limpieza 12 Nov"/>
    <x v="0"/>
    <s v="Rockstar Skull"/>
    <s v="Escuela"/>
    <s v="Transferencia"/>
    <s v="NA"/>
    <s v="NA"/>
    <s v="No"/>
    <s v="NA"/>
    <s v="Activo"/>
    <n v="1"/>
    <n v="400"/>
    <n v="400"/>
  </r>
  <r>
    <n v="672"/>
    <d v="2024-11-12T00:00:00"/>
    <x v="0"/>
    <s v="Limpieza 09-Nov"/>
    <x v="0"/>
    <s v="Rockstar Skull"/>
    <s v="Escuela"/>
    <s v="Transferencia"/>
    <s v="NA"/>
    <s v="NA"/>
    <s v="No"/>
    <s v="NA"/>
    <s v="Activo"/>
    <n v="1"/>
    <n v="400"/>
    <n v="400"/>
  </r>
  <r>
    <n v="673"/>
    <d v="2024-11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674"/>
    <d v="2024-11-14T00:00:00"/>
    <x v="0"/>
    <s v="Zoom Anualidad"/>
    <x v="0"/>
    <s v="Rockstar Skull"/>
    <s v="Escuela"/>
    <s v="Transferencia"/>
    <s v="NA"/>
    <s v="NA"/>
    <s v="No"/>
    <s v="NA"/>
    <s v="Activo"/>
    <n v="1"/>
    <n v="2453.3000000000002"/>
    <n v="2453.3000000000002"/>
  </r>
  <r>
    <n v="675"/>
    <d v="2024-11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676"/>
    <d v="2024-11-15T00:00:00"/>
    <x v="0"/>
    <s v="Quincena Frank"/>
    <x v="0"/>
    <s v="Rockstar Skull"/>
    <s v="Escuela"/>
    <s v="Transferencia"/>
    <s v="NA"/>
    <s v="NA"/>
    <s v="No"/>
    <s v="NA"/>
    <s v="Activo"/>
    <n v="1"/>
    <n v="3300.94"/>
    <n v="3300.94"/>
  </r>
  <r>
    <n v="677"/>
    <d v="2024-11-16T00:00:00"/>
    <x v="0"/>
    <s v="Limpieza 16 Nov"/>
    <x v="0"/>
    <s v="Rockstar Skull"/>
    <s v="Escuela"/>
    <s v="Transferencia"/>
    <s v="NA"/>
    <s v="NA"/>
    <s v="No"/>
    <s v="NA"/>
    <s v="Activo"/>
    <n v="1"/>
    <n v="400"/>
    <n v="400"/>
  </r>
  <r>
    <n v="678"/>
    <d v="2024-11-16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679"/>
    <d v="2024-11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680"/>
    <d v="2024-11-21T00:00:00"/>
    <x v="0"/>
    <s v="Renta Local Noviembre"/>
    <x v="0"/>
    <s v="Rockstar Skull"/>
    <s v="Escuela"/>
    <s v="Transferencia"/>
    <s v="NA"/>
    <s v="NA"/>
    <s v="No"/>
    <s v="NA"/>
    <s v="Activo"/>
    <n v="1"/>
    <n v="11560"/>
    <n v="11560"/>
  </r>
  <r>
    <n v="681"/>
    <d v="2024-11-25T00:00:00"/>
    <x v="1"/>
    <s v="Mensualidad clase Canto G Luis Mario Oropeza"/>
    <x v="0"/>
    <s v="Luis Mario Oropeza"/>
    <s v="Escuela"/>
    <s v="TPV"/>
    <s v="15:00 a 16:00 Mi"/>
    <s v="Inscripción $0.00"/>
    <s v="Si"/>
    <s v="Luis Mario Oropeza"/>
    <s v="Baja"/>
    <n v="1"/>
    <n v="1275"/>
    <n v="1275"/>
  </r>
  <r>
    <n v="682"/>
    <d v="2024-11-25T00:00:00"/>
    <x v="1"/>
    <s v="Mensualidad clase Guitarra G Luis Mario Oropeza"/>
    <x v="0"/>
    <s v="Luis Mario Oropeza"/>
    <s v="Escuela"/>
    <s v="TPV"/>
    <s v="16:00 a 17:00 Mi"/>
    <s v="Inscripción $0.00"/>
    <s v="Si"/>
    <s v="Luis Mario Oropeza"/>
    <s v="Baja"/>
    <n v="1"/>
    <n v="1275"/>
    <n v="1275"/>
  </r>
  <r>
    <n v="683"/>
    <d v="2024-11-29T00:00:00"/>
    <x v="1"/>
    <s v="Mensualidad clase Guitarra G Edgar Javier Chavez Reyes"/>
    <x v="0"/>
    <s v="Edgar Javier Chavez Reyes"/>
    <s v="Escuela"/>
    <s v="TPV"/>
    <s v="19:00 a 20:00 Lu"/>
    <s v="Inscripción $0.00"/>
    <s v="Si"/>
    <s v="Edgar Chavez"/>
    <s v="Baja"/>
    <n v="1"/>
    <n v="1350"/>
    <n v="1350"/>
  </r>
  <r>
    <n v="684"/>
    <d v="2024-11-30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685"/>
    <d v="2024-11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686"/>
    <d v="2024-11-30T00:00:00"/>
    <x v="0"/>
    <s v="Pago Nov - Irving"/>
    <x v="0"/>
    <s v="Rockstar Skull"/>
    <s v="Escuela"/>
    <s v="Transferencia"/>
    <s v="NA"/>
    <s v="NA"/>
    <s v="No"/>
    <s v="NA"/>
    <s v="Activo"/>
    <n v="1"/>
    <n v="2900"/>
    <n v="2900"/>
  </r>
  <r>
    <n v="687"/>
    <d v="2024-11-30T00:00:00"/>
    <x v="0"/>
    <s v="Pago Nov - Manuel Reyes"/>
    <x v="0"/>
    <s v="Rockstar Skull"/>
    <s v="Escuela"/>
    <s v="Transferencia"/>
    <s v="NA"/>
    <s v="NA"/>
    <s v="No"/>
    <s v="NA"/>
    <s v="Activo"/>
    <n v="1"/>
    <n v="2000"/>
    <n v="2000"/>
  </r>
  <r>
    <n v="688"/>
    <d v="2024-11-30T00:00:00"/>
    <x v="0"/>
    <s v="Pago Nov - Demian Andrade"/>
    <x v="0"/>
    <s v="Rockstar Skull"/>
    <s v="Escuela"/>
    <s v="Transferencia"/>
    <s v="NA"/>
    <s v="NA"/>
    <s v="No"/>
    <s v="NA"/>
    <s v="Activo"/>
    <n v="1"/>
    <n v="400"/>
    <n v="400"/>
  </r>
  <r>
    <n v="689"/>
    <d v="2024-11-30T00:00:00"/>
    <x v="0"/>
    <s v="Pago Nov - Luis Blanquet"/>
    <x v="0"/>
    <s v="Rockstar Skull"/>
    <s v="Escuela"/>
    <s v="Transferencia"/>
    <s v="NA"/>
    <s v="NA"/>
    <s v="No"/>
    <s v="NA"/>
    <s v="Activo"/>
    <n v="1"/>
    <n v="400"/>
    <n v="400"/>
  </r>
  <r>
    <n v="690"/>
    <d v="2024-11-30T00:00:00"/>
    <x v="0"/>
    <s v="Pago Nov - Arcelia Armijo"/>
    <x v="0"/>
    <s v="Rockstar Skull"/>
    <s v="Antonio Razo"/>
    <s v="Transferencia"/>
    <s v="NA"/>
    <s v="NA"/>
    <s v="No"/>
    <s v="NA"/>
    <s v="Activo"/>
    <n v="1"/>
    <n v="2700"/>
    <n v="2700"/>
  </r>
  <r>
    <n v="691"/>
    <d v="2024-11-30T00:00:00"/>
    <x v="0"/>
    <s v="Pago Nov - Hugo"/>
    <x v="0"/>
    <s v="Rockstar Skull"/>
    <s v="Escuela"/>
    <s v="Transferencia"/>
    <s v="NA"/>
    <s v="NA"/>
    <s v="No"/>
    <s v="NA"/>
    <s v="Activo"/>
    <n v="1"/>
    <n v="3600"/>
    <n v="3600"/>
  </r>
  <r>
    <n v="692"/>
    <d v="2024-11-30T00:00:00"/>
    <x v="0"/>
    <s v="Limpieza 30 Nov"/>
    <x v="0"/>
    <s v="Rockstar Skull"/>
    <s v="Escuela"/>
    <s v="Transferencia"/>
    <s v="NA"/>
    <s v="NA"/>
    <s v="No"/>
    <s v="NA"/>
    <s v="Activo"/>
    <n v="1"/>
    <n v="400"/>
    <n v="400"/>
  </r>
  <r>
    <n v="693"/>
    <d v="2024-11-30T00:00:00"/>
    <x v="0"/>
    <s v="Clases de Canto Nahomy Perez"/>
    <x v="0"/>
    <s v="Rockstar Skull"/>
    <s v="Escuela"/>
    <s v="Symbiot"/>
    <s v="NA"/>
    <s v="NA"/>
    <s v="No"/>
    <s v="NA"/>
    <s v="Activo"/>
    <n v="1"/>
    <n v="1200"/>
    <n v="1200"/>
  </r>
  <r>
    <n v="694"/>
    <d v="2024-11-30T00:00:00"/>
    <x v="0"/>
    <s v="Quincena Frank"/>
    <x v="0"/>
    <s v="Rockstar Skull"/>
    <s v="Marco Delgado"/>
    <s v="Transferencia"/>
    <s v="NA"/>
    <s v="NA"/>
    <s v="No"/>
    <s v="NA"/>
    <s v="Activo"/>
    <n v="1"/>
    <n v="3500"/>
    <n v="3500"/>
  </r>
  <r>
    <n v="695"/>
    <d v="2024-11-30T00:00:00"/>
    <x v="0"/>
    <s v="Pago CFE"/>
    <x v="0"/>
    <s v="Rockstar Skull"/>
    <s v="Marco Delgado"/>
    <s v="Transferencia"/>
    <s v="NA"/>
    <s v="NA"/>
    <s v="No"/>
    <s v="NA"/>
    <s v="Activo"/>
    <n v="1"/>
    <n v="803"/>
    <n v="803"/>
  </r>
  <r>
    <n v="696"/>
    <d v="2024-11-30T00:00:00"/>
    <x v="0"/>
    <s v="Comisiones TPV"/>
    <x v="0"/>
    <s v="Rockstar Skull"/>
    <s v="Escuela"/>
    <s v="Transferencia"/>
    <s v="NA"/>
    <s v="NA"/>
    <s v="No"/>
    <s v="NA"/>
    <s v="Activo"/>
    <n v="1"/>
    <n v="1719.76"/>
    <n v="1719.76"/>
  </r>
  <r>
    <n v="697"/>
    <d v="2024-12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698"/>
    <d v="2024-12-02T00:00:00"/>
    <x v="1"/>
    <s v="Mensualidad clase Bajo G Carlos Bennet"/>
    <x v="0"/>
    <s v="Carlos Bennet"/>
    <s v="Escuela"/>
    <s v="TPV"/>
    <s v="19:00 a 20:00 Lu"/>
    <s v="Inscripción $0.00"/>
    <s v="No"/>
    <s v="Carlos Bennet"/>
    <s v="Baja"/>
    <n v="1"/>
    <n v="1350"/>
    <n v="1350"/>
  </r>
  <r>
    <n v="699"/>
    <d v="2024-12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700"/>
    <d v="2024-12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701"/>
    <d v="2024-12-02T00:00:00"/>
    <x v="1"/>
    <s v="Mensualidad clase Guitarra G Alejandro Navarro Baltazar"/>
    <x v="0"/>
    <s v="Alejandro Navarro Baltazar"/>
    <s v="Escuela"/>
    <s v="Efectivo"/>
    <s v="17:00 a 18:00 Mi"/>
    <s v="Inscripción $0.00"/>
    <n v="0"/>
    <n v="0"/>
    <s v="Baja"/>
    <n v="1"/>
    <n v="0"/>
    <n v="0"/>
  </r>
  <r>
    <n v="702"/>
    <d v="2024-12-03T00:00:00"/>
    <x v="0"/>
    <s v="Mantenimiento Dic"/>
    <x v="0"/>
    <s v="Rockstar Skull"/>
    <s v="Escuela"/>
    <s v="Transferencia"/>
    <s v="NA"/>
    <s v="NA"/>
    <s v="No"/>
    <s v="NA"/>
    <s v="Activo"/>
    <n v="1"/>
    <n v="684"/>
    <n v="684"/>
  </r>
  <r>
    <n v="703"/>
    <d v="2024-12-03T00:00:00"/>
    <x v="0"/>
    <s v="Impresiones reconocimientos"/>
    <x v="0"/>
    <s v="Rockstar Skull"/>
    <s v="Escuela"/>
    <s v="Efectivo"/>
    <s v="NA"/>
    <s v="NA"/>
    <s v="No"/>
    <s v="NA"/>
    <s v="Activo"/>
    <n v="1"/>
    <n v="145"/>
    <n v="145"/>
  </r>
  <r>
    <n v="704"/>
    <d v="2024-12-03T00:00:00"/>
    <x v="0"/>
    <s v="Plumon Permanente"/>
    <x v="0"/>
    <s v="Rockstar Skull"/>
    <s v="Escuela"/>
    <s v="Efectivo"/>
    <s v="NA"/>
    <s v="NA"/>
    <s v="No"/>
    <s v="NA"/>
    <s v="Activo"/>
    <n v="1"/>
    <n v="25"/>
    <n v="25"/>
  </r>
  <r>
    <n v="705"/>
    <d v="2024-12-03T00:00:00"/>
    <x v="0"/>
    <s v="Guillotinado reconocimientos"/>
    <x v="0"/>
    <s v="Rockstar Skull"/>
    <s v="Escuela"/>
    <s v="Efectivo"/>
    <s v="NA"/>
    <s v="NA"/>
    <s v="No"/>
    <s v="NA"/>
    <s v="Activo"/>
    <n v="1"/>
    <n v="20"/>
    <n v="20"/>
  </r>
  <r>
    <n v="706"/>
    <d v="2024-12-03T00:00:00"/>
    <x v="0"/>
    <s v="Papel de baño 1 rollo"/>
    <x v="0"/>
    <s v="Rockstar Skull"/>
    <s v="Escuela"/>
    <s v="Efectivo"/>
    <s v="NA"/>
    <s v="NA"/>
    <s v="No"/>
    <s v="NA"/>
    <s v="Activo"/>
    <n v="1"/>
    <n v="15"/>
    <n v="15"/>
  </r>
  <r>
    <n v="707"/>
    <d v="2024-12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708"/>
    <d v="2024-12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709"/>
    <d v="2024-12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710"/>
    <d v="2024-12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0"/>
    <n v="0"/>
  </r>
  <r>
    <n v="711"/>
    <d v="2024-12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712"/>
    <d v="2024-12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713"/>
    <d v="2024-12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714"/>
    <d v="2024-12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715"/>
    <d v="2024-12-05T00:00:00"/>
    <x v="1"/>
    <s v="Mensualidad clase Guitarra G Rui Ortiz"/>
    <x v="0"/>
    <s v="Rui Ortiz"/>
    <s v="Escuela"/>
    <s v="TPV"/>
    <s v="19:00 a 20:00 Vi"/>
    <s v="Inscripción $0.00"/>
    <s v="Si"/>
    <s v="Manuel Ortiz"/>
    <s v="Baja"/>
    <n v="1"/>
    <n v="1350"/>
    <n v="1350"/>
  </r>
  <r>
    <n v="716"/>
    <d v="2024-12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717"/>
    <d v="2024-12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718"/>
    <d v="2024-12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1800"/>
    <n v="1800"/>
  </r>
  <r>
    <n v="719"/>
    <d v="2024-12-09T00:00:00"/>
    <x v="0"/>
    <s v="Limpieza 9 Dic"/>
    <x v="0"/>
    <s v="Rockstar Skull"/>
    <s v="Escuela"/>
    <s v="Transferencia"/>
    <s v="NA"/>
    <s v="NA"/>
    <s v="No"/>
    <s v="NA"/>
    <s v="Activo"/>
    <n v="1"/>
    <n v="400"/>
    <n v="400"/>
  </r>
  <r>
    <n v="720"/>
    <d v="2024-12-10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721"/>
    <d v="2024-12-10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722"/>
    <d v="2024-12-11T00:00:00"/>
    <x v="0"/>
    <s v="Poste de bafle metalico"/>
    <x v="0"/>
    <s v="Rockstar Skull"/>
    <s v="Marco Delgado"/>
    <s v="TDC"/>
    <s v="NA"/>
    <s v="NA"/>
    <s v="No"/>
    <s v="NA"/>
    <s v="Activo"/>
    <n v="2"/>
    <n v="596.22"/>
    <n v="1192.44"/>
  </r>
  <r>
    <n v="723"/>
    <d v="2024-12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724"/>
    <d v="2024-12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725"/>
    <d v="2024-12-16T00:00:00"/>
    <x v="0"/>
    <s v="Frank Aguinaldo 2024"/>
    <x v="0"/>
    <s v="Rockstar Skull"/>
    <s v="Escuela"/>
    <s v="Transferencia"/>
    <s v="NA"/>
    <s v="NA"/>
    <s v="No"/>
    <s v="NA"/>
    <s v="Activo"/>
    <n v="1"/>
    <n v="3500"/>
    <n v="3500"/>
  </r>
  <r>
    <n v="726"/>
    <d v="2024-12-16T00:00:00"/>
    <x v="0"/>
    <s v="Limpieza 16 Dic + Aguinaldo 2024"/>
    <x v="0"/>
    <s v="Rockstar Skull"/>
    <s v="Escuela"/>
    <s v="Transferencia"/>
    <s v="NA"/>
    <s v="NA"/>
    <s v="No"/>
    <s v="NA"/>
    <s v="Activo"/>
    <n v="1"/>
    <n v="1200"/>
    <n v="1200"/>
  </r>
  <r>
    <n v="727"/>
    <d v="2024-12-17T00:00:00"/>
    <x v="0"/>
    <s v="Cuerda Ernie Ball"/>
    <x v="0"/>
    <s v="Rockstar Skull"/>
    <s v="Escuela"/>
    <s v="Efectivo"/>
    <s v="NA"/>
    <s v="NA"/>
    <s v="No"/>
    <s v="NA"/>
    <s v="Activo"/>
    <n v="1"/>
    <n v="35"/>
    <n v="35"/>
  </r>
  <r>
    <n v="728"/>
    <d v="2024-12-18T00:00:00"/>
    <x v="0"/>
    <s v="Reconocimiento"/>
    <x v="0"/>
    <s v="Rockstar Skull"/>
    <s v="Escuela"/>
    <s v="Efectivo"/>
    <s v="NA"/>
    <s v="NA"/>
    <s v="No"/>
    <s v="NA"/>
    <s v="Activo"/>
    <n v="1"/>
    <n v="25"/>
    <n v="25"/>
  </r>
  <r>
    <n v="729"/>
    <d v="2024-12-18T00:00:00"/>
    <x v="0"/>
    <s v="Plumas y copia"/>
    <x v="0"/>
    <s v="Rockstar Skull"/>
    <s v="Escuela"/>
    <s v="Efectivo"/>
    <s v="NA"/>
    <s v="NA"/>
    <s v="No"/>
    <s v="NA"/>
    <s v="Activo"/>
    <n v="1"/>
    <n v="17"/>
    <n v="17"/>
  </r>
  <r>
    <n v="730"/>
    <d v="2024-12-18T00:00:00"/>
    <x v="0"/>
    <s v="Papel de baño 1 rollo"/>
    <x v="0"/>
    <s v="Rockstar Skull"/>
    <s v="Escuela"/>
    <s v="Efectivo"/>
    <s v="NA"/>
    <s v="NA"/>
    <s v="No"/>
    <s v="NA"/>
    <s v="Activo"/>
    <n v="1"/>
    <n v="15"/>
    <n v="15"/>
  </r>
  <r>
    <n v="731"/>
    <d v="2024-12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732"/>
    <d v="2024-12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733"/>
    <d v="2024-12-20T00:00:00"/>
    <x v="0"/>
    <s v="Renta Local Diciembre"/>
    <x v="0"/>
    <s v="Rockstar Skull"/>
    <s v="Escuela"/>
    <s v="Transferencia"/>
    <s v="NA"/>
    <s v="NA"/>
    <s v="No"/>
    <s v="NA"/>
    <s v="Activo"/>
    <n v="1"/>
    <n v="11560"/>
    <n v="11560"/>
  </r>
  <r>
    <n v="734"/>
    <d v="2024-12-20T00:00:00"/>
    <x v="0"/>
    <s v="Mantenimiento Enero"/>
    <x v="0"/>
    <s v="Rockstar Skull"/>
    <s v="Escuela"/>
    <s v="Transferencia"/>
    <s v="NA"/>
    <s v="NA"/>
    <s v="No"/>
    <s v="NA"/>
    <s v="Activo"/>
    <n v="1"/>
    <n v="740"/>
    <n v="740"/>
  </r>
  <r>
    <n v="735"/>
    <d v="2024-12-23T00:00:00"/>
    <x v="0"/>
    <s v="Limpieza 23 Dic"/>
    <x v="0"/>
    <s v="Rockstar Skull"/>
    <s v="Escuela"/>
    <s v="Transferencia"/>
    <s v="NA"/>
    <s v="NA"/>
    <s v="No"/>
    <s v="NA"/>
    <s v="Activo"/>
    <n v="1"/>
    <n v="400"/>
    <n v="400"/>
  </r>
  <r>
    <n v="736"/>
    <d v="2024-12-23T00:00:00"/>
    <x v="0"/>
    <s v="Total Play"/>
    <x v="0"/>
    <s v="Rockstar Skull"/>
    <s v="Marco Delgado"/>
    <s v="Transferencia"/>
    <s v="NA"/>
    <s v="NA"/>
    <s v="No"/>
    <s v="NA"/>
    <s v="Activo"/>
    <n v="1"/>
    <n v="569"/>
    <n v="569"/>
  </r>
  <r>
    <n v="737"/>
    <d v="2024-12-29T00:00:00"/>
    <x v="1"/>
    <s v="Mensualidad clase Guitarra G Edgar Javier Chavez Reyes"/>
    <x v="0"/>
    <s v="Edgar Javier Chavez Reyes"/>
    <s v="Escuela"/>
    <s v="TPV"/>
    <s v="19:00 a 20:00 Lu"/>
    <s v="Inscripción $0.00"/>
    <s v="Si"/>
    <s v="Edgar Chavez"/>
    <s v="Baja"/>
    <n v="1"/>
    <n v="1350"/>
    <n v="1350"/>
  </r>
  <r>
    <n v="738"/>
    <d v="2024-12-30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739"/>
    <d v="2024-12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740"/>
    <d v="2024-12-30T00:00:00"/>
    <x v="0"/>
    <s v="Hector R Solis Q"/>
    <x v="0"/>
    <s v="Rockstar Skull"/>
    <s v="Escuela"/>
    <s v="Transferencia"/>
    <s v="NA"/>
    <s v="NA"/>
    <s v="No"/>
    <s v="NA"/>
    <s v="Activo"/>
    <n v="1"/>
    <n v="1500"/>
    <n v="1500"/>
  </r>
  <r>
    <n v="741"/>
    <d v="2024-12-31T00:00:00"/>
    <x v="0"/>
    <s v="Sueldo Maestros Rockstar Skull"/>
    <x v="1"/>
    <s v="Huella Estructural"/>
    <s v="Marco Delgado"/>
    <s v="TDC"/>
    <s v="NA"/>
    <s v="NA"/>
    <s v="NA"/>
    <s v="NA"/>
    <s v="Activo"/>
    <n v="1"/>
    <n v="18300"/>
    <n v="18300"/>
  </r>
  <r>
    <n v="742"/>
    <d v="2024-12-31T00:00:00"/>
    <x v="0"/>
    <s v="Quincena Frank"/>
    <x v="0"/>
    <s v="Rockstar Skull"/>
    <s v="Escuela"/>
    <s v="Symbiot"/>
    <s v="NA"/>
    <s v="NA"/>
    <s v="No"/>
    <s v="NA"/>
    <s v="Activo"/>
    <n v="1"/>
    <n v="3500"/>
    <n v="3500"/>
  </r>
  <r>
    <n v="743"/>
    <d v="2024-12-31T00:00:00"/>
    <x v="0"/>
    <s v="Clases de Batería Demian Andrade"/>
    <x v="0"/>
    <s v="Rockstar Skull"/>
    <s v="Escuela"/>
    <s v="Symbiot"/>
    <s v="NA"/>
    <s v="NA"/>
    <s v="No"/>
    <s v="NA"/>
    <s v="Activo"/>
    <n v="1"/>
    <n v="400"/>
    <n v="400"/>
  </r>
  <r>
    <n v="744"/>
    <d v="2024-12-31T00:00:00"/>
    <x v="0"/>
    <s v="Clases de Canto Nahomy Perez"/>
    <x v="0"/>
    <s v="Rockstar Skull"/>
    <s v="Escuela"/>
    <s v="Symbiot"/>
    <s v="NA"/>
    <s v="NA"/>
    <s v="No"/>
    <s v="NA"/>
    <s v="Activo"/>
    <n v="1"/>
    <n v="650"/>
    <n v="650"/>
  </r>
  <r>
    <n v="745"/>
    <d v="2024-12-31T00:00:00"/>
    <x v="0"/>
    <s v="Clases de Teclado Manuel Reyes"/>
    <x v="0"/>
    <s v="Rockstar Skull"/>
    <s v="Escuela"/>
    <s v="Symbiot"/>
    <s v="NA"/>
    <s v="NA"/>
    <s v="No"/>
    <s v="NA"/>
    <s v="Activo"/>
    <n v="1"/>
    <n v="1050"/>
    <n v="1050"/>
  </r>
  <r>
    <n v="746"/>
    <d v="2024-12-31T00:00:00"/>
    <x v="0"/>
    <s v="Sueldos"/>
    <x v="0"/>
    <s v="Rockstar Skull"/>
    <s v="Escuela"/>
    <s v="Transferencia"/>
    <s v="NA"/>
    <s v="NA"/>
    <s v="No"/>
    <s v="NA"/>
    <s v="Activo"/>
    <n v="1"/>
    <n v="2231"/>
    <n v="2231"/>
  </r>
  <r>
    <n v="747"/>
    <d v="2024-12-31T00:00:00"/>
    <x v="0"/>
    <s v="Clases de Bajo Luis Blanquet"/>
    <x v="0"/>
    <s v="Rockstar Skull"/>
    <s v="Escuela"/>
    <s v="Symbiot"/>
    <s v="NA"/>
    <s v="NA"/>
    <s v="No"/>
    <s v="NA"/>
    <s v="Activo"/>
    <n v="1"/>
    <n v="1050"/>
    <n v="1050"/>
  </r>
  <r>
    <n v="748"/>
    <d v="2024-12-31T00:00:00"/>
    <x v="0"/>
    <s v="Clases de Batería Julio Olvera"/>
    <x v="0"/>
    <s v="Rockstar Skull"/>
    <s v="Escuela"/>
    <s v="Symbiot"/>
    <s v="NA"/>
    <s v="NA"/>
    <s v="No"/>
    <s v="NA"/>
    <s v="Activo"/>
    <n v="1"/>
    <n v="3350"/>
    <n v="3350"/>
  </r>
  <r>
    <n v="749"/>
    <d v="2024-12-31T00:00:00"/>
    <x v="0"/>
    <s v="Clases de Guitarra Irwin Hernandez"/>
    <x v="0"/>
    <s v="Rockstar Skull"/>
    <s v="Escuela"/>
    <s v="Symbiot"/>
    <s v="NA"/>
    <s v="NA"/>
    <s v="No"/>
    <s v="NA"/>
    <s v="Activo"/>
    <n v="1"/>
    <n v="3150"/>
    <n v="3150"/>
  </r>
  <r>
    <n v="750"/>
    <d v="2024-12-31T00:00:00"/>
    <x v="0"/>
    <s v="Clases de Guitarra Hugo Vazquez"/>
    <x v="0"/>
    <s v="Rockstar Skull"/>
    <s v="Escuela"/>
    <s v="Symbiot"/>
    <s v="NA"/>
    <s v="NA"/>
    <s v="No"/>
    <s v="NA"/>
    <s v="Activo"/>
    <n v="1"/>
    <n v="2650"/>
    <n v="2650"/>
  </r>
  <r>
    <n v="751"/>
    <d v="2024-12-31T00:00:00"/>
    <x v="0"/>
    <s v="Comisiones TPV"/>
    <x v="0"/>
    <s v="Rockstar Skull"/>
    <s v="Escuela"/>
    <s v="Transferencia"/>
    <s v="NA"/>
    <s v="NA"/>
    <s v="No"/>
    <s v="NA"/>
    <s v="Activo"/>
    <n v="1"/>
    <n v="1608.92"/>
    <n v="1608.92"/>
  </r>
  <r>
    <n v="752"/>
    <d v="2025-01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753"/>
    <d v="2025-01-02T00:00:00"/>
    <x v="1"/>
    <s v="Mensualidad clase Bajo G Carlos Bennet"/>
    <x v="0"/>
    <s v="Carlos Bennet"/>
    <s v="Escuela"/>
    <s v="TPV"/>
    <s v="19:00 a 20:00 Lu"/>
    <s v="Inscripción $0.00"/>
    <s v="No"/>
    <s v="Carlos Bennet"/>
    <s v="Baja"/>
    <n v="1"/>
    <n v="1350"/>
    <n v="1350"/>
  </r>
  <r>
    <n v="754"/>
    <d v="2025-01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755"/>
    <d v="2025-01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756"/>
    <d v="2025-01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757"/>
    <d v="2025-01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758"/>
    <d v="2025-01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759"/>
    <d v="2025-01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760"/>
    <d v="2025-01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761"/>
    <d v="2025-01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762"/>
    <d v="2025-01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763"/>
    <d v="2025-01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764"/>
    <d v="2025-01-06T00:00:00"/>
    <x v="0"/>
    <s v="Limpieza 6 Enero"/>
    <x v="0"/>
    <s v="Rockstar Skull"/>
    <s v="Escuela"/>
    <s v="Transferencia"/>
    <s v="NA"/>
    <s v="NA"/>
    <s v="No"/>
    <s v="NA"/>
    <s v="Activo"/>
    <n v="1"/>
    <n v="400"/>
    <n v="400"/>
  </r>
  <r>
    <n v="765"/>
    <d v="2025-01-07T00:00:00"/>
    <x v="1"/>
    <s v="Mensualidad clase Teclado G Cristopher Rafael Huerta Robledo"/>
    <x v="0"/>
    <s v="Cristopher Rafael Huerta Robledo"/>
    <s v="Escuela"/>
    <s v="TPV"/>
    <s v="19:00 a 20:00 Ma"/>
    <s v="Inscripción $0.00"/>
    <s v="No"/>
    <s v="Cristopher Huerta"/>
    <s v="Baja"/>
    <n v="1"/>
    <n v="1350"/>
    <n v="1350"/>
  </r>
  <r>
    <n v="766"/>
    <d v="2025-01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767"/>
    <d v="2025-01-08T00:00:00"/>
    <x v="0"/>
    <s v="Meta Ads"/>
    <x v="0"/>
    <s v="Rockstar Skull"/>
    <s v="Antonio Razo"/>
    <s v="Transferencia"/>
    <s v="NA"/>
    <s v="NA"/>
    <s v="No"/>
    <s v="NA"/>
    <s v="Activo"/>
    <n v="1"/>
    <n v="5000"/>
    <n v="5000"/>
  </r>
  <r>
    <n v="768"/>
    <d v="2025-01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769"/>
    <d v="2025-01-09T00:00:00"/>
    <x v="1"/>
    <s v="Mensualidad clase Guitarra I Alan Mateo Gomez Juarez"/>
    <x v="0"/>
    <s v="Alan Mateo Gomez Juarez"/>
    <s v="Escuela"/>
    <s v="TPV"/>
    <s v="14:00 a 16:00 S"/>
    <s v="Inscripción $0.00"/>
    <s v="Si"/>
    <s v="Martha Patricia Juarez"/>
    <s v="Activo"/>
    <n v="1"/>
    <n v="1800"/>
    <n v="1800"/>
  </r>
  <r>
    <n v="770"/>
    <d v="2025-01-10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771"/>
    <d v="2025-01-10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772"/>
    <d v="2025-01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773"/>
    <d v="2025-01-13T00:00:00"/>
    <x v="1"/>
    <s v="CTIM-3 Huella Estructural"/>
    <x v="1"/>
    <s v="Huella Estructural"/>
    <s v="Marco Delgado"/>
    <s v="Transferencia"/>
    <s v="NA"/>
    <s v="NA"/>
    <s v="NA"/>
    <s v="NA"/>
    <s v="Activo"/>
    <n v="20.6"/>
    <n v="3750"/>
    <n v="77250"/>
  </r>
  <r>
    <n v="774"/>
    <d v="2025-01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775"/>
    <d v="2025-01-13T00:00:00"/>
    <x v="0"/>
    <s v="Pedalera"/>
    <x v="0"/>
    <s v="Rockstar Skull"/>
    <s v="Hugo Vazquez"/>
    <s v="Efectivo"/>
    <s v="NA"/>
    <s v="NA"/>
    <s v="No"/>
    <s v="NA"/>
    <s v="Activo"/>
    <n v="1"/>
    <n v="1500"/>
    <n v="1500"/>
  </r>
  <r>
    <n v="776"/>
    <d v="2025-01-14T00:00:00"/>
    <x v="0"/>
    <s v="JLCPCB Manufacturing"/>
    <x v="1"/>
    <s v="Huella Estructural"/>
    <s v="Marco Delgado"/>
    <s v="TDC"/>
    <s v="NA"/>
    <s v="NA"/>
    <s v="NA"/>
    <s v="NA"/>
    <s v="Activo"/>
    <n v="1"/>
    <n v="25656.46"/>
    <n v="25656.46"/>
  </r>
  <r>
    <n v="777"/>
    <d v="2025-01-14T00:00:00"/>
    <x v="0"/>
    <s v="Formularios de inscripción y encuestas"/>
    <x v="0"/>
    <s v="Rockstar Skull"/>
    <s v="Escuela"/>
    <s v="Efectivo"/>
    <s v="NA"/>
    <s v="NA"/>
    <s v="No"/>
    <s v="NA"/>
    <s v="Activo"/>
    <n v="1"/>
    <n v="50"/>
    <n v="50"/>
  </r>
  <r>
    <n v="778"/>
    <d v="2025-01-14T00:00:00"/>
    <x v="0"/>
    <s v="Limpieza 14-Ene"/>
    <x v="0"/>
    <s v="Rockstar Skull"/>
    <s v="Escuela"/>
    <s v="Transferencia"/>
    <s v="NA"/>
    <s v="NA"/>
    <s v="No"/>
    <s v="NA"/>
    <s v="Activo"/>
    <n v="1"/>
    <n v="400"/>
    <n v="400"/>
  </r>
  <r>
    <n v="779"/>
    <d v="2025-01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780"/>
    <d v="2025-01-16T00:00:00"/>
    <x v="0"/>
    <s v="Quincena Frank"/>
    <x v="0"/>
    <s v="Rockstar Skull"/>
    <s v="Escuela"/>
    <s v="Transferencia"/>
    <s v="NA"/>
    <s v="NA"/>
    <s v="No"/>
    <s v="NA"/>
    <s v="Activo"/>
    <n v="1"/>
    <n v="2150"/>
    <n v="2150"/>
  </r>
  <r>
    <n v="781"/>
    <d v="2025-01-16T00:00:00"/>
    <x v="0"/>
    <s v="Quincena Frank"/>
    <x v="0"/>
    <s v="Rockstar Skull"/>
    <s v="Escuela"/>
    <s v="Efectivo"/>
    <s v="NA"/>
    <s v="NA"/>
    <s v="No"/>
    <s v="NA"/>
    <s v="Activo"/>
    <n v="1"/>
    <n v="1350"/>
    <n v="1350"/>
  </r>
  <r>
    <n v="782"/>
    <d v="2025-01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783"/>
    <d v="2025-01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784"/>
    <d v="2025-01-20T00:00:00"/>
    <x v="0"/>
    <s v="Papel de baño 4 rollos"/>
    <x v="0"/>
    <s v="Rockstar Skull"/>
    <s v="Escuela"/>
    <s v="Efectivo"/>
    <s v="NA"/>
    <s v="NA"/>
    <s v="No"/>
    <s v="NA"/>
    <s v="Activo"/>
    <n v="1"/>
    <n v="39"/>
    <n v="39"/>
  </r>
  <r>
    <n v="785"/>
    <d v="2025-01-20T00:00:00"/>
    <x v="0"/>
    <s v="Pago CFE"/>
    <x v="0"/>
    <s v="Rockstar Skull"/>
    <s v="Marco Delgado"/>
    <s v="Transferencia"/>
    <s v="NA"/>
    <s v="NA"/>
    <s v="No"/>
    <s v="NA"/>
    <s v="Activo"/>
    <n v="1"/>
    <n v="812"/>
    <n v="812"/>
  </r>
  <r>
    <n v="786"/>
    <d v="2025-01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787"/>
    <d v="2025-01-21T00:00:00"/>
    <x v="0"/>
    <s v="Renta"/>
    <x v="0"/>
    <s v="Rockstar Skull"/>
    <s v="Escuela"/>
    <s v="Transferencia"/>
    <s v="NA"/>
    <s v="NA"/>
    <s v="No"/>
    <s v="NA"/>
    <s v="Activo"/>
    <n v="1"/>
    <n v="11560"/>
    <n v="11560"/>
  </r>
  <r>
    <n v="788"/>
    <d v="2025-01-21T00:00:00"/>
    <x v="0"/>
    <s v="Limpieza 21-Ene"/>
    <x v="0"/>
    <s v="Rockstar Skull"/>
    <s v="Escuela"/>
    <s v="Transferencia"/>
    <s v="NA"/>
    <s v="NA"/>
    <s v="No"/>
    <s v="NA"/>
    <s v="Activo"/>
    <n v="1"/>
    <n v="400"/>
    <n v="400"/>
  </r>
  <r>
    <n v="789"/>
    <d v="2025-01-22T00:00:00"/>
    <x v="0"/>
    <s v="Total Play"/>
    <x v="0"/>
    <s v="Rockstar Skull"/>
    <s v="Marco Delgado"/>
    <s v="Transferencia"/>
    <s v="NA"/>
    <s v="NA"/>
    <s v="No"/>
    <s v="NA"/>
    <s v="Activo"/>
    <n v="1"/>
    <n v="569"/>
    <n v="569"/>
  </r>
  <r>
    <n v="790"/>
    <d v="2025-01-25T00:00:00"/>
    <x v="0"/>
    <s v="Limpieza"/>
    <x v="0"/>
    <s v="Rockstar Skull"/>
    <s v="Escuela"/>
    <s v="Transferencia"/>
    <s v="NA"/>
    <s v="NA"/>
    <s v="No"/>
    <s v="NA"/>
    <s v="Activo"/>
    <n v="1"/>
    <n v="400"/>
    <n v="400"/>
  </r>
  <r>
    <n v="791"/>
    <d v="2025-01-28T00:00:00"/>
    <x v="1"/>
    <s v="Mensualidad clase Batería G Paulina Yazmin Vallejo Nava"/>
    <x v="0"/>
    <s v="Paulina Yazmin Vallejo Nava"/>
    <s v="Escuela"/>
    <s v="Efectivo"/>
    <s v="Ma 18:00 a 19:00"/>
    <s v="Inscripción $0.00"/>
    <s v="No"/>
    <s v="Mauricio Vallejo"/>
    <s v="Baja"/>
    <n v="1"/>
    <n v="0"/>
    <n v="0"/>
  </r>
  <r>
    <n v="792"/>
    <d v="2025-01-29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793"/>
    <d v="2025-01-30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794"/>
    <d v="2025-01-30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795"/>
    <d v="2025-01-31T00:00:00"/>
    <x v="0"/>
    <s v="Clases de Canto Nahomy Perez"/>
    <x v="0"/>
    <s v="Rockstar Skull"/>
    <s v="Escuela"/>
    <s v="Transferencia"/>
    <s v="NA"/>
    <s v="NA"/>
    <s v="No"/>
    <s v="NA"/>
    <s v="Activo"/>
    <n v="1"/>
    <n v="480"/>
    <n v="480"/>
  </r>
  <r>
    <n v="796"/>
    <d v="2025-01-31T00:00:00"/>
    <x v="0"/>
    <s v="Clases de Batería Julio Olvera"/>
    <x v="0"/>
    <s v="Rockstar Skull"/>
    <s v="Escuela"/>
    <s v="Transferencia"/>
    <s v="NA"/>
    <s v="NA"/>
    <s v="No"/>
    <s v="NA"/>
    <s v="Activo"/>
    <n v="1"/>
    <n v="3980"/>
    <n v="3980"/>
  </r>
  <r>
    <n v="797"/>
    <d v="2025-01-31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798"/>
    <d v="2025-01-31T00:00:00"/>
    <x v="0"/>
    <s v="Clases de Teclado Manuel Reyes"/>
    <x v="0"/>
    <s v="Rockstar Skull"/>
    <s v="Escuela"/>
    <s v="Transferencia"/>
    <s v="NA"/>
    <s v="NA"/>
    <s v="No"/>
    <s v="NA"/>
    <s v="Activo"/>
    <n v="1"/>
    <n v="1280"/>
    <n v="1280"/>
  </r>
  <r>
    <n v="799"/>
    <d v="2025-01-31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800"/>
    <d v="2025-01-31T00:00:00"/>
    <x v="0"/>
    <s v="Clases de Batería Demian Andrade"/>
    <x v="0"/>
    <s v="Rockstar Skull"/>
    <s v="Escuela"/>
    <s v="Transferencia"/>
    <s v="NA"/>
    <s v="NA"/>
    <s v="No"/>
    <s v="NA"/>
    <s v="Activo"/>
    <n v="1"/>
    <n v="800"/>
    <n v="800"/>
  </r>
  <r>
    <n v="801"/>
    <d v="2025-01-31T00:00:00"/>
    <x v="0"/>
    <s v="Clases de Guitarra Irwin Hernandez"/>
    <x v="0"/>
    <s v="Rockstar Skull"/>
    <s v="Escuela"/>
    <s v="Transferencia"/>
    <s v="NA"/>
    <s v="NA"/>
    <s v="No"/>
    <s v="NA"/>
    <s v="Activo"/>
    <n v="1"/>
    <n v="2900"/>
    <n v="2900"/>
  </r>
  <r>
    <n v="802"/>
    <d v="2025-01-31T00:00:00"/>
    <x v="0"/>
    <s v="Clases de Guitarra Hugo Vazquez"/>
    <x v="0"/>
    <s v="Rockstar Skull"/>
    <s v="Escuela"/>
    <s v="Transferencia"/>
    <s v="NA"/>
    <s v="NA"/>
    <s v="No"/>
    <s v="NA"/>
    <s v="Activo"/>
    <n v="1"/>
    <n v="1600"/>
    <n v="1600"/>
  </r>
  <r>
    <n v="803"/>
    <d v="2025-01-31T00:00:00"/>
    <x v="0"/>
    <s v="Comisiones TPV"/>
    <x v="0"/>
    <s v="Rockstar Skull"/>
    <s v="Escuela"/>
    <s v="Transferencia"/>
    <s v="NA"/>
    <s v="NA"/>
    <s v="No"/>
    <s v="NA"/>
    <s v="Activo"/>
    <n v="1"/>
    <n v="1718.54"/>
    <n v="1718.54"/>
  </r>
  <r>
    <n v="804"/>
    <d v="2025-02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805"/>
    <d v="2025-02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806"/>
    <d v="2025-02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807"/>
    <d v="2025-02-02T00:00:00"/>
    <x v="0"/>
    <s v="Cuerdas Ernieball"/>
    <x v="0"/>
    <s v="Rockstar Skull"/>
    <s v="Escuela"/>
    <s v="Efectivo"/>
    <s v="NA"/>
    <s v="NA"/>
    <s v="No"/>
    <s v="NA"/>
    <s v="Activo"/>
    <n v="1"/>
    <n v="70"/>
    <n v="70"/>
  </r>
  <r>
    <n v="808"/>
    <d v="2025-02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809"/>
    <d v="2025-02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810"/>
    <d v="2025-02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811"/>
    <d v="2025-02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812"/>
    <d v="2025-02-04T00:00:00"/>
    <x v="0"/>
    <s v="Limpieza 01-Feb"/>
    <x v="0"/>
    <s v="Rockstar Skull"/>
    <s v="Escuela"/>
    <s v="Transferencia"/>
    <s v="NA"/>
    <s v="NA"/>
    <s v="No"/>
    <s v="NA"/>
    <s v="Activo"/>
    <n v="1"/>
    <n v="400"/>
    <n v="400"/>
  </r>
  <r>
    <n v="813"/>
    <d v="2025-02-04T00:00:00"/>
    <x v="0"/>
    <s v="Brocha"/>
    <x v="0"/>
    <s v="Rockstar Skull"/>
    <s v="Escuela"/>
    <s v="Efectivo"/>
    <s v="NA"/>
    <s v="NA"/>
    <s v="No"/>
    <s v="NA"/>
    <s v="Activo"/>
    <n v="1"/>
    <n v="45"/>
    <n v="45"/>
  </r>
  <r>
    <n v="814"/>
    <d v="2025-02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815"/>
    <d v="2025-02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816"/>
    <d v="2025-02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817"/>
    <d v="2025-02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818"/>
    <d v="2025-02-05T00:00:00"/>
    <x v="0"/>
    <s v="3 Multicontactos"/>
    <x v="0"/>
    <s v="Rockstar Skull"/>
    <s v="Escuela"/>
    <s v="Efectivo"/>
    <s v="NA"/>
    <s v="NA"/>
    <s v="No"/>
    <s v="NA"/>
    <s v="Activo"/>
    <n v="1"/>
    <n v="210"/>
    <n v="210"/>
  </r>
  <r>
    <n v="819"/>
    <d v="2025-02-05T00:00:00"/>
    <x v="0"/>
    <s v="Articulos de limpieza"/>
    <x v="0"/>
    <s v="Rockstar Skull"/>
    <s v="Escuela"/>
    <s v="Efectivo"/>
    <s v="NA"/>
    <s v="NA"/>
    <s v="No"/>
    <s v="NA"/>
    <s v="Activo"/>
    <n v="1"/>
    <n v="87"/>
    <n v="87"/>
  </r>
  <r>
    <n v="820"/>
    <d v="2025-02-07T00:00:00"/>
    <x v="1"/>
    <s v="Mensualidad clase Teclado G Cristopher Rafael Huerta Robledo"/>
    <x v="0"/>
    <s v="Cristopher Rafael Huerta Robledo"/>
    <s v="Escuela"/>
    <s v="TPV"/>
    <s v="19:00 a 20:00 Ma"/>
    <s v="Inscripción $0.00"/>
    <s v="No"/>
    <s v="Cristopher Huerta"/>
    <s v="Baja"/>
    <n v="1"/>
    <n v="1350"/>
    <n v="1350"/>
  </r>
  <r>
    <n v="821"/>
    <d v="2025-02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822"/>
    <d v="2025-02-09T00:00:00"/>
    <x v="0"/>
    <s v="Simcom SIM7600G PCIe"/>
    <x v="1"/>
    <s v="Huella Estructural"/>
    <s v="Marco Delgado"/>
    <s v="TDC"/>
    <s v="NA"/>
    <s v="NA"/>
    <s v="NA"/>
    <s v="NA"/>
    <s v="Activo"/>
    <n v="3"/>
    <n v="993.93"/>
    <n v="2981.79"/>
  </r>
  <r>
    <n v="823"/>
    <d v="2025-02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824"/>
    <d v="2025-02-09T00:00:00"/>
    <x v="1"/>
    <s v="Mensualidad clase Guitarra I Alan Mateo Gomez Juarez"/>
    <x v="0"/>
    <s v="Alan Mateo Gomez Juarez"/>
    <s v="Escuela"/>
    <s v="TPV"/>
    <s v="14:00 a 16:00 S"/>
    <s v="Inscripción $0.00"/>
    <s v="Si"/>
    <s v="Rebeca Juarez"/>
    <s v="Activo"/>
    <n v="1"/>
    <n v="1800"/>
    <n v="1800"/>
  </r>
  <r>
    <n v="825"/>
    <d v="2025-02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826"/>
    <d v="2025-02-11T00:00:00"/>
    <x v="0"/>
    <s v="Limpieza 08-Feb"/>
    <x v="0"/>
    <s v="Rockstar Skull"/>
    <s v="Escuela"/>
    <s v="Transferencia"/>
    <s v="NA"/>
    <s v="NA"/>
    <s v="No"/>
    <s v="NA"/>
    <s v="Activo"/>
    <n v="1"/>
    <n v="400"/>
    <n v="400"/>
  </r>
  <r>
    <n v="827"/>
    <d v="2025-02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828"/>
    <d v="2025-02-14T00:00:00"/>
    <x v="0"/>
    <s v="Mantenimiento Febrero"/>
    <x v="0"/>
    <s v="Rockstar Skull"/>
    <s v="Escuela"/>
    <s v="Efectivo"/>
    <s v="NA"/>
    <s v="NA"/>
    <s v="No"/>
    <s v="NA"/>
    <s v="Activo"/>
    <n v="1"/>
    <n v="792"/>
    <n v="792"/>
  </r>
  <r>
    <n v="829"/>
    <d v="2025-02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830"/>
    <d v="2025-02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831"/>
    <d v="2025-02-16T00:00:00"/>
    <x v="0"/>
    <s v="Total Play"/>
    <x v="0"/>
    <s v="Rockstar Skull"/>
    <s v="Marco Delgado"/>
    <s v="Transferencia"/>
    <s v="NA"/>
    <s v="NA"/>
    <s v="No"/>
    <s v="NA"/>
    <s v="Activo"/>
    <n v="1"/>
    <n v="518.99"/>
    <n v="518.99"/>
  </r>
  <r>
    <n v="832"/>
    <d v="2025-02-17T00:00:00"/>
    <x v="0"/>
    <s v="Cuerda 2, Ernieball"/>
    <x v="0"/>
    <s v="Rockstar Skull"/>
    <s v="Escuela"/>
    <s v="Efectivo"/>
    <s v="NA"/>
    <s v="NA"/>
    <s v="No"/>
    <s v="NA"/>
    <s v="Activo"/>
    <n v="1"/>
    <n v="35"/>
    <n v="35"/>
  </r>
  <r>
    <n v="833"/>
    <d v="2025-02-17T00:00:00"/>
    <x v="0"/>
    <s v="Papel de baño"/>
    <x v="0"/>
    <s v="Rockstar Skull"/>
    <s v="Escuela"/>
    <s v="Efectivo"/>
    <s v="NA"/>
    <s v="NA"/>
    <s v="No"/>
    <s v="NA"/>
    <s v="Activo"/>
    <n v="1"/>
    <n v="45"/>
    <n v="45"/>
  </r>
  <r>
    <n v="834"/>
    <d v="2025-02-17T00:00:00"/>
    <x v="0"/>
    <s v="Limpieza 15-Feb"/>
    <x v="0"/>
    <s v="Rockstar Skull"/>
    <s v="Escuela"/>
    <s v="Transferencia"/>
    <s v="NA"/>
    <s v="NA"/>
    <s v="No"/>
    <s v="NA"/>
    <s v="Activo"/>
    <n v="1"/>
    <n v="400"/>
    <n v="400"/>
  </r>
  <r>
    <n v="835"/>
    <d v="2025-02-17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836"/>
    <d v="2025-02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837"/>
    <d v="2025-02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838"/>
    <d v="2025-02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839"/>
    <d v="2025-02-24T00:00:00"/>
    <x v="0"/>
    <s v="Limpieza 22-Feb"/>
    <x v="0"/>
    <s v="Rockstar Skull"/>
    <s v="Escuela"/>
    <s v="Transferencia"/>
    <s v="NA"/>
    <s v="NA"/>
    <s v="No"/>
    <s v="NA"/>
    <s v="Activo"/>
    <n v="1"/>
    <n v="400"/>
    <n v="400"/>
  </r>
  <r>
    <n v="840"/>
    <d v="2025-02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841"/>
    <d v="2025-02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842"/>
    <d v="2025-02-27T00:00:00"/>
    <x v="0"/>
    <s v="Renta"/>
    <x v="0"/>
    <s v="Rockstar Skull"/>
    <s v="Escuela"/>
    <s v="Transferencia"/>
    <s v="NA"/>
    <s v="NA"/>
    <s v="No"/>
    <s v="NA"/>
    <s v="Activo"/>
    <n v="1"/>
    <n v="11560"/>
    <n v="11560"/>
  </r>
  <r>
    <n v="843"/>
    <d v="2025-02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844"/>
    <d v="2025-02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845"/>
    <d v="2025-02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846"/>
    <d v="2025-02-28T00:00:00"/>
    <x v="0"/>
    <s v="Comisiones TPV"/>
    <x v="0"/>
    <s v="Rockstar Skull"/>
    <s v="Escuela"/>
    <s v="Transferencia"/>
    <s v="NA"/>
    <s v="NA"/>
    <s v="No"/>
    <s v="NA"/>
    <s v="Activo"/>
    <n v="1"/>
    <n v="1822.07"/>
    <n v="1822.07"/>
  </r>
  <r>
    <n v="847"/>
    <d v="2025-02-28T00:00:00"/>
    <x v="0"/>
    <s v="Quincena Frank"/>
    <x v="0"/>
    <s v="Rockstar Skull"/>
    <s v="Escuela"/>
    <s v="Transferencia"/>
    <s v="NA"/>
    <s v="NA"/>
    <s v="No"/>
    <s v="NA"/>
    <s v="Activo"/>
    <n v="1"/>
    <n v="3500"/>
    <n v="3500"/>
  </r>
  <r>
    <n v="848"/>
    <d v="2025-02-28T00:00:00"/>
    <x v="0"/>
    <s v="Clases de Batería Demian Andrade"/>
    <x v="0"/>
    <s v="Rockstar Skull"/>
    <s v="Escuela"/>
    <s v="Transferencia"/>
    <s v="NA"/>
    <s v="NA"/>
    <s v="No"/>
    <s v="NA"/>
    <s v="Activo"/>
    <n v="1"/>
    <n v="880"/>
    <n v="880"/>
  </r>
  <r>
    <n v="849"/>
    <d v="2025-02-28T00:00:00"/>
    <x v="0"/>
    <s v="Clases de Guitarra Hugo Vazquez"/>
    <x v="0"/>
    <s v="Rockstar Skull"/>
    <s v="Escuela"/>
    <s v="Transferencia"/>
    <s v="NA"/>
    <s v="NA"/>
    <s v="No"/>
    <s v="NA"/>
    <s v="Activo"/>
    <n v="1"/>
    <n v="1600"/>
    <n v="1600"/>
  </r>
  <r>
    <n v="850"/>
    <d v="2025-02-28T00:00:00"/>
    <x v="0"/>
    <s v="Clases de Guitarra Irwin Hernandez"/>
    <x v="0"/>
    <s v="Rockstar Skull"/>
    <s v="Escuela"/>
    <s v="Transferencia"/>
    <s v="NA"/>
    <s v="NA"/>
    <s v="No"/>
    <s v="NA"/>
    <s v="Activo"/>
    <n v="1"/>
    <n v="2900"/>
    <n v="2900"/>
  </r>
  <r>
    <n v="851"/>
    <d v="2025-02-28T00:00:00"/>
    <x v="0"/>
    <s v="Clases de Bajo Luis Blanquet"/>
    <x v="0"/>
    <s v="Rockstar Skull"/>
    <s v="Escuela"/>
    <s v="Transferencia"/>
    <s v="NA"/>
    <s v="NA"/>
    <s v="No"/>
    <s v="NA"/>
    <s v="Activo"/>
    <n v="1"/>
    <n v="400"/>
    <n v="400"/>
  </r>
  <r>
    <n v="852"/>
    <d v="2025-02-28T00:00:00"/>
    <x v="0"/>
    <s v="Clases de Teclado Manuel Reyes"/>
    <x v="0"/>
    <s v="Rockstar Skull"/>
    <s v="Escuela"/>
    <s v="Transferencia"/>
    <s v="NA"/>
    <s v="NA"/>
    <s v="No"/>
    <s v="NA"/>
    <s v="Activo"/>
    <n v="1"/>
    <n v="1200"/>
    <n v="1200"/>
  </r>
  <r>
    <n v="853"/>
    <d v="2025-02-28T00:00:00"/>
    <x v="0"/>
    <s v="Clases de Batería Julio Olvera"/>
    <x v="0"/>
    <s v="Rockstar Skull"/>
    <s v="Escuela"/>
    <s v="Transferencia"/>
    <s v="NA"/>
    <s v="NA"/>
    <s v="No"/>
    <s v="NA"/>
    <s v="Activo"/>
    <n v="1"/>
    <n v="4300"/>
    <n v="4300"/>
  </r>
  <r>
    <n v="854"/>
    <d v="2025-02-28T00:00:00"/>
    <x v="0"/>
    <s v="Clases de Canto Nahomy Perez"/>
    <x v="0"/>
    <s v="Rockstar Skull"/>
    <s v="Escuela"/>
    <s v="Transferencia"/>
    <s v="NA"/>
    <s v="NA"/>
    <s v="No"/>
    <s v="NA"/>
    <s v="Activo"/>
    <n v="1"/>
    <n v="1200"/>
    <n v="1200"/>
  </r>
  <r>
    <n v="855"/>
    <d v="2025-03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856"/>
    <d v="2025-03-01T00:00:00"/>
    <x v="0"/>
    <s v="Limpieza 01-Mar"/>
    <x v="0"/>
    <s v="Rockstar Skull"/>
    <s v="Escuela"/>
    <s v="Transferencia"/>
    <s v="NA"/>
    <s v="NA"/>
    <s v="No"/>
    <s v="NA"/>
    <s v="Activo"/>
    <n v="1"/>
    <n v="400"/>
    <n v="400"/>
  </r>
  <r>
    <n v="857"/>
    <d v="2025-03-01T00:00:00"/>
    <x v="0"/>
    <s v="Pago CFE"/>
    <x v="0"/>
    <s v="Rockstar Skull"/>
    <s v="Marco Delgado"/>
    <s v="Transferencia"/>
    <s v="NA"/>
    <s v="NA"/>
    <s v="No"/>
    <s v="NA"/>
    <s v="Activo"/>
    <n v="1"/>
    <n v="713"/>
    <n v="713"/>
  </r>
  <r>
    <n v="858"/>
    <d v="2025-03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859"/>
    <d v="2025-03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860"/>
    <d v="2025-03-04T00:00:00"/>
    <x v="1"/>
    <s v="Mensualidad clase Guitarra G Irving Omar Pacheco Flores"/>
    <x v="0"/>
    <s v="Irving Omar Pacheco Flores"/>
    <s v="Escuela"/>
    <s v="Efectivo"/>
    <s v="Jue 19:00 a 20:00"/>
    <s v="Inscripción $0.00"/>
    <n v="0"/>
    <n v="0"/>
    <s v="Baja"/>
    <n v="1"/>
    <n v="1350"/>
    <n v="1350"/>
  </r>
  <r>
    <n v="861"/>
    <d v="2025-03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862"/>
    <d v="2025-03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863"/>
    <d v="2025-03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864"/>
    <d v="2025-03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865"/>
    <d v="2025-03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866"/>
    <d v="2025-03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867"/>
    <d v="2025-03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868"/>
    <d v="2025-03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869"/>
    <d v="2025-03-07T00:00:00"/>
    <x v="1"/>
    <s v="Mensualidad clase Teclado G Cristopher Rafael Huerta Robledo"/>
    <x v="0"/>
    <s v="Cristopher Rafael Huerta Robledo"/>
    <s v="Escuela"/>
    <s v="TPV"/>
    <s v="19:00 a 20:00 Ma"/>
    <s v="Inscripción $0.00"/>
    <s v="No"/>
    <s v="Cristopher Huerta"/>
    <s v="Baja"/>
    <n v="1"/>
    <n v="1350"/>
    <n v="1350"/>
  </r>
  <r>
    <n v="870"/>
    <d v="2025-03-07T00:00:00"/>
    <x v="1"/>
    <s v="Mensualidad clase Batería G Jorge Armando Hernandez"/>
    <x v="0"/>
    <s v="Jorge Armando Hernandez"/>
    <s v="Escuela"/>
    <s v="TPV"/>
    <s v="18:00 a 19:00 Lu"/>
    <s v="Inscripción $0.00"/>
    <s v="Si"/>
    <s v="Armando Hernandez"/>
    <s v="Baja"/>
    <n v="1"/>
    <n v="1350"/>
    <n v="1350"/>
  </r>
  <r>
    <n v="871"/>
    <d v="2025-03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872"/>
    <d v="2025-03-09T00:00:00"/>
    <x v="1"/>
    <s v="Mensualidad clase Guitarra I Alan Mateo Gomez Juarez"/>
    <x v="0"/>
    <s v="Alan Mateo Gomez Juarez"/>
    <s v="Escuela"/>
    <s v="TPV"/>
    <s v="14:00 a 16:00 S"/>
    <s v="Inscripción $0.00"/>
    <s v="Si"/>
    <s v="Rebeca Juarez"/>
    <s v="Activo"/>
    <n v="1"/>
    <n v="1800"/>
    <n v="1800"/>
  </r>
  <r>
    <n v="873"/>
    <d v="2025-03-10T00:00:00"/>
    <x v="0"/>
    <s v="Limpieza 08-Mar"/>
    <x v="0"/>
    <s v="Rockstar Skull"/>
    <s v="Escuela"/>
    <s v="Transferencia"/>
    <s v="NA"/>
    <s v="NA"/>
    <s v="No"/>
    <s v="NA"/>
    <s v="Activo"/>
    <n v="1"/>
    <n v="400"/>
    <n v="400"/>
  </r>
  <r>
    <n v="874"/>
    <d v="2025-03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875"/>
    <d v="2025-03-12T00:00:00"/>
    <x v="0"/>
    <s v="Kit de seperadores y tornillos de nylon"/>
    <x v="1"/>
    <s v="Huella Estructural"/>
    <s v="Marco Delgado"/>
    <s v="TDC"/>
    <s v="NA"/>
    <s v="NA"/>
    <s v="NA"/>
    <s v="NA"/>
    <s v="Activo"/>
    <n v="1"/>
    <n v="259"/>
    <n v="259"/>
  </r>
  <r>
    <n v="876"/>
    <d v="2025-03-12T00:00:00"/>
    <x v="0"/>
    <s v="Espaciadores y tornillos de latón"/>
    <x v="1"/>
    <s v="Huella Estructural"/>
    <s v="Marco Delgado"/>
    <s v="TDC"/>
    <s v="NA"/>
    <s v="NA"/>
    <s v="NA"/>
    <s v="NA"/>
    <s v="Activo"/>
    <n v="1"/>
    <n v="285.24"/>
    <n v="285.24"/>
  </r>
  <r>
    <n v="877"/>
    <d v="2025-03-12T00:00:00"/>
    <x v="0"/>
    <s v="Juego de tornillos para caja"/>
    <x v="1"/>
    <s v="Huella Estructural"/>
    <s v="Marco Delgado"/>
    <s v="TDC"/>
    <s v="NA"/>
    <s v="NA"/>
    <s v="NA"/>
    <s v="NA"/>
    <s v="Activo"/>
    <n v="1"/>
    <n v="167.96"/>
    <n v="167.96"/>
  </r>
  <r>
    <n v="878"/>
    <d v="2025-03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879"/>
    <d v="2025-03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880"/>
    <d v="2025-03-15T00:00:00"/>
    <x v="1"/>
    <s v="Mensualidad clase Guitarra G Alondra Cecilia Morales Alvarez"/>
    <x v="0"/>
    <s v="Alondra Cecilia Morales Alvarez"/>
    <s v="Escuela"/>
    <s v="TPV"/>
    <s v="19:00 a 20:00 V"/>
    <s v="Inscripción $0.00"/>
    <s v="Si"/>
    <s v="Alejandro Morales"/>
    <s v="Baja"/>
    <n v="1"/>
    <n v="1350"/>
    <n v="1350"/>
  </r>
  <r>
    <n v="881"/>
    <d v="2025-03-15T00:00:00"/>
    <x v="0"/>
    <s v="Limpieza 15-Mar"/>
    <x v="0"/>
    <s v="Rockstar Skull"/>
    <s v="Escuela"/>
    <s v="Transferencia"/>
    <s v="NA"/>
    <s v="NA"/>
    <s v="No"/>
    <s v="NA"/>
    <s v="Activo"/>
    <n v="1"/>
    <n v="400"/>
    <n v="400"/>
  </r>
  <r>
    <n v="882"/>
    <d v="2025-03-15T00:00:00"/>
    <x v="0"/>
    <s v="Quincena Santiago"/>
    <x v="0"/>
    <s v="Rockstar Skull"/>
    <s v="Escuela"/>
    <s v="Transferencia"/>
    <s v="NA"/>
    <s v="NA"/>
    <s v="No"/>
    <s v="NA"/>
    <s v="Activo"/>
    <n v="1"/>
    <n v="2250"/>
    <n v="2250"/>
  </r>
  <r>
    <n v="883"/>
    <d v="2025-03-16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884"/>
    <d v="2025-03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885"/>
    <d v="2025-03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886"/>
    <d v="2025-03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887"/>
    <d v="2025-03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888"/>
    <d v="2025-03-21T00:00:00"/>
    <x v="0"/>
    <s v="Renta"/>
    <x v="0"/>
    <s v="Rockstar Skull"/>
    <s v="Escuela"/>
    <s v="Transferencia"/>
    <s v="NA"/>
    <s v="NA"/>
    <s v="No"/>
    <s v="NA"/>
    <s v="Activo"/>
    <n v="1"/>
    <n v="11560"/>
    <n v="11560"/>
  </r>
  <r>
    <n v="889"/>
    <d v="2025-03-23T00:00:00"/>
    <x v="0"/>
    <s v="Limpieza 22-Mar"/>
    <x v="0"/>
    <s v="Rockstar Skull"/>
    <s v="Escuela"/>
    <s v="Transferencia"/>
    <s v="NA"/>
    <s v="NA"/>
    <s v="No"/>
    <s v="NA"/>
    <s v="Activo"/>
    <n v="1"/>
    <n v="400"/>
    <n v="400"/>
  </r>
  <r>
    <n v="890"/>
    <d v="2025-03-23T00:00:00"/>
    <x v="0"/>
    <s v="Adelanto involuntario Santiago"/>
    <x v="0"/>
    <s v="Rockstar Skull"/>
    <s v="Escuela"/>
    <s v="Transferencia"/>
    <s v="NA"/>
    <s v="NA"/>
    <s v="No"/>
    <s v="NA"/>
    <s v="Activo"/>
    <n v="1"/>
    <n v="400"/>
    <n v="400"/>
  </r>
  <r>
    <n v="891"/>
    <d v="2025-03-23T00:00:00"/>
    <x v="0"/>
    <s v="Smartphone Motorola Moto G04s"/>
    <x v="0"/>
    <s v="Rockstar Skull"/>
    <s v="Marco Delgado"/>
    <s v="TDC"/>
    <s v="NA"/>
    <s v="NA"/>
    <s v="No"/>
    <s v="NA"/>
    <s v="Activo"/>
    <n v="1"/>
    <n v="1750"/>
    <n v="1750"/>
  </r>
  <r>
    <n v="892"/>
    <d v="2025-03-24T00:00:00"/>
    <x v="0"/>
    <s v="JLCPCB Manufacturing - Versión 2 del Prototipo"/>
    <x v="1"/>
    <s v="Huella Estructural"/>
    <s v="Marco Delgado"/>
    <s v="TDC"/>
    <s v="NA"/>
    <s v="NA"/>
    <s v="NA"/>
    <s v="NA"/>
    <s v="Activo"/>
    <n v="5"/>
    <n v="4247.46"/>
    <n v="21237.3"/>
  </r>
  <r>
    <n v="893"/>
    <d v="2025-03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500"/>
    <n v="500"/>
  </r>
  <r>
    <n v="894"/>
    <d v="2025-03-26T00:00:00"/>
    <x v="1"/>
    <s v="Mensualidad clase Guitarra G Gerardo Alexis Ayala Castillo"/>
    <x v="0"/>
    <s v="Gerardo Alexis Ayala Castillo"/>
    <s v="Escuela"/>
    <s v="TPV"/>
    <n v="0"/>
    <s v="Inscripción $0.00"/>
    <s v="No"/>
    <n v="0"/>
    <s v="Baja"/>
    <n v="1"/>
    <n v="1200"/>
    <n v="1200"/>
  </r>
  <r>
    <n v="895"/>
    <d v="2025-03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896"/>
    <d v="2025-03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897"/>
    <d v="2025-03-28T00:00:00"/>
    <x v="1"/>
    <s v="Mensualidad clase Canto G David Alejandro Allende Avila"/>
    <x v="0"/>
    <s v="David Alejandro Allende Avila"/>
    <s v="Escuela"/>
    <s v="TPV"/>
    <s v="Jue 19:00 a 20:00"/>
    <s v="Inscripción $0.00"/>
    <s v="No"/>
    <n v="0"/>
    <s v="Baja"/>
    <n v="1"/>
    <n v="1350"/>
    <n v="1350"/>
  </r>
  <r>
    <n v="898"/>
    <d v="2025-03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899"/>
    <d v="2025-03-28T00:00:00"/>
    <x v="1"/>
    <s v="Mensualidad clase Batería G Paulina Yazmin Vallejo Nava"/>
    <x v="0"/>
    <s v="Paulina Yazmin Vallejo Nava"/>
    <s v="Escuela"/>
    <s v="Efectivo"/>
    <s v="Ma 18:00 a 19:00"/>
    <s v="Inscripción $0.00"/>
    <s v="No"/>
    <s v="Mauricio Vallejo"/>
    <s v="Baja"/>
    <n v="1"/>
    <n v="0"/>
    <n v="0"/>
  </r>
  <r>
    <n v="900"/>
    <d v="2025-03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901"/>
    <d v="2025-03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275"/>
    <n v="1275"/>
  </r>
  <r>
    <n v="902"/>
    <d v="2025-03-31T00:00:00"/>
    <x v="0"/>
    <s v="Comisiones TPV"/>
    <x v="0"/>
    <s v="Rockstar Skull"/>
    <s v="Escuela"/>
    <s v="Transferencia"/>
    <s v="NA"/>
    <s v="NA"/>
    <s v="No"/>
    <s v="NA"/>
    <s v="Activo"/>
    <n v="1"/>
    <n v="2110.33"/>
    <n v="2110.33"/>
  </r>
  <r>
    <n v="903"/>
    <d v="2025-03-31T00:00:00"/>
    <x v="0"/>
    <s v="Clases de Guitarra Hugo Vazquez"/>
    <x v="0"/>
    <s v="Rockstar Skull"/>
    <s v="Escuela"/>
    <s v="Efectivo"/>
    <s v="NA"/>
    <s v="NA"/>
    <s v="No"/>
    <s v="NA"/>
    <s v="Activo"/>
    <n v="1"/>
    <n v="1600"/>
    <n v="1600"/>
  </r>
  <r>
    <n v="904"/>
    <d v="2025-03-31T00:00:00"/>
    <x v="0"/>
    <s v="Clases de Guitarra Irwin Hernandez"/>
    <x v="0"/>
    <s v="Rockstar Skull"/>
    <s v="Escuela"/>
    <s v="Transferencia"/>
    <s v="NA"/>
    <s v="NA"/>
    <s v="No"/>
    <s v="NA"/>
    <s v="Activo"/>
    <n v="1"/>
    <n v="4100"/>
    <n v="4100"/>
  </r>
  <r>
    <n v="905"/>
    <d v="2025-03-31T00:00:00"/>
    <x v="0"/>
    <s v="Clases de Batería Demian Andrade"/>
    <x v="0"/>
    <s v="Rockstar Skull"/>
    <s v="Escuela"/>
    <s v="Transferencia"/>
    <s v="NA"/>
    <s v="NA"/>
    <s v="No"/>
    <s v="NA"/>
    <s v="Activo"/>
    <n v="1"/>
    <n v="800"/>
    <n v="800"/>
  </r>
  <r>
    <n v="906"/>
    <d v="2025-03-31T00:00:00"/>
    <x v="0"/>
    <s v="Clases de Teclado Manuel Reyes"/>
    <x v="0"/>
    <s v="Rockstar Skull"/>
    <s v="Escuela"/>
    <s v="Transferencia"/>
    <s v="NA"/>
    <s v="NA"/>
    <s v="No"/>
    <s v="NA"/>
    <s v="Activo"/>
    <n v="1"/>
    <n v="1280"/>
    <n v="1280"/>
  </r>
  <r>
    <n v="907"/>
    <d v="2025-03-31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908"/>
    <d v="2025-03-31T00:00:00"/>
    <x v="0"/>
    <s v="Clases de Batería Julio Olvera"/>
    <x v="0"/>
    <s v="Rockstar Skull"/>
    <s v="Escuela"/>
    <s v="Transferencia"/>
    <s v="NA"/>
    <s v="NA"/>
    <s v="No"/>
    <s v="NA"/>
    <s v="Activo"/>
    <n v="1"/>
    <n v="4380"/>
    <n v="4380"/>
  </r>
  <r>
    <n v="909"/>
    <d v="2025-03-31T00:00:00"/>
    <x v="0"/>
    <s v="Clases de Canto Nahomy Perez"/>
    <x v="0"/>
    <s v="Rockstar Skull"/>
    <s v="Escuela"/>
    <s v="Transferencia"/>
    <s v="NA"/>
    <s v="NA"/>
    <s v="No"/>
    <s v="NA"/>
    <s v="Activo"/>
    <n v="1"/>
    <n v="1200"/>
    <n v="1200"/>
  </r>
  <r>
    <n v="910"/>
    <d v="2025-03-31T00:00:00"/>
    <x v="0"/>
    <s v="Quincena Santiago"/>
    <x v="0"/>
    <s v="Rockstar Skull"/>
    <s v="Escuela"/>
    <s v="Efectivo"/>
    <s v="NA"/>
    <s v="NA"/>
    <s v="No"/>
    <s v="NA"/>
    <s v="Activo"/>
    <n v="1"/>
    <n v="1850"/>
    <n v="1850"/>
  </r>
  <r>
    <n v="911"/>
    <d v="2025-04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912"/>
    <d v="2025-04-01T00:00:00"/>
    <x v="0"/>
    <s v="Limpieza 29-Mar"/>
    <x v="0"/>
    <s v="Rockstar Skull"/>
    <s v="Escuela"/>
    <s v="Transferencia"/>
    <s v="NA"/>
    <s v="NA"/>
    <s v="No"/>
    <s v="NA"/>
    <s v="Activo"/>
    <n v="1"/>
    <n v="400"/>
    <n v="400"/>
  </r>
  <r>
    <n v="913"/>
    <d v="2025-04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914"/>
    <d v="2025-04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915"/>
    <d v="2025-04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916"/>
    <d v="2025-04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917"/>
    <d v="2025-04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918"/>
    <d v="2025-04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919"/>
    <d v="2025-04-05T00:00:00"/>
    <x v="1"/>
    <s v="Mensualidad clase Batería G Luis Fernando Ferruzca Perez"/>
    <x v="0"/>
    <s v="Luis Fernando Ferruzca Perez"/>
    <s v="Escuela"/>
    <s v="TPV"/>
    <s v="19:00 a 20:00 Vi"/>
    <s v="Inscripción $0.00"/>
    <s v="Si"/>
    <s v="Noe Mejia"/>
    <s v="Baja"/>
    <n v="1"/>
    <n v="1350"/>
    <n v="1350"/>
  </r>
  <r>
    <n v="920"/>
    <d v="2025-04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921"/>
    <d v="2025-04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922"/>
    <d v="2025-04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923"/>
    <d v="2025-04-08T00:00:00"/>
    <x v="0"/>
    <s v="Limpieza 05-Abr"/>
    <x v="0"/>
    <s v="Rockstar Skull"/>
    <s v="Escuela"/>
    <s v="Transferencia"/>
    <s v="NA"/>
    <s v="NA"/>
    <s v="No"/>
    <s v="NA"/>
    <s v="Activo"/>
    <n v="1"/>
    <n v="400"/>
    <n v="400"/>
  </r>
  <r>
    <n v="924"/>
    <d v="2025-04-09T00:00:00"/>
    <x v="1"/>
    <s v="Mensualidad clase Batería G Leonardo Perez Gomez"/>
    <x v="0"/>
    <s v="Leonardo Perez Gomez"/>
    <s v="Escuela"/>
    <s v="TPV"/>
    <s v="11:00 a 12:00 Sa"/>
    <s v="Inscripción $0.00"/>
    <s v="No"/>
    <s v="Jose Angel Perez"/>
    <s v="Baja"/>
    <n v="1"/>
    <n v="1350"/>
    <n v="1350"/>
  </r>
  <r>
    <n v="925"/>
    <d v="2025-04-09T00:00:00"/>
    <x v="1"/>
    <s v="Mensualidad clase Guitarra I Alan Mateo Gomez Juarez"/>
    <x v="0"/>
    <s v="Alan Mateo Gomez Juarez"/>
    <s v="Escuela"/>
    <s v="TPV"/>
    <s v="14:00 a 16:00 S"/>
    <s v="Inscripción $0.00"/>
    <s v="Si"/>
    <s v="Rebeca Juarez"/>
    <s v="Activo"/>
    <n v="1"/>
    <n v="1800"/>
    <n v="1800"/>
  </r>
  <r>
    <n v="926"/>
    <d v="2025-04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927"/>
    <d v="2025-04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928"/>
    <d v="2025-04-13T00:00:00"/>
    <x v="0"/>
    <s v="Finiquito Frank"/>
    <x v="0"/>
    <s v="Rockstar Skull"/>
    <s v="Escuela"/>
    <s v="Transferencia"/>
    <s v="NA"/>
    <s v="NA"/>
    <s v="No"/>
    <s v="NA"/>
    <s v="Activo"/>
    <n v="1"/>
    <n v="600"/>
    <n v="600"/>
  </r>
  <r>
    <n v="929"/>
    <d v="2025-04-13T00:00:00"/>
    <x v="0"/>
    <s v="Limpieza 12-Abr"/>
    <x v="0"/>
    <s v="Rockstar Skull"/>
    <s v="Escuela"/>
    <s v="Transferencia"/>
    <s v="NA"/>
    <s v="NA"/>
    <s v="No"/>
    <s v="NA"/>
    <s v="Activo"/>
    <n v="1"/>
    <n v="400"/>
    <n v="400"/>
  </r>
  <r>
    <n v="930"/>
    <d v="2025-04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931"/>
    <d v="2025-04-16T00:00:00"/>
    <x v="0"/>
    <s v="Quincena Santiago"/>
    <x v="0"/>
    <s v="Rockstar Skull"/>
    <s v="Escuela"/>
    <s v="Transferencia"/>
    <s v="NA"/>
    <s v="NA"/>
    <s v="No"/>
    <s v="NA"/>
    <s v="Activo"/>
    <n v="1"/>
    <n v="2250"/>
    <n v="2250"/>
  </r>
  <r>
    <n v="932"/>
    <d v="2025-04-16T00:00:00"/>
    <x v="0"/>
    <s v="Total Play"/>
    <x v="0"/>
    <s v="Rockstar Skull"/>
    <s v="Marco Delgado"/>
    <s v="Transferencia"/>
    <s v="NA"/>
    <s v="NA"/>
    <s v="No"/>
    <s v="NA"/>
    <s v="Activo"/>
    <n v="1"/>
    <n v="519"/>
    <n v="519"/>
  </r>
  <r>
    <n v="933"/>
    <d v="2025-04-18T00:00:00"/>
    <x v="0"/>
    <s v="Fuente Regulada 9V 4A"/>
    <x v="1"/>
    <s v="Huella Estructural"/>
    <s v="Marco Delgado"/>
    <s v="TDC"/>
    <s v="NA"/>
    <s v="NA"/>
    <s v="NA"/>
    <s v="NA"/>
    <s v="Activo"/>
    <n v="3"/>
    <n v="199"/>
    <n v="597"/>
  </r>
  <r>
    <n v="934"/>
    <d v="2025-04-18T00:00:00"/>
    <x v="0"/>
    <s v="Cable Polarizado 22 AWG para batería Sanelec"/>
    <x v="1"/>
    <s v="Huella Estructural"/>
    <s v="Marco Delgado"/>
    <s v="TDC"/>
    <s v="NA"/>
    <s v="NA"/>
    <s v="NA"/>
    <s v="NA"/>
    <s v="Activo"/>
    <n v="1"/>
    <n v="179"/>
    <n v="179"/>
  </r>
  <r>
    <n v="935"/>
    <d v="2025-04-18T00:00:00"/>
    <x v="0"/>
    <s v="Conectores JST XH 2 pines (200 conectores)"/>
    <x v="1"/>
    <s v="Huella Estructural"/>
    <s v="Marco Delgado"/>
    <s v="TDC"/>
    <s v="NA"/>
    <s v="NA"/>
    <s v="NA"/>
    <s v="NA"/>
    <s v="Activo"/>
    <n v="1"/>
    <n v="158"/>
    <n v="158"/>
  </r>
  <r>
    <n v="936"/>
    <d v="2025-04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937"/>
    <d v="2025-04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938"/>
    <d v="2025-04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939"/>
    <d v="2025-04-21T00:00:00"/>
    <x v="1"/>
    <s v="Mensualidad clase Guitarra G Cesar Augusto Ancona Tellez"/>
    <x v="0"/>
    <s v="Cesar Augusto Ancona Tellez"/>
    <s v="Escuela"/>
    <s v="TPV"/>
    <s v="16:00 a 17:00 Lun"/>
    <s v="Inscripción $0.00"/>
    <s v="No"/>
    <s v="HSBC 1816"/>
    <s v="Baja"/>
    <n v="1"/>
    <n v="1350"/>
    <n v="1350"/>
  </r>
  <r>
    <n v="940"/>
    <d v="2025-04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941"/>
    <d v="2025-04-22T00:00:00"/>
    <x v="0"/>
    <s v="Renta"/>
    <x v="0"/>
    <s v="Rockstar Skull"/>
    <s v="Escuela"/>
    <s v="Transferencia"/>
    <s v="NA"/>
    <s v="NA"/>
    <s v="No"/>
    <s v="NA"/>
    <s v="Activo"/>
    <n v="1"/>
    <n v="11560"/>
    <n v="11560"/>
  </r>
  <r>
    <n v="942"/>
    <d v="2025-04-22T00:00:00"/>
    <x v="0"/>
    <s v="Limpieza 19-Abr"/>
    <x v="0"/>
    <s v="Rockstar Skull"/>
    <s v="Escuela"/>
    <s v="Transferencia"/>
    <s v="NA"/>
    <s v="NA"/>
    <s v="No"/>
    <s v="NA"/>
    <s v="Activo"/>
    <n v="1"/>
    <n v="400"/>
    <n v="400"/>
  </r>
  <r>
    <n v="943"/>
    <d v="2025-04-24T00:00:00"/>
    <x v="0"/>
    <s v="JLCPCB Manufacturing - Versión 3 del Prototipo"/>
    <x v="1"/>
    <s v="Huella Estructural"/>
    <s v="Marco Delgado"/>
    <s v="TDC"/>
    <s v="NA"/>
    <s v="NA"/>
    <s v="NA"/>
    <s v="NA"/>
    <s v="Activo"/>
    <n v="5"/>
    <n v="6183.2120000000004"/>
    <n v="30916.06"/>
  </r>
  <r>
    <n v="944"/>
    <d v="2025-04-24T00:00:00"/>
    <x v="0"/>
    <s v="Baterías recargables, soportes batería, jumpers y rollo de niquel"/>
    <x v="1"/>
    <s v="Huella Estructural"/>
    <s v="Marco Delgado"/>
    <s v="TDC"/>
    <s v="NA"/>
    <s v="NA"/>
    <s v="NA"/>
    <s v="NA"/>
    <s v="Activo"/>
    <n v="8"/>
    <n v="657"/>
    <n v="5256"/>
  </r>
  <r>
    <n v="945"/>
    <d v="2025-04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1350"/>
    <n v="1350"/>
  </r>
  <r>
    <n v="946"/>
    <d v="2025-04-26T00:00:00"/>
    <x v="1"/>
    <s v="Mensualidad clase Guitarra G Gerardo Alexis Ayala Castillo"/>
    <x v="0"/>
    <s v="Gerardo Alexis Ayala Castillo"/>
    <s v="Escuela"/>
    <s v="TPV"/>
    <n v="0"/>
    <s v="Inscripción $0.00"/>
    <s v="No"/>
    <n v="0"/>
    <s v="Baja"/>
    <n v="1"/>
    <n v="1275"/>
    <n v="1275"/>
  </r>
  <r>
    <n v="947"/>
    <d v="2025-04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948"/>
    <d v="2025-04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949"/>
    <d v="2025-04-28T00:00:00"/>
    <x v="1"/>
    <s v="Mensualidad clase Canto G David Alejandro Allende Avila"/>
    <x v="0"/>
    <s v="David Alejandro Allende Avila"/>
    <s v="Escuela"/>
    <s v="TPV"/>
    <s v="Jue 19:00 a 20:00"/>
    <s v="Inscripción $0.00"/>
    <s v="No"/>
    <n v="0"/>
    <s v="Baja"/>
    <n v="1"/>
    <n v="1350"/>
    <n v="1350"/>
  </r>
  <r>
    <n v="950"/>
    <d v="2025-04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951"/>
    <d v="2025-04-28T00:00:00"/>
    <x v="1"/>
    <s v="Mensualidad clase Batería G Paulina Yazmin Vallejo Nava"/>
    <x v="0"/>
    <s v="Paulina Yazmin Vallejo Nava"/>
    <s v="Escuela"/>
    <s v="Efectivo"/>
    <s v="Ma 18:00 a 19:00"/>
    <s v="Inscripción $0.00"/>
    <s v="No"/>
    <s v="Mauricio Vallejo"/>
    <s v="Baja"/>
    <n v="1"/>
    <n v="0"/>
    <n v="0"/>
  </r>
  <r>
    <n v="952"/>
    <d v="2025-04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953"/>
    <d v="2025-04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954"/>
    <d v="2025-04-29T00:00:00"/>
    <x v="0"/>
    <s v="Limpieza 26-Abr"/>
    <x v="0"/>
    <s v="Rockstar Skull"/>
    <s v="Escuela"/>
    <s v="Transferencia"/>
    <s v="NA"/>
    <s v="NA"/>
    <s v="No"/>
    <s v="NA"/>
    <s v="Activo"/>
    <n v="1"/>
    <n v="400"/>
    <n v="400"/>
  </r>
  <r>
    <n v="955"/>
    <d v="2025-04-30T00:00:00"/>
    <x v="0"/>
    <s v="Planta portatil para soldadura por puntos"/>
    <x v="1"/>
    <s v="Huella Estructural"/>
    <s v="Marco Delgado"/>
    <s v="TDC"/>
    <s v="NA"/>
    <s v="NA"/>
    <s v="NA"/>
    <s v="NA"/>
    <s v="Activo"/>
    <n v="1"/>
    <n v="1105.44"/>
    <n v="1105.44"/>
  </r>
  <r>
    <n v="956"/>
    <d v="2025-04-30T00:00:00"/>
    <x v="0"/>
    <s v="Comisiones TPV"/>
    <x v="0"/>
    <s v="Rockstar Skull"/>
    <s v="Escuela"/>
    <s v="Transferencia"/>
    <s v="NA"/>
    <s v="NA"/>
    <s v="No"/>
    <s v="NA"/>
    <s v="Activo"/>
    <n v="1"/>
    <n v="2041.31"/>
    <n v="2041.31"/>
  </r>
  <r>
    <n v="957"/>
    <d v="2025-04-30T00:00:00"/>
    <x v="0"/>
    <s v="Clases de Guitarra Hugo Vazquez"/>
    <x v="0"/>
    <s v="Rockstar Skull"/>
    <s v="Escuela"/>
    <s v="Transferencia"/>
    <s v="NA"/>
    <s v="NA"/>
    <s v="No"/>
    <s v="NA"/>
    <s v="Activo"/>
    <n v="1"/>
    <n v="1200"/>
    <n v="1200"/>
  </r>
  <r>
    <n v="958"/>
    <d v="2025-04-30T00:00:00"/>
    <x v="0"/>
    <s v="Clases de Guitarra Irwin Hernandez"/>
    <x v="0"/>
    <s v="Rockstar Skull"/>
    <s v="Escuela"/>
    <s v="Transferencia"/>
    <s v="NA"/>
    <s v="NA"/>
    <s v="No"/>
    <s v="NA"/>
    <s v="Activo"/>
    <n v="1"/>
    <n v="3700"/>
    <n v="3700"/>
  </r>
  <r>
    <n v="959"/>
    <d v="2025-04-30T00:00:00"/>
    <x v="0"/>
    <s v="Clases de Batería Demian Andrade"/>
    <x v="0"/>
    <s v="Rockstar Skull"/>
    <s v="Escuela"/>
    <s v="Transferencia"/>
    <s v="NA"/>
    <s v="NA"/>
    <s v="No"/>
    <s v="NA"/>
    <s v="Activo"/>
    <n v="1"/>
    <n v="800"/>
    <n v="800"/>
  </r>
  <r>
    <n v="960"/>
    <d v="2025-04-30T00:00:00"/>
    <x v="0"/>
    <s v="Clases de Teclado Manuel Reyes"/>
    <x v="0"/>
    <s v="Rockstar Skull"/>
    <s v="Escuela"/>
    <s v="Transferencia"/>
    <s v="NA"/>
    <s v="NA"/>
    <s v="No"/>
    <s v="NA"/>
    <s v="Activo"/>
    <n v="1"/>
    <n v="800"/>
    <n v="800"/>
  </r>
  <r>
    <n v="961"/>
    <d v="2025-04-30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962"/>
    <d v="2025-04-30T00:00:00"/>
    <x v="0"/>
    <s v="Clases de Batería Julio Olvera"/>
    <x v="0"/>
    <s v="Rockstar Skull"/>
    <s v="Escuela"/>
    <s v="Transferencia"/>
    <s v="NA"/>
    <s v="NA"/>
    <s v="No"/>
    <s v="NA"/>
    <s v="Activo"/>
    <n v="1"/>
    <n v="4860"/>
    <n v="4860"/>
  </r>
  <r>
    <n v="963"/>
    <d v="2025-04-30T00:00:00"/>
    <x v="0"/>
    <s v="Clases de Canto Nahomy Perez"/>
    <x v="0"/>
    <s v="Rockstar Skull"/>
    <s v="Escuela"/>
    <s v="Transferencia"/>
    <s v="NA"/>
    <s v="NA"/>
    <s v="No"/>
    <s v="NA"/>
    <s v="Activo"/>
    <n v="1"/>
    <n v="2000"/>
    <n v="2000"/>
  </r>
  <r>
    <n v="964"/>
    <d v="2025-04-30T00:00:00"/>
    <x v="0"/>
    <s v="Quincena Santiago"/>
    <x v="0"/>
    <s v="Rockstar Skull"/>
    <s v="Escuela"/>
    <s v="Transferencia"/>
    <s v="NA"/>
    <s v="NA"/>
    <s v="No"/>
    <s v="NA"/>
    <s v="Activo"/>
    <n v="1"/>
    <n v="2310"/>
    <n v="2310"/>
  </r>
  <r>
    <n v="965"/>
    <d v="2025-05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966"/>
    <d v="2025-05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967"/>
    <d v="2025-05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968"/>
    <d v="2025-05-03T00:00:00"/>
    <x v="0"/>
    <s v="Limpieza 03-May"/>
    <x v="0"/>
    <s v="Rockstar Skull"/>
    <s v="Escuela"/>
    <s v="Transferencia"/>
    <s v="NA"/>
    <s v="NA"/>
    <s v="No"/>
    <s v="NA"/>
    <s v="Activo"/>
    <n v="1"/>
    <n v="400"/>
    <n v="400"/>
  </r>
  <r>
    <n v="969"/>
    <d v="2025-05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970"/>
    <d v="2025-05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971"/>
    <d v="2025-05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972"/>
    <d v="2025-05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973"/>
    <d v="2025-05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974"/>
    <d v="2025-05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975"/>
    <d v="2025-05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976"/>
    <d v="2025-05-05T00:00:00"/>
    <x v="0"/>
    <s v="Pago CFE"/>
    <x v="0"/>
    <s v="Rockstar Skull"/>
    <s v="Marco Delgado"/>
    <s v="Transferencia"/>
    <s v="NA"/>
    <s v="NA"/>
    <s v="No"/>
    <s v="NA"/>
    <s v="Activo"/>
    <n v="1"/>
    <n v="646"/>
    <n v="646"/>
  </r>
  <r>
    <n v="977"/>
    <d v="2025-05-08T00:00:00"/>
    <x v="1"/>
    <s v="Mensualidad clase Guitarra G Marty Isabela Alcaraz"/>
    <x v="0"/>
    <s v="Marty Isabela Alcaraz"/>
    <s v="Escuela"/>
    <s v="Efectivo"/>
    <s v="Jue 16:00 a 17:00"/>
    <s v="Inscripción $0.00"/>
    <s v="No"/>
    <s v="Martha Yanira Olvera Ricco"/>
    <s v="Activo"/>
    <n v="1"/>
    <n v="1350"/>
    <n v="1350"/>
  </r>
  <r>
    <n v="978"/>
    <d v="2025-05-08T00:00:00"/>
    <x v="0"/>
    <s v="Prestamo Hugo"/>
    <x v="0"/>
    <s v="Rockstar Skull"/>
    <s v="Escuela"/>
    <s v="Transferencia"/>
    <s v="NA"/>
    <s v="NA"/>
    <s v="No"/>
    <s v="NA"/>
    <s v="Activo"/>
    <n v="1"/>
    <n v="3000"/>
    <n v="3000"/>
  </r>
  <r>
    <n v="979"/>
    <d v="2025-05-09T00:00:00"/>
    <x v="1"/>
    <s v="Mensualidad clase Guitarra I Alan Mateo Gomez Juarez"/>
    <x v="0"/>
    <s v="Alan Mateo Gomez Juarez"/>
    <s v="Escuela"/>
    <s v="TPV"/>
    <s v="14:00 a 16:00 S"/>
    <s v="Inscripción $0.00"/>
    <s v="Si"/>
    <s v="Rebeca Juarez"/>
    <s v="Activo"/>
    <n v="1"/>
    <n v="1800"/>
    <n v="1800"/>
  </r>
  <r>
    <n v="980"/>
    <d v="2025-05-09T00:00:00"/>
    <x v="0"/>
    <s v="Meta Ads"/>
    <x v="0"/>
    <s v="Rockstar Skull"/>
    <s v="Escuela"/>
    <s v="Transferencia"/>
    <s v="NA"/>
    <s v="NA"/>
    <s v="No"/>
    <s v="NA"/>
    <s v="Activo"/>
    <n v="1"/>
    <n v="4500"/>
    <n v="4500"/>
  </r>
  <r>
    <n v="981"/>
    <d v="2025-05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982"/>
    <d v="2025-05-12T00:00:00"/>
    <x v="0"/>
    <s v="Limpieza 10-May"/>
    <x v="0"/>
    <s v="Rockstar Skull"/>
    <s v="Escuela"/>
    <s v="Transferencia"/>
    <s v="NA"/>
    <s v="NA"/>
    <s v="No"/>
    <s v="NA"/>
    <s v="Activo"/>
    <n v="1"/>
    <n v="400"/>
    <n v="400"/>
  </r>
  <r>
    <n v="983"/>
    <d v="2025-05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984"/>
    <d v="2025-05-15T00:00:00"/>
    <x v="1"/>
    <s v="Mensualidad clase Guitarra G Andrés Daza Flores"/>
    <x v="0"/>
    <s v="Andrés Daza Flores"/>
    <s v="Escuela"/>
    <s v="Efectivo"/>
    <s v="Jue 18:00 a 19:00"/>
    <s v="Inscripción $0.00"/>
    <s v="No"/>
    <n v="0"/>
    <s v="Activo"/>
    <n v="1"/>
    <n v="1350"/>
    <n v="1350"/>
  </r>
  <r>
    <n v="985"/>
    <d v="2025-05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986"/>
    <d v="2025-05-16T00:00:00"/>
    <x v="0"/>
    <s v="Quincena Santiago"/>
    <x v="0"/>
    <s v="Rockstar Skull"/>
    <s v="Escuela"/>
    <s v="Transferencia"/>
    <s v="NA"/>
    <s v="NA"/>
    <s v="No"/>
    <s v="NA"/>
    <s v="Activo"/>
    <n v="1"/>
    <n v="2250"/>
    <n v="2250"/>
  </r>
  <r>
    <n v="987"/>
    <d v="2025-05-17T00:00:00"/>
    <x v="1"/>
    <s v="Mensualidad clase Batería G Felix Santamaría Peña"/>
    <x v="0"/>
    <s v="Felix Santamaría Peña"/>
    <s v="Escuela"/>
    <s v="TPV"/>
    <s v="Sab 11:00 a 12:00"/>
    <s v="Inscripción $0.00"/>
    <s v="No"/>
    <n v="0"/>
    <s v="Activo"/>
    <n v="1"/>
    <n v="1350"/>
    <n v="1350"/>
  </r>
  <r>
    <n v="988"/>
    <d v="2025-05-19T00:00:00"/>
    <x v="1"/>
    <s v="Mensualidad clase Canto G Itzel Ameyalli Lechuga Valero"/>
    <x v="0"/>
    <s v="Itzel Ameyalli Lechuga Valero"/>
    <s v="Escuela"/>
    <s v="TPV"/>
    <s v="Lun 16:00 a 17:00"/>
    <s v="Inscripción $0.00"/>
    <s v="Si"/>
    <n v="0"/>
    <s v="Activo"/>
    <n v="1"/>
    <n v="1350"/>
    <n v="1350"/>
  </r>
  <r>
    <n v="989"/>
    <d v="2025-05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990"/>
    <d v="2025-05-19T00:00:00"/>
    <x v="0"/>
    <s v="Limpieza 17-May"/>
    <x v="0"/>
    <s v="Rockstar Skull"/>
    <s v="Escuela"/>
    <s v="Transferencia"/>
    <s v="NA"/>
    <s v="NA"/>
    <s v="No"/>
    <s v="NA"/>
    <s v="Activo"/>
    <n v="1"/>
    <n v="400"/>
    <n v="400"/>
  </r>
  <r>
    <n v="991"/>
    <d v="2025-05-20T00:00:00"/>
    <x v="1"/>
    <s v="Mensualidad clase Batería G Gerardo Tadeo Yépez Padilla"/>
    <x v="0"/>
    <s v="Gerardo Tadeo Yépez Padilla"/>
    <s v="Escuela"/>
    <s v="TPV"/>
    <s v="Mie16:00 a 17:00"/>
    <s v="Inscripción $0.00"/>
    <s v="No"/>
    <n v="0"/>
    <s v="Activo"/>
    <n v="1"/>
    <n v="1350"/>
    <n v="1350"/>
  </r>
  <r>
    <n v="992"/>
    <d v="2025-05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993"/>
    <d v="2025-05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350"/>
    <n v="1350"/>
  </r>
  <r>
    <n v="994"/>
    <d v="2025-05-21T00:00:00"/>
    <x v="0"/>
    <s v="Anillos de goma IP65, Modulos Bluetooth HC05, PLC Shield"/>
    <x v="1"/>
    <s v="Huella Estructural"/>
    <s v="Marco Delgado"/>
    <s v="TDC"/>
    <s v="NA"/>
    <s v="NA"/>
    <s v="NA"/>
    <s v="NA"/>
    <s v="Activo"/>
    <n v="9"/>
    <n v="188.35"/>
    <n v="1695.1499999999999"/>
  </r>
  <r>
    <n v="995"/>
    <d v="2025-05-21T00:00:00"/>
    <x v="1"/>
    <s v="Mensualidad clase Guitarra G Cesar Augusto Ancona Tellez"/>
    <x v="0"/>
    <s v="Cesar Augusto Ancona Tellez"/>
    <s v="Escuela"/>
    <s v="TPV"/>
    <s v="16:00 a 17:00 Lun"/>
    <s v="Inscripción $0.00"/>
    <s v="No"/>
    <s v="HSBC 1816"/>
    <s v="Baja"/>
    <n v="1"/>
    <n v="1350"/>
    <n v="1350"/>
  </r>
  <r>
    <n v="996"/>
    <d v="2025-05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997"/>
    <d v="2025-05-22T00:00:00"/>
    <x v="0"/>
    <s v="Micro SD Cards y cable ethernet 30m"/>
    <x v="1"/>
    <s v="Huella Estructural"/>
    <s v="Marco Delgado"/>
    <s v="TDC"/>
    <s v="NA"/>
    <s v="NA"/>
    <s v="NA"/>
    <s v="NA"/>
    <s v="Activo"/>
    <n v="9"/>
    <n v="96.33"/>
    <n v="866.97"/>
  </r>
  <r>
    <n v="998"/>
    <d v="2025-05-22T00:00:00"/>
    <x v="0"/>
    <s v="Total Play"/>
    <x v="0"/>
    <s v="Rockstar Skull"/>
    <s v="Escuela"/>
    <s v="Transferencia"/>
    <s v="NA"/>
    <s v="NA"/>
    <s v="No"/>
    <s v="NA"/>
    <s v="Activo"/>
    <n v="1"/>
    <n v="620"/>
    <n v="620"/>
  </r>
  <r>
    <n v="999"/>
    <d v="2025-05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1350"/>
    <n v="1350"/>
  </r>
  <r>
    <n v="1000"/>
    <d v="2025-05-26T00:00:00"/>
    <x v="1"/>
    <s v="Mensualidad clase Guitarra G Gerardo Alexis Ayala Castillo"/>
    <x v="0"/>
    <s v="Gerardo Alexis Ayala Castillo"/>
    <s v="Escuela"/>
    <s v="TPV"/>
    <n v="0"/>
    <s v="Inscripción $0.00"/>
    <s v="No"/>
    <n v="0"/>
    <s v="Baja"/>
    <n v="1"/>
    <n v="1275"/>
    <n v="1275"/>
  </r>
  <r>
    <n v="1001"/>
    <d v="2025-05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1002"/>
    <d v="2025-05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1003"/>
    <d v="2025-05-27T00:00:00"/>
    <x v="0"/>
    <s v="2x Micro SD Cards Lexar"/>
    <x v="1"/>
    <s v="Huella Estructural"/>
    <s v="Marco Delgado"/>
    <s v="TDC"/>
    <s v="NA"/>
    <s v="NA"/>
    <s v="NA"/>
    <s v="NA"/>
    <s v="Activo"/>
    <n v="3"/>
    <n v="430.03"/>
    <n v="1290.0899999999999"/>
  </r>
  <r>
    <n v="1004"/>
    <d v="2025-05-27T00:00:00"/>
    <x v="1"/>
    <s v="Mensualidad clase Guitarra G Mario Andrés Alpízar Venegas"/>
    <x v="0"/>
    <s v="Mario Andrés Alpízar Venegas"/>
    <s v="Escuela"/>
    <s v="TPV"/>
    <s v="Sab 11:00 a 12:00"/>
    <s v="Inscripción $0.00"/>
    <s v="No"/>
    <n v="0"/>
    <s v="Activo"/>
    <n v="1"/>
    <n v="1350"/>
    <n v="1350"/>
  </r>
  <r>
    <n v="1005"/>
    <d v="2025-05-27T00:00:00"/>
    <x v="0"/>
    <s v="Renta Local"/>
    <x v="0"/>
    <s v="Rockstar Skull"/>
    <s v="Escuela"/>
    <s v="Transferencia"/>
    <s v="NA"/>
    <s v="NA"/>
    <s v="No"/>
    <s v="NA"/>
    <s v="Activo"/>
    <n v="1"/>
    <n v="11560"/>
    <n v="11560"/>
  </r>
  <r>
    <n v="1006"/>
    <d v="2025-05-27T00:00:00"/>
    <x v="0"/>
    <s v="Limpieza 24-May"/>
    <x v="0"/>
    <s v="Rockstar Skull"/>
    <s v="Escuela"/>
    <s v="Transferencia"/>
    <s v="NA"/>
    <s v="NA"/>
    <s v="No"/>
    <s v="NA"/>
    <s v="Activo"/>
    <n v="1"/>
    <n v="400"/>
    <n v="400"/>
  </r>
  <r>
    <n v="1007"/>
    <d v="2025-05-28T00:00:00"/>
    <x v="1"/>
    <s v="Mensualidad clase Canto G David Alejandro Allende Avila"/>
    <x v="0"/>
    <s v="David Alejandro Allende Avila"/>
    <s v="Escuela"/>
    <s v="TPV"/>
    <s v="Jue 19:00 a 20:00"/>
    <s v="Inscripción $0.00"/>
    <s v="No"/>
    <n v="0"/>
    <s v="Baja"/>
    <n v="1"/>
    <n v="1350"/>
    <n v="1350"/>
  </r>
  <r>
    <n v="1008"/>
    <d v="2025-05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1009"/>
    <d v="2025-05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1010"/>
    <d v="2025-05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1011"/>
    <d v="2025-05-30T00:00:00"/>
    <x v="1"/>
    <s v="Mensualidad clase Guitarra G Romina Rojas Aviles"/>
    <x v="0"/>
    <s v="Romina Rojas Aviles"/>
    <s v="Escuela"/>
    <s v="TPV"/>
    <n v="0"/>
    <s v="Inscripción $0.00"/>
    <s v="No"/>
    <n v="0"/>
    <s v="Baja"/>
    <n v="1"/>
    <n v="1275"/>
    <n v="1275"/>
  </r>
  <r>
    <n v="1012"/>
    <d v="2025-05-30T00:00:00"/>
    <x v="1"/>
    <s v="Mensualidad clase Batería G Axel Emiliano Rojas Aviles"/>
    <x v="0"/>
    <s v="Axel Emiliano Rojas Aviles"/>
    <s v="Escuela"/>
    <s v="TPV"/>
    <n v="0"/>
    <s v="Inscripción $0.00"/>
    <s v="No"/>
    <n v="0"/>
    <s v="Baja"/>
    <n v="1"/>
    <n v="1275"/>
    <n v="1275"/>
  </r>
  <r>
    <n v="1013"/>
    <d v="2025-05-31T00:00:00"/>
    <x v="1"/>
    <s v="Mensualidad clase Teclado G Maria de Lourdes Galindo Becerra"/>
    <x v="0"/>
    <s v="Maria de Lourdes Galindo Becerra"/>
    <s v="Escuela"/>
    <s v="Efectivo"/>
    <n v="0"/>
    <s v="Inscripción $0.00"/>
    <s v="No"/>
    <s v="Maria de Lourdes Galindo"/>
    <s v="Baja"/>
    <n v="1"/>
    <n v="1275"/>
    <n v="1275"/>
  </r>
  <r>
    <n v="1014"/>
    <d v="2025-05-31T00:00:00"/>
    <x v="1"/>
    <s v="Mensualidad clase Teclado G Sofia Patiño Gonzalez"/>
    <x v="0"/>
    <s v="Sofia Patiño Gonzalez"/>
    <s v="Escuela"/>
    <s v="Efectivo"/>
    <n v="0"/>
    <s v="Inscripción $0.00"/>
    <s v="No"/>
    <s v="Maria de Lourdes Galindo"/>
    <s v="Baja"/>
    <n v="1"/>
    <n v="1275"/>
    <n v="1275"/>
  </r>
  <r>
    <n v="1015"/>
    <d v="2025-05-31T00:00:00"/>
    <x v="0"/>
    <s v="Clases de Batería Demian Andrade"/>
    <x v="0"/>
    <s v="Rockstar Skull"/>
    <s v="Escuela"/>
    <s v="Transferencia"/>
    <s v="NA"/>
    <s v="NA"/>
    <s v="No"/>
    <s v="NA"/>
    <s v="Activo"/>
    <n v="1"/>
    <n v="800"/>
    <n v="800"/>
  </r>
  <r>
    <n v="1016"/>
    <d v="2025-05-31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1017"/>
    <d v="2025-05-31T00:00:00"/>
    <x v="0"/>
    <s v="Clases de Teclado Manuel Reyes"/>
    <x v="0"/>
    <s v="Rockstar Skull"/>
    <s v="Escuela"/>
    <s v="Transferencia"/>
    <s v="NA"/>
    <s v="NA"/>
    <s v="No"/>
    <s v="NA"/>
    <s v="Activo"/>
    <n v="1"/>
    <n v="880"/>
    <n v="880"/>
  </r>
  <r>
    <n v="1018"/>
    <d v="2025-05-31T00:00:00"/>
    <x v="0"/>
    <s v="Clases de Guitarra Irwin Hernandez"/>
    <x v="0"/>
    <s v="Rockstar Skull"/>
    <s v="Escuela"/>
    <s v="Transferencia"/>
    <s v="NA"/>
    <s v="NA"/>
    <s v="No"/>
    <s v="NA"/>
    <s v="Activo"/>
    <n v="1"/>
    <n v="5300"/>
    <n v="5300"/>
  </r>
  <r>
    <n v="1019"/>
    <d v="2025-05-31T00:00:00"/>
    <x v="0"/>
    <s v="Clases de Canto Nahomy Perez"/>
    <x v="0"/>
    <s v="Rockstar Skull"/>
    <s v="Escuela"/>
    <s v="Transferencia"/>
    <s v="NA"/>
    <s v="NA"/>
    <s v="No"/>
    <s v="NA"/>
    <s v="Activo"/>
    <n v="1"/>
    <n v="2000"/>
    <n v="2000"/>
  </r>
  <r>
    <n v="1020"/>
    <d v="2025-05-31T00:00:00"/>
    <x v="0"/>
    <s v="Clases de Batería Julio Olvera"/>
    <x v="0"/>
    <s v="Rockstar Skull"/>
    <s v="Escuela"/>
    <s v="Transferencia"/>
    <s v="NA"/>
    <s v="NA"/>
    <s v="No"/>
    <s v="NA"/>
    <s v="Activo"/>
    <n v="1"/>
    <n v="5100"/>
    <n v="5100"/>
  </r>
  <r>
    <n v="1021"/>
    <d v="2025-05-31T00:00:00"/>
    <x v="0"/>
    <s v="Clases de Guitarra Hugo Vazquez"/>
    <x v="0"/>
    <s v="Rockstar Skull"/>
    <s v="Escuela"/>
    <s v="Efectivo"/>
    <s v="NA"/>
    <s v="NA"/>
    <s v="No"/>
    <s v="NA"/>
    <s v="Activo"/>
    <n v="1"/>
    <n v="1200"/>
    <n v="1200"/>
  </r>
  <r>
    <n v="1022"/>
    <d v="2025-05-31T00:00:00"/>
    <x v="0"/>
    <s v="Comisiones TPV"/>
    <x v="0"/>
    <s v="Rockstar Skull"/>
    <s v="Escuela"/>
    <s v="Transferencia"/>
    <s v="NA"/>
    <s v="NA"/>
    <s v="No"/>
    <s v="NA"/>
    <s v="Activo"/>
    <n v="1"/>
    <n v="2313.3200000000002"/>
    <n v="2313.3200000000002"/>
  </r>
  <r>
    <n v="1023"/>
    <d v="2025-05-31T00:00:00"/>
    <x v="0"/>
    <s v="Quincena Santiago"/>
    <x v="0"/>
    <s v="Rockstar Skull"/>
    <s v="Escuela"/>
    <s v="Efectivo"/>
    <s v="NA"/>
    <s v="NA"/>
    <s v="No"/>
    <s v="NA"/>
    <s v="Activo"/>
    <n v="1"/>
    <n v="2250"/>
    <n v="2250"/>
  </r>
  <r>
    <n v="1024"/>
    <d v="2025-05-31T00:00:00"/>
    <x v="0"/>
    <s v="Marketing Emiliano Rosas"/>
    <x v="0"/>
    <s v="Rockstar Skull"/>
    <s v="Antonio Razo"/>
    <s v="Transferencia"/>
    <s v="NA"/>
    <s v="NA"/>
    <s v="No"/>
    <s v="NA"/>
    <s v="Activo"/>
    <n v="1"/>
    <n v="2500"/>
    <n v="2500"/>
  </r>
  <r>
    <n v="1025"/>
    <d v="2025-06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1026"/>
    <d v="2025-06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1027"/>
    <d v="2025-06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1028"/>
    <d v="2025-06-04T00:00:00"/>
    <x v="1"/>
    <s v="Mensualidad clase Guitarra G Iktan Nezzo Buendía Ramírez "/>
    <x v="0"/>
    <s v="Iktan Nezzo Buendía Ramírez "/>
    <s v="Escuela"/>
    <s v="TPV"/>
    <n v="0"/>
    <s v="Inscripción $0.00"/>
    <s v="No"/>
    <n v="0"/>
    <s v="Baja"/>
    <n v="1"/>
    <n v="1350"/>
    <n v="1350"/>
  </r>
  <r>
    <n v="1029"/>
    <d v="2025-06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1030"/>
    <d v="2025-06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1031"/>
    <d v="2025-06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1032"/>
    <d v="2025-06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1033"/>
    <d v="2025-06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1034"/>
    <d v="2025-06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1035"/>
    <d v="2025-06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1036"/>
    <d v="2025-06-08T00:00:00"/>
    <x v="1"/>
    <s v="Mensualidad clase Guitarra G Marty Isabela Alcaraz"/>
    <x v="0"/>
    <s v="Marty Isabela Alcaraz"/>
    <s v="Escuela"/>
    <s v="Efectivo"/>
    <s v="Jue 16:00 a 17:00"/>
    <s v="Inscripción $0.00"/>
    <s v="No"/>
    <s v="Martha Yanira Olvera Ricco"/>
    <s v="Activo"/>
    <n v="1"/>
    <n v="1350"/>
    <n v="1350"/>
  </r>
  <r>
    <n v="1037"/>
    <d v="2025-06-09T00:00:00"/>
    <x v="1"/>
    <s v="Mensualidad clase Guitarra I Alan Mateo Gomez Juarez"/>
    <x v="0"/>
    <s v="Alan Mateo Gomez Juarez"/>
    <s v="Escuela"/>
    <s v="TPV"/>
    <s v="14:00 a 16:00 S"/>
    <s v="Inscripción $0.00"/>
    <s v="Si"/>
    <s v="Rebeca Juarez"/>
    <s v="Activo"/>
    <n v="1"/>
    <n v="1800"/>
    <n v="1800"/>
  </r>
  <r>
    <n v="1038"/>
    <d v="2025-06-10T00:00:00"/>
    <x v="0"/>
    <s v="Limpieza 07-Jun"/>
    <x v="0"/>
    <s v="Rockstar Skull"/>
    <s v="Escuela"/>
    <s v="Transferencia"/>
    <s v="NA"/>
    <s v="NA"/>
    <s v="No"/>
    <s v="NA"/>
    <s v="Activo"/>
    <n v="1"/>
    <n v="400"/>
    <n v="400"/>
  </r>
  <r>
    <n v="1039"/>
    <d v="2025-06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1040"/>
    <d v="2025-06-12T00:00:00"/>
    <x v="1"/>
    <s v="Mensualidad clase Batería G Santiago Bustamante"/>
    <x v="0"/>
    <s v="Santiago Bustamante"/>
    <s v="Escuela"/>
    <s v="TPV"/>
    <n v="0"/>
    <s v="Inscripción $0.00"/>
    <s v="No"/>
    <n v="0"/>
    <s v="Baja"/>
    <n v="1"/>
    <n v="1350"/>
    <n v="1350"/>
  </r>
  <r>
    <n v="1041"/>
    <d v="2025-06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1042"/>
    <d v="2025-06-15T00:00:00"/>
    <x v="1"/>
    <s v="Mensualidad clase Guitarra G Andrés Daza Flores"/>
    <x v="0"/>
    <s v="Andrés Daza Flores"/>
    <s v="Escuela"/>
    <s v="Efectivo"/>
    <s v="Jue 18:00 a 19:00"/>
    <s v="Inscripción $0.00"/>
    <s v="No"/>
    <n v="0"/>
    <s v="Activo"/>
    <n v="1"/>
    <n v="1350"/>
    <n v="1350"/>
  </r>
  <r>
    <n v="1043"/>
    <d v="2025-06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1044"/>
    <d v="2025-06-16T00:00:00"/>
    <x v="0"/>
    <s v="Quincena Santiago"/>
    <x v="0"/>
    <s v="Rockstar Skull"/>
    <s v="Escuela"/>
    <s v="Transferencia"/>
    <s v="NA"/>
    <s v="NA"/>
    <s v="No"/>
    <s v="NA"/>
    <s v="Activo"/>
    <n v="1"/>
    <n v="2250"/>
    <n v="2250"/>
  </r>
  <r>
    <n v="1045"/>
    <d v="2025-06-16T00:00:00"/>
    <x v="0"/>
    <s v="Limpieza 14-Jun"/>
    <x v="0"/>
    <s v="Rockstar Skull"/>
    <s v="Escuela"/>
    <s v="Transferencia"/>
    <s v="NA"/>
    <s v="NA"/>
    <s v="No"/>
    <s v="NA"/>
    <s v="Activo"/>
    <n v="1"/>
    <n v="400"/>
    <n v="400"/>
  </r>
  <r>
    <n v="1046"/>
    <d v="2025-06-17T00:00:00"/>
    <x v="1"/>
    <s v="Mensualidad clase Batería G Santiago Rosas Estrada"/>
    <x v="0"/>
    <s v="Santiago Rosas Estrada"/>
    <s v="Escuela"/>
    <s v="Becado"/>
    <n v="0"/>
    <s v="Inscripción $0.00"/>
    <s v="No"/>
    <n v="0"/>
    <s v="Activo"/>
    <n v="1"/>
    <n v="0"/>
    <n v="0"/>
  </r>
  <r>
    <n v="1047"/>
    <d v="2025-06-17T00:00:00"/>
    <x v="1"/>
    <s v="Mensualidad clase Batería G Felix Santamaría Peña"/>
    <x v="0"/>
    <s v="Felix Santamaría Peña"/>
    <s v="Escuela"/>
    <s v="TPV"/>
    <s v="Sab 11:00 a 12:00"/>
    <s v="Inscripción $0.00"/>
    <s v="No"/>
    <n v="0"/>
    <s v="Activo"/>
    <n v="1"/>
    <n v="1350"/>
    <n v="1350"/>
  </r>
  <r>
    <n v="1048"/>
    <d v="2025-06-19T00:00:00"/>
    <x v="1"/>
    <s v="Mensualidad clase Canto G Itzel Ameyalli Lechuga Valero"/>
    <x v="0"/>
    <s v="Itzel Ameyalli Lechuga Valero"/>
    <s v="Escuela"/>
    <s v="TPV"/>
    <s v="Lun 16:00 a 17:00"/>
    <s v="Inscripción $0.00"/>
    <s v="Si"/>
    <n v="0"/>
    <s v="Activo"/>
    <n v="1"/>
    <n v="1350"/>
    <n v="1350"/>
  </r>
  <r>
    <n v="1049"/>
    <d v="2025-06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1050"/>
    <d v="2025-06-20T00:00:00"/>
    <x v="1"/>
    <s v="Mensualidad clase Batería G Gerardo Tadeo Yépez Padilla"/>
    <x v="0"/>
    <s v="Gerardo Tadeo Yépez Padilla"/>
    <s v="Escuela"/>
    <s v="TPV"/>
    <s v="Mie16:00 a 17:00"/>
    <s v="Inscripción $0.00"/>
    <s v="No"/>
    <n v="0"/>
    <s v="Activo"/>
    <n v="1"/>
    <n v="1350"/>
    <n v="1350"/>
  </r>
  <r>
    <n v="1051"/>
    <d v="2025-06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1052"/>
    <d v="2025-06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275"/>
    <n v="1275"/>
  </r>
  <r>
    <n v="1053"/>
    <d v="2025-06-21T00:00:00"/>
    <x v="1"/>
    <s v="Mensualidad clase Canto G Cristopher Eduardo Lopez Guzman"/>
    <x v="0"/>
    <s v="Cristopher Eduardo Lopez Guzman"/>
    <s v="Escuela"/>
    <s v="TPV"/>
    <n v="0"/>
    <s v="Inscripción $0.00"/>
    <s v="No"/>
    <n v="0"/>
    <s v="Activo"/>
    <n v="1"/>
    <n v="1350"/>
    <n v="1350"/>
  </r>
  <r>
    <n v="1054"/>
    <d v="2025-06-21T00:00:00"/>
    <x v="1"/>
    <s v="Mensualidad clase Guitarra G Cesar Augusto Ancona Tellez"/>
    <x v="0"/>
    <s v="Cesar Augusto Ancona Tellez"/>
    <s v="Escuela"/>
    <s v="TPV"/>
    <s v="16:00 a 17:00 Lun"/>
    <s v="Inscripción $0.00"/>
    <s v="No"/>
    <s v="HSBC 1816"/>
    <s v="Baja"/>
    <n v="1"/>
    <n v="1350"/>
    <n v="1350"/>
  </r>
  <r>
    <n v="1055"/>
    <d v="2025-06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1056"/>
    <d v="2025-06-21T00:00:00"/>
    <x v="0"/>
    <s v="Total Play"/>
    <x v="0"/>
    <s v="Rockstar Skull"/>
    <s v="Escuela"/>
    <s v="Transferencia"/>
    <s v="NA"/>
    <s v="NA"/>
    <s v="No"/>
    <s v="NA"/>
    <s v="Activo"/>
    <n v="1"/>
    <n v="620"/>
    <n v="620"/>
  </r>
  <r>
    <n v="1057"/>
    <d v="2025-06-23T00:00:00"/>
    <x v="1"/>
    <s v="Mensualidad clase Guitarra G Edwin Kevin Salazar Saenz"/>
    <x v="0"/>
    <s v="Edwin Kevin Salazar Saenz"/>
    <s v="Escuela"/>
    <s v="Efectivo"/>
    <n v="0"/>
    <s v="Inscripción $0.00"/>
    <s v="No"/>
    <n v="0"/>
    <s v="Activo"/>
    <n v="1"/>
    <n v="1350"/>
    <n v="1350"/>
  </r>
  <r>
    <n v="1058"/>
    <d v="2025-06-23T00:00:00"/>
    <x v="0"/>
    <s v="Renta Local"/>
    <x v="0"/>
    <s v="Rockstar Skull"/>
    <s v="Escuela"/>
    <s v="Transferencia"/>
    <s v="NA"/>
    <s v="NA"/>
    <s v="No"/>
    <s v="NA"/>
    <s v="Activo"/>
    <n v="1"/>
    <n v="11560"/>
    <n v="11560"/>
  </r>
  <r>
    <n v="1059"/>
    <d v="2025-06-24T00:00:00"/>
    <x v="0"/>
    <s v="Limpieza 21-Jun"/>
    <x v="0"/>
    <s v="Rockstar Skull"/>
    <s v="Escuela"/>
    <s v="Transferencia"/>
    <s v="NA"/>
    <s v="NA"/>
    <s v="No"/>
    <s v="NA"/>
    <s v="Activo"/>
    <n v="1"/>
    <n v="400"/>
    <n v="400"/>
  </r>
  <r>
    <n v="1060"/>
    <d v="2025-06-24T00:00:00"/>
    <x v="0"/>
    <s v="Cables XLR"/>
    <x v="0"/>
    <s v="Rockstar Skull"/>
    <s v="Escuela"/>
    <s v="Efectivo"/>
    <s v="NA"/>
    <s v="NA"/>
    <s v="No"/>
    <s v="NA"/>
    <s v="Activo"/>
    <n v="8"/>
    <n v="400"/>
    <n v="3200"/>
  </r>
  <r>
    <n v="1061"/>
    <d v="2025-06-24T00:00:00"/>
    <x v="0"/>
    <s v="Plumones"/>
    <x v="0"/>
    <s v="Rockstar Skull"/>
    <s v="Escuela"/>
    <s v="Efectivo"/>
    <s v="NA"/>
    <s v="NA"/>
    <s v="No"/>
    <s v="NA"/>
    <s v="Activo"/>
    <n v="1"/>
    <n v="200"/>
    <n v="200"/>
  </r>
  <r>
    <n v="1062"/>
    <d v="2025-06-25T00:00:00"/>
    <x v="1"/>
    <s v="Mensualidad clase Teclado G Luna Daniela Flores Alvarez"/>
    <x v="0"/>
    <s v="Luna Daniela Flores Alvarez"/>
    <s v="Escuela"/>
    <s v="TPV"/>
    <n v="0"/>
    <s v="Inscripción $0.00"/>
    <s v="No"/>
    <s v="Haydee Paola"/>
    <s v="Activo"/>
    <n v="1"/>
    <n v="1275"/>
    <n v="1275"/>
  </r>
  <r>
    <n v="1063"/>
    <d v="2025-06-25T00:00:00"/>
    <x v="1"/>
    <s v="Mensualidad clase Guitarra G Max Flores Alvarez"/>
    <x v="0"/>
    <s v="Max Flores Alvarez"/>
    <s v="Escuela"/>
    <s v="TPV"/>
    <n v="0"/>
    <s v="Inscripción $0.00"/>
    <s v="No"/>
    <s v="Haydee Paola"/>
    <s v="Activo"/>
    <n v="1"/>
    <n v="1275"/>
    <n v="1275"/>
  </r>
  <r>
    <n v="1064"/>
    <d v="2025-06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1350"/>
    <n v="1350"/>
  </r>
  <r>
    <n v="1065"/>
    <d v="2025-06-26T00:00:00"/>
    <x v="1"/>
    <s v="Mensualidad clase Guitarra G Gerardo Alexis Ayala Castillo"/>
    <x v="0"/>
    <s v="Gerardo Alexis Ayala Castillo"/>
    <s v="Escuela"/>
    <s v="TPV"/>
    <n v="0"/>
    <s v="Inscripción $0.00"/>
    <s v="No"/>
    <n v="0"/>
    <s v="Baja"/>
    <n v="1"/>
    <n v="1275"/>
    <n v="1275"/>
  </r>
  <r>
    <n v="1066"/>
    <d v="2025-06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1067"/>
    <d v="2025-06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1068"/>
    <d v="2025-06-27T00:00:00"/>
    <x v="1"/>
    <s v="Mensualidad clase Batería G Abril Torreas Jimenez"/>
    <x v="0"/>
    <s v="Abril Torreas Jimenez"/>
    <s v="Escuela"/>
    <s v="TPV"/>
    <n v="0"/>
    <s v="Inscripción $0.00"/>
    <s v="No"/>
    <n v="0"/>
    <s v="Activo"/>
    <n v="1"/>
    <n v="1275"/>
    <n v="1275"/>
  </r>
  <r>
    <n v="1069"/>
    <d v="2025-06-27T00:00:00"/>
    <x v="1"/>
    <s v="Mensualidad clase Teclado G Aileen Muñoa"/>
    <x v="0"/>
    <s v="Aileen Muñoa"/>
    <s v="Escuela"/>
    <s v="TPV"/>
    <n v="0"/>
    <s v="Inscripción $0.00"/>
    <s v="No"/>
    <n v="0"/>
    <s v="Activo"/>
    <n v="1"/>
    <n v="1275"/>
    <n v="1275"/>
  </r>
  <r>
    <n v="1070"/>
    <d v="2025-06-27T00:00:00"/>
    <x v="1"/>
    <s v="Mensualidad clase Guitarra G Mario Andrés Alpízar Venegas"/>
    <x v="0"/>
    <s v="Mario Andrés Alpízar Venegas"/>
    <s v="Escuela"/>
    <s v="TPV"/>
    <s v="Sab 11:00 a 12:00"/>
    <s v="Inscripción $0.00"/>
    <s v="No"/>
    <n v="0"/>
    <s v="Activo"/>
    <n v="1"/>
    <n v="1350"/>
    <n v="1350"/>
  </r>
  <r>
    <n v="1071"/>
    <d v="2025-06-28T00:00:00"/>
    <x v="1"/>
    <s v="Mensualidad clase Canto G David Alejandro Allende Avila"/>
    <x v="0"/>
    <s v="David Alejandro Allende Avila"/>
    <s v="Escuela"/>
    <s v="TPV"/>
    <s v="Jue 19:00 a 20:00"/>
    <s v="Inscripción $0.00"/>
    <s v="No"/>
    <n v="0"/>
    <s v="Baja"/>
    <n v="1"/>
    <n v="1350"/>
    <n v="1350"/>
  </r>
  <r>
    <n v="1072"/>
    <d v="2025-06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1073"/>
    <d v="2025-06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1074"/>
    <d v="2025-06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1075"/>
    <d v="2025-06-30T00:00:00"/>
    <x v="1"/>
    <s v="Mensualidad clase Guitarra G Veronica Ramirez Ruano"/>
    <x v="0"/>
    <s v="Veronica Ramirez Ruano"/>
    <s v="Escuela"/>
    <s v="TPV"/>
    <n v="0"/>
    <s v="Inscripción $0.00"/>
    <s v="No"/>
    <n v="0"/>
    <s v="Activo"/>
    <n v="1"/>
    <n v="1275"/>
    <n v="1275"/>
  </r>
  <r>
    <n v="1076"/>
    <d v="2025-06-30T00:00:00"/>
    <x v="1"/>
    <s v="Mensualidad clase Teclado G Maria de Lourdes Galindo Becerra"/>
    <x v="0"/>
    <s v="Maria de Lourdes Galindo Becerra"/>
    <s v="Escuela"/>
    <s v="Efectivo"/>
    <n v="0"/>
    <s v="Inscripción $0.00"/>
    <s v="No"/>
    <s v="Maria de Lourdes Galindo"/>
    <s v="Baja"/>
    <n v="1"/>
    <n v="1275"/>
    <n v="1275"/>
  </r>
  <r>
    <n v="1077"/>
    <d v="2025-06-30T00:00:00"/>
    <x v="1"/>
    <s v="Mensualidad clase Teclado G Sofia Patiño Gonzalez"/>
    <x v="0"/>
    <s v="Sofia Patiño Gonzalez"/>
    <s v="Escuela"/>
    <s v="Efectivo"/>
    <n v="0"/>
    <s v="Inscripción $0.00"/>
    <s v="No"/>
    <s v="Maria de Lourdes Galindo"/>
    <s v="Baja"/>
    <n v="1"/>
    <n v="1275"/>
    <n v="1275"/>
  </r>
  <r>
    <n v="1078"/>
    <d v="2025-06-30T00:00:00"/>
    <x v="1"/>
    <s v="Mensualidad clase Guitarra G Romina Rojas Aviles"/>
    <x v="0"/>
    <s v="Romina Rojas Aviles"/>
    <s v="Escuela"/>
    <s v="TPV"/>
    <n v="0"/>
    <s v="Inscripción $0.00"/>
    <s v="No"/>
    <n v="0"/>
    <s v="Baja"/>
    <n v="1"/>
    <n v="1275"/>
    <n v="1275"/>
  </r>
  <r>
    <n v="1079"/>
    <d v="2025-06-30T00:00:00"/>
    <x v="1"/>
    <s v="Mensualidad clase Batería G Axel Emiliano Rojas Aviles"/>
    <x v="0"/>
    <s v="Axel Emiliano Rojas Aviles"/>
    <s v="Escuela"/>
    <s v="TPV"/>
    <n v="0"/>
    <s v="Inscripción $0.00"/>
    <s v="No"/>
    <n v="0"/>
    <s v="Baja"/>
    <n v="1"/>
    <n v="1275"/>
    <n v="1275"/>
  </r>
  <r>
    <n v="1080"/>
    <d v="2025-06-30T00:00:00"/>
    <x v="0"/>
    <s v="Mantenimiento de Junio y Julio"/>
    <x v="0"/>
    <s v="Rockstar Skull"/>
    <s v="Escuela"/>
    <s v="Efectivo"/>
    <s v="NA"/>
    <s v="NA"/>
    <s v="No"/>
    <s v="NA"/>
    <s v="Activo"/>
    <n v="2"/>
    <n v="762"/>
    <n v="1524"/>
  </r>
  <r>
    <n v="1081"/>
    <d v="2025-06-30T00:00:00"/>
    <x v="0"/>
    <s v="Papel Higienico"/>
    <x v="0"/>
    <s v="Rockstar Skull"/>
    <s v="Escuela"/>
    <s v="Efectivo"/>
    <s v="NA"/>
    <s v="NA"/>
    <s v="No"/>
    <s v="NA"/>
    <s v="Activo"/>
    <n v="2"/>
    <n v="39"/>
    <n v="78"/>
  </r>
  <r>
    <n v="1082"/>
    <d v="2025-06-30T00:00:00"/>
    <x v="0"/>
    <s v="25 Juegos de Inscripción"/>
    <x v="0"/>
    <s v="Rockstar Skull"/>
    <s v="Escuela"/>
    <s v="Efectivo"/>
    <s v="NA"/>
    <s v="NA"/>
    <s v="No"/>
    <s v="NA"/>
    <s v="Activo"/>
    <n v="1"/>
    <n v="31"/>
    <n v="31"/>
  </r>
  <r>
    <n v="1083"/>
    <d v="2025-06-30T00:00:00"/>
    <x v="0"/>
    <s v="Corrector de cinta"/>
    <x v="0"/>
    <s v="Rockstar Skull"/>
    <s v="Escuela"/>
    <s v="Efectivo"/>
    <s v="NA"/>
    <s v="NA"/>
    <s v="No"/>
    <s v="NA"/>
    <s v="Activo"/>
    <n v="1"/>
    <n v="31"/>
    <n v="31"/>
  </r>
  <r>
    <n v="1084"/>
    <d v="2025-06-30T00:00:00"/>
    <x v="0"/>
    <s v="Comisiones TPV"/>
    <x v="0"/>
    <s v="Rockstar Skull"/>
    <s v="Escuela"/>
    <s v="Transferencia"/>
    <s v="NA"/>
    <s v="NA"/>
    <s v="No"/>
    <s v="NA"/>
    <s v="Activo"/>
    <n v="1"/>
    <n v="2875.64"/>
    <n v="2875.64"/>
  </r>
  <r>
    <n v="1085"/>
    <d v="2025-06-30T00:00:00"/>
    <x v="0"/>
    <s v="Quincena Santiago"/>
    <x v="0"/>
    <s v="Rockstar Skull"/>
    <s v="Escuela"/>
    <s v="Efectivo"/>
    <s v="NA"/>
    <s v="NA"/>
    <s v="No"/>
    <s v="NA"/>
    <s v="Activo"/>
    <n v="1"/>
    <n v="2250"/>
    <n v="2250"/>
  </r>
  <r>
    <n v="1086"/>
    <d v="2025-06-30T00:00:00"/>
    <x v="0"/>
    <s v="Clases de Guitarra Hugo Vazquez"/>
    <x v="0"/>
    <s v="Rockstar Skull"/>
    <s v="Escuela"/>
    <s v="Transferencia"/>
    <s v="NA"/>
    <s v="NA"/>
    <s v="No"/>
    <s v="NA"/>
    <s v="Activo"/>
    <n v="1"/>
    <n v="800"/>
    <n v="800"/>
  </r>
  <r>
    <n v="1087"/>
    <d v="2025-06-30T00:00:00"/>
    <x v="0"/>
    <s v="Clases de Teclado Manuel Reyes"/>
    <x v="0"/>
    <s v="Rockstar Skull"/>
    <s v="Escuela"/>
    <s v="Transferencia"/>
    <s v="NA"/>
    <s v="NA"/>
    <s v="No"/>
    <s v="NA"/>
    <s v="Activo"/>
    <n v="1"/>
    <n v="2400"/>
    <n v="2400"/>
  </r>
  <r>
    <n v="1088"/>
    <d v="2025-06-30T00:00:00"/>
    <x v="0"/>
    <s v="Clases de Guitarra Irwin Hernandez"/>
    <x v="0"/>
    <s v="Rockstar Skull"/>
    <s v="Escuela"/>
    <s v="Transferencia"/>
    <s v="NA"/>
    <s v="NA"/>
    <s v="No"/>
    <s v="NA"/>
    <s v="Activo"/>
    <n v="1"/>
    <n v="6980"/>
    <n v="6980"/>
  </r>
  <r>
    <n v="1089"/>
    <d v="2025-06-30T00:00:00"/>
    <x v="0"/>
    <s v="Clases de Bajo Luis Blanquet"/>
    <x v="0"/>
    <s v="Rockstar Skull"/>
    <s v="Escuela"/>
    <s v="Transferencia"/>
    <s v="NA"/>
    <s v="NA"/>
    <s v="No"/>
    <s v="NA"/>
    <s v="Activo"/>
    <n v="1"/>
    <n v="800"/>
    <n v="800"/>
  </r>
  <r>
    <n v="1090"/>
    <d v="2025-06-30T00:00:00"/>
    <x v="0"/>
    <s v="Clases de Batería Demian Andrade"/>
    <x v="0"/>
    <s v="Rockstar Skull"/>
    <s v="Escuela"/>
    <s v="Transferencia"/>
    <s v="NA"/>
    <s v="NA"/>
    <s v="No"/>
    <s v="NA"/>
    <s v="Activo"/>
    <n v="1"/>
    <n v="2080"/>
    <n v="2080"/>
  </r>
  <r>
    <n v="1091"/>
    <d v="2025-06-30T00:00:00"/>
    <x v="0"/>
    <s v="Marketing Emiliano Rosas"/>
    <x v="0"/>
    <s v="Rockstar Skull"/>
    <s v="Escuela"/>
    <s v="Transferencia"/>
    <s v="NA"/>
    <s v="NA"/>
    <s v="No"/>
    <s v="NA"/>
    <s v="Activo"/>
    <n v="1"/>
    <n v="2500"/>
    <n v="2500"/>
  </r>
  <r>
    <n v="1092"/>
    <d v="2025-06-30T00:00:00"/>
    <x v="0"/>
    <s v="Clases de Batería Julio Olvera"/>
    <x v="0"/>
    <s v="Rockstar Skull"/>
    <s v="Escuela"/>
    <s v="Transferencia"/>
    <s v="NA"/>
    <s v="NA"/>
    <s v="No"/>
    <s v="NA"/>
    <s v="Activo"/>
    <n v="1"/>
    <n v="4860"/>
    <n v="4860"/>
  </r>
  <r>
    <n v="1093"/>
    <d v="2025-06-30T00:00:00"/>
    <x v="0"/>
    <s v="Clases de Canto Nahomy Perez"/>
    <x v="0"/>
    <s v="Rockstar Skull"/>
    <s v="Escuela"/>
    <s v="Efectivo"/>
    <s v="NA"/>
    <s v="NA"/>
    <s v="No"/>
    <s v="NA"/>
    <s v="Activo"/>
    <n v="1"/>
    <n v="2640"/>
    <n v="2640"/>
  </r>
  <r>
    <n v="1094"/>
    <d v="2025-07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1095"/>
    <d v="2025-07-01T00:00:00"/>
    <x v="0"/>
    <s v="Limpieza 28-Jun"/>
    <x v="0"/>
    <s v="Rockstar Skull"/>
    <s v="Escuela"/>
    <s v="Transferencia"/>
    <s v="NA"/>
    <s v="NA"/>
    <s v="No"/>
    <s v="NA"/>
    <s v="Activo"/>
    <n v="1"/>
    <n v="400"/>
    <n v="400"/>
  </r>
  <r>
    <n v="1096"/>
    <d v="2025-07-02T00:00:00"/>
    <x v="1"/>
    <s v="Mensualidad clase Canto G Joshua Chanampa Villada"/>
    <x v="0"/>
    <s v="Joshua Chanampa Villada"/>
    <s v="Escuela"/>
    <s v="TPV"/>
    <s v="Jue 17:00 a 19:00"/>
    <s v="Inscripción $0.00"/>
    <s v="No"/>
    <n v="0"/>
    <s v="Activo"/>
    <n v="2"/>
    <n v="1275"/>
    <n v="2550"/>
  </r>
  <r>
    <n v="1097"/>
    <d v="2025-07-02T00:00:00"/>
    <x v="1"/>
    <s v="Mensualidad clase Guitarra G Joshua Chanampa Villada"/>
    <x v="0"/>
    <s v="Joshua Chanampa Villada"/>
    <s v="Escuela"/>
    <s v="TPV"/>
    <s v="Vie 16:00 a 18:00"/>
    <s v="Inscripción $0.00"/>
    <s v="No"/>
    <n v="0"/>
    <s v="Activo"/>
    <n v="2"/>
    <n v="1275"/>
    <n v="2550"/>
  </r>
  <r>
    <n v="1098"/>
    <d v="2025-07-02T00:00:00"/>
    <x v="1"/>
    <s v="Mensualidad clase Batería G Ares Maximiliano Gonzalez"/>
    <x v="0"/>
    <s v="Ares Maximiliano Gonzalez"/>
    <s v="Escuela"/>
    <s v="TPV"/>
    <s v="17:00 a 18:00 Mi"/>
    <s v="Inscripción $0.00"/>
    <s v="Si"/>
    <s v="Mymasociados"/>
    <s v="Baja"/>
    <n v="1"/>
    <n v="0"/>
    <n v="0"/>
  </r>
  <r>
    <n v="1099"/>
    <d v="2025-07-02T00:00:00"/>
    <x v="1"/>
    <s v="Mensualidad clase Teclado G Mateo Gonzalez"/>
    <x v="0"/>
    <s v="Mateo Gonzalez"/>
    <s v="Escuela"/>
    <s v="TPV"/>
    <s v="17:00 a 18:00 Mi"/>
    <s v="Inscripción $0.00"/>
    <s v="Si"/>
    <s v="Mymasociados"/>
    <s v="Baja"/>
    <n v="1"/>
    <n v="0"/>
    <n v="0"/>
  </r>
  <r>
    <n v="1100"/>
    <d v="2025-07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1101"/>
    <d v="2025-07-04T00:00:00"/>
    <x v="1"/>
    <s v="Mensualidad clase Batería G Aidan Crosby Lobo"/>
    <x v="0"/>
    <s v="Aidan Crosby Lobo"/>
    <s v="Escuela"/>
    <s v="TPV"/>
    <s v="19:00 a 20:00 Ma"/>
    <s v="Inscripción $0.00"/>
    <s v="Si"/>
    <s v="Blanca Donaji Lobo"/>
    <s v="Activo"/>
    <n v="1"/>
    <n v="1350"/>
    <n v="1350"/>
  </r>
  <r>
    <n v="1102"/>
    <d v="2025-07-04T00:00:00"/>
    <x v="1"/>
    <s v="Mensualidad clase Batería I Rebeca Guadalupe Juarez Vergara"/>
    <x v="0"/>
    <s v="Rebeca Guadalupe Juarez Vergara"/>
    <s v="Escuela"/>
    <s v="TPV"/>
    <s v="19:00 a 20:00 Lu"/>
    <s v="Inscripción $0.00"/>
    <s v="Si"/>
    <s v="Martha Patricia Juarez"/>
    <s v="Activo"/>
    <n v="1"/>
    <n v="1800"/>
    <n v="1800"/>
  </r>
  <r>
    <n v="1103"/>
    <d v="2025-07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1104"/>
    <d v="2025-07-05T00:00:00"/>
    <x v="1"/>
    <s v="Mensualidad clase Canto G Fabricio Tello Hernandez"/>
    <x v="0"/>
    <s v="Fabricio Tello Hernandez"/>
    <s v="Escuela"/>
    <s v="TPV"/>
    <s v="Sab 11:00 a 12:00"/>
    <s v="Inscripción $0.00"/>
    <s v="No"/>
    <n v="0"/>
    <s v="Baja"/>
    <n v="1"/>
    <n v="1350"/>
    <n v="1350"/>
  </r>
  <r>
    <n v="1105"/>
    <d v="2025-07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1106"/>
    <d v="2025-07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1107"/>
    <d v="2025-07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1108"/>
    <d v="2025-07-08T00:00:00"/>
    <x v="1"/>
    <s v="Mensualidad clase Guitarra G Marty Isabela Alcaraz"/>
    <x v="0"/>
    <s v="Marty Isabela Alcaraz"/>
    <s v="Escuela"/>
    <s v="Efectivo"/>
    <s v="Jue 16:00 a 17:00"/>
    <s v="Inscripción $0.00"/>
    <s v="No"/>
    <s v="Martha Yanira Olvera Ricco"/>
    <s v="Activo"/>
    <n v="1"/>
    <n v="1350"/>
    <n v="1350"/>
  </r>
  <r>
    <n v="1109"/>
    <d v="2025-07-08T00:00:00"/>
    <x v="0"/>
    <s v="Limpieza 05-Jul"/>
    <x v="0"/>
    <s v="Rockstar Skull"/>
    <s v="Escuela"/>
    <s v="Transferencia"/>
    <s v="NA"/>
    <s v="NA"/>
    <s v="No"/>
    <s v="NA"/>
    <s v="Activo"/>
    <n v="1"/>
    <n v="400"/>
    <n v="400"/>
  </r>
  <r>
    <n v="1110"/>
    <d v="2025-07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1111"/>
    <d v="2025-07-12T00:00:00"/>
    <x v="1"/>
    <s v="Mensualidad clase Guitarra G Aisee Nuñez Lopez"/>
    <x v="0"/>
    <s v="Aisee Nuñez Lopez"/>
    <s v="Escuela"/>
    <s v="TPV"/>
    <s v="Sab 12:00 a 13:00"/>
    <s v="Inscripción $0.00"/>
    <s v="No"/>
    <n v="0"/>
    <s v="Activo"/>
    <n v="1"/>
    <n v="1350"/>
    <n v="1350"/>
  </r>
  <r>
    <n v="1112"/>
    <d v="2025-07-12T00:00:00"/>
    <x v="0"/>
    <s v="Meta Ads"/>
    <x v="0"/>
    <s v="Rockstar Skull"/>
    <s v="Escuela"/>
    <s v="Transferencia"/>
    <s v="NA"/>
    <s v="NA"/>
    <s v="No"/>
    <s v="NA"/>
    <s v="Activo"/>
    <n v="1"/>
    <n v="5000"/>
    <n v="5000"/>
  </r>
  <r>
    <n v="1113"/>
    <d v="2025-07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1114"/>
    <d v="2025-07-15T00:00:00"/>
    <x v="1"/>
    <s v="Mensualidad clase Guitarra G Andrés Daza Flores"/>
    <x v="0"/>
    <s v="Andrés Daza Flores"/>
    <s v="Escuela"/>
    <s v="Efectivo"/>
    <s v="Jue 18:00 a 19:00"/>
    <s v="Inscripción $0.00"/>
    <s v="No"/>
    <n v="0"/>
    <s v="Activo"/>
    <n v="1"/>
    <n v="1350"/>
    <n v="1350"/>
  </r>
  <r>
    <n v="1115"/>
    <d v="2025-07-15T00:00:00"/>
    <x v="1"/>
    <s v="Mensualidad clase Guitarra G Eitan Peña Gonzalez"/>
    <x v="0"/>
    <s v="Eitan Peña Gonzalez"/>
    <s v="Escuela"/>
    <s v="Transferencia"/>
    <s v="Sab 12:00 a 13:00"/>
    <s v="Inscripción $0.00"/>
    <s v="No"/>
    <s v="Gabriela Gonzalez Casillas"/>
    <s v="Activo"/>
    <n v="1"/>
    <n v="0"/>
    <n v="0"/>
  </r>
  <r>
    <n v="1116"/>
    <d v="2025-07-15T00:00:00"/>
    <x v="0"/>
    <s v="Quincena Santiago"/>
    <x v="0"/>
    <s v="Rockstar Skull"/>
    <s v="Escuela"/>
    <s v="Efectivo"/>
    <s v="NA"/>
    <s v="NA"/>
    <s v="No"/>
    <s v="NA"/>
    <s v="Activo"/>
    <n v="1"/>
    <n v="2250"/>
    <n v="2250"/>
  </r>
  <r>
    <n v="1117"/>
    <d v="2025-07-16T00:00:00"/>
    <x v="0"/>
    <s v="Limpieza 12-Jul"/>
    <x v="0"/>
    <s v="Rockstar Skull"/>
    <s v="Escuela"/>
    <s v="Transferencia"/>
    <s v="NA"/>
    <s v="NA"/>
    <s v="No"/>
    <s v="NA"/>
    <s v="Activo"/>
    <n v="1"/>
    <n v="400"/>
    <n v="400"/>
  </r>
  <r>
    <n v="1118"/>
    <d v="2025-07-16T00:00:00"/>
    <x v="0"/>
    <s v="Total Play"/>
    <x v="0"/>
    <s v="Rockstar Skull"/>
    <s v="Escuela"/>
    <s v="Transferencia"/>
    <s v="NA"/>
    <s v="NA"/>
    <s v="No"/>
    <s v="NA"/>
    <s v="Activo"/>
    <n v="1"/>
    <n v="569.99"/>
    <n v="569.99"/>
  </r>
  <r>
    <n v="1119"/>
    <d v="2025-07-17T00:00:00"/>
    <x v="1"/>
    <s v="Mensualidad clase Batería G Santiago Rosas Estrada"/>
    <x v="0"/>
    <s v="Santiago Rosas Estrada"/>
    <s v="Escuela"/>
    <s v="Becado"/>
    <n v="0"/>
    <s v="Inscripción $0.00"/>
    <s v="No"/>
    <n v="0"/>
    <s v="Activo"/>
    <n v="1"/>
    <n v="0"/>
    <n v="0"/>
  </r>
  <r>
    <n v="1120"/>
    <d v="2025-07-17T00:00:00"/>
    <x v="1"/>
    <s v="Mensualidad clase Batería G Felix Santamaría Peña"/>
    <x v="0"/>
    <s v="Felix Santamaría Peña"/>
    <s v="Escuela"/>
    <s v="TPV"/>
    <s v="Sab 11:00 a 12:00"/>
    <s v="Inscripción $0.00"/>
    <s v="No"/>
    <n v="0"/>
    <s v="Activo"/>
    <n v="1"/>
    <n v="1350"/>
    <n v="1350"/>
  </r>
  <r>
    <n v="1121"/>
    <d v="2025-07-17T00:00:00"/>
    <x v="0"/>
    <s v="Devolución por pago doble Erika Gallegos"/>
    <x v="0"/>
    <s v="Rockstar Skull"/>
    <s v="Escuela"/>
    <s v="TPV"/>
    <s v="NA"/>
    <s v="NA"/>
    <s v="No"/>
    <s v="NA"/>
    <s v="Activo"/>
    <n v="1"/>
    <n v="1350"/>
    <n v="1350"/>
  </r>
  <r>
    <n v="1122"/>
    <d v="2025-07-19T00:00:00"/>
    <x v="1"/>
    <s v="Mensualidad clase Canto G Itzel Ameyalli Lechuga Valero"/>
    <x v="0"/>
    <s v="Itzel Ameyalli Lechuga Valero"/>
    <s v="Escuela"/>
    <s v="TPV"/>
    <s v="Lun 16:00 a 17:00"/>
    <s v="Inscripción $0.00"/>
    <s v="Si"/>
    <n v="0"/>
    <s v="Activo"/>
    <n v="1"/>
    <n v="1350"/>
    <n v="1350"/>
  </r>
  <r>
    <n v="1123"/>
    <d v="2025-07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1124"/>
    <d v="2025-07-20T00:00:00"/>
    <x v="1"/>
    <s v="Mensualidad clase Batería G Gerardo Tadeo Yépez Padilla"/>
    <x v="0"/>
    <s v="Gerardo Tadeo Yépez Padilla"/>
    <s v="Escuela"/>
    <s v="TPV"/>
    <s v="Mie16:00 a 17:00"/>
    <s v="Inscripción $0.00"/>
    <s v="No"/>
    <n v="0"/>
    <s v="Activo"/>
    <n v="1"/>
    <n v="1350"/>
    <n v="1350"/>
  </r>
  <r>
    <n v="1125"/>
    <d v="2025-07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1126"/>
    <d v="2025-07-20T00:00:00"/>
    <x v="1"/>
    <s v="Mensualidad clase Guitarra G Guadalupe Donaji Arellano Ramirez"/>
    <x v="0"/>
    <s v="Guadalupe Donaji Arellano Ramirez"/>
    <s v="Escuela"/>
    <s v="TPV"/>
    <s v="19:00 a 20:00 V"/>
    <s v="Inscripción $0.00"/>
    <s v="Si"/>
    <s v="Veronica Ramirez"/>
    <s v="Activo"/>
    <n v="1"/>
    <n v="1275"/>
    <n v="1275"/>
  </r>
  <r>
    <n v="1127"/>
    <d v="2025-07-21T00:00:00"/>
    <x v="1"/>
    <s v="Mensualidad clase Guitarra G Alejandro Paris Hernandez Suarez"/>
    <x v="0"/>
    <s v="Alejandro Paris Hernandez Suarez"/>
    <s v="Escuela"/>
    <s v="TPV"/>
    <s v="Lun 19:00 a 20:00"/>
    <s v="Inscripción $0.00"/>
    <s v="No"/>
    <s v="Transferencia"/>
    <s v="Activo"/>
    <n v="1"/>
    <n v="1350"/>
    <n v="1350"/>
  </r>
  <r>
    <n v="1128"/>
    <d v="2025-07-21T00:00:00"/>
    <x v="1"/>
    <s v="Mensualidad clase Canto G Cristopher Eduardo Lopez Guzman"/>
    <x v="0"/>
    <s v="Cristopher Eduardo Lopez Guzman"/>
    <s v="Escuela"/>
    <s v="TPV"/>
    <n v="0"/>
    <s v="Inscripción $0.00"/>
    <s v="No"/>
    <n v="0"/>
    <s v="Activo"/>
    <n v="1"/>
    <n v="1350"/>
    <n v="1350"/>
  </r>
  <r>
    <n v="1129"/>
    <d v="2025-07-21T00:00:00"/>
    <x v="1"/>
    <s v="Mensualidad clase Guitarra G Mariana Diaz Garcia"/>
    <x v="0"/>
    <s v="Mariana Diaz Garcia"/>
    <s v="Escuela"/>
    <s v="TPV"/>
    <s v="17:00 a 18:00 Ma"/>
    <s v="Inscripción $0.00"/>
    <s v="No"/>
    <s v="Mariana Diaz Garcia"/>
    <s v="Activo"/>
    <n v="1"/>
    <n v="1350"/>
    <n v="1350"/>
  </r>
  <r>
    <n v="1130"/>
    <d v="2025-07-22T00:00:00"/>
    <x v="0"/>
    <s v="Limpieza 19-Jul"/>
    <x v="0"/>
    <s v="Rockstar Skull"/>
    <s v="Escuela"/>
    <s v="Transferencia"/>
    <s v="NA"/>
    <s v="NA"/>
    <s v="No"/>
    <s v="NA"/>
    <s v="Activo"/>
    <n v="1"/>
    <n v="400"/>
    <n v="400"/>
  </r>
  <r>
    <n v="1131"/>
    <d v="2025-07-22T00:00:00"/>
    <x v="0"/>
    <s v="Carpeta y hojas"/>
    <x v="0"/>
    <s v="Rockstar Skull"/>
    <s v="Escuela"/>
    <s v="Efectivo"/>
    <s v="NA"/>
    <s v="NA"/>
    <s v="No"/>
    <s v="NA"/>
    <s v="Activo"/>
    <n v="1"/>
    <n v="21"/>
    <n v="21"/>
  </r>
  <r>
    <n v="1132"/>
    <d v="2025-07-23T00:00:00"/>
    <x v="1"/>
    <s v="Mensualidad clase Canto G Ayin Michelle Peña Gonzalez"/>
    <x v="0"/>
    <s v="Ayin Michelle Peña Gonzalez"/>
    <s v="Escuela"/>
    <s v="Efectivo"/>
    <s v="Mie 17:00 a 18:00"/>
    <s v="Inscripción $0.00"/>
    <s v="No"/>
    <n v="0"/>
    <s v="Baja"/>
    <n v="1"/>
    <n v="1350"/>
    <n v="1350"/>
  </r>
  <r>
    <n v="1133"/>
    <d v="2025-07-23T00:00:00"/>
    <x v="1"/>
    <s v="Mensualidad clase Guitarra G Edwin Kevin Salazar Saenz"/>
    <x v="0"/>
    <s v="Edwin Kevin Salazar Saenz"/>
    <s v="Escuela"/>
    <s v="Efectivo"/>
    <n v="0"/>
    <s v="Inscripción $0.00"/>
    <s v="No"/>
    <n v="0"/>
    <s v="Activo"/>
    <n v="1"/>
    <n v="1350"/>
    <n v="1350"/>
  </r>
  <r>
    <n v="1134"/>
    <d v="2025-07-23T00:00:00"/>
    <x v="0"/>
    <s v="Pago Renta Mes Julio"/>
    <x v="0"/>
    <s v="Rockstar Skull"/>
    <s v="Escuela"/>
    <s v="Transferencia"/>
    <s v="NA"/>
    <s v="NA"/>
    <s v="No"/>
    <s v="NA"/>
    <s v="Activo"/>
    <n v="1"/>
    <n v="11560"/>
    <n v="11560"/>
  </r>
  <r>
    <n v="1135"/>
    <d v="2025-07-23T00:00:00"/>
    <x v="0"/>
    <s v="Pago Renta Mes Agosto"/>
    <x v="0"/>
    <s v="Rockstar Skull"/>
    <s v="Escuela"/>
    <s v="Transferencia"/>
    <s v="NA"/>
    <s v="NA"/>
    <s v="No"/>
    <s v="NA"/>
    <s v="Activo"/>
    <n v="1"/>
    <n v="11560"/>
    <n v="11560"/>
  </r>
  <r>
    <n v="1136"/>
    <d v="2025-07-24T00:00:00"/>
    <x v="0"/>
    <s v="Teclado Alesis 88 teclas 480 sonidos MIDI"/>
    <x v="0"/>
    <s v="Rockstar Skull"/>
    <s v="Escuela"/>
    <s v="Transferencia"/>
    <s v="NA"/>
    <s v="NA"/>
    <s v="No"/>
    <s v="NA"/>
    <s v="Activo"/>
    <n v="1"/>
    <n v="3999"/>
    <n v="3999"/>
  </r>
  <r>
    <n v="1137"/>
    <d v="2025-07-25T00:00:00"/>
    <x v="1"/>
    <s v="Mensualidad clase Teclado G Luna Daniela Flores Alvarez"/>
    <x v="0"/>
    <s v="Luna Daniela Flores Alvarez"/>
    <s v="Escuela"/>
    <s v="TPV"/>
    <n v="0"/>
    <s v="Inscripción $0.00"/>
    <s v="No"/>
    <s v="Haydee Paola"/>
    <s v="Activo"/>
    <n v="1"/>
    <n v="1275"/>
    <n v="1275"/>
  </r>
  <r>
    <n v="1138"/>
    <d v="2025-07-25T00:00:00"/>
    <x v="1"/>
    <s v="Mensualidad clase Guitarra G Max Flores Alvarez"/>
    <x v="0"/>
    <s v="Max Flores Alvarez"/>
    <s v="Escuela"/>
    <s v="TPV"/>
    <n v="0"/>
    <s v="Inscripción $0.00"/>
    <s v="No"/>
    <s v="Haydee Paola"/>
    <s v="Activo"/>
    <n v="1"/>
    <n v="1275"/>
    <n v="1275"/>
  </r>
  <r>
    <n v="1139"/>
    <d v="2025-07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1350"/>
    <n v="1350"/>
  </r>
  <r>
    <n v="1140"/>
    <d v="2025-07-26T00:00:00"/>
    <x v="1"/>
    <s v="Mensualidad clase Canto G Xanat Yamil Carmona Jimenez"/>
    <x v="0"/>
    <s v="Xanat Yamil Carmona Jimenez"/>
    <s v="Escuela"/>
    <s v="TPV"/>
    <s v="Sa 13:00 a 14:00"/>
    <s v="Inscripción $0.00"/>
    <s v="No"/>
    <n v="0"/>
    <s v="Activo"/>
    <n v="1"/>
    <n v="1350"/>
    <n v="1350"/>
  </r>
  <r>
    <n v="1141"/>
    <d v="2025-07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1142"/>
    <d v="2025-07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1143"/>
    <d v="2025-07-26T00:00:00"/>
    <x v="0"/>
    <s v="Devolución por pago doble Javier Lechuga"/>
    <x v="0"/>
    <s v="Rockstar Skull"/>
    <s v="Escuela"/>
    <s v="TPV"/>
    <s v="NA"/>
    <s v="NA"/>
    <s v="No"/>
    <s v="NA"/>
    <s v="Activo"/>
    <n v="1"/>
    <n v="1350"/>
    <n v="1350"/>
  </r>
  <r>
    <n v="1144"/>
    <d v="2025-07-26T00:00:00"/>
    <x v="0"/>
    <s v="Devolución por pago doble Javier Lechuga"/>
    <x v="0"/>
    <s v="Rockstar Skull"/>
    <s v="Escuela"/>
    <s v="TPV"/>
    <s v="NA"/>
    <s v="NA"/>
    <s v="No"/>
    <s v="NA"/>
    <s v="Activo"/>
    <n v="1"/>
    <n v="1350"/>
    <n v="1350"/>
  </r>
  <r>
    <n v="1145"/>
    <d v="2025-07-27T00:00:00"/>
    <x v="1"/>
    <s v="Mensualidad clase Batería G Abril Torreas Jimenez"/>
    <x v="0"/>
    <s v="Abril Torreas Jimenez"/>
    <s v="Escuela"/>
    <s v="TPV"/>
    <n v="0"/>
    <s v="Inscripción $0.00"/>
    <s v="No"/>
    <n v="0"/>
    <s v="Activo"/>
    <n v="1"/>
    <n v="1275"/>
    <n v="1275"/>
  </r>
  <r>
    <n v="1146"/>
    <d v="2025-07-27T00:00:00"/>
    <x v="1"/>
    <s v="Mensualidad clase Teclado G Aileen Muñoa"/>
    <x v="0"/>
    <s v="Aileen Muñoa"/>
    <s v="Escuela"/>
    <s v="TPV"/>
    <n v="0"/>
    <s v="Inscripción $0.00"/>
    <s v="No"/>
    <n v="0"/>
    <s v="Activo"/>
    <n v="1"/>
    <n v="1275"/>
    <n v="1275"/>
  </r>
  <r>
    <n v="1147"/>
    <d v="2025-07-27T00:00:00"/>
    <x v="1"/>
    <s v="Mensualidad clase Guitarra G Mario Andrés Alpízar Venegas"/>
    <x v="0"/>
    <s v="Mario Andrés Alpízar Venegas"/>
    <s v="Escuela"/>
    <s v="TPV"/>
    <s v="Sab 11:00 a 12:00"/>
    <s v="Inscripción $0.00"/>
    <s v="No"/>
    <n v="0"/>
    <s v="Activo"/>
    <n v="1"/>
    <n v="1350"/>
    <n v="1350"/>
  </r>
  <r>
    <n v="1148"/>
    <d v="2025-07-28T00:00:00"/>
    <x v="1"/>
    <s v="Mensualidad clase Batería G Daniel Yamir Quiroz Dias"/>
    <x v="0"/>
    <s v="Daniel Yamir Quiroz Dias"/>
    <s v="Escuela"/>
    <s v="Transferencia"/>
    <s v="Jue 15:00 a 16:00"/>
    <s v="Inscripción $0.00"/>
    <s v="No"/>
    <n v="0"/>
    <s v="Activo"/>
    <n v="1"/>
    <n v="1350"/>
    <n v="1350"/>
  </r>
  <r>
    <n v="1149"/>
    <d v="2025-07-28T00:00:00"/>
    <x v="1"/>
    <s v="Mensualidad clase Canto G David Alejandro Allende Avila"/>
    <x v="0"/>
    <s v="David Alejandro Allende Avila"/>
    <s v="Escuela"/>
    <s v="TPV"/>
    <s v="Jue 19:00 a 20:00"/>
    <s v="Inscripción $0.00"/>
    <s v="No"/>
    <n v="0"/>
    <s v="Baja"/>
    <n v="1"/>
    <n v="1350"/>
    <n v="1350"/>
  </r>
  <r>
    <n v="1150"/>
    <d v="2025-07-28T00:00:00"/>
    <x v="1"/>
    <s v="Mensualidad clase Canto G Carlos Alejandro Maya Rodriguez"/>
    <x v="0"/>
    <s v="Carlos Alejandro Maya Rodriguez"/>
    <s v="Escuela"/>
    <s v="TPV"/>
    <s v="Lun y Mie 18:00 a 19:00"/>
    <s v="Inscripción $0.00"/>
    <s v="No"/>
    <n v="0"/>
    <s v="Activo"/>
    <n v="2"/>
    <n v="1275"/>
    <n v="2550"/>
  </r>
  <r>
    <n v="1151"/>
    <d v="2025-07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1152"/>
    <d v="2025-07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1153"/>
    <d v="2025-07-28T00:00:00"/>
    <x v="0"/>
    <s v="Mantenimiento Guitarras"/>
    <x v="0"/>
    <s v="Rockstar Skull"/>
    <s v="Escuela"/>
    <s v="Efectivo"/>
    <s v="NA"/>
    <s v="NA"/>
    <s v="No"/>
    <s v="NA"/>
    <s v="Activo"/>
    <n v="1"/>
    <n v="2200"/>
    <n v="2200"/>
  </r>
  <r>
    <n v="1154"/>
    <d v="2025-07-29T00:00:00"/>
    <x v="1"/>
    <s v="Mensualidad clase Batería G Vanessa Desire Maya Bermudez"/>
    <x v="0"/>
    <s v="Vanessa Desire Maya Bermudez"/>
    <s v="Escuela"/>
    <s v="TPV"/>
    <s v="Ma 18:00 a 19:00"/>
    <s v="Inscripción $0.00"/>
    <s v="No"/>
    <n v="0"/>
    <s v="Activo"/>
    <n v="1"/>
    <n v="1350"/>
    <n v="1350"/>
  </r>
  <r>
    <n v="1155"/>
    <d v="2025-07-29T00:00:00"/>
    <x v="0"/>
    <s v="Limpieza 26-Jul"/>
    <x v="0"/>
    <s v="Rockstar Skull"/>
    <s v="Escuela"/>
    <s v="Transferencia"/>
    <s v="NA"/>
    <s v="NA"/>
    <s v="No"/>
    <s v="NA"/>
    <s v="Activo"/>
    <n v="1"/>
    <n v="400"/>
    <n v="400"/>
  </r>
  <r>
    <n v="1156"/>
    <d v="2025-07-30T00:00:00"/>
    <x v="1"/>
    <s v="Mensualidad clase Guitarra G Veronica Ramirez Ruano"/>
    <x v="0"/>
    <s v="Veronica Ramirez Ruano"/>
    <s v="Escuela"/>
    <s v="TPV"/>
    <n v="0"/>
    <s v="Inscripción $0.00"/>
    <s v="No"/>
    <n v="0"/>
    <s v="Activo"/>
    <n v="1"/>
    <n v="0"/>
    <n v="0"/>
  </r>
  <r>
    <n v="1157"/>
    <d v="2025-07-30T00:00:00"/>
    <x v="1"/>
    <s v="Mensualidad clase Teclado G Maria de Lourdes Galindo Becerra"/>
    <x v="0"/>
    <s v="Maria de Lourdes Galindo Becerra"/>
    <s v="Escuela"/>
    <s v="Efectivo"/>
    <n v="0"/>
    <s v="Inscripción $0.00"/>
    <s v="No"/>
    <s v="Maria de Lourdes Galindo"/>
    <s v="Baja"/>
    <n v="1"/>
    <n v="0"/>
    <n v="0"/>
  </r>
  <r>
    <n v="1158"/>
    <d v="2025-07-30T00:00:00"/>
    <x v="1"/>
    <s v="Mensualidad clase Teclado G Sofia Patiño Gonzalez"/>
    <x v="0"/>
    <s v="Sofia Patiño Gonzalez"/>
    <s v="Escuela"/>
    <s v="Efectivo"/>
    <n v="0"/>
    <s v="Inscripción $0.00"/>
    <s v="No"/>
    <s v="Maria de Lourdes Galindo"/>
    <s v="Baja"/>
    <n v="1"/>
    <n v="0"/>
    <n v="0"/>
  </r>
  <r>
    <n v="1159"/>
    <d v="2025-07-30T00:00:00"/>
    <x v="1"/>
    <s v="Mensualidad clase Guitarra G Romina Rojas Aviles"/>
    <x v="0"/>
    <s v="Romina Rojas Aviles"/>
    <s v="Escuela"/>
    <s v="TPV"/>
    <n v="0"/>
    <s v="Inscripción $0.00"/>
    <s v="No"/>
    <n v="0"/>
    <s v="Baja"/>
    <n v="1"/>
    <n v="0"/>
    <n v="0"/>
  </r>
  <r>
    <n v="1160"/>
    <d v="2025-07-30T00:00:00"/>
    <x v="0"/>
    <s v="Devolución por pago doble Veronica Ramirez"/>
    <x v="0"/>
    <s v="Rockstar Skull"/>
    <s v="Escuela"/>
    <s v="TPV"/>
    <s v="NA"/>
    <s v="NA"/>
    <s v="No"/>
    <s v="NA"/>
    <s v="Activo"/>
    <n v="1"/>
    <n v="1350"/>
    <n v="1350"/>
  </r>
  <r>
    <n v="1161"/>
    <d v="2025-07-31T00:00:00"/>
    <x v="1"/>
    <s v="Mensualidad clase Batería G Pamela Gutierrez Carrillo"/>
    <x v="0"/>
    <s v="Pamela Gutierrez Carrillo"/>
    <s v="Escuela"/>
    <s v="TPV"/>
    <s v="Mie 17:00 a 18:00"/>
    <s v="Inscripción $0.00"/>
    <s v="No"/>
    <n v="0"/>
    <s v="Activo"/>
    <n v="1"/>
    <n v="1350"/>
    <n v="1350"/>
  </r>
  <r>
    <n v="1162"/>
    <d v="2025-07-31T00:00:00"/>
    <x v="0"/>
    <s v="Articulos de limpieza"/>
    <x v="0"/>
    <s v="Rockstar Skull"/>
    <s v="Escuela"/>
    <s v="Efectivo"/>
    <s v="NA"/>
    <s v="NA"/>
    <s v="No"/>
    <s v="NA"/>
    <s v="Activo"/>
    <n v="1"/>
    <n v="143"/>
    <n v="143"/>
  </r>
  <r>
    <n v="1163"/>
    <d v="2025-07-31T00:00:00"/>
    <x v="0"/>
    <s v="Papel Higienico"/>
    <x v="0"/>
    <s v="Rockstar Skull"/>
    <s v="Escuela"/>
    <s v="Efectivo"/>
    <s v="NA"/>
    <s v="NA"/>
    <s v="No"/>
    <s v="NA"/>
    <s v="Activo"/>
    <n v="1"/>
    <n v="85"/>
    <n v="85"/>
  </r>
  <r>
    <n v="1164"/>
    <d v="2025-07-31T00:00:00"/>
    <x v="0"/>
    <s v="Quincena Santiago"/>
    <x v="0"/>
    <s v="Rockstar Skull"/>
    <s v="Escuela"/>
    <s v="Efectivo"/>
    <s v="NA"/>
    <s v="NA"/>
    <s v="No"/>
    <s v="NA"/>
    <s v="Activo"/>
    <n v="1"/>
    <n v="2250"/>
    <n v="2250"/>
  </r>
  <r>
    <n v="1165"/>
    <d v="2025-07-31T00:00:00"/>
    <x v="0"/>
    <s v="Clase de muestra Teclado"/>
    <x v="0"/>
    <s v="Rockstar Skull"/>
    <s v="Escuela"/>
    <s v="Transferencia"/>
    <s v="NA"/>
    <s v="NA"/>
    <s v="No"/>
    <s v="NA"/>
    <s v="Activo"/>
    <n v="4"/>
    <n v="80"/>
    <n v="320"/>
  </r>
  <r>
    <n v="1166"/>
    <d v="2025-07-31T00:00:00"/>
    <x v="0"/>
    <s v="Clase de muestra Guitarra (Irwin)"/>
    <x v="0"/>
    <s v="Rockstar Skull"/>
    <s v="Escuela"/>
    <s v="Transferencia"/>
    <s v="NA"/>
    <s v="NA"/>
    <s v="No"/>
    <s v="NA"/>
    <s v="Activo"/>
    <n v="5"/>
    <n v="80"/>
    <n v="400"/>
  </r>
  <r>
    <n v="1167"/>
    <d v="2025-07-31T00:00:00"/>
    <x v="0"/>
    <s v="Clase de muestra Canto"/>
    <x v="0"/>
    <s v="Rockstar Skull"/>
    <s v="Escuela"/>
    <s v="Transferencia"/>
    <s v="NA"/>
    <s v="NA"/>
    <s v="No"/>
    <s v="NA"/>
    <s v="Activo"/>
    <n v="1"/>
    <n v="80"/>
    <n v="80"/>
  </r>
  <r>
    <n v="1168"/>
    <d v="2025-07-31T00:00:00"/>
    <x v="0"/>
    <s v="Clase de muestra Bajo"/>
    <x v="0"/>
    <s v="Rockstar Skull"/>
    <s v="Escuela"/>
    <s v="Transferencia"/>
    <s v="NA"/>
    <s v="NA"/>
    <s v="No"/>
    <s v="NA"/>
    <s v="Activo"/>
    <n v="1"/>
    <n v="80"/>
    <n v="80"/>
  </r>
  <r>
    <n v="1169"/>
    <d v="2025-07-31T00:00:00"/>
    <x v="0"/>
    <s v="Clases de muestra Bateria (Demian)"/>
    <x v="0"/>
    <s v="Rockstar Skull"/>
    <s v="Escuela"/>
    <s v="Transferencia"/>
    <s v="NA"/>
    <s v="NA"/>
    <s v="No"/>
    <s v="NA"/>
    <s v="Activo"/>
    <n v="2"/>
    <n v="80"/>
    <n v="160"/>
  </r>
  <r>
    <n v="1170"/>
    <d v="2025-07-31T00:00:00"/>
    <x v="0"/>
    <s v="Clases de muestra Guitarra (Hugo)"/>
    <x v="0"/>
    <s v="Rockstar Skull"/>
    <s v="Escuela"/>
    <s v="Transferencia"/>
    <s v="NA"/>
    <s v="NA"/>
    <s v="No"/>
    <s v="NA"/>
    <s v="Activo"/>
    <n v="2"/>
    <n v="80"/>
    <n v="160"/>
  </r>
  <r>
    <n v="1171"/>
    <d v="2025-07-31T00:00:00"/>
    <x v="0"/>
    <s v="Clases de Teclado Manuel Reyes"/>
    <x v="0"/>
    <s v="Rockstar Skull"/>
    <s v="Escuela"/>
    <s v="Transferencia"/>
    <s v="NA"/>
    <s v="NA"/>
    <s v="No"/>
    <s v="NA"/>
    <s v="Activo"/>
    <n v="1"/>
    <n v="1920"/>
    <n v="1920"/>
  </r>
  <r>
    <n v="1172"/>
    <d v="2025-07-31T00:00:00"/>
    <x v="0"/>
    <s v="Clases de Guitarra Hugo Vazquez"/>
    <x v="0"/>
    <s v="Rockstar Skull"/>
    <s v="Escuela"/>
    <s v="Transferencia"/>
    <s v="NA"/>
    <s v="NA"/>
    <s v="No"/>
    <s v="NA"/>
    <s v="Activo"/>
    <n v="1"/>
    <n v="1760"/>
    <n v="1760"/>
  </r>
  <r>
    <n v="1173"/>
    <d v="2025-07-31T00:00:00"/>
    <x v="0"/>
    <s v="Clases de Guitarra Irwin Hernandez"/>
    <x v="0"/>
    <s v="Rockstar Skull"/>
    <s v="Escuela"/>
    <s v="Transferencia"/>
    <s v="NA"/>
    <s v="NA"/>
    <s v="No"/>
    <s v="NA"/>
    <s v="Activo"/>
    <n v="1"/>
    <n v="7700"/>
    <n v="7700"/>
  </r>
  <r>
    <n v="1174"/>
    <d v="2025-07-31T00:00:00"/>
    <x v="0"/>
    <s v="Clases de Bajo Luis Blanquet"/>
    <x v="0"/>
    <s v="Rockstar Skull"/>
    <s v="Escuela"/>
    <s v="Transferencia"/>
    <s v="NA"/>
    <s v="NA"/>
    <s v="No"/>
    <s v="NA"/>
    <s v="Activo"/>
    <n v="1"/>
    <n v="880"/>
    <n v="880"/>
  </r>
  <r>
    <n v="1175"/>
    <d v="2025-07-31T00:00:00"/>
    <x v="0"/>
    <s v="Clases de Canto Nahomy Perez"/>
    <x v="0"/>
    <s v="Rockstar Skull"/>
    <s v="Escuela"/>
    <s v="Transferencia"/>
    <s v="NA"/>
    <s v="NA"/>
    <s v="No"/>
    <s v="NA"/>
    <s v="Activo"/>
    <n v="1"/>
    <n v="4080"/>
    <n v="4080"/>
  </r>
  <r>
    <n v="1176"/>
    <d v="2025-07-31T00:00:00"/>
    <x v="0"/>
    <s v="Clases de Batería Julio Olvera"/>
    <x v="0"/>
    <s v="Rockstar Skull"/>
    <s v="Escuela"/>
    <s v="Transferencia"/>
    <s v="NA"/>
    <s v="NA"/>
    <s v="No"/>
    <s v="NA"/>
    <s v="Activo"/>
    <n v="1"/>
    <n v="5100"/>
    <n v="5100"/>
  </r>
  <r>
    <n v="1177"/>
    <d v="2025-07-31T00:00:00"/>
    <x v="0"/>
    <s v="Clases de Bateria Demian Andrade"/>
    <x v="0"/>
    <s v="Rockstar Skull"/>
    <s v="Escuela"/>
    <s v="Transferencia"/>
    <s v="NA"/>
    <s v="NA"/>
    <s v="No"/>
    <s v="NA"/>
    <s v="Activo"/>
    <n v="1"/>
    <n v="2160"/>
    <n v="2160"/>
  </r>
  <r>
    <n v="1178"/>
    <d v="2025-08-01T00:00:00"/>
    <x v="1"/>
    <s v="Mensualidad clase Teclado G Luis Erik Arias Ayala"/>
    <x v="0"/>
    <s v="Luis Erik Arias Ayala"/>
    <s v="Escuela"/>
    <s v="TPV"/>
    <s v="17:00 a 18:00 LyV"/>
    <s v="Inscripción $0.00"/>
    <s v="No"/>
    <n v="0"/>
    <s v="Baja"/>
    <n v="1"/>
    <n v="1500"/>
    <n v="1500"/>
  </r>
  <r>
    <n v="1179"/>
    <d v="2025-08-02T00:00:00"/>
    <x v="1"/>
    <s v="Mensualidad clase Canto G Joshua Chanampa Villada"/>
    <x v="0"/>
    <s v="Joshua Chanampa Villada"/>
    <s v="Escuela"/>
    <s v="TPV"/>
    <s v="Jue 17:00 a 19:00"/>
    <s v="Inscripción $0.00"/>
    <s v="No"/>
    <n v="0"/>
    <s v="Activo"/>
    <n v="1"/>
    <n v="0"/>
    <n v="0"/>
  </r>
  <r>
    <n v="1180"/>
    <d v="2025-08-02T00:00:00"/>
    <x v="1"/>
    <s v="Mensualidad clase Guitarra G Joshua Chanampa Villada"/>
    <x v="0"/>
    <s v="Joshua Chanampa Villada"/>
    <s v="Escuela"/>
    <s v="TPV"/>
    <s v="Vie 16:00 a 18:00"/>
    <s v="Inscripción $0.00"/>
    <s v="No"/>
    <n v="0"/>
    <s v="Activo"/>
    <n v="1"/>
    <n v="0"/>
    <n v="0"/>
  </r>
  <r>
    <n v="1181"/>
    <d v="2025-08-04T00:00:00"/>
    <x v="1"/>
    <s v="Mensualidad clase Guitarra G Manuel Santiago Mendoza"/>
    <x v="0"/>
    <s v="Manuel Santiago Mendoza"/>
    <s v="Escuela"/>
    <s v="TPV"/>
    <s v="16:00 a 18:00 Ju"/>
    <s v="Inscripción $0.00"/>
    <s v="Si"/>
    <s v="Erika Gallegos"/>
    <s v="Activo"/>
    <n v="1"/>
    <n v="1350"/>
    <n v="1350"/>
  </r>
  <r>
    <n v="1182"/>
    <d v="2025-08-04T00:00:00"/>
    <x v="1"/>
    <s v="Mensualidad clase Batería G Fanny Ieraldini Guitierrez Jasso"/>
    <x v="0"/>
    <s v="Fanny Ieraldini Guitierrez Jasso"/>
    <s v="Escuela"/>
    <s v="Transferencia"/>
    <s v="17:00 a 18:00 Ma"/>
    <s v="Inscripción $0.00"/>
    <s v="Si"/>
    <s v="kyfageraldinnatha"/>
    <s v="Activo"/>
    <n v="1"/>
    <n v="1350"/>
    <n v="1350"/>
  </r>
  <r>
    <n v="1183"/>
    <d v="2025-08-04T00:00:00"/>
    <x v="1"/>
    <s v="Mensualidad clase Teclado G Arianne Nahomy Rodriguez Grajeda"/>
    <x v="0"/>
    <s v="Arianne Nahomy Rodriguez Grajeda"/>
    <s v="Escuela"/>
    <s v="TPV"/>
    <n v="0"/>
    <s v="Inscripción $0.00"/>
    <s v="No"/>
    <n v="0"/>
    <s v="Activo"/>
    <n v="2"/>
    <n v="1275"/>
    <n v="2550"/>
  </r>
  <r>
    <n v="1184"/>
    <d v="2025-08-05T00:00:00"/>
    <x v="1"/>
    <s v="Mensualidad clase Canto G Fabricio Tello Hernandez"/>
    <x v="0"/>
    <s v="Fabricio Tello Hernandez"/>
    <s v="Escuela"/>
    <s v="TPV"/>
    <s v="Sab 11:00 a 12:00"/>
    <s v="Inscripción $0.00"/>
    <s v="No"/>
    <n v="0"/>
    <s v="Baja"/>
    <n v="1"/>
    <n v="0"/>
    <n v="0"/>
  </r>
  <r>
    <n v="1185"/>
    <d v="2025-08-05T00:00:00"/>
    <x v="1"/>
    <s v="Mensualidad clase Batería G Luciano Gastelum Crosby"/>
    <x v="0"/>
    <s v="Luciano Gastelum Crosby"/>
    <s v="Escuela"/>
    <s v="TPV"/>
    <s v="18:00 a 19:00 Mi"/>
    <s v="Inscripción $0.00"/>
    <s v="Si"/>
    <s v="Anaid Crosby"/>
    <s v="Activo"/>
    <n v="1"/>
    <n v="1350"/>
    <n v="1350"/>
  </r>
  <r>
    <n v="1186"/>
    <d v="2025-08-05T00:00:00"/>
    <x v="1"/>
    <s v="Mensualidad clase Canto G Luis Alberto Guizar Garcia"/>
    <x v="0"/>
    <s v="Luis Alberto Guizar Garcia"/>
    <s v="Escuela"/>
    <s v="TPV"/>
    <s v="13:00 a 14:00 Sa"/>
    <s v="Inscripción $0.00"/>
    <s v="Si"/>
    <s v="Luis Alberto Guizar Garcia"/>
    <s v="Baja"/>
    <n v="1"/>
    <n v="1350"/>
    <n v="1350"/>
  </r>
  <r>
    <n v="1187"/>
    <d v="2025-08-05T00:00:00"/>
    <x v="1"/>
    <s v="Mensualidad clase Guitarra G Leonardo Arturo Gomez Lopez"/>
    <x v="0"/>
    <s v="Leonardo Arturo Gomez Lopez"/>
    <s v="Escuela"/>
    <s v="TPV"/>
    <s v="16:00 a 18:00 Mi"/>
    <s v="Inscripción $0.00"/>
    <s v="Si"/>
    <s v="Miriam Lopez"/>
    <s v="Activo"/>
    <n v="1"/>
    <n v="1350"/>
    <n v="1350"/>
  </r>
  <r>
    <n v="1188"/>
    <d v="2025-08-08T00:00:00"/>
    <x v="1"/>
    <s v="Mensualidad clase Guitarra G Marty Isabela Alcaraz"/>
    <x v="0"/>
    <s v="Marty Isabela Alcaraz"/>
    <s v="Escuela"/>
    <s v="Efectivo"/>
    <s v="Jue 16:00 a 17:00"/>
    <s v="Inscripción $0.00"/>
    <s v="No"/>
    <s v="Martha Yanira Olvera Ricco"/>
    <s v="Activo"/>
    <n v="1"/>
    <n v="1350"/>
    <n v="1350"/>
  </r>
  <r>
    <n v="1189"/>
    <d v="2025-08-11T00:00:00"/>
    <x v="1"/>
    <s v="Mensualidad clase Batería G Sergio Hector Rivera Trejo"/>
    <x v="0"/>
    <s v="Sergio Hector Rivera Trejo"/>
    <s v="Escuela"/>
    <s v="Transferencia"/>
    <s v="12:00 a 13:00 Sa"/>
    <s v="Inscripción $0.00"/>
    <s v="No"/>
    <s v="Blanca Estela Trejo Cano"/>
    <s v="Activo"/>
    <n v="1"/>
    <n v="0"/>
    <n v="0"/>
  </r>
  <r>
    <n v="1190"/>
    <d v="2025-08-12T00:00:00"/>
    <x v="1"/>
    <s v="CTIM-3 Huella Estructural"/>
    <x v="1"/>
    <s v="Huella Estructural"/>
    <s v="Marco Delgado"/>
    <s v="Transferencia"/>
    <s v="NA"/>
    <s v="NA"/>
    <s v="NA"/>
    <s v="NA"/>
    <s v="Activo"/>
    <n v="18.600000000000001"/>
    <n v="2000"/>
    <n v="37200"/>
  </r>
  <r>
    <n v="1191"/>
    <d v="2025-08-12T00:00:00"/>
    <x v="1"/>
    <s v="Mensualidad clase Guitarra G Aisee Nuñez Lopez"/>
    <x v="0"/>
    <s v="Aisee Nuñez Lopez"/>
    <s v="Escuela"/>
    <s v="TPV"/>
    <s v="Sab 12:00 a 13:00"/>
    <s v="Inscripción $0.00"/>
    <s v="No"/>
    <n v="0"/>
    <s v="Activo"/>
    <n v="1"/>
    <n v="1350"/>
    <n v="1350"/>
  </r>
  <r>
    <n v="1192"/>
    <d v="2025-08-13T00:00:00"/>
    <x v="1"/>
    <s v="Mensualidad clase Bajo G Alexis Cordova"/>
    <x v="0"/>
    <s v="Alexis Cordova"/>
    <s v="Escuela"/>
    <s v="TPV"/>
    <s v="17:00 a 18:00 Mi"/>
    <s v="Inscripción $0.00"/>
    <s v="Si"/>
    <s v="Alexis Cordova"/>
    <s v="Activo"/>
    <n v="1"/>
    <n v="1350"/>
    <n v="1350"/>
  </r>
  <r>
    <n v="1193"/>
    <d v="2025-08-15T00:00:00"/>
    <x v="1"/>
    <s v="Mensualidad clase Guitarra G Andrés Daza Flores"/>
    <x v="0"/>
    <s v="Andrés Daza Flores"/>
    <s v="Escuela"/>
    <s v="Efectivo"/>
    <s v="Jue 18:00 a 19:00"/>
    <s v="Inscripción $0.00"/>
    <s v="No"/>
    <n v="0"/>
    <s v="Activo"/>
    <n v="1"/>
    <n v="1350"/>
    <n v="1350"/>
  </r>
  <r>
    <n v="1194"/>
    <d v="2025-08-17T00:00:00"/>
    <x v="1"/>
    <s v="Mensualidad clase Batería G Santiago Rosas Estrada"/>
    <x v="0"/>
    <s v="Santiago Rosas Estrada"/>
    <s v="Escuela"/>
    <s v="Becado"/>
    <n v="0"/>
    <s v="Inscripción $0.00"/>
    <s v="No"/>
    <n v="0"/>
    <s v="Activo"/>
    <n v="1"/>
    <n v="0"/>
    <n v="0"/>
  </r>
  <r>
    <n v="1195"/>
    <d v="2025-08-17T00:00:00"/>
    <x v="1"/>
    <s v="Mensualidad clase Batería G Felix Santamaría Peña"/>
    <x v="0"/>
    <s v="Felix Santamaría Peña"/>
    <s v="Escuela"/>
    <s v="TPV"/>
    <s v="Sab 11:00 a 12:00"/>
    <s v="Inscripción $0.00"/>
    <s v="No"/>
    <n v="0"/>
    <s v="Activo"/>
    <n v="1"/>
    <n v="1350"/>
    <n v="1350"/>
  </r>
  <r>
    <n v="1196"/>
    <d v="2025-08-18T00:00:00"/>
    <x v="0"/>
    <s v="JLCPCB Manufacturing - Versión 4 del Prototipo"/>
    <x v="1"/>
    <s v="Huella Estructural"/>
    <s v="Marco Delgado"/>
    <s v="TDC"/>
    <s v="NA"/>
    <s v="NA"/>
    <s v="NA"/>
    <s v="NA"/>
    <s v="Activo"/>
    <n v="5"/>
    <n v="3195.422"/>
    <n v="15977.11"/>
  </r>
  <r>
    <n v="1197"/>
    <d v="2025-08-18T00:00:00"/>
    <x v="0"/>
    <s v="Caja de plastico ABS impermeable 200-120-75 with ears blanca"/>
    <x v="1"/>
    <s v="Huella Estructural"/>
    <s v="Marco Delgado"/>
    <s v="TDC"/>
    <s v="NA"/>
    <s v="NA"/>
    <s v="NA"/>
    <s v="NA"/>
    <s v="Activo"/>
    <n v="10"/>
    <n v="297.31"/>
    <n v="2973.1"/>
  </r>
  <r>
    <n v="1198"/>
    <d v="2025-08-18T00:00:00"/>
    <x v="0"/>
    <s v="Conectores DC IP68"/>
    <x v="1"/>
    <s v="Huella Estructural"/>
    <s v="Marco Delgado"/>
    <s v="TDC"/>
    <s v="NA"/>
    <s v="NA"/>
    <s v="NA"/>
    <s v="NA"/>
    <s v="Activo"/>
    <n v="10"/>
    <n v="60.75"/>
    <n v="607.5"/>
  </r>
  <r>
    <n v="1199"/>
    <d v="2025-08-18T00:00:00"/>
    <x v="0"/>
    <s v="Conectores Ethernet IP68"/>
    <x v="1"/>
    <s v="Huella Estructural"/>
    <s v="Marco Delgado"/>
    <s v="TDC"/>
    <s v="NA"/>
    <s v="NA"/>
    <s v="NA"/>
    <s v="NA"/>
    <s v="Activo"/>
    <n v="10"/>
    <n v="81.040000000000006"/>
    <n v="810.40000000000009"/>
  </r>
  <r>
    <n v="1200"/>
    <d v="2025-08-18T00:00:00"/>
    <x v="0"/>
    <s v="Mantenimiento mezcladora Yamaha"/>
    <x v="0"/>
    <s v="Rockstar Skull"/>
    <s v="Escuela"/>
    <s v="Transferencia"/>
    <s v="NA"/>
    <s v="NA"/>
    <s v="No"/>
    <s v="NA"/>
    <s v="Activo"/>
    <n v="1"/>
    <n v="2150"/>
    <n v="2150"/>
  </r>
  <r>
    <n v="1201"/>
    <d v="2025-08-19T00:00:00"/>
    <x v="0"/>
    <s v="20 baterias 18650"/>
    <x v="1"/>
    <s v="Huella Estructural"/>
    <s v="Marco Delgado"/>
    <s v="TDC"/>
    <s v="NA"/>
    <s v="NA"/>
    <s v="NA"/>
    <s v="NA"/>
    <s v="Activo"/>
    <n v="2"/>
    <n v="2899"/>
    <n v="5798"/>
  </r>
  <r>
    <n v="1202"/>
    <d v="2025-08-19T00:00:00"/>
    <x v="0"/>
    <s v="Kit de 10 memorias MicroSD 32GB Adata"/>
    <x v="1"/>
    <s v="Huella Estructural"/>
    <s v="Marco Delgado"/>
    <s v="TDC"/>
    <s v="NA"/>
    <s v="NA"/>
    <s v="NA"/>
    <s v="NA"/>
    <s v="Activo"/>
    <n v="1"/>
    <n v="599"/>
    <n v="599"/>
  </r>
  <r>
    <n v="1203"/>
    <d v="2025-08-19T00:00:00"/>
    <x v="0"/>
    <s v="25 Etiquetas CTIM-3 metalizadas Creatify"/>
    <x v="1"/>
    <s v="Huella Estructural"/>
    <s v="Marco Delgado"/>
    <s v="TDC"/>
    <s v="NA"/>
    <s v="NA"/>
    <s v="NA"/>
    <s v="NA"/>
    <s v="Activo"/>
    <n v="1"/>
    <n v="1608.35"/>
    <n v="1608.35"/>
  </r>
  <r>
    <n v="1204"/>
    <d v="2025-08-19T00:00:00"/>
    <x v="0"/>
    <s v="Power Supply 9V 4A Verifone"/>
    <x v="1"/>
    <s v="Huella Estructural"/>
    <s v="Marco Delgado"/>
    <s v="TDC"/>
    <s v="NA"/>
    <s v="NA"/>
    <s v="NA"/>
    <s v="NA"/>
    <s v="Activo"/>
    <n v="10"/>
    <n v="248.79"/>
    <n v="2487.9"/>
  </r>
  <r>
    <n v="1205"/>
    <d v="2025-08-19T00:00:00"/>
    <x v="1"/>
    <s v="Mensualidad clase Canto G Itzel Ameyalli Lechuga Valero"/>
    <x v="0"/>
    <s v="Itzel Ameyalli Lechuga Valero"/>
    <s v="Escuela"/>
    <s v="TPV"/>
    <s v="Lun 16:00 a 17:00"/>
    <s v="Inscripción $0.00"/>
    <s v="Si"/>
    <n v="0"/>
    <s v="Activo"/>
    <n v="1"/>
    <n v="1350"/>
    <n v="1350"/>
  </r>
  <r>
    <n v="1206"/>
    <d v="2025-08-19T00:00:00"/>
    <x v="1"/>
    <s v="Mensualidad clase Batería G Diego Alonso Grajeda"/>
    <x v="0"/>
    <s v="Diego Alonso Grajeda"/>
    <s v="Escuela"/>
    <s v="Transferencia"/>
    <s v="Lun y Mie 18:00 a 19:00"/>
    <s v="Inscripción $0.00"/>
    <s v="No"/>
    <n v="0"/>
    <s v="Activo"/>
    <n v="2"/>
    <n v="1275"/>
    <n v="2550"/>
  </r>
  <r>
    <n v="1207"/>
    <d v="2025-08-19T00:00:00"/>
    <x v="0"/>
    <s v="Camara de seguridad WiFi Foco HD Nocturna"/>
    <x v="0"/>
    <s v="Rockstar Skull"/>
    <s v="Escuela"/>
    <s v="Transferencia"/>
    <s v="NA"/>
    <s v="NA"/>
    <s v="No"/>
    <s v="NA"/>
    <s v="Activo"/>
    <n v="1"/>
    <n v="447.44"/>
    <n v="447.44"/>
  </r>
  <r>
    <n v="1208"/>
    <d v="2025-08-20T00:00:00"/>
    <x v="0"/>
    <s v="Envío UPS CN MX"/>
    <x v="1"/>
    <s v="Huella Estructural"/>
    <s v="Marco Delgado"/>
    <s v="TDC"/>
    <s v="NA"/>
    <s v="NA"/>
    <s v="NA"/>
    <s v="NA"/>
    <s v="Activo"/>
    <n v="1"/>
    <n v="3756.8"/>
    <n v="3756.8"/>
  </r>
  <r>
    <n v="1209"/>
    <d v="2025-08-20T00:00:00"/>
    <x v="1"/>
    <s v="Mensualidad clase Batería G Gerardo Tadeo Yépez Padilla"/>
    <x v="0"/>
    <s v="Gerardo Tadeo Yépez Padilla"/>
    <s v="Escuela"/>
    <s v="TPV"/>
    <s v="Mie16:00 a 17:00"/>
    <s v="Inscripción $0.00"/>
    <s v="No"/>
    <n v="0"/>
    <s v="Activo"/>
    <n v="1"/>
    <n v="1350"/>
    <n v="1350"/>
  </r>
  <r>
    <n v="1210"/>
    <d v="2025-08-20T00:00:00"/>
    <x v="1"/>
    <s v="Mensualidad clase Batería G Arath Martinez Gomez"/>
    <x v="0"/>
    <s v="Arath Martinez Gomez"/>
    <s v="Escuela"/>
    <s v="TPV"/>
    <s v="Vie 17:00 a 18:00"/>
    <s v="Inscripción $0.00"/>
    <s v="No"/>
    <s v="Martha Berenice Gomez"/>
    <s v="Activo"/>
    <n v="1"/>
    <n v="1350"/>
    <n v="1350"/>
  </r>
  <r>
    <n v="1211"/>
    <d v="2025-08-21T00:00:00"/>
    <x v="1"/>
    <s v="Mensualidad clase Guitarra G Alejandro Paris Hernandez Suarez"/>
    <x v="0"/>
    <s v="Alejandro Paris Hernandez Suarez"/>
    <s v="Escuela"/>
    <s v="TPV"/>
    <s v="Lun 19:00 a 20:00"/>
    <s v="Inscripción $0.00"/>
    <s v="No"/>
    <s v="Transferencia"/>
    <s v="Activo"/>
    <n v="1"/>
    <n v="1350"/>
    <n v="1350"/>
  </r>
  <r>
    <n v="1212"/>
    <d v="2025-08-21T00:00:00"/>
    <x v="1"/>
    <s v="Mensualidad clase Canto G Cristopher Eduardo Lopez Guzman"/>
    <x v="0"/>
    <s v="Cristopher Eduardo Lopez Guzman"/>
    <s v="Escuela"/>
    <s v="TPV"/>
    <n v="0"/>
    <s v="Inscripción $0.00"/>
    <s v="No"/>
    <n v="0"/>
    <s v="Activo"/>
    <n v="1"/>
    <n v="1350"/>
    <n v="1350"/>
  </r>
  <r>
    <n v="1213"/>
    <d v="2025-08-23T00:00:00"/>
    <x v="1"/>
    <s v="Mensualidad clase Canto G Ayin Michelle Peña Gonzalez"/>
    <x v="0"/>
    <s v="Ayin Michelle Peña Gonzalez"/>
    <s v="Escuela"/>
    <s v="Efectivo"/>
    <s v="Mie 17:00 a 18:00"/>
    <s v="Inscripción $0.00"/>
    <s v="No"/>
    <n v="0"/>
    <s v="Baja"/>
    <n v="1"/>
    <n v="0"/>
    <n v="0"/>
  </r>
  <r>
    <n v="1214"/>
    <d v="2025-08-23T00:00:00"/>
    <x v="1"/>
    <s v="Mensualidad clase Guitarra G Edwin Kevin Salazar Saenz"/>
    <x v="0"/>
    <s v="Edwin Kevin Salazar Saenz"/>
    <s v="Escuela"/>
    <s v="Efectivo"/>
    <n v="0"/>
    <s v="Inscripción $0.00"/>
    <s v="No"/>
    <n v="0"/>
    <s v="Activo"/>
    <n v="1"/>
    <n v="0"/>
    <n v="0"/>
  </r>
  <r>
    <n v="1215"/>
    <d v="2025-08-25T00:00:00"/>
    <x v="1"/>
    <s v="Mensualidad clase Bajo G Luis Tadeo Diaz Servín"/>
    <x v="0"/>
    <s v="Luis Tadeo Diaz Servín"/>
    <s v="Escuela"/>
    <s v="Efectivo"/>
    <s v="Ma 17:00 a 18:00"/>
    <s v="Inscripción $0.00"/>
    <s v="No"/>
    <s v="Mayeli Servin Morales"/>
    <s v="Activo"/>
    <n v="1"/>
    <n v="1350"/>
    <n v="1350"/>
  </r>
  <r>
    <n v="1216"/>
    <d v="2025-08-25T00:00:00"/>
    <x v="1"/>
    <s v="Mensualidad clase Teclado G Montserrat Paulina Talavera Huarcacha"/>
    <x v="0"/>
    <s v="Montserrat Paulina Talavera Huarcacha"/>
    <s v="Escuela"/>
    <s v="Transferencia"/>
    <n v="0"/>
    <s v="Inscripción $0.00"/>
    <s v="No"/>
    <n v="0"/>
    <s v="Activo"/>
    <n v="2"/>
    <n v="1275"/>
    <n v="2550"/>
  </r>
  <r>
    <n v="1217"/>
    <d v="2025-08-26T00:00:00"/>
    <x v="1"/>
    <s v="Mensualidad clase Canto G Xanat Yamil Carmona Jimenez"/>
    <x v="0"/>
    <s v="Xanat Yamil Carmona Jimenez"/>
    <s v="Escuela"/>
    <s v="TPV"/>
    <s v="Sa 13:00 a 14:00"/>
    <s v="Inscripción $0.00"/>
    <s v="No"/>
    <n v="0"/>
    <s v="Activo"/>
    <n v="1"/>
    <n v="0"/>
    <n v="0"/>
  </r>
  <r>
    <n v="1218"/>
    <d v="2025-08-26T00:00:00"/>
    <x v="1"/>
    <s v="Mensualidad clase Guitarra G Leonardo Saul Ayala Vaca"/>
    <x v="0"/>
    <s v="Leonardo Saul Ayala Vaca"/>
    <s v="Escuela"/>
    <s v="Transferencia"/>
    <s v="19:00 a 20:00 Mi"/>
    <s v="Inscripción $0.00"/>
    <s v="Si"/>
    <s v="Lourdes Vaca"/>
    <s v="Activo"/>
    <n v="1"/>
    <n v="1275"/>
    <n v="1275"/>
  </r>
  <r>
    <n v="1219"/>
    <d v="2025-08-26T00:00:00"/>
    <x v="1"/>
    <s v="Mensualidad clase Batería G Elian Matias Ayala Vaca"/>
    <x v="0"/>
    <s v="Elian Matias Ayala Vaca"/>
    <s v="Escuela"/>
    <s v="Transferencia"/>
    <s v="19:00 a 20:00 Mi"/>
    <s v="Inscripción $0.00"/>
    <s v="Si"/>
    <s v="Lourdes Vaca"/>
    <s v="Activo"/>
    <n v="1"/>
    <n v="1275"/>
    <n v="1275"/>
  </r>
  <r>
    <n v="1220"/>
    <d v="2025-08-27T00:00:00"/>
    <x v="1"/>
    <s v="Mensualidad clase Batería G Abril Torreas Jimenez"/>
    <x v="0"/>
    <s v="Abril Torreas Jimenez"/>
    <s v="Escuela"/>
    <s v="TPV"/>
    <n v="0"/>
    <s v="Inscripción $0.00"/>
    <s v="No"/>
    <n v="0"/>
    <s v="Activo"/>
    <n v="1"/>
    <n v="1275"/>
    <n v="1275"/>
  </r>
  <r>
    <n v="1221"/>
    <d v="2025-08-27T00:00:00"/>
    <x v="1"/>
    <s v="Mensualidad clase Teclado G Aileen Muñoa"/>
    <x v="0"/>
    <s v="Aileen Muñoa"/>
    <s v="Escuela"/>
    <s v="TPV"/>
    <n v="0"/>
    <s v="Inscripción $0.00"/>
    <s v="No"/>
    <n v="0"/>
    <s v="Activo"/>
    <n v="1"/>
    <n v="1275"/>
    <n v="1275"/>
  </r>
  <r>
    <n v="1222"/>
    <d v="2025-08-27T00:00:00"/>
    <x v="1"/>
    <s v="Mensualidad clase Guitarra G Mario Andrés Alpízar Venegas"/>
    <x v="0"/>
    <s v="Mario Andrés Alpízar Venegas"/>
    <s v="Escuela"/>
    <s v="TPV"/>
    <s v="Sab 11:00 a 12:00"/>
    <s v="Inscripción $0.00"/>
    <s v="No"/>
    <n v="0"/>
    <s v="Activo"/>
    <n v="1"/>
    <n v="1350"/>
    <n v="1350"/>
  </r>
  <r>
    <n v="1223"/>
    <d v="2025-08-28T00:00:00"/>
    <x v="1"/>
    <s v="Mensualidad clase Batería G Daniel Yamir Quiroz Dias"/>
    <x v="0"/>
    <s v="Daniel Yamir Quiroz Dias"/>
    <s v="Escuela"/>
    <s v="Transferencia"/>
    <s v="Jue 15:00 a 16:00"/>
    <s v="Inscripción $0.00"/>
    <s v="No"/>
    <n v="0"/>
    <s v="Activo"/>
    <n v="1"/>
    <n v="1350"/>
    <n v="1350"/>
  </r>
  <r>
    <n v="1224"/>
    <d v="2025-08-28T00:00:00"/>
    <x v="1"/>
    <s v="Mensualidad clase Guitarra G Oscar Godinez Martinez"/>
    <x v="0"/>
    <s v="Oscar Godinez Martinez"/>
    <s v="Escuela"/>
    <s v="TPV"/>
    <s v="11:00 a 12:00 Sa"/>
    <s v="Inscripción $0.00"/>
    <s v="Si"/>
    <s v="Oscar Godinez"/>
    <s v="Activo"/>
    <n v="1"/>
    <n v="1350"/>
    <n v="1350"/>
  </r>
  <r>
    <n v="1225"/>
    <d v="2025-08-28T00:00:00"/>
    <x v="1"/>
    <s v="Mensualidad clase Guitarra G Axel Adrian Hernandez Martinez"/>
    <x v="0"/>
    <s v="Axel Adrian Hernandez Martinez"/>
    <s v="Escuela"/>
    <s v="TPV"/>
    <s v="19:00 a 20:00 Lu"/>
    <s v="Inscripción $0.00"/>
    <s v="Si"/>
    <s v="Armando Hernandez"/>
    <s v="Activo"/>
    <n v="1"/>
    <n v="1350"/>
    <n v="1350"/>
  </r>
  <r>
    <n v="1226"/>
    <d v="2025-08-29T00:00:00"/>
    <x v="1"/>
    <s v="Mensualidad clase Batería G Vanessa Desire Maya Bermudez"/>
    <x v="0"/>
    <s v="Vanessa Desire Maya Bermudez"/>
    <s v="Escuela"/>
    <s v="TPV"/>
    <s v="Ma 18:00 a 19:00"/>
    <s v="Inscripción $0.00"/>
    <s v="No"/>
    <n v="0"/>
    <s v="Activo"/>
    <n v="1"/>
    <n v="1350"/>
    <n v="1350"/>
  </r>
  <r>
    <n v="1227"/>
    <d v="2025-08-30T00:00:00"/>
    <x v="1"/>
    <s v="Mensualidad clase Guitarra G Veronica Ramirez Ruano"/>
    <x v="0"/>
    <s v="Veronica Ramirez Ruano"/>
    <s v="Escuela"/>
    <s v="TPV"/>
    <n v="0"/>
    <s v="Inscripción $0.00"/>
    <s v="No"/>
    <n v="0"/>
    <s v="Activo"/>
    <n v="1"/>
    <n v="0"/>
    <n v="0"/>
  </r>
  <r>
    <n v="1228"/>
    <d v="2025-08-31T00:00:00"/>
    <x v="1"/>
    <s v="Mensualidad clase Batería G Pamela Gutierrez Carrillo"/>
    <x v="0"/>
    <s v="Pamela Gutierrez Carrillo"/>
    <s v="Escuela"/>
    <s v="TPV"/>
    <s v="Mie 17:00 a 18:00"/>
    <s v="Inscripción $0.00"/>
    <s v="No"/>
    <n v="0"/>
    <s v="Activo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06E7C-34A2-419C-9523-889AC21985FB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16">
    <pivotField showAll="0"/>
    <pivotField numFmtId="170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total" fld="1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3BFAB-FC5E-43A6-8CF5-E0F2F569B261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0:D69" firstHeaderRow="1" firstDataRow="2" firstDataCol="1" rowPageCount="1" colPageCount="1"/>
  <pivotFields count="46">
    <pivotField showAll="0"/>
    <pivotField showAll="0"/>
    <pivotField showAll="0"/>
    <pivotField axis="axisRow" showAll="0">
      <items count="12">
        <item m="1" x="10"/>
        <item m="1" x="9"/>
        <item x="0"/>
        <item x="3"/>
        <item x="2"/>
        <item x="6"/>
        <item m="1" x="8"/>
        <item x="1"/>
        <item x="5"/>
        <item x="4"/>
        <item x="7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>
      <items count="9">
        <item x="7"/>
        <item x="4"/>
        <item x="3"/>
        <item x="5"/>
        <item x="6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4"/>
        <item x="2"/>
        <item x="1"/>
        <item x="3"/>
        <item x="6"/>
        <item x="0"/>
        <item t="default"/>
      </items>
    </pivotField>
    <pivotField showAll="0"/>
    <pivotField showAll="0"/>
    <pivotField numFmtId="165" showAll="0"/>
    <pivotField showAll="0"/>
  </pivotFields>
  <rowFields count="1">
    <field x="3"/>
  </rowFields>
  <rowItems count="8"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Sum of Julio3" fld="41" baseField="0" baseItem="0"/>
  </dataFields>
  <formats count="4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>
        <references count="1">
          <reference field="8" count="2" selected="0">
            <x v="0"/>
            <x v="1"/>
          </reference>
        </references>
      </pivotArea>
    </format>
    <format dxfId="28">
      <pivotArea dataOnly="0" labelOnly="1" fieldPosition="0">
        <references count="1"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00CA7-DB1E-4E6F-A153-B286F31CD045}" name="TablaDinámica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47:D56" firstHeaderRow="1" firstDataRow="2" firstDataCol="1"/>
  <pivotFields count="46">
    <pivotField showAll="0"/>
    <pivotField showAll="0"/>
    <pivotField showAll="0"/>
    <pivotField axis="axisRow" showAll="0">
      <items count="12">
        <item m="1" x="10"/>
        <item m="1" x="9"/>
        <item x="0"/>
        <item x="3"/>
        <item x="2"/>
        <item x="6"/>
        <item m="1" x="8"/>
        <item x="1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Estatus" fld="15" subtotal="count" baseField="0" baseItem="0"/>
  </dataFields>
  <formats count="3"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dataOnly="0" outline="0" fieldPosition="0">
        <references count="1">
          <reference field="1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7F413-26A1-461C-B7BB-658F3FD47111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21:D30" firstHeaderRow="1" firstDataRow="2" firstDataCol="1" rowPageCount="1" colPageCount="1"/>
  <pivotFields count="46">
    <pivotField showAll="0"/>
    <pivotField dataField="1" showAll="0"/>
    <pivotField showAll="0"/>
    <pivotField axis="axisRow" showAll="0">
      <items count="12">
        <item m="1" x="10"/>
        <item x="0"/>
        <item x="2"/>
        <item x="1"/>
        <item x="3"/>
        <item x="5"/>
        <item x="4"/>
        <item x="6"/>
        <item x="7"/>
        <item m="1" x="9"/>
        <item m="1" x="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Count of Alumno" fld="1" subtotal="count" baseField="0" baseItem="0"/>
  </dataFields>
  <formats count="5">
    <format dxfId="39">
      <pivotArea collapsedLevelsAreSubtotals="1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Col="1" outline="0" fieldPosition="0"/>
    </format>
    <format dxfId="36">
      <pivotArea field="8" grandRow="1" outline="0" collapsedLevelsAreSubtotals="1" axis="axisCol" fieldPosition="0">
        <references count="1">
          <reference field="8" count="0" selected="0"/>
        </references>
      </pivotArea>
    </format>
    <format dxfId="3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E22C9-837E-4438-83F0-A08643171F67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I12" firstHeaderRow="1" firstDataRow="2" firstDataCol="1"/>
  <pivotFields count="46">
    <pivotField showAll="0"/>
    <pivotField showAll="0"/>
    <pivotField showAll="0"/>
    <pivotField axis="axisCol" showAll="0">
      <items count="12">
        <item x="2"/>
        <item x="3"/>
        <item x="0"/>
        <item x="1"/>
        <item x="4"/>
        <item m="1" x="10"/>
        <item x="5"/>
        <item x="6"/>
        <item h="1" x="7"/>
        <item h="1" m="1" x="9"/>
        <item h="1" m="1" x="8"/>
        <item t="default"/>
      </items>
    </pivotField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">
        <item x="1"/>
        <item sd="0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</pivotFields>
  <rowFields count="2">
    <field x="15"/>
    <field x="7"/>
  </rowFields>
  <rowItems count="8">
    <i>
      <x/>
    </i>
    <i r="1">
      <x/>
    </i>
    <i r="1">
      <x v="1"/>
    </i>
    <i r="1">
      <x v="2"/>
    </i>
    <i r="1">
      <x v="3"/>
    </i>
    <i r="1">
      <x v="4"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Sum of Total" fld="44" baseField="0" baseItem="0" numFmtId="164"/>
  </dataFields>
  <formats count="3">
    <format dxfId="42">
      <pivotArea outline="0" collapsedLevelsAreSubtotals="1" fieldPosition="0"/>
    </format>
    <format dxfId="41">
      <pivotArea outline="0" collapsedLevelsAreSubtotals="1" fieldPosition="0">
        <references count="1">
          <reference field="3" count="0" selected="0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EF0DE-BAA0-4B82-BC94-4C4F1D62E987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5:D42" firstHeaderRow="1" firstDataRow="2" firstDataCol="1" rowPageCount="1" colPageCount="1"/>
  <pivotFields count="46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4"/>
        <item x="2"/>
        <item x="1"/>
        <item x="3"/>
        <item x="6"/>
        <item x="0"/>
        <item t="default"/>
      </items>
    </pivotField>
    <pivotField showAll="0"/>
    <pivotField showAll="0"/>
    <pivotField dataField="1" numFmtId="165"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Suma de Total" fld="44" baseField="0" baseItem="0" numFmtId="165"/>
  </dataFields>
  <formats count="4"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>
        <references count="1">
          <reference field="8" count="2" selected="0">
            <x v="0"/>
            <x v="1"/>
          </reference>
        </references>
      </pivotArea>
    </format>
    <format dxfId="43">
      <pivotArea dataOnly="0" labelOnly="1" fieldPosition="0">
        <references count="1"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AE92B-2C08-4686-8CDE-B76E977624B0}" name="Tabla dinámica1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 chartFormat="24">
  <location ref="C2:D7" firstHeaderRow="1" firstDataRow="1" firstDataCol="1"/>
  <pivotFields count="10">
    <pivotField compact="0" numFmtId="166" outline="0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8"/>
        <item x="279"/>
        <item x="225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5"/>
        <item x="264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00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68"/>
        <item t="default"/>
      </items>
    </pivotField>
    <pivotField compact="0" outline="0" showAll="0"/>
    <pivotField axis="axisRow" compact="0" outline="0" showAll="0">
      <items count="8">
        <item x="0"/>
        <item x="2"/>
        <item x="1"/>
        <item h="1" x="4"/>
        <item m="1" x="6"/>
        <item x="3"/>
        <item h="1" m="1" x="5"/>
        <item t="default"/>
      </items>
    </pivotField>
    <pivotField compact="0" outline="0" showAll="0">
      <items count="8">
        <item x="2"/>
        <item x="0"/>
        <item x="1"/>
        <item x="6"/>
        <item x="4"/>
        <item x="3"/>
        <item x="5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1"/>
        <item x="2"/>
        <item x="3"/>
        <item x="0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Suma de Total" fld="6" baseField="0" baseItem="0" numFmtId="8"/>
  </dataFields>
  <formats count="16">
    <format dxfId="15">
      <pivotArea field="2" outline="0" axis="axisRow" fieldPosition="0">
        <references count="1">
          <reference field="2" count="0" selected="0"/>
        </references>
      </pivotArea>
    </format>
    <format dxfId="14">
      <pivotArea dataOnly="0" labelOnly="1" grandCol="1" outline="0" fieldPosition="0"/>
    </format>
    <format dxfId="13">
      <pivotArea field="2" type="button" dataOnly="0" labelOnly="1" outline="0" axis="axisRow" fieldPosition="0"/>
    </format>
    <format dxfId="12">
      <pivotArea field="3" type="button" dataOnly="0" labelOnly="1" outline="0"/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2" count="0"/>
        </references>
      </pivotArea>
    </format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fieldPosition="0">
        <references count="1">
          <reference field="2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2" count="1">
            <x v="2"/>
          </reference>
        </references>
      </pivotArea>
    </format>
  </format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7977A-80BA-499F-AD99-32140CF2F832}" name="PivotTable2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28:AI38" firstHeaderRow="1" firstDataRow="5" firstDataCol="1"/>
  <pivotFields count="10">
    <pivotField axis="axisCol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8"/>
        <item x="279"/>
        <item x="225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5"/>
        <item x="264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00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68"/>
        <item t="default"/>
      </items>
    </pivotField>
    <pivotField showAll="0"/>
    <pivotField axis="axisRow" showAll="0">
      <items count="8">
        <item x="3"/>
        <item x="0"/>
        <item x="1"/>
        <item x="2"/>
        <item m="1" x="6"/>
        <item x="4"/>
        <item m="1" x="5"/>
        <item t="default"/>
      </items>
    </pivotField>
    <pivotField showAll="0"/>
    <pivotField showAll="0"/>
    <pivotField showAll="0"/>
    <pivotField dataField="1" numFmtId="165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sd="0" x="1"/>
        <item x="2"/>
        <item x="3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4">
    <field x="9"/>
    <field x="8"/>
    <field x="7"/>
    <field x="0"/>
  </colFields>
  <colItems count="33">
    <i>
      <x/>
    </i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t="default" r="1">
      <x v="3"/>
    </i>
    <i t="default">
      <x v="2"/>
    </i>
    <i>
      <x v="3"/>
      <x/>
      <x/>
    </i>
    <i t="default" r="1">
      <x/>
    </i>
    <i t="default">
      <x v="3"/>
    </i>
    <i t="grand">
      <x/>
    </i>
  </colItems>
  <dataFields count="1">
    <dataField name="Sum of Total" fld="6" baseField="0" baseItem="0" numFmtId="168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44BC6-C5D0-4420-B8A4-08765061BD62}" name="Table4" displayName="Table4" ref="A1:G13" totalsRowCount="1">
  <autoFilter ref="A1:G12" xr:uid="{16044BC6-C5D0-4420-B8A4-08765061BD62}"/>
  <tableColumns count="7">
    <tableColumn id="1" xr3:uid="{F673D489-9A5D-4BEA-AAAF-24A1BD87B16E}" name="Fecha" totalsRowLabel="Total" dataDxfId="138" totalsRowDxfId="137"/>
    <tableColumn id="2" xr3:uid="{E4F6F6A8-7D27-4C1B-A10B-5E3947EAAD5A}" name="Proyecto"/>
    <tableColumn id="3" xr3:uid="{8428CDCC-D55B-4D5E-ACA6-89361C24846E}" name="Tipo de pago"/>
    <tableColumn id="4" xr3:uid="{8919275B-00FB-4433-B4C4-0240B06C4857}" name="Tipo de cambio"/>
    <tableColumn id="5" xr3:uid="{C52CE671-FCE5-4963-BFF7-B3725BF6A527}" name="Divisa" dataDxfId="136" totalsRowDxfId="135"/>
    <tableColumn id="6" xr3:uid="{49295838-296E-44F2-AA21-CDDFB949A5BF}" name="Precio unitario" dataDxfId="134" totalsRowDxfId="133"/>
    <tableColumn id="7" xr3:uid="{0C450B77-0098-4FC0-A55D-4D855F62429F}" name="Precio (MXN)" totalsRowFunction="custom" dataDxfId="132" totalsRowDxfId="131">
      <calculatedColumnFormula>F2*D2</calculatedColumnFormula>
      <totalsRowFormula>SUM(Table4[Precio (MXN)])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C59334-56B5-4704-BDD9-9B23C377060B}" name="Table2" displayName="Table2" ref="A1:H68" totalsRowCount="1">
  <autoFilter ref="A1:H67" xr:uid="{B3C59334-56B5-4704-BDD9-9B23C377060B}"/>
  <sortState xmlns:xlrd2="http://schemas.microsoft.com/office/spreadsheetml/2017/richdata2" ref="A2:H47">
    <sortCondition ref="A1:A47"/>
  </sortState>
  <tableColumns count="8">
    <tableColumn id="1" xr3:uid="{E36E3E8E-FABD-4532-8C94-C3B5F3DD8FA7}" name="Fecha" totalsRowLabel="Total" dataDxfId="130" totalsRowDxfId="129"/>
    <tableColumn id="2" xr3:uid="{6576086E-131C-40C8-BD0D-45AF76A1B2A6}" name="Concepto"/>
    <tableColumn id="3" xr3:uid="{290F69D6-2B3A-49AD-A1E8-E81516715C02}" name="Socio"/>
    <tableColumn id="4" xr3:uid="{FD8BB7D9-2826-44AA-B439-EBF2D12D9294}" name="Forma de Pago"/>
    <tableColumn id="5" xr3:uid="{E4F2210B-835F-4FBE-91AF-D266D4A955C3}" name="Cantidad" dataDxfId="128" totalsRowDxfId="127"/>
    <tableColumn id="6" xr3:uid="{BF7012CB-1433-4277-BDA8-22BFB1963676}" name="Precio x unidad" dataDxfId="126" totalsRowDxfId="125"/>
    <tableColumn id="7" xr3:uid="{CB4FA99B-DEE5-40BB-AE9A-DF02D2239251}" name="Total" totalsRowFunction="custom" dataDxfId="124" totalsRowDxfId="123">
      <totalsRowFormula>SUM(Table2[Total])</totalsRowFormula>
    </tableColumn>
    <tableColumn id="8" xr3:uid="{BAE7682E-D174-4427-8069-072E19BB3758}" name="Column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D3573-E4D3-46D4-8941-9E5BFEB561B5}" name="Table14" displayName="Table14" ref="A1:AT110" totalsRowCount="1" headerRowDxfId="122">
  <autoFilter ref="A1:AT109" xr:uid="{BFA399A6-7457-466A-A8E1-0C581281E875}"/>
  <tableColumns count="46">
    <tableColumn id="1" xr3:uid="{22FE3325-3F0C-4FF9-B9FF-47A645BFCF04}" name="Num Alumno" dataDxfId="121" totalsRowDxfId="120"/>
    <tableColumn id="2" xr3:uid="{381104ED-278D-448C-85FC-4A7E3AF3DC05}" name="Alumno"/>
    <tableColumn id="10" xr3:uid="{E92BE7EA-EBB2-4A0C-96E2-0DBE48306F37}" name="Edad" dataDxfId="119" totalsRowDxfId="118"/>
    <tableColumn id="3" xr3:uid="{A82F4F10-B150-43BC-AA9C-55D716B38D02}" name="Maestro"/>
    <tableColumn id="9" xr3:uid="{587C9B83-F274-4FFB-8C7B-8E74CB25FF97}" name="Fecha de inscripción" dataDxfId="117" totalsRowDxfId="116"/>
    <tableColumn id="11" xr3:uid="{0CCD438F-3692-470C-A478-28A1B4CE6DB7}" name="Fecha de pago" dataDxfId="115" totalsRowDxfId="114"/>
    <tableColumn id="12" xr3:uid="{C193D3F5-A6B5-415B-B7B0-7A3907E31527}" name="Promocion"/>
    <tableColumn id="8" xr3:uid="{BA7E9AC7-2995-42D9-8226-9BC64D135045}" name="Clase"/>
    <tableColumn id="13" xr3:uid="{59A71299-E821-4D87-8D12-806FC34A1078}" name="Tipo" dataDxfId="113" totalsRowDxfId="112"/>
    <tableColumn id="14" xr3:uid="{C964548A-02EC-43E6-8589-9FE5EC5BCEFC}" name="Horario"/>
    <tableColumn id="4" xr3:uid="{DBC42755-FCEC-4041-A87A-25A120DAACEB}" name="Forma de Pago" dataDxfId="111" totalsRowDxfId="110"/>
    <tableColumn id="32" xr3:uid="{12E66F8C-E7D1-42D2-963B-FCFD6BA6427F}" name="Domicilado" dataDxfId="109" totalsRowDxfId="108"/>
    <tableColumn id="5" xr3:uid="{63649793-4429-42F0-AC13-D5B992DC1A9D}" name="Cantidad" dataDxfId="107" totalsRowDxfId="106"/>
    <tableColumn id="6" xr3:uid="{908CCE59-350B-4302-8336-6728C7319715}" name="Precio x unidad" dataDxfId="105" totalsRowDxfId="104"/>
    <tableColumn id="15" xr3:uid="{EDE007B4-CFFC-4066-9B63-8AA0D38E36FF}" name="Domicilado2"/>
    <tableColumn id="16" xr3:uid="{619A5E6C-0A6A-4535-9EE8-CEECC82883F2}" name="Estatus"/>
    <tableColumn id="28" xr3:uid="{0B8D5572-80AA-4526-B946-CED9E498BEA9}" name="Tipo de Clase" dataDxfId="103">
      <calculatedColumnFormula>_xlfn.CONCAT(Table14[[#This Row],[Clase]]," ",Table14[[#This Row],[Tipo]])</calculatedColumnFormula>
    </tableColumn>
    <tableColumn id="17" xr3:uid="{6CE68872-BD3E-423E-A8F4-68534FD74DF8}" name="Julio" totalsRowFunction="custom" totalsRowDxfId="102">
      <totalsRowFormula>SUM(R2:R109)</totalsRowFormula>
    </tableColumn>
    <tableColumn id="18" xr3:uid="{F06B3061-C34F-4ADC-8B79-AF6755CA94B1}" name="Agosto" totalsRowFunction="custom" dataDxfId="101" totalsRowDxfId="100">
      <totalsRowFormula>SUM(S2:S109)</totalsRowFormula>
    </tableColumn>
    <tableColumn id="19" xr3:uid="{4EAAF530-4B11-48C0-A9B7-CAA4E0AA70F2}" name="Septiembre" totalsRowFunction="custom" dataDxfId="99" totalsRowDxfId="98">
      <totalsRowFormula>SUM(T2:T109)</totalsRowFormula>
    </tableColumn>
    <tableColumn id="20" xr3:uid="{46B2AE54-BE68-48F8-9798-57D10A97EF39}" name="Octubre" totalsRowFunction="custom" dataDxfId="97" totalsRowDxfId="96">
      <totalsRowFormula>SUM(U2:U109)</totalsRowFormula>
    </tableColumn>
    <tableColumn id="21" xr3:uid="{DCAABE8E-47E1-410B-B7AC-BE18E0142970}" name="Noviembre" totalsRowFunction="custom" dataDxfId="95" totalsRowDxfId="94">
      <totalsRowFormula>SUM(V2:V109)</totalsRowFormula>
    </tableColumn>
    <tableColumn id="22" xr3:uid="{981A4256-C0F9-4DAE-980D-7147BEB52904}" name="Diciembre" totalsRowFunction="custom" dataDxfId="93" totalsRowDxfId="92">
      <totalsRowFormula>SUM(W2:W109)</totalsRowFormula>
    </tableColumn>
    <tableColumn id="24" xr3:uid="{6BA15BD9-3A29-48F7-B5EB-6DB2FC89EB39}" name="Enero" totalsRowFunction="custom" dataDxfId="91" totalsRowDxfId="90">
      <totalsRowFormula>SUM(X2:X109)</totalsRowFormula>
    </tableColumn>
    <tableColumn id="23" xr3:uid="{8E9C40ED-116E-4F34-8AA5-8D33D0E66CDF}" name="Febrero" totalsRowFunction="custom" dataDxfId="89" totalsRowDxfId="88">
      <totalsRowFormula>SUM(Y2:Y109)</totalsRowFormula>
    </tableColumn>
    <tableColumn id="26" xr3:uid="{6B1BD976-8574-490D-B67F-A78939C42A50}" name="Marzo" totalsRowFunction="custom" dataDxfId="87" totalsRowDxfId="86">
      <totalsRowFormula>SUM(Z2:Z109)</totalsRowFormula>
    </tableColumn>
    <tableColumn id="27" xr3:uid="{F952A291-66AC-49B4-B371-67AA03BF30EF}" name="Abril" totalsRowFunction="custom" dataDxfId="85" totalsRowDxfId="84">
      <totalsRowFormula>SUM(AA2:AA109)</totalsRowFormula>
    </tableColumn>
    <tableColumn id="25" xr3:uid="{2E4828CA-68D9-474A-81C5-FFF34121BD95}" name="Mayo" totalsRowFunction="custom" dataDxfId="83" totalsRowDxfId="82">
      <totalsRowFormula>SUM(AB2:AB109)</totalsRowFormula>
    </tableColumn>
    <tableColumn id="31" xr3:uid="{E796EFC8-A70B-415C-BDA5-CE0977C1A2EE}" name="Junio" totalsRowFunction="custom" dataDxfId="81" totalsRowDxfId="80">
      <totalsRowFormula>SUM(AC2:AC109)</totalsRowFormula>
    </tableColumn>
    <tableColumn id="30" xr3:uid="{28D759F4-8442-4888-9566-C336035DFDC1}" name="Julio2" totalsRowFunction="custom" dataDxfId="79" totalsRowDxfId="78">
      <totalsRowFormula>SUM(AD2:AD109)</totalsRowFormula>
    </tableColumn>
    <tableColumn id="29" xr3:uid="{AD78B7A4-514A-4D16-8EB3-9D2808950D45}" name="Agosto2" totalsRowFunction="custom" dataDxfId="77" totalsRowDxfId="76">
      <totalsRowFormula>SUM(AE2:AE109)</totalsRowFormula>
    </tableColumn>
    <tableColumn id="33" xr3:uid="{A91A2628-B7DF-47B2-8012-5A1394E22930}" name="Septiembre2" totalsRowFunction="custom" dataDxfId="75" totalsRowDxfId="74">
      <totalsRowFormula>SUM(AF2:AF109)</totalsRowFormula>
    </tableColumn>
    <tableColumn id="34" xr3:uid="{261370ED-3AFA-47F0-B6C4-7C7FB0348ED8}" name="Octubre2" totalsRowFunction="custom" dataDxfId="73" totalsRowDxfId="72">
      <totalsRowFormula>SUM(AG2:AG109)</totalsRowFormula>
    </tableColumn>
    <tableColumn id="35" xr3:uid="{BBFF8603-7E74-40F7-81A8-7A8265011B1C}" name="Noviembre2" totalsRowFunction="custom" dataDxfId="71" totalsRowDxfId="70">
      <totalsRowFormula>SUM(AH2:AH109)</totalsRowFormula>
    </tableColumn>
    <tableColumn id="39" xr3:uid="{69917871-8EB9-454A-B400-8684D1C21365}" name="Diciembre3" totalsRowFunction="custom" dataDxfId="69" totalsRowDxfId="68">
      <totalsRowFormula>SUM(AI2:AI109)</totalsRowFormula>
    </tableColumn>
    <tableColumn id="38" xr3:uid="{E488B402-03D6-4BD8-9D03-B3A9E9BCE9A5}" name="Enero2" totalsRowFunction="custom" dataDxfId="67" totalsRowDxfId="66">
      <totalsRowFormula>SUM(AJ2:AJ109)</totalsRowFormula>
    </tableColumn>
    <tableColumn id="37" xr3:uid="{FECEF4BB-C58F-41A8-8300-FDAE1681476D}" name="Febrero2" totalsRowFunction="custom" dataDxfId="65" totalsRowDxfId="64">
      <totalsRowFormula>SUM(AK2:AK109)</totalsRowFormula>
    </tableColumn>
    <tableColumn id="40" xr3:uid="{38114AE3-C756-41D4-8042-7F4EE908E86C}" name="Marzo2" totalsRowFunction="custom" dataDxfId="63" totalsRowDxfId="62">
      <totalsRowFormula>SUM(AL2:AL109)</totalsRowFormula>
    </tableColumn>
    <tableColumn id="42" xr3:uid="{CAD53A45-5676-468A-8720-9FC1DC6DE69A}" name="Abril2" totalsRowFunction="custom" dataDxfId="61" totalsRowDxfId="60">
      <totalsRowFormula>SUM(AM2:AM109)</totalsRowFormula>
    </tableColumn>
    <tableColumn id="41" xr3:uid="{F3CE6FAF-D6F8-4EA3-A043-2AF18436CDEA}" name="Mayo2" totalsRowFunction="custom" dataDxfId="59" totalsRowDxfId="58">
      <totalsRowFormula>SUM(AN2:AN109)</totalsRowFormula>
    </tableColumn>
    <tableColumn id="45" xr3:uid="{F804E5FB-A23F-4F9E-8E45-BB961E0446FB}" name="Junio2" totalsRowFunction="custom" dataDxfId="57" totalsRowDxfId="56">
      <totalsRowFormula>SUM(AO2:AO109)</totalsRowFormula>
    </tableColumn>
    <tableColumn id="46" xr3:uid="{855B17F7-EF24-4B21-AF6D-46A6497B9136}" name="Julio3" totalsRowFunction="custom" dataDxfId="55" totalsRowDxfId="54">
      <totalsRowFormula>SUM(AP2:AP109)</totalsRowFormula>
    </tableColumn>
    <tableColumn id="44" xr3:uid="{C61B0969-E8FF-421E-958A-3C8E2F41D676}" name="Agosto3" totalsRowFunction="custom" dataDxfId="53" totalsRowDxfId="52">
      <totalsRowFormula>SUM(AQ2:AQ109)</totalsRowFormula>
    </tableColumn>
    <tableColumn id="36" xr3:uid="{7EFA7755-CAAA-49E1-B0AA-4EFBDE1A47FD}" name="Septiembre3" dataDxfId="51" totalsRowDxfId="50"/>
    <tableColumn id="7" xr3:uid="{4D4FC95B-B09A-4BC5-A65D-05D6A8A0C3FE}" name="Total" totalsRowFunction="custom" dataDxfId="49" totalsRowDxfId="48">
      <calculatedColumnFormula>SUM(Table14[[#This Row],[Julio]:[Septiembre3]])</calculatedColumnFormula>
      <totalsRowFormula>SUM(Table14[Total])</totalsRowFormula>
    </tableColumn>
    <tableColumn id="43" xr3:uid="{35D56830-A1AF-4602-836F-A57DCC0B92C6}" name="Observaciones" dataDxfId="4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399A6-7457-466A-A8E1-0C581281E875}" name="Table1" displayName="Table1" ref="A1:G656" totalsRowCount="1" headerRowDxfId="27">
  <autoFilter ref="A1:G655" xr:uid="{BFA399A6-7457-466A-A8E1-0C581281E875}"/>
  <sortState xmlns:xlrd2="http://schemas.microsoft.com/office/spreadsheetml/2017/richdata2" ref="A2:G638">
    <sortCondition ref="A1:A638"/>
  </sortState>
  <tableColumns count="7">
    <tableColumn id="1" xr3:uid="{E1AD0ECF-72E7-4EE2-B6E5-D7A5D15CAB4D}" name="Fecha" totalsRowLabel="Total" dataDxfId="26" totalsRowDxfId="25"/>
    <tableColumn id="2" xr3:uid="{255E6142-348E-4056-847C-FC1B935C536B}" name="Concepto"/>
    <tableColumn id="3" xr3:uid="{6DF4309C-0761-4ABE-8464-F84E5EB9223A}" name="Socio"/>
    <tableColumn id="4" xr3:uid="{0DD5A2EC-CF0D-4EA8-B7EA-217AC263A04D}" name="Forma de Pago" dataDxfId="24" totalsRowDxfId="23"/>
    <tableColumn id="5" xr3:uid="{4C5448DE-9D16-4C9C-8CE2-7246FBA56126}" name="Cantidad" dataDxfId="22" totalsRowDxfId="21"/>
    <tableColumn id="6" xr3:uid="{F298497C-54D4-4EAC-AEFF-A51217F4A6CC}" name="Precio x unidad" dataDxfId="20" totalsRowDxfId="19"/>
    <tableColumn id="7" xr3:uid="{9B6E0B5E-4AFE-4DF6-BE01-3F529965C090}" name="Total" totalsRowFunction="custom" dataDxfId="18" totalsRowDxfId="17">
      <totalsRowFormula>SUM(Table1[Total])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8" dT="2024-02-05T18:32:55.64" personId="{E2FD7573-EEF7-489F-9674-4DF7CA43760D}" id="{46883324-16F5-4A86-A773-73A84339C290}">
    <text>Pagada el 2 de enero por MP a Antonio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3D8A-FF28-4D5E-A17B-689C1161B7DE}">
  <dimension ref="A1:L16"/>
  <sheetViews>
    <sheetView workbookViewId="0">
      <selection activeCell="C15" sqref="C15"/>
    </sheetView>
  </sheetViews>
  <sheetFormatPr baseColWidth="10" defaultColWidth="8.88671875" defaultRowHeight="14.4" x14ac:dyDescent="0.3"/>
  <cols>
    <col min="2" max="2" width="29.77734375" customWidth="1"/>
    <col min="3" max="3" width="14.88671875" customWidth="1"/>
    <col min="4" max="4" width="9.33203125" customWidth="1"/>
    <col min="5" max="5" width="7.21875" style="1" customWidth="1"/>
    <col min="6" max="6" width="14.109375" customWidth="1"/>
    <col min="7" max="7" width="12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12" x14ac:dyDescent="0.3">
      <c r="A2" s="36">
        <v>45421</v>
      </c>
      <c r="B2" t="s">
        <v>7</v>
      </c>
      <c r="C2" t="s">
        <v>8</v>
      </c>
      <c r="D2">
        <v>16.850000000000001</v>
      </c>
      <c r="E2" s="1" t="s">
        <v>9</v>
      </c>
      <c r="F2" s="2">
        <v>2500</v>
      </c>
      <c r="G2" s="2">
        <f>F2*D2</f>
        <v>42125</v>
      </c>
    </row>
    <row r="3" spans="1:12" x14ac:dyDescent="0.3">
      <c r="A3" s="36">
        <v>45670</v>
      </c>
      <c r="B3" t="s">
        <v>7</v>
      </c>
      <c r="C3" t="s">
        <v>8</v>
      </c>
      <c r="D3">
        <v>20.6</v>
      </c>
      <c r="E3" s="1" t="s">
        <v>9</v>
      </c>
      <c r="F3" s="2">
        <v>3750</v>
      </c>
      <c r="G3" s="2">
        <f t="shared" ref="G3:G7" si="0">F3*D3</f>
        <v>77250</v>
      </c>
      <c r="I3" s="2"/>
    </row>
    <row r="4" spans="1:12" x14ac:dyDescent="0.3">
      <c r="A4" s="36">
        <v>45881</v>
      </c>
      <c r="B4" t="s">
        <v>7</v>
      </c>
      <c r="C4" t="s">
        <v>8</v>
      </c>
      <c r="D4">
        <v>18.600000000000001</v>
      </c>
      <c r="E4" s="1" t="s">
        <v>9</v>
      </c>
      <c r="F4" s="2">
        <v>2000</v>
      </c>
      <c r="G4" s="2">
        <f t="shared" si="0"/>
        <v>37200</v>
      </c>
    </row>
    <row r="5" spans="1:12" x14ac:dyDescent="0.3">
      <c r="A5" s="36"/>
      <c r="F5" s="2"/>
      <c r="G5" s="2">
        <f t="shared" si="0"/>
        <v>0</v>
      </c>
    </row>
    <row r="6" spans="1:12" x14ac:dyDescent="0.3">
      <c r="A6" s="36"/>
      <c r="F6" s="2"/>
      <c r="G6" s="2">
        <f t="shared" si="0"/>
        <v>0</v>
      </c>
    </row>
    <row r="7" spans="1:12" x14ac:dyDescent="0.3">
      <c r="A7" s="36"/>
      <c r="F7" s="2"/>
      <c r="G7" s="2">
        <f t="shared" si="0"/>
        <v>0</v>
      </c>
    </row>
    <row r="8" spans="1:12" x14ac:dyDescent="0.3">
      <c r="A8" s="36"/>
      <c r="F8" s="2"/>
      <c r="G8" s="2">
        <f t="shared" ref="G8:G12" si="1">F8*D8</f>
        <v>0</v>
      </c>
      <c r="L8">
        <f>37200/2000</f>
        <v>18.600000000000001</v>
      </c>
    </row>
    <row r="9" spans="1:12" x14ac:dyDescent="0.3">
      <c r="A9" s="36"/>
      <c r="F9" s="2"/>
      <c r="G9" s="2">
        <f t="shared" si="1"/>
        <v>0</v>
      </c>
    </row>
    <row r="10" spans="1:12" x14ac:dyDescent="0.3">
      <c r="A10" s="36"/>
      <c r="F10" s="2"/>
      <c r="G10" s="2">
        <f t="shared" si="1"/>
        <v>0</v>
      </c>
    </row>
    <row r="11" spans="1:12" x14ac:dyDescent="0.3">
      <c r="A11" s="36"/>
      <c r="F11" s="2"/>
      <c r="G11" s="2">
        <f t="shared" si="1"/>
        <v>0</v>
      </c>
    </row>
    <row r="12" spans="1:12" x14ac:dyDescent="0.3">
      <c r="A12" s="36"/>
      <c r="F12" s="2"/>
      <c r="G12" s="2">
        <f t="shared" si="1"/>
        <v>0</v>
      </c>
    </row>
    <row r="13" spans="1:12" x14ac:dyDescent="0.3">
      <c r="A13" s="36" t="s">
        <v>10</v>
      </c>
      <c r="F13" s="2"/>
      <c r="G13" s="2">
        <f>SUM(Table4[Precio (MXN)])</f>
        <v>156575</v>
      </c>
    </row>
    <row r="16" spans="1:12" x14ac:dyDescent="0.3">
      <c r="K16">
        <f>42125/2500</f>
        <v>16.850000000000001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CBCA-5B69-43D6-9082-970D5445E651}">
  <dimension ref="A1:K75"/>
  <sheetViews>
    <sheetView topLeftCell="A40" workbookViewId="0">
      <selection activeCell="A53" sqref="A53"/>
    </sheetView>
  </sheetViews>
  <sheetFormatPr baseColWidth="10" defaultColWidth="8.88671875" defaultRowHeight="14.4" x14ac:dyDescent="0.3"/>
  <cols>
    <col min="1" max="1" width="10.21875" customWidth="1"/>
    <col min="2" max="2" width="52.109375" bestFit="1" customWidth="1"/>
    <col min="3" max="3" width="16.21875" customWidth="1"/>
    <col min="4" max="4" width="14.88671875" customWidth="1"/>
    <col min="5" max="5" width="9.77734375" style="1" customWidth="1"/>
    <col min="6" max="6" width="15.21875" customWidth="1"/>
    <col min="7" max="7" width="11" customWidth="1"/>
    <col min="10" max="10" width="11" bestFit="1" customWidth="1"/>
  </cols>
  <sheetData>
    <row r="1" spans="1:11" x14ac:dyDescent="0.3">
      <c r="A1" t="s">
        <v>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  <c r="G1" s="1" t="s">
        <v>10</v>
      </c>
      <c r="H1" t="s">
        <v>16</v>
      </c>
    </row>
    <row r="2" spans="1:11" x14ac:dyDescent="0.3">
      <c r="A2" s="3">
        <v>45042</v>
      </c>
      <c r="B2" t="s">
        <v>17</v>
      </c>
      <c r="C2" s="47" t="s">
        <v>18</v>
      </c>
      <c r="D2" s="1" t="s">
        <v>19</v>
      </c>
      <c r="E2" s="1">
        <v>1</v>
      </c>
      <c r="F2" s="2">
        <v>519.67999999999995</v>
      </c>
      <c r="G2" s="4">
        <f t="shared" ref="G2:G65" si="0">F2*E2</f>
        <v>519.67999999999995</v>
      </c>
    </row>
    <row r="3" spans="1:11" x14ac:dyDescent="0.3">
      <c r="A3" s="3">
        <v>45042</v>
      </c>
      <c r="B3" t="s">
        <v>20</v>
      </c>
      <c r="C3" s="47" t="s">
        <v>18</v>
      </c>
      <c r="D3" s="1" t="s">
        <v>19</v>
      </c>
      <c r="E3" s="1">
        <v>1</v>
      </c>
      <c r="F3" s="2">
        <v>893.2</v>
      </c>
      <c r="G3" s="4">
        <f t="shared" si="0"/>
        <v>893.2</v>
      </c>
    </row>
    <row r="4" spans="1:11" x14ac:dyDescent="0.3">
      <c r="A4" s="3">
        <v>45043</v>
      </c>
      <c r="B4" t="s">
        <v>21</v>
      </c>
      <c r="C4" s="47" t="s">
        <v>18</v>
      </c>
      <c r="D4" s="1" t="s">
        <v>19</v>
      </c>
      <c r="E4" s="1">
        <v>1</v>
      </c>
      <c r="F4" s="2">
        <v>1010.82</v>
      </c>
      <c r="G4" s="4">
        <f t="shared" si="0"/>
        <v>1010.82</v>
      </c>
    </row>
    <row r="5" spans="1:11" x14ac:dyDescent="0.3">
      <c r="A5" s="3">
        <v>45347</v>
      </c>
      <c r="B5" t="s">
        <v>22</v>
      </c>
      <c r="C5" s="47" t="s">
        <v>18</v>
      </c>
      <c r="D5" s="1" t="s">
        <v>19</v>
      </c>
      <c r="E5" s="1">
        <v>1</v>
      </c>
      <c r="F5" s="2">
        <v>519.67999999999995</v>
      </c>
      <c r="G5" s="4">
        <f t="shared" si="0"/>
        <v>519.67999999999995</v>
      </c>
    </row>
    <row r="6" spans="1:11" x14ac:dyDescent="0.3">
      <c r="A6" s="3">
        <v>45378</v>
      </c>
      <c r="B6" t="s">
        <v>23</v>
      </c>
      <c r="C6" s="47" t="s">
        <v>18</v>
      </c>
      <c r="D6" s="1" t="s">
        <v>19</v>
      </c>
      <c r="E6" s="1">
        <v>1</v>
      </c>
      <c r="F6" s="2">
        <v>270.98</v>
      </c>
      <c r="G6" s="4">
        <f t="shared" si="0"/>
        <v>270.98</v>
      </c>
    </row>
    <row r="7" spans="1:11" x14ac:dyDescent="0.3">
      <c r="A7" s="3">
        <v>45380</v>
      </c>
      <c r="B7" t="s">
        <v>24</v>
      </c>
      <c r="C7" s="47" t="s">
        <v>18</v>
      </c>
      <c r="D7" s="1" t="s">
        <v>19</v>
      </c>
      <c r="E7" s="1">
        <v>1</v>
      </c>
      <c r="F7" s="2">
        <v>660.04</v>
      </c>
      <c r="G7" s="4">
        <f t="shared" si="0"/>
        <v>660.04</v>
      </c>
    </row>
    <row r="8" spans="1:11" x14ac:dyDescent="0.3">
      <c r="A8" s="3">
        <v>45409</v>
      </c>
      <c r="B8" t="s">
        <v>25</v>
      </c>
      <c r="C8" s="47" t="s">
        <v>18</v>
      </c>
      <c r="D8" s="1" t="s">
        <v>19</v>
      </c>
      <c r="E8" s="1">
        <v>1</v>
      </c>
      <c r="F8" s="2">
        <v>350.78</v>
      </c>
      <c r="G8" s="4">
        <f t="shared" si="0"/>
        <v>350.78</v>
      </c>
      <c r="J8" t="s">
        <v>553</v>
      </c>
      <c r="K8" t="s">
        <v>9</v>
      </c>
    </row>
    <row r="9" spans="1:11" x14ac:dyDescent="0.3">
      <c r="A9" s="3">
        <v>45420</v>
      </c>
      <c r="B9" t="s">
        <v>26</v>
      </c>
      <c r="C9" s="47" t="s">
        <v>18</v>
      </c>
      <c r="D9" s="1" t="s">
        <v>19</v>
      </c>
      <c r="E9" s="1">
        <v>1</v>
      </c>
      <c r="F9" s="2">
        <v>43.6</v>
      </c>
      <c r="G9" s="4">
        <f t="shared" si="0"/>
        <v>43.6</v>
      </c>
      <c r="J9" s="2">
        <f>Table2[[#This Row],[Total]]</f>
        <v>43.6</v>
      </c>
      <c r="K9" s="2">
        <f t="shared" ref="K9:K15" si="1">J9/20</f>
        <v>2.1800000000000002</v>
      </c>
    </row>
    <row r="10" spans="1:11" x14ac:dyDescent="0.3">
      <c r="A10" s="3">
        <v>45420</v>
      </c>
      <c r="B10" t="s">
        <v>27</v>
      </c>
      <c r="C10" s="47" t="s">
        <v>18</v>
      </c>
      <c r="D10" s="1" t="s">
        <v>19</v>
      </c>
      <c r="E10" s="1">
        <v>1</v>
      </c>
      <c r="F10" s="2">
        <v>87.4</v>
      </c>
      <c r="G10" s="4">
        <f t="shared" si="0"/>
        <v>87.4</v>
      </c>
      <c r="J10" s="2">
        <f>Table2[[#This Row],[Total]]</f>
        <v>87.4</v>
      </c>
      <c r="K10" s="2">
        <f t="shared" si="1"/>
        <v>4.37</v>
      </c>
    </row>
    <row r="11" spans="1:11" x14ac:dyDescent="0.3">
      <c r="A11" s="3">
        <v>45420</v>
      </c>
      <c r="B11" t="s">
        <v>28</v>
      </c>
      <c r="C11" s="47" t="s">
        <v>18</v>
      </c>
      <c r="D11" s="1" t="s">
        <v>19</v>
      </c>
      <c r="E11" s="1">
        <v>1</v>
      </c>
      <c r="F11" s="35">
        <v>76.89</v>
      </c>
      <c r="G11" s="4">
        <f t="shared" si="0"/>
        <v>76.89</v>
      </c>
      <c r="J11" s="2">
        <f>Table2[[#This Row],[Total]]</f>
        <v>76.89</v>
      </c>
      <c r="K11" s="2">
        <f t="shared" si="1"/>
        <v>3.8445</v>
      </c>
    </row>
    <row r="12" spans="1:11" x14ac:dyDescent="0.3">
      <c r="A12" s="3">
        <v>45420</v>
      </c>
      <c r="B12" t="s">
        <v>29</v>
      </c>
      <c r="C12" s="47" t="s">
        <v>18</v>
      </c>
      <c r="D12" s="1" t="s">
        <v>19</v>
      </c>
      <c r="E12" s="1">
        <v>1</v>
      </c>
      <c r="F12" s="2">
        <v>140</v>
      </c>
      <c r="G12" s="4">
        <f t="shared" si="0"/>
        <v>140</v>
      </c>
      <c r="J12" s="2">
        <f>Table2[[#This Row],[Total]]</f>
        <v>140</v>
      </c>
      <c r="K12" s="2">
        <f t="shared" si="1"/>
        <v>7</v>
      </c>
    </row>
    <row r="13" spans="1:11" x14ac:dyDescent="0.3">
      <c r="A13" s="3">
        <v>45420</v>
      </c>
      <c r="B13" t="s">
        <v>30</v>
      </c>
      <c r="C13" s="47" t="s">
        <v>18</v>
      </c>
      <c r="D13" s="1" t="s">
        <v>19</v>
      </c>
      <c r="E13" s="1">
        <v>1</v>
      </c>
      <c r="F13" s="35">
        <v>399</v>
      </c>
      <c r="G13" s="4">
        <f t="shared" si="0"/>
        <v>399</v>
      </c>
      <c r="J13" s="2">
        <f>Table2[[#This Row],[Total]]</f>
        <v>399</v>
      </c>
      <c r="K13" s="2">
        <f t="shared" si="1"/>
        <v>19.95</v>
      </c>
    </row>
    <row r="14" spans="1:11" x14ac:dyDescent="0.3">
      <c r="A14" s="3">
        <v>45420</v>
      </c>
      <c r="B14" t="s">
        <v>31</v>
      </c>
      <c r="C14" s="47" t="s">
        <v>18</v>
      </c>
      <c r="D14" s="1" t="s">
        <v>19</v>
      </c>
      <c r="E14" s="1">
        <v>1</v>
      </c>
      <c r="F14" s="2">
        <v>134.21</v>
      </c>
      <c r="G14" s="4">
        <f t="shared" si="0"/>
        <v>134.21</v>
      </c>
      <c r="J14" s="2">
        <f>Table2[[#This Row],[Total]]</f>
        <v>134.21</v>
      </c>
      <c r="K14" s="2">
        <f t="shared" si="1"/>
        <v>6.7105000000000006</v>
      </c>
    </row>
    <row r="15" spans="1:11" x14ac:dyDescent="0.3">
      <c r="A15" s="3">
        <v>45420</v>
      </c>
      <c r="B15" t="s">
        <v>32</v>
      </c>
      <c r="C15" s="47" t="s">
        <v>18</v>
      </c>
      <c r="D15" s="1" t="s">
        <v>19</v>
      </c>
      <c r="E15" s="1">
        <v>1</v>
      </c>
      <c r="F15" s="2">
        <v>136.12</v>
      </c>
      <c r="G15" s="4">
        <f t="shared" si="0"/>
        <v>136.12</v>
      </c>
      <c r="J15" s="2">
        <f>Table2[[#This Row],[Total]]</f>
        <v>136.12</v>
      </c>
      <c r="K15" s="2">
        <f t="shared" si="1"/>
        <v>6.806</v>
      </c>
    </row>
    <row r="16" spans="1:11" x14ac:dyDescent="0.3">
      <c r="A16" s="3">
        <v>45420</v>
      </c>
      <c r="B16" t="s">
        <v>33</v>
      </c>
      <c r="C16" s="47" t="s">
        <v>18</v>
      </c>
      <c r="D16" s="1" t="s">
        <v>19</v>
      </c>
      <c r="E16" s="1">
        <v>3</v>
      </c>
      <c r="F16" s="2">
        <f>977.92/Table2[[#This Row],[Cantidad]]</f>
        <v>325.9733333333333</v>
      </c>
      <c r="G16" s="4">
        <f t="shared" si="0"/>
        <v>977.91999999999985</v>
      </c>
      <c r="J16" s="2">
        <f>Table2[[#This Row],[Total]]</f>
        <v>977.91999999999985</v>
      </c>
      <c r="K16" s="2">
        <f t="shared" ref="K16:K24" si="2">J16/20</f>
        <v>48.895999999999994</v>
      </c>
    </row>
    <row r="17" spans="1:11" x14ac:dyDescent="0.3">
      <c r="A17" s="3">
        <v>45427</v>
      </c>
      <c r="B17" t="s">
        <v>34</v>
      </c>
      <c r="C17" s="47" t="s">
        <v>18</v>
      </c>
      <c r="D17" s="1" t="s">
        <v>19</v>
      </c>
      <c r="E17" s="1">
        <v>17.82</v>
      </c>
      <c r="F17" s="2">
        <v>129.27000000000001</v>
      </c>
      <c r="G17" s="4">
        <f t="shared" si="0"/>
        <v>2303.5914000000002</v>
      </c>
      <c r="H17" s="2"/>
      <c r="J17" s="2">
        <f>Table2[[#This Row],[Total]]</f>
        <v>2303.5914000000002</v>
      </c>
      <c r="K17" s="2">
        <f t="shared" si="2"/>
        <v>115.17957000000001</v>
      </c>
    </row>
    <row r="18" spans="1:11" x14ac:dyDescent="0.3">
      <c r="A18" s="3">
        <v>45429</v>
      </c>
      <c r="B18" t="s">
        <v>35</v>
      </c>
      <c r="C18" s="47" t="s">
        <v>18</v>
      </c>
      <c r="D18" s="1" t="s">
        <v>19</v>
      </c>
      <c r="E18" s="1">
        <v>1</v>
      </c>
      <c r="F18" s="2">
        <v>919.39</v>
      </c>
      <c r="G18" s="4">
        <f t="shared" si="0"/>
        <v>919.39</v>
      </c>
      <c r="J18" s="2">
        <f>Table2[[#This Row],[Total]]</f>
        <v>919.39</v>
      </c>
      <c r="K18" s="2">
        <f t="shared" si="2"/>
        <v>45.969499999999996</v>
      </c>
    </row>
    <row r="19" spans="1:11" x14ac:dyDescent="0.3">
      <c r="A19" s="3">
        <v>45442</v>
      </c>
      <c r="B19" t="s">
        <v>36</v>
      </c>
      <c r="C19" s="47" t="s">
        <v>18</v>
      </c>
      <c r="D19" s="1" t="s">
        <v>19</v>
      </c>
      <c r="E19" s="1">
        <v>1</v>
      </c>
      <c r="F19" s="2">
        <v>1097.8900000000001</v>
      </c>
      <c r="G19" s="4">
        <f t="shared" si="0"/>
        <v>1097.8900000000001</v>
      </c>
      <c r="J19" s="2">
        <f>Table2[[#This Row],[Total]]</f>
        <v>1097.8900000000001</v>
      </c>
      <c r="K19" s="2">
        <f t="shared" si="2"/>
        <v>54.894500000000008</v>
      </c>
    </row>
    <row r="20" spans="1:11" x14ac:dyDescent="0.3">
      <c r="A20" s="3">
        <v>45448</v>
      </c>
      <c r="B20" t="s">
        <v>521</v>
      </c>
      <c r="C20" s="47" t="s">
        <v>18</v>
      </c>
      <c r="D20" s="1" t="s">
        <v>19</v>
      </c>
      <c r="E20" s="1">
        <v>1</v>
      </c>
      <c r="F20" s="2">
        <v>8204.1</v>
      </c>
      <c r="G20" s="4">
        <f t="shared" si="0"/>
        <v>8204.1</v>
      </c>
      <c r="J20" s="2">
        <f>Table2[[#This Row],[Total]]</f>
        <v>8204.1</v>
      </c>
      <c r="K20" s="2">
        <f t="shared" si="2"/>
        <v>410.20500000000004</v>
      </c>
    </row>
    <row r="21" spans="1:11" x14ac:dyDescent="0.3">
      <c r="A21" s="3">
        <v>45504</v>
      </c>
      <c r="B21" t="s">
        <v>542</v>
      </c>
      <c r="C21" s="47" t="s">
        <v>18</v>
      </c>
      <c r="D21" s="1" t="s">
        <v>19</v>
      </c>
      <c r="E21" s="1">
        <v>3</v>
      </c>
      <c r="F21" s="2">
        <v>44.16</v>
      </c>
      <c r="G21" s="4">
        <f t="shared" si="0"/>
        <v>132.47999999999999</v>
      </c>
      <c r="J21" s="2">
        <f>Table2[[#This Row],[Total]]</f>
        <v>132.47999999999999</v>
      </c>
      <c r="K21" s="2">
        <f t="shared" si="2"/>
        <v>6.6239999999999997</v>
      </c>
    </row>
    <row r="22" spans="1:11" x14ac:dyDescent="0.3">
      <c r="A22" s="3">
        <v>45504</v>
      </c>
      <c r="B22" t="s">
        <v>543</v>
      </c>
      <c r="C22" s="47" t="s">
        <v>18</v>
      </c>
      <c r="D22" s="1" t="s">
        <v>19</v>
      </c>
      <c r="E22" s="1">
        <v>3</v>
      </c>
      <c r="F22" s="2">
        <v>1313.23</v>
      </c>
      <c r="G22" s="4">
        <f t="shared" si="0"/>
        <v>3939.69</v>
      </c>
      <c r="J22" s="2">
        <f>Table2[[#This Row],[Total]]</f>
        <v>3939.69</v>
      </c>
      <c r="K22" s="2">
        <f t="shared" si="2"/>
        <v>196.9845</v>
      </c>
    </row>
    <row r="23" spans="1:11" x14ac:dyDescent="0.3">
      <c r="A23" s="3">
        <v>45603</v>
      </c>
      <c r="B23" t="s">
        <v>522</v>
      </c>
      <c r="C23" s="47" t="s">
        <v>191</v>
      </c>
      <c r="D23" s="1" t="s">
        <v>19</v>
      </c>
      <c r="E23" s="1">
        <v>1</v>
      </c>
      <c r="F23" s="2">
        <v>5781.05</v>
      </c>
      <c r="G23" s="4">
        <f t="shared" si="0"/>
        <v>5781.05</v>
      </c>
      <c r="J23" s="2">
        <f>Table2[[#This Row],[Total]]</f>
        <v>5781.05</v>
      </c>
      <c r="K23" s="2">
        <f t="shared" si="2"/>
        <v>289.05250000000001</v>
      </c>
    </row>
    <row r="24" spans="1:11" x14ac:dyDescent="0.3">
      <c r="A24" s="3">
        <v>45603</v>
      </c>
      <c r="B24" t="s">
        <v>523</v>
      </c>
      <c r="C24" s="47" t="s">
        <v>18</v>
      </c>
      <c r="D24" s="1" t="s">
        <v>19</v>
      </c>
      <c r="E24" s="1">
        <v>1</v>
      </c>
      <c r="F24" s="2">
        <v>5329.95</v>
      </c>
      <c r="G24" s="4">
        <f t="shared" si="0"/>
        <v>5329.95</v>
      </c>
      <c r="J24" s="2">
        <f>Table2[[#This Row],[Total]]</f>
        <v>5329.95</v>
      </c>
      <c r="K24" s="2">
        <f t="shared" si="2"/>
        <v>266.4975</v>
      </c>
    </row>
    <row r="25" spans="1:11" x14ac:dyDescent="0.3">
      <c r="A25" s="3">
        <v>45603</v>
      </c>
      <c r="B25" t="s">
        <v>733</v>
      </c>
      <c r="C25" s="47" t="s">
        <v>18</v>
      </c>
      <c r="D25" s="1" t="s">
        <v>19</v>
      </c>
      <c r="E25" s="1">
        <v>1</v>
      </c>
      <c r="F25" s="2">
        <v>209.9</v>
      </c>
      <c r="G25" s="4">
        <f t="shared" si="0"/>
        <v>209.9</v>
      </c>
      <c r="J25" s="2">
        <f>Table2[[#This Row],[Total]]</f>
        <v>209.9</v>
      </c>
      <c r="K25" s="2">
        <f>J25/20</f>
        <v>10.495000000000001</v>
      </c>
    </row>
    <row r="26" spans="1:11" x14ac:dyDescent="0.3">
      <c r="A26" s="3">
        <v>45603</v>
      </c>
      <c r="B26" t="s">
        <v>540</v>
      </c>
      <c r="C26" s="47" t="s">
        <v>18</v>
      </c>
      <c r="D26" s="1" t="s">
        <v>19</v>
      </c>
      <c r="E26" s="1">
        <v>3</v>
      </c>
      <c r="F26" s="2">
        <v>103.94</v>
      </c>
      <c r="G26" s="4">
        <f t="shared" si="0"/>
        <v>311.82</v>
      </c>
      <c r="J26" s="2">
        <f>Table2[[#This Row],[Total]]</f>
        <v>311.82</v>
      </c>
      <c r="K26" s="2">
        <f t="shared" ref="K26:K33" si="3">J26/20</f>
        <v>15.590999999999999</v>
      </c>
    </row>
    <row r="27" spans="1:11" x14ac:dyDescent="0.3">
      <c r="A27" s="3">
        <v>45603</v>
      </c>
      <c r="B27" t="s">
        <v>734</v>
      </c>
      <c r="C27" s="47" t="s">
        <v>18</v>
      </c>
      <c r="D27" s="1" t="s">
        <v>19</v>
      </c>
      <c r="E27" s="1">
        <v>5</v>
      </c>
      <c r="F27" s="2">
        <v>79.733999999999995</v>
      </c>
      <c r="G27" s="4">
        <f t="shared" si="0"/>
        <v>398.66999999999996</v>
      </c>
      <c r="J27" s="2">
        <f>Table2[[#This Row],[Total]]</f>
        <v>398.66999999999996</v>
      </c>
      <c r="K27" s="2">
        <f t="shared" si="3"/>
        <v>19.933499999999999</v>
      </c>
    </row>
    <row r="28" spans="1:11" x14ac:dyDescent="0.3">
      <c r="A28" s="3">
        <v>45603</v>
      </c>
      <c r="B28" t="s">
        <v>541</v>
      </c>
      <c r="C28" s="47" t="s">
        <v>18</v>
      </c>
      <c r="D28" s="1" t="s">
        <v>19</v>
      </c>
      <c r="E28" s="1">
        <v>5</v>
      </c>
      <c r="F28" s="2">
        <v>277.08999999999997</v>
      </c>
      <c r="G28" s="4">
        <f t="shared" si="0"/>
        <v>1385.4499999999998</v>
      </c>
      <c r="J28" s="2">
        <f>Table2[[#This Row],[Total]]</f>
        <v>1385.4499999999998</v>
      </c>
      <c r="K28" s="2">
        <f t="shared" si="3"/>
        <v>69.272499999999994</v>
      </c>
    </row>
    <row r="29" spans="1:11" x14ac:dyDescent="0.3">
      <c r="A29" s="3">
        <v>45657</v>
      </c>
      <c r="B29" t="s">
        <v>524</v>
      </c>
      <c r="C29" s="47" t="s">
        <v>18</v>
      </c>
      <c r="D29" s="1" t="s">
        <v>19</v>
      </c>
      <c r="E29" s="1">
        <v>1</v>
      </c>
      <c r="F29" s="2">
        <v>18300</v>
      </c>
      <c r="G29" s="4">
        <f t="shared" si="0"/>
        <v>18300</v>
      </c>
      <c r="J29" s="2">
        <f>Table2[[#This Row],[Total]]</f>
        <v>18300</v>
      </c>
      <c r="K29" s="2">
        <f t="shared" si="3"/>
        <v>915</v>
      </c>
    </row>
    <row r="30" spans="1:11" x14ac:dyDescent="0.3">
      <c r="A30" s="3">
        <v>45671</v>
      </c>
      <c r="B30" t="s">
        <v>532</v>
      </c>
      <c r="C30" s="47" t="s">
        <v>18</v>
      </c>
      <c r="D30" s="1" t="s">
        <v>19</v>
      </c>
      <c r="E30" s="1">
        <v>1</v>
      </c>
      <c r="F30" s="2">
        <f>16274+404.36+8978.1</f>
        <v>25656.46</v>
      </c>
      <c r="G30" s="4">
        <f t="shared" si="0"/>
        <v>25656.46</v>
      </c>
      <c r="J30" s="2">
        <f>Table2[[#This Row],[Total]]</f>
        <v>25656.46</v>
      </c>
      <c r="K30" s="2">
        <f t="shared" si="3"/>
        <v>1282.8229999999999</v>
      </c>
    </row>
    <row r="31" spans="1:11" x14ac:dyDescent="0.3">
      <c r="A31" s="3">
        <v>45697</v>
      </c>
      <c r="B31" t="s">
        <v>531</v>
      </c>
      <c r="C31" s="47" t="s">
        <v>18</v>
      </c>
      <c r="D31" s="1" t="s">
        <v>19</v>
      </c>
      <c r="E31" s="1">
        <v>3</v>
      </c>
      <c r="F31" s="2">
        <v>993.93</v>
      </c>
      <c r="G31" s="4">
        <f t="shared" si="0"/>
        <v>2981.79</v>
      </c>
      <c r="J31" s="2">
        <f>Table2[[#This Row],[Total]]</f>
        <v>2981.79</v>
      </c>
      <c r="K31" s="2">
        <f t="shared" si="3"/>
        <v>149.08949999999999</v>
      </c>
    </row>
    <row r="32" spans="1:11" x14ac:dyDescent="0.3">
      <c r="A32" s="3">
        <v>45728</v>
      </c>
      <c r="B32" t="s">
        <v>560</v>
      </c>
      <c r="C32" t="s">
        <v>18</v>
      </c>
      <c r="D32" s="1" t="s">
        <v>19</v>
      </c>
      <c r="E32" s="1">
        <v>1</v>
      </c>
      <c r="F32" s="2">
        <v>259</v>
      </c>
      <c r="G32" s="4">
        <f t="shared" si="0"/>
        <v>259</v>
      </c>
      <c r="J32" s="2">
        <f>Table2[[#This Row],[Total]]</f>
        <v>259</v>
      </c>
      <c r="K32" s="2">
        <f t="shared" si="3"/>
        <v>12.95</v>
      </c>
    </row>
    <row r="33" spans="1:11" x14ac:dyDescent="0.3">
      <c r="A33" s="3">
        <v>45728</v>
      </c>
      <c r="B33" t="s">
        <v>561</v>
      </c>
      <c r="C33" t="s">
        <v>18</v>
      </c>
      <c r="D33" s="1" t="s">
        <v>19</v>
      </c>
      <c r="E33" s="1">
        <v>1</v>
      </c>
      <c r="F33" s="2">
        <v>285.24</v>
      </c>
      <c r="G33" s="4">
        <f t="shared" si="0"/>
        <v>285.24</v>
      </c>
      <c r="J33" s="2">
        <f>Table2[[#This Row],[Total]]</f>
        <v>285.24</v>
      </c>
      <c r="K33" s="2">
        <f t="shared" si="3"/>
        <v>14.262</v>
      </c>
    </row>
    <row r="34" spans="1:11" x14ac:dyDescent="0.3">
      <c r="A34" s="3">
        <v>45728</v>
      </c>
      <c r="B34" t="s">
        <v>562</v>
      </c>
      <c r="C34" t="s">
        <v>18</v>
      </c>
      <c r="D34" s="1" t="s">
        <v>19</v>
      </c>
      <c r="E34" s="1">
        <v>1</v>
      </c>
      <c r="F34" s="2">
        <v>167.96</v>
      </c>
      <c r="G34" s="4">
        <f t="shared" si="0"/>
        <v>167.96</v>
      </c>
      <c r="J34" s="2">
        <f>Table2[[#This Row],[Total]]</f>
        <v>167.96</v>
      </c>
      <c r="K34" s="2">
        <f t="shared" ref="K34:K39" si="4">J34/20</f>
        <v>8.3979999999999997</v>
      </c>
    </row>
    <row r="35" spans="1:11" x14ac:dyDescent="0.3">
      <c r="A35" s="3">
        <v>45740</v>
      </c>
      <c r="B35" t="s">
        <v>552</v>
      </c>
      <c r="C35" s="47" t="s">
        <v>18</v>
      </c>
      <c r="D35" s="1" t="s">
        <v>19</v>
      </c>
      <c r="E35" s="1">
        <v>5</v>
      </c>
      <c r="F35" s="2">
        <v>4247.46</v>
      </c>
      <c r="G35" s="4">
        <f t="shared" si="0"/>
        <v>21237.3</v>
      </c>
      <c r="J35" s="2">
        <f>Table2[[#This Row],[Total]]</f>
        <v>21237.3</v>
      </c>
      <c r="K35" s="2">
        <f t="shared" si="4"/>
        <v>1061.865</v>
      </c>
    </row>
    <row r="36" spans="1:11" x14ac:dyDescent="0.3">
      <c r="A36" s="3">
        <v>45765</v>
      </c>
      <c r="B36" t="s">
        <v>557</v>
      </c>
      <c r="C36" t="s">
        <v>18</v>
      </c>
      <c r="D36" s="1" t="s">
        <v>19</v>
      </c>
      <c r="E36" s="1">
        <v>3</v>
      </c>
      <c r="F36" s="2">
        <v>199</v>
      </c>
      <c r="G36" s="4">
        <f t="shared" si="0"/>
        <v>597</v>
      </c>
      <c r="J36" s="2">
        <f>Table2[[#This Row],[Total]]</f>
        <v>597</v>
      </c>
      <c r="K36" s="2">
        <f t="shared" si="4"/>
        <v>29.85</v>
      </c>
    </row>
    <row r="37" spans="1:11" x14ac:dyDescent="0.3">
      <c r="A37" s="3">
        <v>45765</v>
      </c>
      <c r="B37" t="s">
        <v>558</v>
      </c>
      <c r="C37" t="s">
        <v>18</v>
      </c>
      <c r="D37" s="1" t="s">
        <v>19</v>
      </c>
      <c r="E37" s="1">
        <v>1</v>
      </c>
      <c r="F37" s="2">
        <v>179</v>
      </c>
      <c r="G37" s="4">
        <f t="shared" si="0"/>
        <v>179</v>
      </c>
      <c r="J37" s="2">
        <f>Table2[[#This Row],[Total]]</f>
        <v>179</v>
      </c>
      <c r="K37" s="2">
        <f t="shared" si="4"/>
        <v>8.9499999999999993</v>
      </c>
    </row>
    <row r="38" spans="1:11" x14ac:dyDescent="0.3">
      <c r="A38" s="3">
        <v>45765</v>
      </c>
      <c r="B38" t="s">
        <v>559</v>
      </c>
      <c r="C38" t="s">
        <v>18</v>
      </c>
      <c r="D38" s="1" t="s">
        <v>19</v>
      </c>
      <c r="E38" s="1">
        <v>1</v>
      </c>
      <c r="F38" s="2">
        <v>158</v>
      </c>
      <c r="G38" s="4">
        <f t="shared" si="0"/>
        <v>158</v>
      </c>
      <c r="J38" s="2">
        <f>Table2[[#This Row],[Total]]</f>
        <v>158</v>
      </c>
      <c r="K38" s="2">
        <f t="shared" si="4"/>
        <v>7.9</v>
      </c>
    </row>
    <row r="39" spans="1:11" x14ac:dyDescent="0.3">
      <c r="A39" s="3">
        <v>45771</v>
      </c>
      <c r="B39" t="s">
        <v>556</v>
      </c>
      <c r="C39" s="47" t="s">
        <v>18</v>
      </c>
      <c r="D39" s="1" t="s">
        <v>19</v>
      </c>
      <c r="E39" s="1">
        <v>5</v>
      </c>
      <c r="F39" s="2">
        <v>6183.2120000000004</v>
      </c>
      <c r="G39" s="4">
        <f t="shared" si="0"/>
        <v>30916.06</v>
      </c>
      <c r="J39" s="2">
        <f>Table2[[#This Row],[Total]]</f>
        <v>30916.06</v>
      </c>
      <c r="K39" s="2">
        <f t="shared" si="4"/>
        <v>1545.8030000000001</v>
      </c>
    </row>
    <row r="40" spans="1:11" x14ac:dyDescent="0.3">
      <c r="A40" s="3">
        <v>45771</v>
      </c>
      <c r="B40" t="s">
        <v>586</v>
      </c>
      <c r="C40" t="s">
        <v>18</v>
      </c>
      <c r="D40" s="1" t="s">
        <v>19</v>
      </c>
      <c r="E40" s="1">
        <v>8</v>
      </c>
      <c r="F40" s="2">
        <v>657</v>
      </c>
      <c r="G40" s="4">
        <f t="shared" si="0"/>
        <v>5256</v>
      </c>
      <c r="J40" s="2">
        <f>SUM(J9:J39)</f>
        <v>132746.9314</v>
      </c>
      <c r="K40" s="2">
        <f>SUM(K9:K39)</f>
        <v>6637.3465699999997</v>
      </c>
    </row>
    <row r="41" spans="1:11" x14ac:dyDescent="0.3">
      <c r="A41" s="3">
        <v>45777</v>
      </c>
      <c r="B41" t="s">
        <v>587</v>
      </c>
      <c r="C41" t="s">
        <v>18</v>
      </c>
      <c r="D41" s="1" t="s">
        <v>19</v>
      </c>
      <c r="E41" s="1">
        <v>1</v>
      </c>
      <c r="F41" s="2">
        <v>1105.44</v>
      </c>
      <c r="G41" s="4">
        <f t="shared" si="0"/>
        <v>1105.44</v>
      </c>
    </row>
    <row r="42" spans="1:11" x14ac:dyDescent="0.3">
      <c r="A42" s="3">
        <v>45798</v>
      </c>
      <c r="B42" t="s">
        <v>585</v>
      </c>
      <c r="C42" t="s">
        <v>18</v>
      </c>
      <c r="D42" s="1" t="s">
        <v>19</v>
      </c>
      <c r="E42" s="1">
        <v>9</v>
      </c>
      <c r="F42" s="2">
        <v>188.35</v>
      </c>
      <c r="G42" s="4">
        <f t="shared" si="0"/>
        <v>1695.1499999999999</v>
      </c>
      <c r="K42" s="2"/>
    </row>
    <row r="43" spans="1:11" x14ac:dyDescent="0.3">
      <c r="A43" s="3">
        <v>45799</v>
      </c>
      <c r="B43" t="s">
        <v>584</v>
      </c>
      <c r="C43" t="s">
        <v>18</v>
      </c>
      <c r="D43" s="1" t="s">
        <v>19</v>
      </c>
      <c r="E43" s="1">
        <v>9</v>
      </c>
      <c r="F43" s="2">
        <v>96.33</v>
      </c>
      <c r="G43" s="4">
        <f t="shared" si="0"/>
        <v>866.97</v>
      </c>
    </row>
    <row r="44" spans="1:11" x14ac:dyDescent="0.3">
      <c r="A44" s="3">
        <v>45804</v>
      </c>
      <c r="B44" t="s">
        <v>593</v>
      </c>
      <c r="C44" t="s">
        <v>18</v>
      </c>
      <c r="D44" s="1" t="s">
        <v>19</v>
      </c>
      <c r="E44" s="1">
        <v>3</v>
      </c>
      <c r="F44" s="2">
        <v>430.03</v>
      </c>
      <c r="G44" s="4">
        <f t="shared" si="0"/>
        <v>1290.0899999999999</v>
      </c>
    </row>
    <row r="45" spans="1:11" x14ac:dyDescent="0.3">
      <c r="A45" s="3">
        <v>45887</v>
      </c>
      <c r="B45" t="s">
        <v>726</v>
      </c>
      <c r="C45" t="s">
        <v>18</v>
      </c>
      <c r="D45" s="1" t="s">
        <v>19</v>
      </c>
      <c r="E45" s="1">
        <v>5</v>
      </c>
      <c r="F45" s="2">
        <f>15977.11/5</f>
        <v>3195.422</v>
      </c>
      <c r="G45" s="4">
        <f t="shared" si="0"/>
        <v>15977.11</v>
      </c>
    </row>
    <row r="46" spans="1:11" x14ac:dyDescent="0.3">
      <c r="A46" s="3">
        <v>45887</v>
      </c>
      <c r="B46" t="s">
        <v>727</v>
      </c>
      <c r="C46" t="s">
        <v>18</v>
      </c>
      <c r="D46" s="1" t="s">
        <v>19</v>
      </c>
      <c r="E46" s="1">
        <v>10</v>
      </c>
      <c r="F46" s="2">
        <v>297.31</v>
      </c>
      <c r="G46" s="4">
        <f t="shared" si="0"/>
        <v>2973.1</v>
      </c>
    </row>
    <row r="47" spans="1:11" x14ac:dyDescent="0.3">
      <c r="A47" s="3">
        <v>45887</v>
      </c>
      <c r="B47" t="s">
        <v>733</v>
      </c>
      <c r="C47" t="s">
        <v>18</v>
      </c>
      <c r="D47" s="1" t="s">
        <v>19</v>
      </c>
      <c r="E47" s="1">
        <v>10</v>
      </c>
      <c r="F47" s="2">
        <v>60.75</v>
      </c>
      <c r="G47" s="4">
        <f t="shared" si="0"/>
        <v>607.5</v>
      </c>
    </row>
    <row r="48" spans="1:11" x14ac:dyDescent="0.3">
      <c r="A48" s="3">
        <v>45887</v>
      </c>
      <c r="B48" t="s">
        <v>734</v>
      </c>
      <c r="C48" t="s">
        <v>18</v>
      </c>
      <c r="D48" s="1" t="s">
        <v>19</v>
      </c>
      <c r="E48" s="1">
        <v>10</v>
      </c>
      <c r="F48" s="2">
        <v>81.040000000000006</v>
      </c>
      <c r="G48" s="4">
        <f t="shared" si="0"/>
        <v>810.40000000000009</v>
      </c>
    </row>
    <row r="49" spans="1:7" x14ac:dyDescent="0.3">
      <c r="A49" s="3">
        <v>45888</v>
      </c>
      <c r="B49" t="s">
        <v>728</v>
      </c>
      <c r="C49" t="s">
        <v>18</v>
      </c>
      <c r="D49" s="1" t="s">
        <v>19</v>
      </c>
      <c r="E49" s="1">
        <v>2</v>
      </c>
      <c r="F49" s="2">
        <v>2899</v>
      </c>
      <c r="G49" s="4">
        <f t="shared" si="0"/>
        <v>5798</v>
      </c>
    </row>
    <row r="50" spans="1:7" x14ac:dyDescent="0.3">
      <c r="A50" s="3">
        <v>45888</v>
      </c>
      <c r="B50" t="s">
        <v>729</v>
      </c>
      <c r="C50" t="s">
        <v>18</v>
      </c>
      <c r="D50" s="1" t="s">
        <v>19</v>
      </c>
      <c r="E50" s="1">
        <v>1</v>
      </c>
      <c r="F50" s="2">
        <v>599</v>
      </c>
      <c r="G50" s="4">
        <f t="shared" si="0"/>
        <v>599</v>
      </c>
    </row>
    <row r="51" spans="1:7" x14ac:dyDescent="0.3">
      <c r="A51" s="3">
        <v>45888</v>
      </c>
      <c r="B51" t="s">
        <v>732</v>
      </c>
      <c r="C51" t="s">
        <v>18</v>
      </c>
      <c r="D51" s="1" t="s">
        <v>19</v>
      </c>
      <c r="E51" s="1">
        <v>1</v>
      </c>
      <c r="F51" s="2">
        <v>1608.35</v>
      </c>
      <c r="G51" s="4">
        <f t="shared" si="0"/>
        <v>1608.35</v>
      </c>
    </row>
    <row r="52" spans="1:7" x14ac:dyDescent="0.3">
      <c r="A52" s="3">
        <v>45888</v>
      </c>
      <c r="B52" t="s">
        <v>735</v>
      </c>
      <c r="C52" t="s">
        <v>18</v>
      </c>
      <c r="D52" s="1" t="s">
        <v>19</v>
      </c>
      <c r="E52" s="1">
        <v>10</v>
      </c>
      <c r="F52" s="2">
        <v>248.79</v>
      </c>
      <c r="G52" s="4">
        <f t="shared" si="0"/>
        <v>2487.9</v>
      </c>
    </row>
    <row r="53" spans="1:7" x14ac:dyDescent="0.3">
      <c r="A53" s="3">
        <v>45889</v>
      </c>
      <c r="B53" t="s">
        <v>736</v>
      </c>
      <c r="C53" t="s">
        <v>18</v>
      </c>
      <c r="D53" s="1" t="s">
        <v>19</v>
      </c>
      <c r="E53" s="1">
        <v>1</v>
      </c>
      <c r="F53" s="2">
        <v>3756.8</v>
      </c>
      <c r="G53" s="4">
        <f t="shared" si="0"/>
        <v>3756.8</v>
      </c>
    </row>
    <row r="54" spans="1:7" x14ac:dyDescent="0.3">
      <c r="A54" s="3"/>
      <c r="F54" s="2"/>
      <c r="G54" s="4">
        <f t="shared" si="0"/>
        <v>0</v>
      </c>
    </row>
    <row r="55" spans="1:7" x14ac:dyDescent="0.3">
      <c r="A55" s="3"/>
      <c r="F55" s="2"/>
      <c r="G55" s="4">
        <f t="shared" si="0"/>
        <v>0</v>
      </c>
    </row>
    <row r="56" spans="1:7" x14ac:dyDescent="0.3">
      <c r="A56" s="3"/>
      <c r="F56" s="2"/>
      <c r="G56" s="4">
        <f t="shared" si="0"/>
        <v>0</v>
      </c>
    </row>
    <row r="57" spans="1:7" x14ac:dyDescent="0.3">
      <c r="A57" s="3"/>
      <c r="F57" s="2"/>
      <c r="G57" s="4">
        <f t="shared" si="0"/>
        <v>0</v>
      </c>
    </row>
    <row r="58" spans="1:7" x14ac:dyDescent="0.3">
      <c r="A58" s="3"/>
      <c r="F58" s="2"/>
      <c r="G58" s="4">
        <f t="shared" si="0"/>
        <v>0</v>
      </c>
    </row>
    <row r="59" spans="1:7" x14ac:dyDescent="0.3">
      <c r="A59" s="3"/>
      <c r="F59" s="2"/>
      <c r="G59" s="4">
        <f t="shared" si="0"/>
        <v>0</v>
      </c>
    </row>
    <row r="60" spans="1:7" x14ac:dyDescent="0.3">
      <c r="A60" s="3"/>
      <c r="F60" s="2"/>
      <c r="G60" s="4">
        <f t="shared" si="0"/>
        <v>0</v>
      </c>
    </row>
    <row r="61" spans="1:7" x14ac:dyDescent="0.3">
      <c r="A61" s="3"/>
      <c r="F61" s="2"/>
      <c r="G61" s="4">
        <f t="shared" si="0"/>
        <v>0</v>
      </c>
    </row>
    <row r="62" spans="1:7" x14ac:dyDescent="0.3">
      <c r="A62" s="3"/>
      <c r="F62" s="2"/>
      <c r="G62" s="4">
        <f t="shared" si="0"/>
        <v>0</v>
      </c>
    </row>
    <row r="63" spans="1:7" x14ac:dyDescent="0.3">
      <c r="A63" s="3"/>
      <c r="F63" s="2"/>
      <c r="G63" s="4">
        <f t="shared" si="0"/>
        <v>0</v>
      </c>
    </row>
    <row r="64" spans="1:7" x14ac:dyDescent="0.3">
      <c r="A64" s="3"/>
      <c r="F64" s="2"/>
      <c r="G64" s="4">
        <f t="shared" si="0"/>
        <v>0</v>
      </c>
    </row>
    <row r="65" spans="1:7" x14ac:dyDescent="0.3">
      <c r="A65" s="3"/>
      <c r="F65" s="2"/>
      <c r="G65" s="4">
        <f t="shared" si="0"/>
        <v>0</v>
      </c>
    </row>
    <row r="66" spans="1:7" x14ac:dyDescent="0.3">
      <c r="A66" s="3"/>
      <c r="F66" s="2"/>
      <c r="G66" s="4">
        <f t="shared" ref="G66:G67" si="5">F66*E66</f>
        <v>0</v>
      </c>
    </row>
    <row r="67" spans="1:7" x14ac:dyDescent="0.3">
      <c r="A67" s="3"/>
      <c r="F67" s="2"/>
      <c r="G67" s="4">
        <f t="shared" si="5"/>
        <v>0</v>
      </c>
    </row>
    <row r="68" spans="1:7" x14ac:dyDescent="0.3">
      <c r="A68" s="3" t="s">
        <v>10</v>
      </c>
      <c r="F68" s="2"/>
      <c r="G68" s="2">
        <f>SUM(Table2[Total])</f>
        <v>181803.92139999999</v>
      </c>
    </row>
    <row r="69" spans="1:7" x14ac:dyDescent="0.3">
      <c r="F69" s="2"/>
      <c r="G69" s="2"/>
    </row>
    <row r="70" spans="1:7" x14ac:dyDescent="0.3">
      <c r="F70" s="2"/>
      <c r="G70" s="2"/>
    </row>
    <row r="71" spans="1:7" x14ac:dyDescent="0.3">
      <c r="F71" s="2"/>
      <c r="G71" s="2"/>
    </row>
    <row r="72" spans="1:7" x14ac:dyDescent="0.3">
      <c r="F72" s="2"/>
      <c r="G72" s="2"/>
    </row>
    <row r="73" spans="1:7" x14ac:dyDescent="0.3">
      <c r="F73" s="2"/>
      <c r="G73" s="2"/>
    </row>
    <row r="74" spans="1:7" x14ac:dyDescent="0.3">
      <c r="F74" s="2"/>
      <c r="G74" s="2"/>
    </row>
    <row r="75" spans="1:7" x14ac:dyDescent="0.3">
      <c r="F75" s="2"/>
      <c r="G7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4F13-DDF4-4F99-A668-DB269093002C}">
  <dimension ref="A3:D7"/>
  <sheetViews>
    <sheetView workbookViewId="0">
      <selection activeCell="A3" sqref="A3"/>
    </sheetView>
  </sheetViews>
  <sheetFormatPr baseColWidth="10" defaultColWidth="10.77734375" defaultRowHeight="14.4" x14ac:dyDescent="0.3"/>
  <cols>
    <col min="1" max="1" width="18.77734375" bestFit="1" customWidth="1"/>
    <col min="2" max="2" width="21.33203125" bestFit="1" customWidth="1"/>
    <col min="3" max="3" width="11.109375" bestFit="1" customWidth="1"/>
    <col min="4" max="4" width="12.6640625" bestFit="1" customWidth="1"/>
    <col min="5" max="5" width="21.5546875" bestFit="1" customWidth="1"/>
    <col min="6" max="6" width="11.109375" bestFit="1" customWidth="1"/>
    <col min="7" max="7" width="24.33203125" bestFit="1" customWidth="1"/>
    <col min="8" max="8" width="12.6640625" bestFit="1" customWidth="1"/>
  </cols>
  <sheetData>
    <row r="3" spans="1:4" x14ac:dyDescent="0.3">
      <c r="A3" s="33" t="s">
        <v>882</v>
      </c>
      <c r="B3" s="33" t="s">
        <v>879</v>
      </c>
    </row>
    <row r="4" spans="1:4" x14ac:dyDescent="0.3">
      <c r="A4" s="33" t="s">
        <v>881</v>
      </c>
      <c r="B4" t="s">
        <v>749</v>
      </c>
      <c r="C4" t="s">
        <v>748</v>
      </c>
      <c r="D4" t="s">
        <v>880</v>
      </c>
    </row>
    <row r="5" spans="1:4" x14ac:dyDescent="0.3">
      <c r="A5" s="32" t="s">
        <v>752</v>
      </c>
      <c r="B5" s="2">
        <v>1274101.98</v>
      </c>
      <c r="C5" s="2">
        <v>678005</v>
      </c>
      <c r="D5" s="2">
        <v>1952106.98</v>
      </c>
    </row>
    <row r="6" spans="1:4" x14ac:dyDescent="0.3">
      <c r="A6" s="32" t="s">
        <v>746</v>
      </c>
      <c r="B6" s="2">
        <v>181803.92139999999</v>
      </c>
      <c r="C6" s="2">
        <v>156575</v>
      </c>
      <c r="D6" s="2">
        <v>338378.92139999999</v>
      </c>
    </row>
    <row r="7" spans="1:4" x14ac:dyDescent="0.3">
      <c r="A7" s="32" t="s">
        <v>880</v>
      </c>
      <c r="B7" s="2">
        <v>1455905.9013999999</v>
      </c>
      <c r="C7" s="2">
        <v>834580</v>
      </c>
      <c r="D7" s="2">
        <v>2290485.9013999999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F44D-F78C-48F1-B2F2-B33F0BD86741}">
  <dimension ref="A1:P1229"/>
  <sheetViews>
    <sheetView tabSelected="1" workbookViewId="0">
      <selection activeCell="D19" sqref="D19"/>
    </sheetView>
  </sheetViews>
  <sheetFormatPr baseColWidth="10" defaultColWidth="10.77734375" defaultRowHeight="14.4" x14ac:dyDescent="0.3"/>
  <cols>
    <col min="2" max="2" width="13.33203125" style="54" customWidth="1"/>
    <col min="3" max="3" width="13.33203125" customWidth="1"/>
    <col min="4" max="4" width="71.109375" bestFit="1" customWidth="1"/>
    <col min="5" max="5" width="18.77734375" bestFit="1" customWidth="1"/>
    <col min="6" max="6" width="33.44140625" bestFit="1" customWidth="1"/>
    <col min="7" max="7" width="13.44140625" customWidth="1"/>
    <col min="8" max="8" width="14" bestFit="1" customWidth="1"/>
    <col min="9" max="9" width="20.33203125" bestFit="1" customWidth="1"/>
    <col min="12" max="12" width="17.44140625" customWidth="1"/>
    <col min="13" max="13" width="11.109375" customWidth="1"/>
    <col min="15" max="15" width="13.44140625" bestFit="1" customWidth="1"/>
    <col min="16" max="16" width="13.6640625" customWidth="1"/>
  </cols>
  <sheetData>
    <row r="1" spans="1:16" x14ac:dyDescent="0.3">
      <c r="A1" t="s">
        <v>737</v>
      </c>
      <c r="B1" s="54" t="s">
        <v>741</v>
      </c>
      <c r="C1" t="s">
        <v>747</v>
      </c>
      <c r="D1" t="s">
        <v>740</v>
      </c>
      <c r="E1" t="s">
        <v>750</v>
      </c>
      <c r="F1" t="s">
        <v>745</v>
      </c>
      <c r="G1" t="s">
        <v>739</v>
      </c>
      <c r="H1" t="s">
        <v>738</v>
      </c>
      <c r="I1" t="s">
        <v>849</v>
      </c>
      <c r="J1" t="s">
        <v>853</v>
      </c>
      <c r="K1" t="s">
        <v>850</v>
      </c>
      <c r="L1" t="s">
        <v>851</v>
      </c>
      <c r="M1" t="s">
        <v>852</v>
      </c>
      <c r="N1" t="s">
        <v>742</v>
      </c>
      <c r="O1" t="s">
        <v>743</v>
      </c>
      <c r="P1" t="s">
        <v>744</v>
      </c>
    </row>
    <row r="2" spans="1:16" x14ac:dyDescent="0.3">
      <c r="A2">
        <v>1</v>
      </c>
      <c r="B2" s="54">
        <v>45016</v>
      </c>
      <c r="C2" s="53" t="s">
        <v>749</v>
      </c>
      <c r="D2" t="s">
        <v>190</v>
      </c>
      <c r="E2" t="s">
        <v>752</v>
      </c>
      <c r="F2" t="s">
        <v>752</v>
      </c>
      <c r="G2" t="s">
        <v>191</v>
      </c>
      <c r="H2" t="s">
        <v>19</v>
      </c>
      <c r="I2" t="s">
        <v>854</v>
      </c>
      <c r="J2" t="s">
        <v>854</v>
      </c>
      <c r="K2" t="s">
        <v>130</v>
      </c>
      <c r="L2" t="s">
        <v>854</v>
      </c>
      <c r="M2" t="s">
        <v>45</v>
      </c>
      <c r="N2">
        <v>1</v>
      </c>
      <c r="O2">
        <v>569</v>
      </c>
      <c r="P2" s="2">
        <f t="shared" ref="P2:P65" si="0">N2*O2</f>
        <v>569</v>
      </c>
    </row>
    <row r="3" spans="1:16" x14ac:dyDescent="0.3">
      <c r="A3">
        <v>2</v>
      </c>
      <c r="B3" s="54">
        <v>45016</v>
      </c>
      <c r="C3" s="53" t="s">
        <v>749</v>
      </c>
      <c r="D3" t="s">
        <v>192</v>
      </c>
      <c r="E3" t="s">
        <v>752</v>
      </c>
      <c r="F3" t="s">
        <v>752</v>
      </c>
      <c r="G3" t="s">
        <v>191</v>
      </c>
      <c r="H3" t="s">
        <v>8</v>
      </c>
      <c r="I3" t="s">
        <v>854</v>
      </c>
      <c r="J3" t="s">
        <v>854</v>
      </c>
      <c r="K3" t="s">
        <v>130</v>
      </c>
      <c r="L3" t="s">
        <v>854</v>
      </c>
      <c r="M3" t="s">
        <v>45</v>
      </c>
      <c r="N3">
        <v>1</v>
      </c>
      <c r="O3">
        <v>1000</v>
      </c>
      <c r="P3" s="2">
        <f t="shared" si="0"/>
        <v>1000</v>
      </c>
    </row>
    <row r="4" spans="1:16" x14ac:dyDescent="0.3">
      <c r="A4">
        <v>3</v>
      </c>
      <c r="B4" s="54">
        <v>45042</v>
      </c>
      <c r="C4" s="53" t="s">
        <v>749</v>
      </c>
      <c r="D4" s="53" t="s">
        <v>17</v>
      </c>
      <c r="E4" t="s">
        <v>746</v>
      </c>
      <c r="F4" t="s">
        <v>746</v>
      </c>
      <c r="G4" t="s">
        <v>18</v>
      </c>
      <c r="H4" t="s">
        <v>19</v>
      </c>
      <c r="I4" t="s">
        <v>854</v>
      </c>
      <c r="J4" t="s">
        <v>854</v>
      </c>
      <c r="K4" t="s">
        <v>854</v>
      </c>
      <c r="L4" t="s">
        <v>854</v>
      </c>
      <c r="M4" t="s">
        <v>45</v>
      </c>
      <c r="N4">
        <v>1</v>
      </c>
      <c r="O4">
        <v>519.67999999999995</v>
      </c>
      <c r="P4" s="2">
        <f t="shared" si="0"/>
        <v>519.67999999999995</v>
      </c>
    </row>
    <row r="5" spans="1:16" x14ac:dyDescent="0.3">
      <c r="A5">
        <v>4</v>
      </c>
      <c r="B5" s="54">
        <v>45042</v>
      </c>
      <c r="C5" s="53" t="s">
        <v>749</v>
      </c>
      <c r="D5" s="53" t="s">
        <v>20</v>
      </c>
      <c r="E5" t="s">
        <v>746</v>
      </c>
      <c r="F5" t="s">
        <v>746</v>
      </c>
      <c r="G5" t="s">
        <v>18</v>
      </c>
      <c r="H5" t="s">
        <v>19</v>
      </c>
      <c r="I5" t="s">
        <v>854</v>
      </c>
      <c r="J5" t="s">
        <v>854</v>
      </c>
      <c r="K5" t="s">
        <v>854</v>
      </c>
      <c r="L5" t="s">
        <v>854</v>
      </c>
      <c r="M5" t="s">
        <v>45</v>
      </c>
      <c r="N5">
        <v>1</v>
      </c>
      <c r="O5">
        <v>893.2</v>
      </c>
      <c r="P5" s="2">
        <f t="shared" si="0"/>
        <v>893.2</v>
      </c>
    </row>
    <row r="6" spans="1:16" x14ac:dyDescent="0.3">
      <c r="A6">
        <v>5</v>
      </c>
      <c r="B6" s="54">
        <v>45043</v>
      </c>
      <c r="C6" s="53" t="s">
        <v>749</v>
      </c>
      <c r="D6" s="53" t="s">
        <v>21</v>
      </c>
      <c r="E6" t="s">
        <v>746</v>
      </c>
      <c r="F6" t="s">
        <v>746</v>
      </c>
      <c r="G6" t="s">
        <v>18</v>
      </c>
      <c r="H6" t="s">
        <v>19</v>
      </c>
      <c r="I6" t="s">
        <v>854</v>
      </c>
      <c r="J6" t="s">
        <v>854</v>
      </c>
      <c r="K6" t="s">
        <v>854</v>
      </c>
      <c r="L6" t="s">
        <v>854</v>
      </c>
      <c r="M6" t="s">
        <v>45</v>
      </c>
      <c r="N6">
        <v>1</v>
      </c>
      <c r="O6">
        <v>1010.82</v>
      </c>
      <c r="P6" s="2">
        <f t="shared" si="0"/>
        <v>1010.82</v>
      </c>
    </row>
    <row r="7" spans="1:16" x14ac:dyDescent="0.3">
      <c r="A7">
        <v>6</v>
      </c>
      <c r="B7" s="54">
        <v>45051</v>
      </c>
      <c r="C7" s="53" t="s">
        <v>749</v>
      </c>
      <c r="D7" t="s">
        <v>193</v>
      </c>
      <c r="E7" t="s">
        <v>752</v>
      </c>
      <c r="F7" t="s">
        <v>752</v>
      </c>
      <c r="G7" t="s">
        <v>18</v>
      </c>
      <c r="H7" t="s">
        <v>8</v>
      </c>
      <c r="I7" t="s">
        <v>854</v>
      </c>
      <c r="J7" t="s">
        <v>854</v>
      </c>
      <c r="K7" t="s">
        <v>130</v>
      </c>
      <c r="L7" t="s">
        <v>854</v>
      </c>
      <c r="M7" t="s">
        <v>45</v>
      </c>
      <c r="N7">
        <v>4</v>
      </c>
      <c r="O7">
        <v>200</v>
      </c>
      <c r="P7" s="2">
        <f t="shared" si="0"/>
        <v>800</v>
      </c>
    </row>
    <row r="8" spans="1:16" x14ac:dyDescent="0.3">
      <c r="A8">
        <v>7</v>
      </c>
      <c r="B8" s="54">
        <v>45059</v>
      </c>
      <c r="C8" s="53" t="s">
        <v>749</v>
      </c>
      <c r="D8" t="s">
        <v>194</v>
      </c>
      <c r="E8" t="s">
        <v>752</v>
      </c>
      <c r="F8" t="s">
        <v>752</v>
      </c>
      <c r="G8" t="s">
        <v>191</v>
      </c>
      <c r="H8" t="s">
        <v>8</v>
      </c>
      <c r="I8" t="s">
        <v>854</v>
      </c>
      <c r="J8" t="s">
        <v>854</v>
      </c>
      <c r="K8" t="s">
        <v>130</v>
      </c>
      <c r="L8" t="s">
        <v>854</v>
      </c>
      <c r="M8" t="s">
        <v>45</v>
      </c>
      <c r="N8">
        <v>1</v>
      </c>
      <c r="O8">
        <v>6000</v>
      </c>
      <c r="P8" s="2">
        <f t="shared" si="0"/>
        <v>6000</v>
      </c>
    </row>
    <row r="9" spans="1:16" x14ac:dyDescent="0.3">
      <c r="A9">
        <v>8</v>
      </c>
      <c r="B9" s="54">
        <v>45059</v>
      </c>
      <c r="C9" s="53" t="s">
        <v>749</v>
      </c>
      <c r="D9" t="s">
        <v>195</v>
      </c>
      <c r="E9" t="s">
        <v>752</v>
      </c>
      <c r="F9" t="s">
        <v>752</v>
      </c>
      <c r="G9" t="s">
        <v>191</v>
      </c>
      <c r="H9" t="s">
        <v>8</v>
      </c>
      <c r="I9" t="s">
        <v>854</v>
      </c>
      <c r="J9" t="s">
        <v>854</v>
      </c>
      <c r="K9" t="s">
        <v>130</v>
      </c>
      <c r="L9" t="s">
        <v>854</v>
      </c>
      <c r="M9" t="s">
        <v>45</v>
      </c>
      <c r="N9">
        <v>1</v>
      </c>
      <c r="O9">
        <v>2000</v>
      </c>
      <c r="P9" s="2">
        <f t="shared" si="0"/>
        <v>2000</v>
      </c>
    </row>
    <row r="10" spans="1:16" x14ac:dyDescent="0.3">
      <c r="A10">
        <v>9</v>
      </c>
      <c r="B10" s="54">
        <v>45063</v>
      </c>
      <c r="C10" s="53" t="s">
        <v>749</v>
      </c>
      <c r="D10" t="s">
        <v>196</v>
      </c>
      <c r="E10" t="s">
        <v>752</v>
      </c>
      <c r="F10" t="s">
        <v>752</v>
      </c>
      <c r="G10" t="s">
        <v>18</v>
      </c>
      <c r="H10" t="s">
        <v>8</v>
      </c>
      <c r="I10" t="s">
        <v>854</v>
      </c>
      <c r="J10" t="s">
        <v>854</v>
      </c>
      <c r="K10" t="s">
        <v>130</v>
      </c>
      <c r="L10" t="s">
        <v>854</v>
      </c>
      <c r="M10" t="s">
        <v>45</v>
      </c>
      <c r="N10">
        <v>1</v>
      </c>
      <c r="O10">
        <v>12000</v>
      </c>
      <c r="P10" s="2">
        <f t="shared" si="0"/>
        <v>12000</v>
      </c>
    </row>
    <row r="11" spans="1:16" x14ac:dyDescent="0.3">
      <c r="A11">
        <v>10</v>
      </c>
      <c r="B11" s="54">
        <v>45063</v>
      </c>
      <c r="C11" s="53" t="s">
        <v>749</v>
      </c>
      <c r="D11" t="s">
        <v>197</v>
      </c>
      <c r="E11" t="s">
        <v>752</v>
      </c>
      <c r="F11" t="s">
        <v>752</v>
      </c>
      <c r="G11" t="s">
        <v>191</v>
      </c>
      <c r="H11" t="s">
        <v>8</v>
      </c>
      <c r="I11" t="s">
        <v>854</v>
      </c>
      <c r="J11" t="s">
        <v>854</v>
      </c>
      <c r="K11" t="s">
        <v>130</v>
      </c>
      <c r="L11" t="s">
        <v>854</v>
      </c>
      <c r="M11" t="s">
        <v>45</v>
      </c>
      <c r="N11">
        <v>1</v>
      </c>
      <c r="O11">
        <v>12000</v>
      </c>
      <c r="P11" s="2">
        <f t="shared" si="0"/>
        <v>12000</v>
      </c>
    </row>
    <row r="12" spans="1:16" x14ac:dyDescent="0.3">
      <c r="A12">
        <v>11</v>
      </c>
      <c r="B12" s="54">
        <v>45063</v>
      </c>
      <c r="C12" s="53" t="s">
        <v>749</v>
      </c>
      <c r="D12" t="s">
        <v>198</v>
      </c>
      <c r="E12" t="s">
        <v>752</v>
      </c>
      <c r="F12" t="s">
        <v>752</v>
      </c>
      <c r="G12" t="s">
        <v>18</v>
      </c>
      <c r="H12" t="s">
        <v>100</v>
      </c>
      <c r="I12" t="s">
        <v>854</v>
      </c>
      <c r="J12" t="s">
        <v>854</v>
      </c>
      <c r="K12" t="s">
        <v>130</v>
      </c>
      <c r="L12" t="s">
        <v>854</v>
      </c>
      <c r="M12" t="s">
        <v>45</v>
      </c>
      <c r="N12">
        <v>1</v>
      </c>
      <c r="O12">
        <v>60</v>
      </c>
      <c r="P12" s="2">
        <f t="shared" si="0"/>
        <v>60</v>
      </c>
    </row>
    <row r="13" spans="1:16" x14ac:dyDescent="0.3">
      <c r="A13">
        <v>12</v>
      </c>
      <c r="B13" s="54">
        <v>45068</v>
      </c>
      <c r="C13" s="53" t="s">
        <v>749</v>
      </c>
      <c r="D13" t="s">
        <v>199</v>
      </c>
      <c r="E13" t="s">
        <v>752</v>
      </c>
      <c r="F13" t="s">
        <v>752</v>
      </c>
      <c r="G13" t="s">
        <v>18</v>
      </c>
      <c r="H13" t="s">
        <v>8</v>
      </c>
      <c r="I13" t="s">
        <v>854</v>
      </c>
      <c r="J13" t="s">
        <v>854</v>
      </c>
      <c r="K13" t="s">
        <v>130</v>
      </c>
      <c r="L13" t="s">
        <v>854</v>
      </c>
      <c r="M13" t="s">
        <v>45</v>
      </c>
      <c r="N13">
        <v>6</v>
      </c>
      <c r="O13">
        <v>200</v>
      </c>
      <c r="P13" s="2">
        <f t="shared" si="0"/>
        <v>1200</v>
      </c>
    </row>
    <row r="14" spans="1:16" x14ac:dyDescent="0.3">
      <c r="A14">
        <v>13</v>
      </c>
      <c r="B14" s="54">
        <v>45069</v>
      </c>
      <c r="C14" s="53" t="s">
        <v>749</v>
      </c>
      <c r="D14" t="s">
        <v>200</v>
      </c>
      <c r="E14" t="s">
        <v>752</v>
      </c>
      <c r="F14" t="s">
        <v>752</v>
      </c>
      <c r="G14" t="s">
        <v>18</v>
      </c>
      <c r="H14" t="s">
        <v>19</v>
      </c>
      <c r="I14" t="s">
        <v>854</v>
      </c>
      <c r="J14" t="s">
        <v>854</v>
      </c>
      <c r="K14" t="s">
        <v>130</v>
      </c>
      <c r="L14" t="s">
        <v>854</v>
      </c>
      <c r="M14" t="s">
        <v>45</v>
      </c>
      <c r="N14">
        <v>1</v>
      </c>
      <c r="O14">
        <v>1349</v>
      </c>
      <c r="P14" s="2">
        <f t="shared" si="0"/>
        <v>1349</v>
      </c>
    </row>
    <row r="15" spans="1:16" x14ac:dyDescent="0.3">
      <c r="A15">
        <v>14</v>
      </c>
      <c r="B15" s="54">
        <v>45069</v>
      </c>
      <c r="C15" s="53" t="s">
        <v>749</v>
      </c>
      <c r="D15" t="s">
        <v>201</v>
      </c>
      <c r="E15" t="s">
        <v>752</v>
      </c>
      <c r="F15" t="s">
        <v>752</v>
      </c>
      <c r="G15" t="s">
        <v>18</v>
      </c>
      <c r="H15" t="s">
        <v>19</v>
      </c>
      <c r="I15" t="s">
        <v>854</v>
      </c>
      <c r="J15" t="s">
        <v>854</v>
      </c>
      <c r="K15" t="s">
        <v>130</v>
      </c>
      <c r="L15" t="s">
        <v>854</v>
      </c>
      <c r="M15" t="s">
        <v>45</v>
      </c>
      <c r="N15">
        <v>1</v>
      </c>
      <c r="O15">
        <v>298</v>
      </c>
      <c r="P15" s="2">
        <f t="shared" si="0"/>
        <v>298</v>
      </c>
    </row>
    <row r="16" spans="1:16" x14ac:dyDescent="0.3">
      <c r="A16">
        <v>15</v>
      </c>
      <c r="B16" s="54">
        <v>45069</v>
      </c>
      <c r="C16" s="53" t="s">
        <v>749</v>
      </c>
      <c r="D16" t="s">
        <v>202</v>
      </c>
      <c r="E16" t="s">
        <v>752</v>
      </c>
      <c r="F16" t="s">
        <v>752</v>
      </c>
      <c r="G16" t="s">
        <v>18</v>
      </c>
      <c r="H16" t="s">
        <v>19</v>
      </c>
      <c r="I16" t="s">
        <v>854</v>
      </c>
      <c r="J16" t="s">
        <v>854</v>
      </c>
      <c r="K16" t="s">
        <v>130</v>
      </c>
      <c r="L16" t="s">
        <v>854</v>
      </c>
      <c r="M16" t="s">
        <v>45</v>
      </c>
      <c r="N16">
        <v>3</v>
      </c>
      <c r="O16">
        <v>317.72000000000003</v>
      </c>
      <c r="P16" s="2">
        <f t="shared" si="0"/>
        <v>953.16000000000008</v>
      </c>
    </row>
    <row r="17" spans="1:16" x14ac:dyDescent="0.3">
      <c r="A17">
        <v>16</v>
      </c>
      <c r="B17" s="54">
        <v>45069</v>
      </c>
      <c r="C17" s="53" t="s">
        <v>749</v>
      </c>
      <c r="D17" t="s">
        <v>203</v>
      </c>
      <c r="E17" t="s">
        <v>752</v>
      </c>
      <c r="F17" t="s">
        <v>752</v>
      </c>
      <c r="G17" t="s">
        <v>18</v>
      </c>
      <c r="H17" t="s">
        <v>19</v>
      </c>
      <c r="I17" t="s">
        <v>854</v>
      </c>
      <c r="J17" t="s">
        <v>854</v>
      </c>
      <c r="K17" t="s">
        <v>130</v>
      </c>
      <c r="L17" t="s">
        <v>854</v>
      </c>
      <c r="M17" t="s">
        <v>45</v>
      </c>
      <c r="N17">
        <v>5</v>
      </c>
      <c r="O17">
        <v>129</v>
      </c>
      <c r="P17" s="2">
        <f t="shared" si="0"/>
        <v>645</v>
      </c>
    </row>
    <row r="18" spans="1:16" x14ac:dyDescent="0.3">
      <c r="A18">
        <v>17</v>
      </c>
      <c r="B18" s="54">
        <v>45069</v>
      </c>
      <c r="C18" s="53" t="s">
        <v>749</v>
      </c>
      <c r="D18" t="s">
        <v>204</v>
      </c>
      <c r="E18" t="s">
        <v>752</v>
      </c>
      <c r="F18" t="s">
        <v>752</v>
      </c>
      <c r="G18" t="s">
        <v>18</v>
      </c>
      <c r="H18" t="s">
        <v>19</v>
      </c>
      <c r="I18" t="s">
        <v>854</v>
      </c>
      <c r="J18" t="s">
        <v>854</v>
      </c>
      <c r="K18" t="s">
        <v>130</v>
      </c>
      <c r="L18" t="s">
        <v>854</v>
      </c>
      <c r="M18" t="s">
        <v>45</v>
      </c>
      <c r="N18">
        <v>3</v>
      </c>
      <c r="O18">
        <v>95.99</v>
      </c>
      <c r="P18" s="2">
        <f t="shared" si="0"/>
        <v>287.96999999999997</v>
      </c>
    </row>
    <row r="19" spans="1:16" x14ac:dyDescent="0.3">
      <c r="A19">
        <v>18</v>
      </c>
      <c r="B19" s="54">
        <v>45076</v>
      </c>
      <c r="C19" s="53" t="s">
        <v>749</v>
      </c>
      <c r="D19" t="s">
        <v>205</v>
      </c>
      <c r="E19" t="s">
        <v>752</v>
      </c>
      <c r="F19" t="s">
        <v>752</v>
      </c>
      <c r="G19" t="s">
        <v>206</v>
      </c>
      <c r="H19" t="s">
        <v>100</v>
      </c>
      <c r="I19" t="s">
        <v>854</v>
      </c>
      <c r="J19" t="s">
        <v>854</v>
      </c>
      <c r="K19" t="s">
        <v>130</v>
      </c>
      <c r="L19" t="s">
        <v>854</v>
      </c>
      <c r="M19" t="s">
        <v>45</v>
      </c>
      <c r="N19">
        <v>1</v>
      </c>
      <c r="O19">
        <v>8250</v>
      </c>
      <c r="P19" s="2">
        <f t="shared" si="0"/>
        <v>8250</v>
      </c>
    </row>
    <row r="20" spans="1:16" x14ac:dyDescent="0.3">
      <c r="A20">
        <v>19</v>
      </c>
      <c r="B20" s="54">
        <v>45076</v>
      </c>
      <c r="C20" s="53" t="s">
        <v>749</v>
      </c>
      <c r="D20" t="s">
        <v>207</v>
      </c>
      <c r="E20" t="s">
        <v>752</v>
      </c>
      <c r="F20" t="s">
        <v>752</v>
      </c>
      <c r="G20" t="s">
        <v>206</v>
      </c>
      <c r="H20" t="s">
        <v>100</v>
      </c>
      <c r="I20" t="s">
        <v>854</v>
      </c>
      <c r="J20" t="s">
        <v>854</v>
      </c>
      <c r="K20" t="s">
        <v>130</v>
      </c>
      <c r="L20" t="s">
        <v>854</v>
      </c>
      <c r="M20" t="s">
        <v>45</v>
      </c>
      <c r="N20">
        <v>1</v>
      </c>
      <c r="O20">
        <v>13419</v>
      </c>
      <c r="P20" s="2">
        <f t="shared" si="0"/>
        <v>13419</v>
      </c>
    </row>
    <row r="21" spans="1:16" x14ac:dyDescent="0.3">
      <c r="A21">
        <v>20</v>
      </c>
      <c r="B21" s="54">
        <v>45076</v>
      </c>
      <c r="C21" s="53" t="s">
        <v>749</v>
      </c>
      <c r="D21" t="s">
        <v>208</v>
      </c>
      <c r="E21" t="s">
        <v>752</v>
      </c>
      <c r="F21" t="s">
        <v>752</v>
      </c>
      <c r="G21" t="s">
        <v>206</v>
      </c>
      <c r="H21" t="s">
        <v>100</v>
      </c>
      <c r="I21" t="s">
        <v>854</v>
      </c>
      <c r="J21" t="s">
        <v>854</v>
      </c>
      <c r="K21" t="s">
        <v>130</v>
      </c>
      <c r="L21" t="s">
        <v>854</v>
      </c>
      <c r="M21" t="s">
        <v>45</v>
      </c>
      <c r="N21">
        <v>2</v>
      </c>
      <c r="O21">
        <v>7598</v>
      </c>
      <c r="P21" s="2">
        <f t="shared" si="0"/>
        <v>15196</v>
      </c>
    </row>
    <row r="22" spans="1:16" x14ac:dyDescent="0.3">
      <c r="A22">
        <v>21</v>
      </c>
      <c r="B22" s="54">
        <v>45076</v>
      </c>
      <c r="C22" s="53" t="s">
        <v>749</v>
      </c>
      <c r="D22" t="s">
        <v>209</v>
      </c>
      <c r="E22" t="s">
        <v>752</v>
      </c>
      <c r="F22" t="s">
        <v>752</v>
      </c>
      <c r="G22" t="s">
        <v>206</v>
      </c>
      <c r="H22" t="s">
        <v>100</v>
      </c>
      <c r="I22" t="s">
        <v>854</v>
      </c>
      <c r="J22" t="s">
        <v>854</v>
      </c>
      <c r="K22" t="s">
        <v>130</v>
      </c>
      <c r="L22" t="s">
        <v>854</v>
      </c>
      <c r="M22" t="s">
        <v>45</v>
      </c>
      <c r="N22">
        <v>1</v>
      </c>
      <c r="O22">
        <v>2315</v>
      </c>
      <c r="P22" s="2">
        <f t="shared" si="0"/>
        <v>2315</v>
      </c>
    </row>
    <row r="23" spans="1:16" x14ac:dyDescent="0.3">
      <c r="A23">
        <v>22</v>
      </c>
      <c r="B23" s="54">
        <v>45076</v>
      </c>
      <c r="C23" s="53" t="s">
        <v>749</v>
      </c>
      <c r="D23" t="s">
        <v>210</v>
      </c>
      <c r="E23" t="s">
        <v>752</v>
      </c>
      <c r="F23" t="s">
        <v>752</v>
      </c>
      <c r="G23" t="s">
        <v>206</v>
      </c>
      <c r="H23" t="s">
        <v>19</v>
      </c>
      <c r="I23" t="s">
        <v>854</v>
      </c>
      <c r="J23" t="s">
        <v>854</v>
      </c>
      <c r="K23" t="s">
        <v>130</v>
      </c>
      <c r="L23" t="s">
        <v>854</v>
      </c>
      <c r="M23" t="s">
        <v>45</v>
      </c>
      <c r="N23">
        <v>2</v>
      </c>
      <c r="O23">
        <v>7599</v>
      </c>
      <c r="P23" s="2">
        <f t="shared" si="0"/>
        <v>15198</v>
      </c>
    </row>
    <row r="24" spans="1:16" x14ac:dyDescent="0.3">
      <c r="A24">
        <v>23</v>
      </c>
      <c r="B24" s="54">
        <v>45077</v>
      </c>
      <c r="C24" s="53" t="s">
        <v>749</v>
      </c>
      <c r="D24" t="s">
        <v>211</v>
      </c>
      <c r="E24" t="s">
        <v>752</v>
      </c>
      <c r="F24" t="s">
        <v>752</v>
      </c>
      <c r="G24" t="s">
        <v>18</v>
      </c>
      <c r="H24" t="s">
        <v>19</v>
      </c>
      <c r="I24" t="s">
        <v>854</v>
      </c>
      <c r="J24" t="s">
        <v>854</v>
      </c>
      <c r="K24" t="s">
        <v>130</v>
      </c>
      <c r="L24" t="s">
        <v>854</v>
      </c>
      <c r="M24" t="s">
        <v>45</v>
      </c>
      <c r="N24">
        <v>3</v>
      </c>
      <c r="O24">
        <v>809</v>
      </c>
      <c r="P24" s="2">
        <f t="shared" si="0"/>
        <v>2427</v>
      </c>
    </row>
    <row r="25" spans="1:16" x14ac:dyDescent="0.3">
      <c r="A25">
        <v>24</v>
      </c>
      <c r="B25" s="54">
        <v>45077</v>
      </c>
      <c r="C25" s="53" t="s">
        <v>749</v>
      </c>
      <c r="D25" t="s">
        <v>212</v>
      </c>
      <c r="E25" t="s">
        <v>752</v>
      </c>
      <c r="F25" t="s">
        <v>752</v>
      </c>
      <c r="G25" t="s">
        <v>18</v>
      </c>
      <c r="H25" t="s">
        <v>19</v>
      </c>
      <c r="I25" t="s">
        <v>854</v>
      </c>
      <c r="J25" t="s">
        <v>854</v>
      </c>
      <c r="K25" t="s">
        <v>130</v>
      </c>
      <c r="L25" t="s">
        <v>854</v>
      </c>
      <c r="M25" t="s">
        <v>45</v>
      </c>
      <c r="N25">
        <v>1</v>
      </c>
      <c r="O25">
        <v>880.44</v>
      </c>
      <c r="P25" s="2">
        <f t="shared" si="0"/>
        <v>880.44</v>
      </c>
    </row>
    <row r="26" spans="1:16" x14ac:dyDescent="0.3">
      <c r="A26">
        <v>25</v>
      </c>
      <c r="B26" s="54">
        <v>45077</v>
      </c>
      <c r="C26" s="53" t="s">
        <v>749</v>
      </c>
      <c r="D26" t="s">
        <v>213</v>
      </c>
      <c r="E26" t="s">
        <v>752</v>
      </c>
      <c r="F26" t="s">
        <v>752</v>
      </c>
      <c r="G26" t="s">
        <v>18</v>
      </c>
      <c r="H26" t="s">
        <v>19</v>
      </c>
      <c r="I26" t="s">
        <v>854</v>
      </c>
      <c r="J26" t="s">
        <v>854</v>
      </c>
      <c r="K26" t="s">
        <v>130</v>
      </c>
      <c r="L26" t="s">
        <v>854</v>
      </c>
      <c r="M26" t="s">
        <v>45</v>
      </c>
      <c r="N26">
        <v>3</v>
      </c>
      <c r="O26">
        <v>1094.83</v>
      </c>
      <c r="P26" s="2">
        <f t="shared" si="0"/>
        <v>3284.49</v>
      </c>
    </row>
    <row r="27" spans="1:16" x14ac:dyDescent="0.3">
      <c r="A27">
        <v>26</v>
      </c>
      <c r="B27" s="54">
        <v>45077</v>
      </c>
      <c r="C27" s="53" t="s">
        <v>749</v>
      </c>
      <c r="D27" t="s">
        <v>214</v>
      </c>
      <c r="E27" t="s">
        <v>752</v>
      </c>
      <c r="F27" t="s">
        <v>752</v>
      </c>
      <c r="G27" t="s">
        <v>18</v>
      </c>
      <c r="H27" t="s">
        <v>19</v>
      </c>
      <c r="I27" t="s">
        <v>854</v>
      </c>
      <c r="J27" t="s">
        <v>854</v>
      </c>
      <c r="K27" t="s">
        <v>130</v>
      </c>
      <c r="L27" t="s">
        <v>854</v>
      </c>
      <c r="M27" t="s">
        <v>45</v>
      </c>
      <c r="N27">
        <v>3</v>
      </c>
      <c r="O27">
        <v>135.63</v>
      </c>
      <c r="P27" s="2">
        <f t="shared" si="0"/>
        <v>406.89</v>
      </c>
    </row>
    <row r="28" spans="1:16" x14ac:dyDescent="0.3">
      <c r="A28">
        <v>27</v>
      </c>
      <c r="B28" s="54">
        <v>45077</v>
      </c>
      <c r="C28" s="53" t="s">
        <v>749</v>
      </c>
      <c r="D28" t="s">
        <v>215</v>
      </c>
      <c r="E28" t="s">
        <v>752</v>
      </c>
      <c r="F28" t="s">
        <v>752</v>
      </c>
      <c r="G28" t="s">
        <v>18</v>
      </c>
      <c r="H28" t="s">
        <v>19</v>
      </c>
      <c r="I28" t="s">
        <v>854</v>
      </c>
      <c r="J28" t="s">
        <v>854</v>
      </c>
      <c r="K28" t="s">
        <v>130</v>
      </c>
      <c r="L28" t="s">
        <v>854</v>
      </c>
      <c r="M28" t="s">
        <v>45</v>
      </c>
      <c r="N28">
        <v>1</v>
      </c>
      <c r="O28">
        <v>350</v>
      </c>
      <c r="P28" s="2">
        <f t="shared" si="0"/>
        <v>350</v>
      </c>
    </row>
    <row r="29" spans="1:16" x14ac:dyDescent="0.3">
      <c r="A29">
        <v>28</v>
      </c>
      <c r="B29" s="54">
        <v>45077</v>
      </c>
      <c r="C29" s="53" t="s">
        <v>749</v>
      </c>
      <c r="D29" t="s">
        <v>216</v>
      </c>
      <c r="E29" t="s">
        <v>752</v>
      </c>
      <c r="F29" t="s">
        <v>752</v>
      </c>
      <c r="G29" t="s">
        <v>18</v>
      </c>
      <c r="H29" t="s">
        <v>8</v>
      </c>
      <c r="I29" t="s">
        <v>854</v>
      </c>
      <c r="J29" t="s">
        <v>854</v>
      </c>
      <c r="K29" t="s">
        <v>130</v>
      </c>
      <c r="L29" t="s">
        <v>854</v>
      </c>
      <c r="M29" t="s">
        <v>45</v>
      </c>
      <c r="N29">
        <v>3</v>
      </c>
      <c r="O29">
        <v>200</v>
      </c>
      <c r="P29" s="2">
        <f t="shared" si="0"/>
        <v>600</v>
      </c>
    </row>
    <row r="30" spans="1:16" x14ac:dyDescent="0.3">
      <c r="A30">
        <v>29</v>
      </c>
      <c r="B30" s="54">
        <v>45077</v>
      </c>
      <c r="C30" s="53" t="s">
        <v>749</v>
      </c>
      <c r="D30" t="s">
        <v>217</v>
      </c>
      <c r="E30" t="s">
        <v>752</v>
      </c>
      <c r="F30" t="s">
        <v>752</v>
      </c>
      <c r="G30" t="s">
        <v>18</v>
      </c>
      <c r="H30" t="s">
        <v>19</v>
      </c>
      <c r="I30" t="s">
        <v>854</v>
      </c>
      <c r="J30" t="s">
        <v>854</v>
      </c>
      <c r="K30" t="s">
        <v>130</v>
      </c>
      <c r="L30" t="s">
        <v>854</v>
      </c>
      <c r="M30" t="s">
        <v>45</v>
      </c>
      <c r="N30">
        <v>12</v>
      </c>
      <c r="O30">
        <v>474.75</v>
      </c>
      <c r="P30" s="2">
        <f t="shared" si="0"/>
        <v>5697</v>
      </c>
    </row>
    <row r="31" spans="1:16" x14ac:dyDescent="0.3">
      <c r="A31">
        <v>30</v>
      </c>
      <c r="B31" s="54">
        <v>45079</v>
      </c>
      <c r="C31" s="53" t="s">
        <v>749</v>
      </c>
      <c r="D31" t="s">
        <v>218</v>
      </c>
      <c r="E31" t="s">
        <v>752</v>
      </c>
      <c r="F31" t="s">
        <v>752</v>
      </c>
      <c r="G31" t="s">
        <v>18</v>
      </c>
      <c r="H31" t="s">
        <v>19</v>
      </c>
      <c r="I31" t="s">
        <v>854</v>
      </c>
      <c r="J31" t="s">
        <v>854</v>
      </c>
      <c r="K31" t="s">
        <v>130</v>
      </c>
      <c r="L31" t="s">
        <v>854</v>
      </c>
      <c r="M31" t="s">
        <v>45</v>
      </c>
      <c r="N31">
        <v>6</v>
      </c>
      <c r="O31">
        <v>499</v>
      </c>
      <c r="P31" s="2">
        <f t="shared" si="0"/>
        <v>2994</v>
      </c>
    </row>
    <row r="32" spans="1:16" x14ac:dyDescent="0.3">
      <c r="A32">
        <v>31</v>
      </c>
      <c r="B32" s="54">
        <v>45079</v>
      </c>
      <c r="C32" s="53" t="s">
        <v>749</v>
      </c>
      <c r="D32" t="s">
        <v>219</v>
      </c>
      <c r="E32" t="s">
        <v>752</v>
      </c>
      <c r="F32" t="s">
        <v>752</v>
      </c>
      <c r="G32" t="s">
        <v>18</v>
      </c>
      <c r="H32" t="s">
        <v>19</v>
      </c>
      <c r="I32" t="s">
        <v>854</v>
      </c>
      <c r="J32" t="s">
        <v>854</v>
      </c>
      <c r="K32" t="s">
        <v>130</v>
      </c>
      <c r="L32" t="s">
        <v>854</v>
      </c>
      <c r="M32" t="s">
        <v>45</v>
      </c>
      <c r="N32">
        <v>1</v>
      </c>
      <c r="O32">
        <v>14.67</v>
      </c>
      <c r="P32" s="2">
        <f t="shared" si="0"/>
        <v>14.67</v>
      </c>
    </row>
    <row r="33" spans="1:16" x14ac:dyDescent="0.3">
      <c r="A33">
        <v>32</v>
      </c>
      <c r="B33" s="54">
        <v>45079</v>
      </c>
      <c r="C33" s="53" t="s">
        <v>749</v>
      </c>
      <c r="D33" t="s">
        <v>220</v>
      </c>
      <c r="E33" t="s">
        <v>752</v>
      </c>
      <c r="F33" t="s">
        <v>752</v>
      </c>
      <c r="G33" t="s">
        <v>18</v>
      </c>
      <c r="H33" t="s">
        <v>19</v>
      </c>
      <c r="I33" t="s">
        <v>854</v>
      </c>
      <c r="J33" t="s">
        <v>854</v>
      </c>
      <c r="K33" t="s">
        <v>130</v>
      </c>
      <c r="L33" t="s">
        <v>854</v>
      </c>
      <c r="M33" t="s">
        <v>45</v>
      </c>
      <c r="N33">
        <v>1</v>
      </c>
      <c r="O33">
        <v>79</v>
      </c>
      <c r="P33" s="2">
        <f t="shared" si="0"/>
        <v>79</v>
      </c>
    </row>
    <row r="34" spans="1:16" x14ac:dyDescent="0.3">
      <c r="A34">
        <v>33</v>
      </c>
      <c r="B34" s="54">
        <v>45079</v>
      </c>
      <c r="C34" s="53" t="s">
        <v>749</v>
      </c>
      <c r="D34" t="s">
        <v>221</v>
      </c>
      <c r="E34" t="s">
        <v>752</v>
      </c>
      <c r="F34" t="s">
        <v>752</v>
      </c>
      <c r="G34" t="s">
        <v>18</v>
      </c>
      <c r="H34" t="s">
        <v>19</v>
      </c>
      <c r="I34" t="s">
        <v>854</v>
      </c>
      <c r="J34" t="s">
        <v>854</v>
      </c>
      <c r="K34" t="s">
        <v>130</v>
      </c>
      <c r="L34" t="s">
        <v>854</v>
      </c>
      <c r="M34" t="s">
        <v>45</v>
      </c>
      <c r="N34">
        <v>5</v>
      </c>
      <c r="O34">
        <v>55</v>
      </c>
      <c r="P34" s="2">
        <f t="shared" si="0"/>
        <v>275</v>
      </c>
    </row>
    <row r="35" spans="1:16" x14ac:dyDescent="0.3">
      <c r="A35">
        <v>34</v>
      </c>
      <c r="B35" s="54">
        <v>45079</v>
      </c>
      <c r="C35" s="53" t="s">
        <v>749</v>
      </c>
      <c r="D35" t="s">
        <v>222</v>
      </c>
      <c r="E35" t="s">
        <v>752</v>
      </c>
      <c r="F35" t="s">
        <v>752</v>
      </c>
      <c r="G35" t="s">
        <v>18</v>
      </c>
      <c r="H35" t="s">
        <v>19</v>
      </c>
      <c r="I35" t="s">
        <v>854</v>
      </c>
      <c r="J35" t="s">
        <v>854</v>
      </c>
      <c r="K35" t="s">
        <v>130</v>
      </c>
      <c r="L35" t="s">
        <v>854</v>
      </c>
      <c r="M35" t="s">
        <v>45</v>
      </c>
      <c r="N35">
        <v>5</v>
      </c>
      <c r="O35">
        <v>879</v>
      </c>
      <c r="P35" s="2">
        <f t="shared" si="0"/>
        <v>4395</v>
      </c>
    </row>
    <row r="36" spans="1:16" x14ac:dyDescent="0.3">
      <c r="A36">
        <v>35</v>
      </c>
      <c r="B36" s="54">
        <v>45079</v>
      </c>
      <c r="C36" s="53" t="s">
        <v>749</v>
      </c>
      <c r="D36" t="s">
        <v>223</v>
      </c>
      <c r="E36" t="s">
        <v>752</v>
      </c>
      <c r="F36" t="s">
        <v>752</v>
      </c>
      <c r="G36" t="s">
        <v>18</v>
      </c>
      <c r="H36" t="s">
        <v>19</v>
      </c>
      <c r="I36" t="s">
        <v>854</v>
      </c>
      <c r="J36" t="s">
        <v>854</v>
      </c>
      <c r="K36" t="s">
        <v>130</v>
      </c>
      <c r="L36" t="s">
        <v>854</v>
      </c>
      <c r="M36" t="s">
        <v>45</v>
      </c>
      <c r="N36">
        <v>6</v>
      </c>
      <c r="O36">
        <v>71</v>
      </c>
      <c r="P36" s="2">
        <f t="shared" si="0"/>
        <v>426</v>
      </c>
    </row>
    <row r="37" spans="1:16" x14ac:dyDescent="0.3">
      <c r="A37">
        <v>36</v>
      </c>
      <c r="B37" s="54">
        <v>45079</v>
      </c>
      <c r="C37" s="53" t="s">
        <v>749</v>
      </c>
      <c r="D37" t="s">
        <v>224</v>
      </c>
      <c r="E37" t="s">
        <v>752</v>
      </c>
      <c r="F37" t="s">
        <v>752</v>
      </c>
      <c r="G37" t="s">
        <v>18</v>
      </c>
      <c r="H37" t="s">
        <v>19</v>
      </c>
      <c r="I37" t="s">
        <v>854</v>
      </c>
      <c r="J37" t="s">
        <v>854</v>
      </c>
      <c r="K37" t="s">
        <v>130</v>
      </c>
      <c r="L37" t="s">
        <v>854</v>
      </c>
      <c r="M37" t="s">
        <v>45</v>
      </c>
      <c r="N37">
        <v>14</v>
      </c>
      <c r="O37">
        <v>70</v>
      </c>
      <c r="P37" s="2">
        <f t="shared" si="0"/>
        <v>980</v>
      </c>
    </row>
    <row r="38" spans="1:16" x14ac:dyDescent="0.3">
      <c r="A38">
        <v>37</v>
      </c>
      <c r="B38" s="54">
        <v>45079</v>
      </c>
      <c r="C38" s="53" t="s">
        <v>749</v>
      </c>
      <c r="D38" t="s">
        <v>225</v>
      </c>
      <c r="E38" t="s">
        <v>752</v>
      </c>
      <c r="F38" t="s">
        <v>752</v>
      </c>
      <c r="G38" t="s">
        <v>18</v>
      </c>
      <c r="H38" t="s">
        <v>19</v>
      </c>
      <c r="I38" t="s">
        <v>854</v>
      </c>
      <c r="J38" t="s">
        <v>854</v>
      </c>
      <c r="K38" t="s">
        <v>130</v>
      </c>
      <c r="L38" t="s">
        <v>854</v>
      </c>
      <c r="M38" t="s">
        <v>45</v>
      </c>
      <c r="N38">
        <v>5</v>
      </c>
      <c r="O38">
        <v>735</v>
      </c>
      <c r="P38" s="2">
        <f t="shared" si="0"/>
        <v>3675</v>
      </c>
    </row>
    <row r="39" spans="1:16" x14ac:dyDescent="0.3">
      <c r="A39">
        <v>38</v>
      </c>
      <c r="B39" s="54">
        <v>45081</v>
      </c>
      <c r="C39" s="53" t="s">
        <v>749</v>
      </c>
      <c r="D39" t="s">
        <v>226</v>
      </c>
      <c r="E39" t="s">
        <v>752</v>
      </c>
      <c r="F39" t="s">
        <v>752</v>
      </c>
      <c r="G39" t="s">
        <v>18</v>
      </c>
      <c r="H39" t="s">
        <v>8</v>
      </c>
      <c r="I39" t="s">
        <v>854</v>
      </c>
      <c r="J39" t="s">
        <v>854</v>
      </c>
      <c r="K39" t="s">
        <v>130</v>
      </c>
      <c r="L39" t="s">
        <v>854</v>
      </c>
      <c r="M39" t="s">
        <v>45</v>
      </c>
      <c r="N39">
        <v>1</v>
      </c>
      <c r="O39">
        <v>7000</v>
      </c>
      <c r="P39" s="2">
        <f t="shared" si="0"/>
        <v>7000</v>
      </c>
    </row>
    <row r="40" spans="1:16" x14ac:dyDescent="0.3">
      <c r="A40">
        <v>39</v>
      </c>
      <c r="B40" s="54">
        <v>45083</v>
      </c>
      <c r="C40" s="53" t="s">
        <v>749</v>
      </c>
      <c r="D40" t="s">
        <v>227</v>
      </c>
      <c r="E40" t="s">
        <v>752</v>
      </c>
      <c r="F40" t="s">
        <v>752</v>
      </c>
      <c r="G40" t="s">
        <v>18</v>
      </c>
      <c r="H40" t="s">
        <v>19</v>
      </c>
      <c r="I40" t="s">
        <v>854</v>
      </c>
      <c r="J40" t="s">
        <v>854</v>
      </c>
      <c r="K40" t="s">
        <v>130</v>
      </c>
      <c r="L40" t="s">
        <v>854</v>
      </c>
      <c r="M40" t="s">
        <v>45</v>
      </c>
      <c r="N40">
        <v>3</v>
      </c>
      <c r="O40">
        <v>368.65</v>
      </c>
      <c r="P40" s="2">
        <f t="shared" si="0"/>
        <v>1105.9499999999998</v>
      </c>
    </row>
    <row r="41" spans="1:16" x14ac:dyDescent="0.3">
      <c r="A41">
        <v>40</v>
      </c>
      <c r="B41" s="54">
        <v>45083</v>
      </c>
      <c r="C41" s="53" t="s">
        <v>749</v>
      </c>
      <c r="D41" t="s">
        <v>228</v>
      </c>
      <c r="E41" t="s">
        <v>752</v>
      </c>
      <c r="F41" t="s">
        <v>752</v>
      </c>
      <c r="G41" t="s">
        <v>18</v>
      </c>
      <c r="H41" t="s">
        <v>19</v>
      </c>
      <c r="I41" t="s">
        <v>854</v>
      </c>
      <c r="J41" t="s">
        <v>854</v>
      </c>
      <c r="K41" t="s">
        <v>130</v>
      </c>
      <c r="L41" t="s">
        <v>854</v>
      </c>
      <c r="M41" t="s">
        <v>45</v>
      </c>
      <c r="N41">
        <v>3</v>
      </c>
      <c r="O41">
        <v>443.43</v>
      </c>
      <c r="P41" s="2">
        <f t="shared" si="0"/>
        <v>1330.29</v>
      </c>
    </row>
    <row r="42" spans="1:16" x14ac:dyDescent="0.3">
      <c r="A42">
        <v>41</v>
      </c>
      <c r="B42" s="54">
        <v>45083</v>
      </c>
      <c r="C42" s="53" t="s">
        <v>749</v>
      </c>
      <c r="D42" t="s">
        <v>229</v>
      </c>
      <c r="E42" t="s">
        <v>752</v>
      </c>
      <c r="F42" t="s">
        <v>752</v>
      </c>
      <c r="G42" t="s">
        <v>18</v>
      </c>
      <c r="H42" t="s">
        <v>8</v>
      </c>
      <c r="I42" t="s">
        <v>854</v>
      </c>
      <c r="J42" t="s">
        <v>854</v>
      </c>
      <c r="K42" t="s">
        <v>130</v>
      </c>
      <c r="L42" t="s">
        <v>854</v>
      </c>
      <c r="M42" t="s">
        <v>45</v>
      </c>
      <c r="N42">
        <v>1</v>
      </c>
      <c r="O42">
        <v>10468</v>
      </c>
      <c r="P42" s="2">
        <f t="shared" si="0"/>
        <v>10468</v>
      </c>
    </row>
    <row r="43" spans="1:16" x14ac:dyDescent="0.3">
      <c r="A43">
        <v>42</v>
      </c>
      <c r="B43" s="54">
        <v>45088</v>
      </c>
      <c r="C43" s="53" t="s">
        <v>749</v>
      </c>
      <c r="D43" t="s">
        <v>230</v>
      </c>
      <c r="E43" t="s">
        <v>752</v>
      </c>
      <c r="F43" t="s">
        <v>752</v>
      </c>
      <c r="G43" t="s">
        <v>191</v>
      </c>
      <c r="H43" t="s">
        <v>19</v>
      </c>
      <c r="I43" t="s">
        <v>854</v>
      </c>
      <c r="J43" t="s">
        <v>854</v>
      </c>
      <c r="K43" t="s">
        <v>130</v>
      </c>
      <c r="L43" t="s">
        <v>854</v>
      </c>
      <c r="M43" t="s">
        <v>45</v>
      </c>
      <c r="N43">
        <v>1</v>
      </c>
      <c r="O43">
        <v>1928.64</v>
      </c>
      <c r="P43" s="2">
        <f t="shared" si="0"/>
        <v>1928.64</v>
      </c>
    </row>
    <row r="44" spans="1:16" x14ac:dyDescent="0.3">
      <c r="A44">
        <v>43</v>
      </c>
      <c r="B44" s="54">
        <v>45091</v>
      </c>
      <c r="C44" s="53" t="s">
        <v>749</v>
      </c>
      <c r="D44" t="s">
        <v>231</v>
      </c>
      <c r="E44" t="s">
        <v>752</v>
      </c>
      <c r="F44" t="s">
        <v>752</v>
      </c>
      <c r="G44" t="s">
        <v>191</v>
      </c>
      <c r="H44" t="s">
        <v>8</v>
      </c>
      <c r="I44" t="s">
        <v>854</v>
      </c>
      <c r="J44" t="s">
        <v>854</v>
      </c>
      <c r="K44" t="s">
        <v>130</v>
      </c>
      <c r="L44" t="s">
        <v>854</v>
      </c>
      <c r="M44" t="s">
        <v>45</v>
      </c>
      <c r="N44">
        <v>1</v>
      </c>
      <c r="O44">
        <v>21942.34</v>
      </c>
      <c r="P44" s="2">
        <f t="shared" si="0"/>
        <v>21942.34</v>
      </c>
    </row>
    <row r="45" spans="1:16" x14ac:dyDescent="0.3">
      <c r="A45">
        <v>44</v>
      </c>
      <c r="B45" s="54">
        <v>45092</v>
      </c>
      <c r="C45" s="53" t="s">
        <v>749</v>
      </c>
      <c r="D45" t="s">
        <v>232</v>
      </c>
      <c r="E45" t="s">
        <v>752</v>
      </c>
      <c r="F45" t="s">
        <v>752</v>
      </c>
      <c r="G45" t="s">
        <v>18</v>
      </c>
      <c r="H45" t="s">
        <v>8</v>
      </c>
      <c r="I45" t="s">
        <v>854</v>
      </c>
      <c r="J45" t="s">
        <v>854</v>
      </c>
      <c r="K45" t="s">
        <v>130</v>
      </c>
      <c r="L45" t="s">
        <v>854</v>
      </c>
      <c r="M45" t="s">
        <v>45</v>
      </c>
      <c r="N45">
        <v>1</v>
      </c>
      <c r="O45">
        <v>7621</v>
      </c>
      <c r="P45" s="2">
        <f t="shared" si="0"/>
        <v>7621</v>
      </c>
    </row>
    <row r="46" spans="1:16" x14ac:dyDescent="0.3">
      <c r="A46">
        <v>45</v>
      </c>
      <c r="B46" s="54">
        <v>45093</v>
      </c>
      <c r="C46" s="53" t="s">
        <v>749</v>
      </c>
      <c r="D46" t="s">
        <v>233</v>
      </c>
      <c r="E46" t="s">
        <v>752</v>
      </c>
      <c r="F46" t="s">
        <v>752</v>
      </c>
      <c r="G46" t="s">
        <v>18</v>
      </c>
      <c r="H46" t="s">
        <v>19</v>
      </c>
      <c r="I46" t="s">
        <v>854</v>
      </c>
      <c r="J46" t="s">
        <v>854</v>
      </c>
      <c r="K46" t="s">
        <v>130</v>
      </c>
      <c r="L46" t="s">
        <v>854</v>
      </c>
      <c r="M46" t="s">
        <v>45</v>
      </c>
      <c r="N46">
        <v>1</v>
      </c>
      <c r="O46">
        <v>778.05</v>
      </c>
      <c r="P46" s="2">
        <f t="shared" si="0"/>
        <v>778.05</v>
      </c>
    </row>
    <row r="47" spans="1:16" x14ac:dyDescent="0.3">
      <c r="A47">
        <v>46</v>
      </c>
      <c r="B47" s="54">
        <v>45094</v>
      </c>
      <c r="C47" s="53" t="s">
        <v>749</v>
      </c>
      <c r="D47" t="s">
        <v>234</v>
      </c>
      <c r="E47" t="s">
        <v>752</v>
      </c>
      <c r="F47" t="s">
        <v>752</v>
      </c>
      <c r="G47" t="s">
        <v>18</v>
      </c>
      <c r="H47" t="s">
        <v>19</v>
      </c>
      <c r="I47" t="s">
        <v>854</v>
      </c>
      <c r="J47" t="s">
        <v>854</v>
      </c>
      <c r="K47" t="s">
        <v>130</v>
      </c>
      <c r="L47" t="s">
        <v>854</v>
      </c>
      <c r="M47" t="s">
        <v>45</v>
      </c>
      <c r="N47">
        <v>5</v>
      </c>
      <c r="O47">
        <v>135</v>
      </c>
      <c r="P47" s="2">
        <f t="shared" si="0"/>
        <v>675</v>
      </c>
    </row>
    <row r="48" spans="1:16" x14ac:dyDescent="0.3">
      <c r="A48">
        <v>47</v>
      </c>
      <c r="B48" s="54">
        <v>45095</v>
      </c>
      <c r="C48" s="53" t="s">
        <v>749</v>
      </c>
      <c r="D48" t="s">
        <v>235</v>
      </c>
      <c r="E48" t="s">
        <v>752</v>
      </c>
      <c r="F48" t="s">
        <v>752</v>
      </c>
      <c r="G48" t="s">
        <v>18</v>
      </c>
      <c r="H48" t="s">
        <v>19</v>
      </c>
      <c r="I48" t="s">
        <v>854</v>
      </c>
      <c r="J48" t="s">
        <v>854</v>
      </c>
      <c r="K48" t="s">
        <v>130</v>
      </c>
      <c r="L48" t="s">
        <v>854</v>
      </c>
      <c r="M48" t="s">
        <v>45</v>
      </c>
      <c r="N48">
        <v>1</v>
      </c>
      <c r="O48">
        <v>1078</v>
      </c>
      <c r="P48" s="2">
        <f t="shared" si="0"/>
        <v>1078</v>
      </c>
    </row>
    <row r="49" spans="1:16" x14ac:dyDescent="0.3">
      <c r="A49">
        <v>48</v>
      </c>
      <c r="B49" s="54">
        <v>45096</v>
      </c>
      <c r="C49" s="53" t="s">
        <v>749</v>
      </c>
      <c r="D49" t="s">
        <v>236</v>
      </c>
      <c r="E49" t="s">
        <v>752</v>
      </c>
      <c r="F49" t="s">
        <v>752</v>
      </c>
      <c r="G49" t="s">
        <v>191</v>
      </c>
      <c r="H49" t="s">
        <v>8</v>
      </c>
      <c r="I49" t="s">
        <v>854</v>
      </c>
      <c r="J49" t="s">
        <v>854</v>
      </c>
      <c r="K49" t="s">
        <v>130</v>
      </c>
      <c r="L49" t="s">
        <v>854</v>
      </c>
      <c r="M49" t="s">
        <v>45</v>
      </c>
      <c r="N49">
        <v>1</v>
      </c>
      <c r="O49">
        <v>11560</v>
      </c>
      <c r="P49" s="2">
        <f t="shared" si="0"/>
        <v>11560</v>
      </c>
    </row>
    <row r="50" spans="1:16" x14ac:dyDescent="0.3">
      <c r="A50">
        <v>49</v>
      </c>
      <c r="B50" s="54">
        <v>45097</v>
      </c>
      <c r="C50" s="53" t="s">
        <v>749</v>
      </c>
      <c r="D50" t="s">
        <v>237</v>
      </c>
      <c r="E50" t="s">
        <v>752</v>
      </c>
      <c r="F50" t="s">
        <v>752</v>
      </c>
      <c r="G50" t="s">
        <v>18</v>
      </c>
      <c r="H50" t="s">
        <v>8</v>
      </c>
      <c r="I50" t="s">
        <v>854</v>
      </c>
      <c r="J50" t="s">
        <v>854</v>
      </c>
      <c r="K50" t="s">
        <v>130</v>
      </c>
      <c r="L50" t="s">
        <v>854</v>
      </c>
      <c r="M50" t="s">
        <v>45</v>
      </c>
      <c r="N50">
        <v>12</v>
      </c>
      <c r="O50">
        <v>200</v>
      </c>
      <c r="P50" s="2">
        <f t="shared" si="0"/>
        <v>2400</v>
      </c>
    </row>
    <row r="51" spans="1:16" x14ac:dyDescent="0.3">
      <c r="A51">
        <v>50</v>
      </c>
      <c r="B51" s="54">
        <v>45098</v>
      </c>
      <c r="C51" s="53" t="s">
        <v>749</v>
      </c>
      <c r="D51" t="s">
        <v>238</v>
      </c>
      <c r="E51" t="s">
        <v>752</v>
      </c>
      <c r="F51" t="s">
        <v>752</v>
      </c>
      <c r="G51" t="s">
        <v>18</v>
      </c>
      <c r="H51" t="s">
        <v>19</v>
      </c>
      <c r="I51" t="s">
        <v>854</v>
      </c>
      <c r="J51" t="s">
        <v>854</v>
      </c>
      <c r="K51" t="s">
        <v>130</v>
      </c>
      <c r="L51" t="s">
        <v>854</v>
      </c>
      <c r="M51" t="s">
        <v>45</v>
      </c>
      <c r="N51">
        <v>1</v>
      </c>
      <c r="O51">
        <v>2598</v>
      </c>
      <c r="P51" s="2">
        <f t="shared" si="0"/>
        <v>2598</v>
      </c>
    </row>
    <row r="52" spans="1:16" x14ac:dyDescent="0.3">
      <c r="A52">
        <v>51</v>
      </c>
      <c r="B52" s="54">
        <v>45100</v>
      </c>
      <c r="C52" s="53" t="s">
        <v>749</v>
      </c>
      <c r="D52" t="s">
        <v>239</v>
      </c>
      <c r="E52" t="s">
        <v>752</v>
      </c>
      <c r="F52" t="s">
        <v>752</v>
      </c>
      <c r="G52" t="s">
        <v>191</v>
      </c>
      <c r="H52" t="s">
        <v>8</v>
      </c>
      <c r="I52" t="s">
        <v>854</v>
      </c>
      <c r="J52" t="s">
        <v>854</v>
      </c>
      <c r="K52" t="s">
        <v>130</v>
      </c>
      <c r="L52" t="s">
        <v>854</v>
      </c>
      <c r="M52" t="s">
        <v>45</v>
      </c>
      <c r="N52">
        <v>1</v>
      </c>
      <c r="O52">
        <v>8224.8799999999992</v>
      </c>
      <c r="P52" s="2">
        <f t="shared" si="0"/>
        <v>8224.8799999999992</v>
      </c>
    </row>
    <row r="53" spans="1:16" x14ac:dyDescent="0.3">
      <c r="A53">
        <v>52</v>
      </c>
      <c r="B53" s="54">
        <v>45100</v>
      </c>
      <c r="C53" s="53" t="s">
        <v>749</v>
      </c>
      <c r="D53" t="s">
        <v>240</v>
      </c>
      <c r="E53" t="s">
        <v>752</v>
      </c>
      <c r="F53" t="s">
        <v>752</v>
      </c>
      <c r="G53" t="s">
        <v>18</v>
      </c>
      <c r="H53" t="s">
        <v>8</v>
      </c>
      <c r="I53" t="s">
        <v>854</v>
      </c>
      <c r="J53" t="s">
        <v>854</v>
      </c>
      <c r="K53" t="s">
        <v>130</v>
      </c>
      <c r="L53" t="s">
        <v>854</v>
      </c>
      <c r="M53" t="s">
        <v>45</v>
      </c>
      <c r="N53">
        <v>1</v>
      </c>
      <c r="O53">
        <v>-8224.8799999999992</v>
      </c>
      <c r="P53" s="2">
        <f t="shared" si="0"/>
        <v>-8224.8799999999992</v>
      </c>
    </row>
    <row r="54" spans="1:16" x14ac:dyDescent="0.3">
      <c r="A54">
        <v>53</v>
      </c>
      <c r="B54" s="54">
        <v>45100</v>
      </c>
      <c r="C54" s="53" t="s">
        <v>749</v>
      </c>
      <c r="D54" t="s">
        <v>241</v>
      </c>
      <c r="E54" t="s">
        <v>752</v>
      </c>
      <c r="F54" t="s">
        <v>752</v>
      </c>
      <c r="G54" t="s">
        <v>18</v>
      </c>
      <c r="H54" t="s">
        <v>19</v>
      </c>
      <c r="I54" t="s">
        <v>854</v>
      </c>
      <c r="J54" t="s">
        <v>854</v>
      </c>
      <c r="K54" t="s">
        <v>130</v>
      </c>
      <c r="L54" t="s">
        <v>854</v>
      </c>
      <c r="M54" t="s">
        <v>45</v>
      </c>
      <c r="N54">
        <v>1</v>
      </c>
      <c r="O54">
        <v>75</v>
      </c>
      <c r="P54" s="2">
        <f t="shared" si="0"/>
        <v>75</v>
      </c>
    </row>
    <row r="55" spans="1:16" x14ac:dyDescent="0.3">
      <c r="A55">
        <v>54</v>
      </c>
      <c r="B55" s="54">
        <v>45100</v>
      </c>
      <c r="C55" s="53" t="s">
        <v>749</v>
      </c>
      <c r="D55" t="s">
        <v>242</v>
      </c>
      <c r="E55" t="s">
        <v>752</v>
      </c>
      <c r="F55" t="s">
        <v>752</v>
      </c>
      <c r="G55" t="s">
        <v>18</v>
      </c>
      <c r="H55" t="s">
        <v>19</v>
      </c>
      <c r="I55" t="s">
        <v>854</v>
      </c>
      <c r="J55" t="s">
        <v>854</v>
      </c>
      <c r="K55" t="s">
        <v>130</v>
      </c>
      <c r="L55" t="s">
        <v>854</v>
      </c>
      <c r="M55" t="s">
        <v>45</v>
      </c>
      <c r="N55">
        <v>2</v>
      </c>
      <c r="O55">
        <v>69</v>
      </c>
      <c r="P55" s="2">
        <f t="shared" si="0"/>
        <v>138</v>
      </c>
    </row>
    <row r="56" spans="1:16" x14ac:dyDescent="0.3">
      <c r="A56">
        <v>55</v>
      </c>
      <c r="B56" s="54">
        <v>45100</v>
      </c>
      <c r="C56" s="53" t="s">
        <v>749</v>
      </c>
      <c r="D56" t="s">
        <v>243</v>
      </c>
      <c r="E56" t="s">
        <v>752</v>
      </c>
      <c r="F56" t="s">
        <v>752</v>
      </c>
      <c r="G56" t="s">
        <v>18</v>
      </c>
      <c r="H56" t="s">
        <v>19</v>
      </c>
      <c r="I56" t="s">
        <v>854</v>
      </c>
      <c r="J56" t="s">
        <v>854</v>
      </c>
      <c r="K56" t="s">
        <v>130</v>
      </c>
      <c r="L56" t="s">
        <v>854</v>
      </c>
      <c r="M56" t="s">
        <v>45</v>
      </c>
      <c r="N56">
        <v>2</v>
      </c>
      <c r="O56">
        <v>18</v>
      </c>
      <c r="P56" s="2">
        <f t="shared" si="0"/>
        <v>36</v>
      </c>
    </row>
    <row r="57" spans="1:16" x14ac:dyDescent="0.3">
      <c r="A57">
        <v>56</v>
      </c>
      <c r="B57" s="54">
        <v>45100</v>
      </c>
      <c r="C57" s="53" t="s">
        <v>749</v>
      </c>
      <c r="D57" t="s">
        <v>244</v>
      </c>
      <c r="E57" t="s">
        <v>752</v>
      </c>
      <c r="F57" t="s">
        <v>752</v>
      </c>
      <c r="G57" t="s">
        <v>18</v>
      </c>
      <c r="H57" t="s">
        <v>19</v>
      </c>
      <c r="I57" t="s">
        <v>854</v>
      </c>
      <c r="J57" t="s">
        <v>854</v>
      </c>
      <c r="K57" t="s">
        <v>130</v>
      </c>
      <c r="L57" t="s">
        <v>854</v>
      </c>
      <c r="M57" t="s">
        <v>45</v>
      </c>
      <c r="N57">
        <v>2</v>
      </c>
      <c r="O57">
        <v>10</v>
      </c>
      <c r="P57" s="2">
        <f t="shared" si="0"/>
        <v>20</v>
      </c>
    </row>
    <row r="58" spans="1:16" x14ac:dyDescent="0.3">
      <c r="A58">
        <v>57</v>
      </c>
      <c r="B58" s="54">
        <v>45100</v>
      </c>
      <c r="C58" s="53" t="s">
        <v>749</v>
      </c>
      <c r="D58" t="s">
        <v>245</v>
      </c>
      <c r="E58" t="s">
        <v>752</v>
      </c>
      <c r="F58" t="s">
        <v>752</v>
      </c>
      <c r="G58" t="s">
        <v>18</v>
      </c>
      <c r="H58" t="s">
        <v>19</v>
      </c>
      <c r="I58" t="s">
        <v>854</v>
      </c>
      <c r="J58" t="s">
        <v>854</v>
      </c>
      <c r="K58" t="s">
        <v>130</v>
      </c>
      <c r="L58" t="s">
        <v>854</v>
      </c>
      <c r="M58" t="s">
        <v>45</v>
      </c>
      <c r="N58">
        <v>3</v>
      </c>
      <c r="O58">
        <v>14</v>
      </c>
      <c r="P58" s="2">
        <f t="shared" si="0"/>
        <v>42</v>
      </c>
    </row>
    <row r="59" spans="1:16" x14ac:dyDescent="0.3">
      <c r="A59">
        <v>58</v>
      </c>
      <c r="B59" s="54">
        <v>45100</v>
      </c>
      <c r="C59" s="53" t="s">
        <v>749</v>
      </c>
      <c r="D59" t="s">
        <v>246</v>
      </c>
      <c r="E59" t="s">
        <v>752</v>
      </c>
      <c r="F59" t="s">
        <v>752</v>
      </c>
      <c r="G59" t="s">
        <v>18</v>
      </c>
      <c r="H59" t="s">
        <v>19</v>
      </c>
      <c r="I59" t="s">
        <v>854</v>
      </c>
      <c r="J59" t="s">
        <v>854</v>
      </c>
      <c r="K59" t="s">
        <v>130</v>
      </c>
      <c r="L59" t="s">
        <v>854</v>
      </c>
      <c r="M59" t="s">
        <v>45</v>
      </c>
      <c r="N59">
        <v>1</v>
      </c>
      <c r="O59">
        <v>40</v>
      </c>
      <c r="P59" s="2">
        <f t="shared" si="0"/>
        <v>40</v>
      </c>
    </row>
    <row r="60" spans="1:16" x14ac:dyDescent="0.3">
      <c r="A60">
        <v>59</v>
      </c>
      <c r="B60" s="54">
        <v>45100</v>
      </c>
      <c r="C60" s="53" t="s">
        <v>749</v>
      </c>
      <c r="D60" t="s">
        <v>247</v>
      </c>
      <c r="E60" t="s">
        <v>752</v>
      </c>
      <c r="F60" t="s">
        <v>752</v>
      </c>
      <c r="G60" t="s">
        <v>18</v>
      </c>
      <c r="H60" t="s">
        <v>19</v>
      </c>
      <c r="I60" t="s">
        <v>854</v>
      </c>
      <c r="J60" t="s">
        <v>854</v>
      </c>
      <c r="K60" t="s">
        <v>130</v>
      </c>
      <c r="L60" t="s">
        <v>854</v>
      </c>
      <c r="M60" t="s">
        <v>45</v>
      </c>
      <c r="N60">
        <v>1</v>
      </c>
      <c r="O60">
        <v>29</v>
      </c>
      <c r="P60" s="2">
        <f t="shared" si="0"/>
        <v>29</v>
      </c>
    </row>
    <row r="61" spans="1:16" x14ac:dyDescent="0.3">
      <c r="A61">
        <v>60</v>
      </c>
      <c r="B61" s="54">
        <v>45100</v>
      </c>
      <c r="C61" s="53" t="s">
        <v>749</v>
      </c>
      <c r="D61" t="s">
        <v>248</v>
      </c>
      <c r="E61" t="s">
        <v>752</v>
      </c>
      <c r="F61" t="s">
        <v>752</v>
      </c>
      <c r="G61" t="s">
        <v>18</v>
      </c>
      <c r="H61" t="s">
        <v>19</v>
      </c>
      <c r="I61" t="s">
        <v>854</v>
      </c>
      <c r="J61" t="s">
        <v>854</v>
      </c>
      <c r="K61" t="s">
        <v>130</v>
      </c>
      <c r="L61" t="s">
        <v>854</v>
      </c>
      <c r="M61" t="s">
        <v>45</v>
      </c>
      <c r="N61">
        <v>1</v>
      </c>
      <c r="O61">
        <v>25</v>
      </c>
      <c r="P61" s="2">
        <f t="shared" si="0"/>
        <v>25</v>
      </c>
    </row>
    <row r="62" spans="1:16" x14ac:dyDescent="0.3">
      <c r="A62">
        <v>61</v>
      </c>
      <c r="B62" s="54">
        <v>45100</v>
      </c>
      <c r="C62" s="53" t="s">
        <v>749</v>
      </c>
      <c r="D62" t="s">
        <v>249</v>
      </c>
      <c r="E62" t="s">
        <v>752</v>
      </c>
      <c r="F62" t="s">
        <v>752</v>
      </c>
      <c r="G62" t="s">
        <v>18</v>
      </c>
      <c r="H62" t="s">
        <v>19</v>
      </c>
      <c r="I62" t="s">
        <v>854</v>
      </c>
      <c r="J62" t="s">
        <v>854</v>
      </c>
      <c r="K62" t="s">
        <v>130</v>
      </c>
      <c r="L62" t="s">
        <v>854</v>
      </c>
      <c r="M62" t="s">
        <v>45</v>
      </c>
      <c r="N62">
        <v>1</v>
      </c>
      <c r="O62">
        <v>14.5</v>
      </c>
      <c r="P62" s="2">
        <f t="shared" si="0"/>
        <v>14.5</v>
      </c>
    </row>
    <row r="63" spans="1:16" x14ac:dyDescent="0.3">
      <c r="A63">
        <v>62</v>
      </c>
      <c r="B63" s="54">
        <v>45100</v>
      </c>
      <c r="C63" s="53" t="s">
        <v>749</v>
      </c>
      <c r="D63" t="s">
        <v>250</v>
      </c>
      <c r="E63" t="s">
        <v>752</v>
      </c>
      <c r="F63" t="s">
        <v>752</v>
      </c>
      <c r="G63" t="s">
        <v>18</v>
      </c>
      <c r="H63" t="s">
        <v>19</v>
      </c>
      <c r="I63" t="s">
        <v>854</v>
      </c>
      <c r="J63" t="s">
        <v>854</v>
      </c>
      <c r="K63" t="s">
        <v>130</v>
      </c>
      <c r="L63" t="s">
        <v>854</v>
      </c>
      <c r="M63" t="s">
        <v>45</v>
      </c>
      <c r="N63">
        <v>1</v>
      </c>
      <c r="O63">
        <v>49</v>
      </c>
      <c r="P63" s="2">
        <f t="shared" si="0"/>
        <v>49</v>
      </c>
    </row>
    <row r="64" spans="1:16" x14ac:dyDescent="0.3">
      <c r="A64">
        <v>63</v>
      </c>
      <c r="B64" s="54">
        <v>45100</v>
      </c>
      <c r="C64" s="53" t="s">
        <v>749</v>
      </c>
      <c r="D64" t="s">
        <v>251</v>
      </c>
      <c r="E64" t="s">
        <v>752</v>
      </c>
      <c r="F64" t="s">
        <v>752</v>
      </c>
      <c r="G64" t="s">
        <v>18</v>
      </c>
      <c r="H64" t="s">
        <v>19</v>
      </c>
      <c r="I64" t="s">
        <v>854</v>
      </c>
      <c r="J64" t="s">
        <v>854</v>
      </c>
      <c r="K64" t="s">
        <v>130</v>
      </c>
      <c r="L64" t="s">
        <v>854</v>
      </c>
      <c r="M64" t="s">
        <v>45</v>
      </c>
      <c r="N64">
        <v>1</v>
      </c>
      <c r="O64">
        <v>59</v>
      </c>
      <c r="P64" s="2">
        <f t="shared" si="0"/>
        <v>59</v>
      </c>
    </row>
    <row r="65" spans="1:16" x14ac:dyDescent="0.3">
      <c r="A65">
        <v>64</v>
      </c>
      <c r="B65" s="54">
        <v>45100</v>
      </c>
      <c r="C65" s="53" t="s">
        <v>749</v>
      </c>
      <c r="D65" t="s">
        <v>252</v>
      </c>
      <c r="E65" t="s">
        <v>752</v>
      </c>
      <c r="F65" t="s">
        <v>752</v>
      </c>
      <c r="G65" t="s">
        <v>18</v>
      </c>
      <c r="H65" t="s">
        <v>19</v>
      </c>
      <c r="I65" t="s">
        <v>854</v>
      </c>
      <c r="J65" t="s">
        <v>854</v>
      </c>
      <c r="K65" t="s">
        <v>130</v>
      </c>
      <c r="L65" t="s">
        <v>854</v>
      </c>
      <c r="M65" t="s">
        <v>45</v>
      </c>
      <c r="N65">
        <v>1</v>
      </c>
      <c r="O65">
        <v>50</v>
      </c>
      <c r="P65" s="2">
        <f t="shared" si="0"/>
        <v>50</v>
      </c>
    </row>
    <row r="66" spans="1:16" x14ac:dyDescent="0.3">
      <c r="A66">
        <v>65</v>
      </c>
      <c r="B66" s="54">
        <v>45100</v>
      </c>
      <c r="C66" s="53" t="s">
        <v>749</v>
      </c>
      <c r="D66" t="s">
        <v>253</v>
      </c>
      <c r="E66" t="s">
        <v>752</v>
      </c>
      <c r="F66" t="s">
        <v>752</v>
      </c>
      <c r="G66" t="s">
        <v>18</v>
      </c>
      <c r="H66" t="s">
        <v>19</v>
      </c>
      <c r="I66" t="s">
        <v>854</v>
      </c>
      <c r="J66" t="s">
        <v>854</v>
      </c>
      <c r="K66" t="s">
        <v>130</v>
      </c>
      <c r="L66" t="s">
        <v>854</v>
      </c>
      <c r="M66" t="s">
        <v>45</v>
      </c>
      <c r="N66">
        <v>1</v>
      </c>
      <c r="O66">
        <v>25</v>
      </c>
      <c r="P66" s="2">
        <f t="shared" ref="P66:P129" si="1">N66*O66</f>
        <v>25</v>
      </c>
    </row>
    <row r="67" spans="1:16" x14ac:dyDescent="0.3">
      <c r="A67">
        <v>66</v>
      </c>
      <c r="B67" s="54">
        <v>45100</v>
      </c>
      <c r="C67" s="53" t="s">
        <v>749</v>
      </c>
      <c r="D67" t="s">
        <v>254</v>
      </c>
      <c r="E67" t="s">
        <v>752</v>
      </c>
      <c r="F67" t="s">
        <v>752</v>
      </c>
      <c r="G67" t="s">
        <v>18</v>
      </c>
      <c r="H67" t="s">
        <v>19</v>
      </c>
      <c r="I67" t="s">
        <v>854</v>
      </c>
      <c r="J67" t="s">
        <v>854</v>
      </c>
      <c r="K67" t="s">
        <v>130</v>
      </c>
      <c r="L67" t="s">
        <v>854</v>
      </c>
      <c r="M67" t="s">
        <v>45</v>
      </c>
      <c r="N67">
        <v>1</v>
      </c>
      <c r="O67">
        <v>69.5</v>
      </c>
      <c r="P67" s="2">
        <f t="shared" si="1"/>
        <v>69.5</v>
      </c>
    </row>
    <row r="68" spans="1:16" x14ac:dyDescent="0.3">
      <c r="A68">
        <v>67</v>
      </c>
      <c r="B68" s="54">
        <v>45100</v>
      </c>
      <c r="C68" s="53" t="s">
        <v>749</v>
      </c>
      <c r="D68" t="s">
        <v>255</v>
      </c>
      <c r="E68" t="s">
        <v>752</v>
      </c>
      <c r="F68" t="s">
        <v>752</v>
      </c>
      <c r="G68" t="s">
        <v>18</v>
      </c>
      <c r="H68" t="s">
        <v>19</v>
      </c>
      <c r="I68" t="s">
        <v>854</v>
      </c>
      <c r="J68" t="s">
        <v>854</v>
      </c>
      <c r="K68" t="s">
        <v>130</v>
      </c>
      <c r="L68" t="s">
        <v>854</v>
      </c>
      <c r="M68" t="s">
        <v>45</v>
      </c>
      <c r="N68">
        <v>1</v>
      </c>
      <c r="O68">
        <v>26</v>
      </c>
      <c r="P68" s="2">
        <f t="shared" si="1"/>
        <v>26</v>
      </c>
    </row>
    <row r="69" spans="1:16" x14ac:dyDescent="0.3">
      <c r="A69">
        <v>68</v>
      </c>
      <c r="B69" s="54">
        <v>45100</v>
      </c>
      <c r="C69" s="53" t="s">
        <v>749</v>
      </c>
      <c r="D69" t="s">
        <v>256</v>
      </c>
      <c r="E69" t="s">
        <v>752</v>
      </c>
      <c r="F69" t="s">
        <v>752</v>
      </c>
      <c r="G69" t="s">
        <v>18</v>
      </c>
      <c r="H69" t="s">
        <v>19</v>
      </c>
      <c r="I69" t="s">
        <v>854</v>
      </c>
      <c r="J69" t="s">
        <v>854</v>
      </c>
      <c r="K69" t="s">
        <v>130</v>
      </c>
      <c r="L69" t="s">
        <v>854</v>
      </c>
      <c r="M69" t="s">
        <v>45</v>
      </c>
      <c r="N69">
        <v>1</v>
      </c>
      <c r="O69">
        <v>55</v>
      </c>
      <c r="P69" s="2">
        <f t="shared" si="1"/>
        <v>55</v>
      </c>
    </row>
    <row r="70" spans="1:16" x14ac:dyDescent="0.3">
      <c r="A70">
        <v>69</v>
      </c>
      <c r="B70" s="54">
        <v>45100</v>
      </c>
      <c r="C70" s="53" t="s">
        <v>749</v>
      </c>
      <c r="D70" t="s">
        <v>257</v>
      </c>
      <c r="E70" t="s">
        <v>752</v>
      </c>
      <c r="F70" t="s">
        <v>752</v>
      </c>
      <c r="G70" t="s">
        <v>18</v>
      </c>
      <c r="H70" t="s">
        <v>19</v>
      </c>
      <c r="I70" t="s">
        <v>854</v>
      </c>
      <c r="J70" t="s">
        <v>854</v>
      </c>
      <c r="K70" t="s">
        <v>130</v>
      </c>
      <c r="L70" t="s">
        <v>854</v>
      </c>
      <c r="M70" t="s">
        <v>45</v>
      </c>
      <c r="N70">
        <v>1</v>
      </c>
      <c r="O70">
        <v>27</v>
      </c>
      <c r="P70" s="2">
        <f t="shared" si="1"/>
        <v>27</v>
      </c>
    </row>
    <row r="71" spans="1:16" x14ac:dyDescent="0.3">
      <c r="A71">
        <v>70</v>
      </c>
      <c r="B71" s="54">
        <v>45100</v>
      </c>
      <c r="C71" s="53" t="s">
        <v>749</v>
      </c>
      <c r="D71" t="s">
        <v>258</v>
      </c>
      <c r="E71" t="s">
        <v>752</v>
      </c>
      <c r="F71" t="s">
        <v>752</v>
      </c>
      <c r="G71" t="s">
        <v>18</v>
      </c>
      <c r="H71" t="s">
        <v>19</v>
      </c>
      <c r="I71" t="s">
        <v>854</v>
      </c>
      <c r="J71" t="s">
        <v>854</v>
      </c>
      <c r="K71" t="s">
        <v>130</v>
      </c>
      <c r="L71" t="s">
        <v>854</v>
      </c>
      <c r="M71" t="s">
        <v>45</v>
      </c>
      <c r="N71">
        <v>1</v>
      </c>
      <c r="O71">
        <v>65</v>
      </c>
      <c r="P71" s="2">
        <f t="shared" si="1"/>
        <v>65</v>
      </c>
    </row>
    <row r="72" spans="1:16" x14ac:dyDescent="0.3">
      <c r="A72">
        <v>71</v>
      </c>
      <c r="B72" s="54">
        <v>45103</v>
      </c>
      <c r="C72" s="53" t="s">
        <v>749</v>
      </c>
      <c r="D72" t="s">
        <v>259</v>
      </c>
      <c r="E72" t="s">
        <v>752</v>
      </c>
      <c r="F72" t="s">
        <v>752</v>
      </c>
      <c r="G72" t="s">
        <v>18</v>
      </c>
      <c r="H72" t="s">
        <v>8</v>
      </c>
      <c r="I72" t="s">
        <v>854</v>
      </c>
      <c r="J72" t="s">
        <v>854</v>
      </c>
      <c r="K72" t="s">
        <v>130</v>
      </c>
      <c r="L72" t="s">
        <v>854</v>
      </c>
      <c r="M72" t="s">
        <v>45</v>
      </c>
      <c r="N72">
        <v>1</v>
      </c>
      <c r="O72">
        <v>3000</v>
      </c>
      <c r="P72" s="2">
        <f t="shared" si="1"/>
        <v>3000</v>
      </c>
    </row>
    <row r="73" spans="1:16" x14ac:dyDescent="0.3">
      <c r="A73">
        <v>72</v>
      </c>
      <c r="B73" s="54">
        <v>45103</v>
      </c>
      <c r="C73" s="53" t="s">
        <v>749</v>
      </c>
      <c r="D73" t="s">
        <v>260</v>
      </c>
      <c r="E73" t="s">
        <v>752</v>
      </c>
      <c r="F73" t="s">
        <v>752</v>
      </c>
      <c r="G73" t="s">
        <v>18</v>
      </c>
      <c r="H73" t="s">
        <v>8</v>
      </c>
      <c r="I73" t="s">
        <v>854</v>
      </c>
      <c r="J73" t="s">
        <v>854</v>
      </c>
      <c r="K73" t="s">
        <v>130</v>
      </c>
      <c r="L73" t="s">
        <v>854</v>
      </c>
      <c r="M73" t="s">
        <v>45</v>
      </c>
      <c r="N73">
        <v>1</v>
      </c>
      <c r="O73">
        <v>9000</v>
      </c>
      <c r="P73" s="2">
        <f t="shared" si="1"/>
        <v>9000</v>
      </c>
    </row>
    <row r="74" spans="1:16" x14ac:dyDescent="0.3">
      <c r="A74">
        <v>73</v>
      </c>
      <c r="B74" s="54">
        <v>45107</v>
      </c>
      <c r="C74" s="53" t="s">
        <v>749</v>
      </c>
      <c r="D74" t="s">
        <v>261</v>
      </c>
      <c r="E74" t="s">
        <v>752</v>
      </c>
      <c r="F74" t="s">
        <v>752</v>
      </c>
      <c r="G74" t="s">
        <v>18</v>
      </c>
      <c r="H74" t="s">
        <v>100</v>
      </c>
      <c r="I74" t="s">
        <v>854</v>
      </c>
      <c r="J74" t="s">
        <v>854</v>
      </c>
      <c r="K74" t="s">
        <v>130</v>
      </c>
      <c r="L74" t="s">
        <v>854</v>
      </c>
      <c r="M74" t="s">
        <v>45</v>
      </c>
      <c r="N74">
        <v>1</v>
      </c>
      <c r="O74">
        <v>3550</v>
      </c>
      <c r="P74" s="2">
        <f t="shared" si="1"/>
        <v>3550</v>
      </c>
    </row>
    <row r="75" spans="1:16" x14ac:dyDescent="0.3">
      <c r="A75">
        <v>74</v>
      </c>
      <c r="B75" s="54">
        <v>45108</v>
      </c>
      <c r="C75" s="53" t="s">
        <v>749</v>
      </c>
      <c r="D75" t="s">
        <v>262</v>
      </c>
      <c r="E75" t="s">
        <v>752</v>
      </c>
      <c r="F75" t="s">
        <v>752</v>
      </c>
      <c r="G75" t="s">
        <v>191</v>
      </c>
      <c r="H75" t="s">
        <v>100</v>
      </c>
      <c r="I75" t="s">
        <v>854</v>
      </c>
      <c r="J75" t="s">
        <v>854</v>
      </c>
      <c r="K75" t="s">
        <v>130</v>
      </c>
      <c r="L75" t="s">
        <v>854</v>
      </c>
      <c r="M75" t="s">
        <v>45</v>
      </c>
      <c r="N75">
        <v>1</v>
      </c>
      <c r="O75">
        <v>440</v>
      </c>
      <c r="P75" s="2">
        <f t="shared" si="1"/>
        <v>440</v>
      </c>
    </row>
    <row r="76" spans="1:16" x14ac:dyDescent="0.3">
      <c r="A76">
        <v>75</v>
      </c>
      <c r="B76" s="54">
        <v>45111</v>
      </c>
      <c r="C76" s="53" t="s">
        <v>749</v>
      </c>
      <c r="D76" t="s">
        <v>263</v>
      </c>
      <c r="E76" t="s">
        <v>752</v>
      </c>
      <c r="F76" t="s">
        <v>752</v>
      </c>
      <c r="G76" t="s">
        <v>18</v>
      </c>
      <c r="H76" t="s">
        <v>19</v>
      </c>
      <c r="I76" t="s">
        <v>854</v>
      </c>
      <c r="J76" t="s">
        <v>854</v>
      </c>
      <c r="K76" t="s">
        <v>130</v>
      </c>
      <c r="L76" t="s">
        <v>854</v>
      </c>
      <c r="M76" t="s">
        <v>45</v>
      </c>
      <c r="N76">
        <v>3</v>
      </c>
      <c r="O76">
        <v>849</v>
      </c>
      <c r="P76" s="2">
        <f t="shared" si="1"/>
        <v>2547</v>
      </c>
    </row>
    <row r="77" spans="1:16" x14ac:dyDescent="0.3">
      <c r="A77">
        <v>76</v>
      </c>
      <c r="B77" s="54">
        <v>45111</v>
      </c>
      <c r="C77" s="53" t="s">
        <v>749</v>
      </c>
      <c r="D77" t="s">
        <v>264</v>
      </c>
      <c r="E77" t="s">
        <v>752</v>
      </c>
      <c r="F77" t="s">
        <v>752</v>
      </c>
      <c r="G77" t="s">
        <v>18</v>
      </c>
      <c r="H77" t="s">
        <v>19</v>
      </c>
      <c r="I77" t="s">
        <v>854</v>
      </c>
      <c r="J77" t="s">
        <v>854</v>
      </c>
      <c r="K77" t="s">
        <v>130</v>
      </c>
      <c r="L77" t="s">
        <v>854</v>
      </c>
      <c r="M77" t="s">
        <v>45</v>
      </c>
      <c r="N77">
        <v>1</v>
      </c>
      <c r="O77">
        <v>1399</v>
      </c>
      <c r="P77" s="2">
        <f t="shared" si="1"/>
        <v>1399</v>
      </c>
    </row>
    <row r="78" spans="1:16" x14ac:dyDescent="0.3">
      <c r="A78">
        <v>77</v>
      </c>
      <c r="B78" s="54">
        <v>45111</v>
      </c>
      <c r="C78" s="53" t="s">
        <v>749</v>
      </c>
      <c r="D78" t="s">
        <v>265</v>
      </c>
      <c r="E78" t="s">
        <v>752</v>
      </c>
      <c r="F78" t="s">
        <v>752</v>
      </c>
      <c r="G78" t="s">
        <v>18</v>
      </c>
      <c r="H78" t="s">
        <v>19</v>
      </c>
      <c r="I78" t="s">
        <v>854</v>
      </c>
      <c r="J78" t="s">
        <v>854</v>
      </c>
      <c r="K78" t="s">
        <v>130</v>
      </c>
      <c r="L78" t="s">
        <v>854</v>
      </c>
      <c r="M78" t="s">
        <v>45</v>
      </c>
      <c r="N78">
        <v>1</v>
      </c>
      <c r="O78">
        <v>416</v>
      </c>
      <c r="P78" s="2">
        <f t="shared" si="1"/>
        <v>416</v>
      </c>
    </row>
    <row r="79" spans="1:16" x14ac:dyDescent="0.3">
      <c r="A79">
        <v>78</v>
      </c>
      <c r="B79" s="54">
        <v>45111</v>
      </c>
      <c r="C79" s="53" t="s">
        <v>749</v>
      </c>
      <c r="D79" t="s">
        <v>266</v>
      </c>
      <c r="E79" t="s">
        <v>752</v>
      </c>
      <c r="F79" t="s">
        <v>752</v>
      </c>
      <c r="G79" t="s">
        <v>18</v>
      </c>
      <c r="H79" t="s">
        <v>19</v>
      </c>
      <c r="I79" t="s">
        <v>854</v>
      </c>
      <c r="J79" t="s">
        <v>854</v>
      </c>
      <c r="K79" t="s">
        <v>130</v>
      </c>
      <c r="L79" t="s">
        <v>854</v>
      </c>
      <c r="M79" t="s">
        <v>45</v>
      </c>
      <c r="N79">
        <v>1</v>
      </c>
      <c r="O79">
        <v>3525.35</v>
      </c>
      <c r="P79" s="2">
        <f t="shared" si="1"/>
        <v>3525.35</v>
      </c>
    </row>
    <row r="80" spans="1:16" x14ac:dyDescent="0.3">
      <c r="A80">
        <v>79</v>
      </c>
      <c r="B80" s="54">
        <v>45111</v>
      </c>
      <c r="C80" s="53" t="s">
        <v>749</v>
      </c>
      <c r="D80" t="s">
        <v>267</v>
      </c>
      <c r="E80" t="s">
        <v>752</v>
      </c>
      <c r="F80" t="s">
        <v>752</v>
      </c>
      <c r="G80" t="s">
        <v>18</v>
      </c>
      <c r="H80" t="s">
        <v>8</v>
      </c>
      <c r="I80" t="s">
        <v>854</v>
      </c>
      <c r="J80" t="s">
        <v>854</v>
      </c>
      <c r="K80" t="s">
        <v>130</v>
      </c>
      <c r="L80" t="s">
        <v>854</v>
      </c>
      <c r="M80" t="s">
        <v>45</v>
      </c>
      <c r="N80">
        <v>1</v>
      </c>
      <c r="O80">
        <v>6845</v>
      </c>
      <c r="P80" s="2">
        <f t="shared" si="1"/>
        <v>6845</v>
      </c>
    </row>
    <row r="81" spans="1:16" x14ac:dyDescent="0.3">
      <c r="A81">
        <v>80</v>
      </c>
      <c r="B81" s="54">
        <v>45111</v>
      </c>
      <c r="C81" s="53" t="s">
        <v>749</v>
      </c>
      <c r="D81" t="s">
        <v>239</v>
      </c>
      <c r="E81" t="s">
        <v>752</v>
      </c>
      <c r="F81" t="s">
        <v>752</v>
      </c>
      <c r="G81" t="s">
        <v>191</v>
      </c>
      <c r="H81" t="s">
        <v>8</v>
      </c>
      <c r="I81" t="s">
        <v>854</v>
      </c>
      <c r="J81" t="s">
        <v>854</v>
      </c>
      <c r="K81" t="s">
        <v>130</v>
      </c>
      <c r="L81" t="s">
        <v>854</v>
      </c>
      <c r="M81" t="s">
        <v>45</v>
      </c>
      <c r="N81">
        <v>1</v>
      </c>
      <c r="O81">
        <v>20000</v>
      </c>
      <c r="P81" s="2">
        <f t="shared" si="1"/>
        <v>20000</v>
      </c>
    </row>
    <row r="82" spans="1:16" x14ac:dyDescent="0.3">
      <c r="A82">
        <v>81</v>
      </c>
      <c r="B82" s="54">
        <v>45111</v>
      </c>
      <c r="C82" s="53" t="s">
        <v>749</v>
      </c>
      <c r="D82" t="s">
        <v>240</v>
      </c>
      <c r="E82" t="s">
        <v>752</v>
      </c>
      <c r="F82" t="s">
        <v>752</v>
      </c>
      <c r="G82" t="s">
        <v>18</v>
      </c>
      <c r="H82" t="s">
        <v>8</v>
      </c>
      <c r="I82" t="s">
        <v>854</v>
      </c>
      <c r="J82" t="s">
        <v>854</v>
      </c>
      <c r="K82" t="s">
        <v>130</v>
      </c>
      <c r="L82" t="s">
        <v>854</v>
      </c>
      <c r="M82" t="s">
        <v>45</v>
      </c>
      <c r="N82">
        <v>1</v>
      </c>
      <c r="O82">
        <v>-20000</v>
      </c>
      <c r="P82" s="2">
        <f t="shared" si="1"/>
        <v>-20000</v>
      </c>
    </row>
    <row r="83" spans="1:16" x14ac:dyDescent="0.3">
      <c r="A83">
        <v>82</v>
      </c>
      <c r="B83" s="54">
        <v>45111</v>
      </c>
      <c r="C83" s="53" t="s">
        <v>749</v>
      </c>
      <c r="D83" t="s">
        <v>268</v>
      </c>
      <c r="E83" t="s">
        <v>752</v>
      </c>
      <c r="F83" t="s">
        <v>752</v>
      </c>
      <c r="G83" t="s">
        <v>18</v>
      </c>
      <c r="H83" t="s">
        <v>19</v>
      </c>
      <c r="I83" t="s">
        <v>854</v>
      </c>
      <c r="J83" t="s">
        <v>854</v>
      </c>
      <c r="K83" t="s">
        <v>130</v>
      </c>
      <c r="L83" t="s">
        <v>854</v>
      </c>
      <c r="M83" t="s">
        <v>45</v>
      </c>
      <c r="N83">
        <v>1</v>
      </c>
      <c r="O83">
        <v>365</v>
      </c>
      <c r="P83" s="2">
        <f t="shared" si="1"/>
        <v>365</v>
      </c>
    </row>
    <row r="84" spans="1:16" x14ac:dyDescent="0.3">
      <c r="A84">
        <v>83</v>
      </c>
      <c r="B84" s="54">
        <v>45111</v>
      </c>
      <c r="C84" s="53" t="s">
        <v>749</v>
      </c>
      <c r="D84" t="s">
        <v>269</v>
      </c>
      <c r="E84" t="s">
        <v>752</v>
      </c>
      <c r="F84" t="s">
        <v>752</v>
      </c>
      <c r="G84" t="s">
        <v>191</v>
      </c>
      <c r="H84" t="s">
        <v>8</v>
      </c>
      <c r="I84" t="s">
        <v>854</v>
      </c>
      <c r="J84" t="s">
        <v>854</v>
      </c>
      <c r="K84" t="s">
        <v>130</v>
      </c>
      <c r="L84" t="s">
        <v>854</v>
      </c>
      <c r="M84" t="s">
        <v>45</v>
      </c>
      <c r="N84">
        <v>1</v>
      </c>
      <c r="O84">
        <v>3712</v>
      </c>
      <c r="P84" s="2">
        <f t="shared" si="1"/>
        <v>3712</v>
      </c>
    </row>
    <row r="85" spans="1:16" x14ac:dyDescent="0.3">
      <c r="A85">
        <v>84</v>
      </c>
      <c r="B85" s="54">
        <v>45113</v>
      </c>
      <c r="C85" s="53" t="s">
        <v>749</v>
      </c>
      <c r="D85" t="s">
        <v>270</v>
      </c>
      <c r="E85" t="s">
        <v>752</v>
      </c>
      <c r="F85" t="s">
        <v>752</v>
      </c>
      <c r="G85" t="s">
        <v>18</v>
      </c>
      <c r="H85" t="s">
        <v>100</v>
      </c>
      <c r="I85" t="s">
        <v>854</v>
      </c>
      <c r="J85" t="s">
        <v>854</v>
      </c>
      <c r="K85" t="s">
        <v>130</v>
      </c>
      <c r="L85" t="s">
        <v>854</v>
      </c>
      <c r="M85" t="s">
        <v>45</v>
      </c>
      <c r="N85">
        <v>1</v>
      </c>
      <c r="O85">
        <v>2813.77</v>
      </c>
      <c r="P85" s="2">
        <f t="shared" si="1"/>
        <v>2813.77</v>
      </c>
    </row>
    <row r="86" spans="1:16" x14ac:dyDescent="0.3">
      <c r="A86">
        <v>85</v>
      </c>
      <c r="B86" s="54">
        <v>45113</v>
      </c>
      <c r="C86" s="53" t="s">
        <v>749</v>
      </c>
      <c r="D86" t="s">
        <v>271</v>
      </c>
      <c r="E86" t="s">
        <v>752</v>
      </c>
      <c r="F86" t="s">
        <v>752</v>
      </c>
      <c r="G86" t="s">
        <v>18</v>
      </c>
      <c r="H86" t="s">
        <v>8</v>
      </c>
      <c r="I86" t="s">
        <v>854</v>
      </c>
      <c r="J86" t="s">
        <v>854</v>
      </c>
      <c r="K86" t="s">
        <v>130</v>
      </c>
      <c r="L86" t="s">
        <v>854</v>
      </c>
      <c r="M86" t="s">
        <v>45</v>
      </c>
      <c r="N86">
        <v>1</v>
      </c>
      <c r="O86">
        <v>192</v>
      </c>
      <c r="P86" s="2">
        <f t="shared" si="1"/>
        <v>192</v>
      </c>
    </row>
    <row r="87" spans="1:16" x14ac:dyDescent="0.3">
      <c r="A87">
        <v>86</v>
      </c>
      <c r="B87" s="54">
        <v>45114</v>
      </c>
      <c r="C87" s="53" t="s">
        <v>749</v>
      </c>
      <c r="D87" t="s">
        <v>272</v>
      </c>
      <c r="E87" t="s">
        <v>752</v>
      </c>
      <c r="F87" t="s">
        <v>752</v>
      </c>
      <c r="G87" t="s">
        <v>18</v>
      </c>
      <c r="H87" t="s">
        <v>8</v>
      </c>
      <c r="I87" t="s">
        <v>854</v>
      </c>
      <c r="J87" t="s">
        <v>854</v>
      </c>
      <c r="K87" t="s">
        <v>130</v>
      </c>
      <c r="L87" t="s">
        <v>854</v>
      </c>
      <c r="M87" t="s">
        <v>45</v>
      </c>
      <c r="N87">
        <v>1</v>
      </c>
      <c r="O87">
        <v>6800</v>
      </c>
      <c r="P87" s="2">
        <f t="shared" si="1"/>
        <v>6800</v>
      </c>
    </row>
    <row r="88" spans="1:16" x14ac:dyDescent="0.3">
      <c r="A88">
        <v>87</v>
      </c>
      <c r="B88" s="54">
        <v>45116</v>
      </c>
      <c r="C88" s="53" t="s">
        <v>749</v>
      </c>
      <c r="D88" t="s">
        <v>273</v>
      </c>
      <c r="E88" t="s">
        <v>752</v>
      </c>
      <c r="F88" t="s">
        <v>752</v>
      </c>
      <c r="G88" t="s">
        <v>18</v>
      </c>
      <c r="H88" t="s">
        <v>8</v>
      </c>
      <c r="I88" t="s">
        <v>854</v>
      </c>
      <c r="J88" t="s">
        <v>854</v>
      </c>
      <c r="K88" t="s">
        <v>130</v>
      </c>
      <c r="L88" t="s">
        <v>854</v>
      </c>
      <c r="M88" t="s">
        <v>45</v>
      </c>
      <c r="N88">
        <v>1</v>
      </c>
      <c r="O88">
        <v>400</v>
      </c>
      <c r="P88" s="2">
        <f t="shared" si="1"/>
        <v>400</v>
      </c>
    </row>
    <row r="89" spans="1:16" x14ac:dyDescent="0.3">
      <c r="A89">
        <v>88</v>
      </c>
      <c r="B89" s="54">
        <v>45116</v>
      </c>
      <c r="C89" s="53" t="s">
        <v>749</v>
      </c>
      <c r="D89" t="s">
        <v>274</v>
      </c>
      <c r="E89" t="s">
        <v>752</v>
      </c>
      <c r="F89" t="s">
        <v>752</v>
      </c>
      <c r="G89" t="s">
        <v>191</v>
      </c>
      <c r="H89" t="s">
        <v>100</v>
      </c>
      <c r="I89" t="s">
        <v>854</v>
      </c>
      <c r="J89" t="s">
        <v>854</v>
      </c>
      <c r="K89" t="s">
        <v>130</v>
      </c>
      <c r="L89" t="s">
        <v>854</v>
      </c>
      <c r="M89" t="s">
        <v>45</v>
      </c>
      <c r="N89">
        <v>1</v>
      </c>
      <c r="O89">
        <v>650</v>
      </c>
      <c r="P89" s="2">
        <f t="shared" si="1"/>
        <v>650</v>
      </c>
    </row>
    <row r="90" spans="1:16" x14ac:dyDescent="0.3">
      <c r="A90">
        <v>89</v>
      </c>
      <c r="B90" s="54">
        <v>45118</v>
      </c>
      <c r="C90" s="53" t="s">
        <v>749</v>
      </c>
      <c r="D90" t="s">
        <v>275</v>
      </c>
      <c r="E90" t="s">
        <v>752</v>
      </c>
      <c r="F90" t="s">
        <v>752</v>
      </c>
      <c r="G90" t="s">
        <v>18</v>
      </c>
      <c r="H90" t="s">
        <v>8</v>
      </c>
      <c r="I90" t="s">
        <v>854</v>
      </c>
      <c r="J90" t="s">
        <v>854</v>
      </c>
      <c r="K90" t="s">
        <v>130</v>
      </c>
      <c r="L90" t="s">
        <v>854</v>
      </c>
      <c r="M90" t="s">
        <v>45</v>
      </c>
      <c r="N90">
        <v>1</v>
      </c>
      <c r="O90">
        <v>242</v>
      </c>
      <c r="P90" s="2">
        <f t="shared" si="1"/>
        <v>242</v>
      </c>
    </row>
    <row r="91" spans="1:16" x14ac:dyDescent="0.3">
      <c r="A91">
        <v>90</v>
      </c>
      <c r="B91" s="54">
        <v>45119</v>
      </c>
      <c r="C91" s="53" t="s">
        <v>749</v>
      </c>
      <c r="D91" t="s">
        <v>276</v>
      </c>
      <c r="E91" t="s">
        <v>752</v>
      </c>
      <c r="F91" t="s">
        <v>752</v>
      </c>
      <c r="G91" t="s">
        <v>18</v>
      </c>
      <c r="H91" t="s">
        <v>19</v>
      </c>
      <c r="I91" t="s">
        <v>854</v>
      </c>
      <c r="J91" t="s">
        <v>854</v>
      </c>
      <c r="K91" t="s">
        <v>130</v>
      </c>
      <c r="L91" t="s">
        <v>854</v>
      </c>
      <c r="M91" t="s">
        <v>45</v>
      </c>
      <c r="N91">
        <v>1</v>
      </c>
      <c r="O91">
        <v>427.24</v>
      </c>
      <c r="P91" s="2">
        <f t="shared" si="1"/>
        <v>427.24</v>
      </c>
    </row>
    <row r="92" spans="1:16" x14ac:dyDescent="0.3">
      <c r="A92">
        <v>91</v>
      </c>
      <c r="B92" s="54">
        <v>45119</v>
      </c>
      <c r="C92" s="53" t="s">
        <v>749</v>
      </c>
      <c r="D92" t="s">
        <v>277</v>
      </c>
      <c r="E92" t="s">
        <v>752</v>
      </c>
      <c r="F92" t="s">
        <v>752</v>
      </c>
      <c r="G92" t="s">
        <v>18</v>
      </c>
      <c r="H92" t="s">
        <v>19</v>
      </c>
      <c r="I92" t="s">
        <v>854</v>
      </c>
      <c r="J92" t="s">
        <v>854</v>
      </c>
      <c r="K92" t="s">
        <v>130</v>
      </c>
      <c r="L92" t="s">
        <v>854</v>
      </c>
      <c r="M92" t="s">
        <v>45</v>
      </c>
      <c r="N92">
        <v>2</v>
      </c>
      <c r="O92">
        <v>159</v>
      </c>
      <c r="P92" s="2">
        <f t="shared" si="1"/>
        <v>318</v>
      </c>
    </row>
    <row r="93" spans="1:16" x14ac:dyDescent="0.3">
      <c r="A93">
        <v>92</v>
      </c>
      <c r="B93" s="54">
        <v>45119</v>
      </c>
      <c r="C93" s="53" t="s">
        <v>749</v>
      </c>
      <c r="D93" t="s">
        <v>278</v>
      </c>
      <c r="E93" t="s">
        <v>752</v>
      </c>
      <c r="F93" t="s">
        <v>752</v>
      </c>
      <c r="G93" t="s">
        <v>18</v>
      </c>
      <c r="H93" t="s">
        <v>19</v>
      </c>
      <c r="I93" t="s">
        <v>854</v>
      </c>
      <c r="J93" t="s">
        <v>854</v>
      </c>
      <c r="K93" t="s">
        <v>130</v>
      </c>
      <c r="L93" t="s">
        <v>854</v>
      </c>
      <c r="M93" t="s">
        <v>45</v>
      </c>
      <c r="N93">
        <v>1</v>
      </c>
      <c r="O93">
        <v>317.72000000000003</v>
      </c>
      <c r="P93" s="2">
        <f t="shared" si="1"/>
        <v>317.72000000000003</v>
      </c>
    </row>
    <row r="94" spans="1:16" x14ac:dyDescent="0.3">
      <c r="A94">
        <v>93</v>
      </c>
      <c r="B94" s="54">
        <v>45120</v>
      </c>
      <c r="C94" s="53" t="s">
        <v>749</v>
      </c>
      <c r="D94" t="s">
        <v>279</v>
      </c>
      <c r="E94" t="s">
        <v>752</v>
      </c>
      <c r="F94" t="s">
        <v>752</v>
      </c>
      <c r="G94" t="s">
        <v>191</v>
      </c>
      <c r="H94" t="s">
        <v>8</v>
      </c>
      <c r="I94" t="s">
        <v>854</v>
      </c>
      <c r="J94" t="s">
        <v>854</v>
      </c>
      <c r="K94" t="s">
        <v>130</v>
      </c>
      <c r="L94" t="s">
        <v>854</v>
      </c>
      <c r="M94" t="s">
        <v>45</v>
      </c>
      <c r="N94">
        <v>1</v>
      </c>
      <c r="O94">
        <v>5000</v>
      </c>
      <c r="P94" s="2">
        <f t="shared" si="1"/>
        <v>5000</v>
      </c>
    </row>
    <row r="95" spans="1:16" x14ac:dyDescent="0.3">
      <c r="A95">
        <v>94</v>
      </c>
      <c r="B95" s="54">
        <v>45120</v>
      </c>
      <c r="C95" s="53" t="s">
        <v>749</v>
      </c>
      <c r="D95" t="s">
        <v>280</v>
      </c>
      <c r="E95" t="s">
        <v>752</v>
      </c>
      <c r="F95" t="s">
        <v>752</v>
      </c>
      <c r="G95" t="s">
        <v>191</v>
      </c>
      <c r="H95" t="s">
        <v>8</v>
      </c>
      <c r="I95" t="s">
        <v>854</v>
      </c>
      <c r="J95" t="s">
        <v>854</v>
      </c>
      <c r="K95" t="s">
        <v>130</v>
      </c>
      <c r="L95" t="s">
        <v>854</v>
      </c>
      <c r="M95" t="s">
        <v>45</v>
      </c>
      <c r="N95">
        <v>1</v>
      </c>
      <c r="O95">
        <v>3500</v>
      </c>
      <c r="P95" s="2">
        <f t="shared" si="1"/>
        <v>3500</v>
      </c>
    </row>
    <row r="96" spans="1:16" x14ac:dyDescent="0.3">
      <c r="A96">
        <v>95</v>
      </c>
      <c r="B96" s="54">
        <v>45120</v>
      </c>
      <c r="C96" s="53" t="s">
        <v>749</v>
      </c>
      <c r="D96" t="s">
        <v>281</v>
      </c>
      <c r="E96" t="s">
        <v>752</v>
      </c>
      <c r="F96" t="s">
        <v>752</v>
      </c>
      <c r="G96" t="s">
        <v>191</v>
      </c>
      <c r="H96" t="s">
        <v>8</v>
      </c>
      <c r="I96" t="s">
        <v>854</v>
      </c>
      <c r="J96" t="s">
        <v>854</v>
      </c>
      <c r="K96" t="s">
        <v>130</v>
      </c>
      <c r="L96" t="s">
        <v>854</v>
      </c>
      <c r="M96" t="s">
        <v>45</v>
      </c>
      <c r="N96">
        <v>1</v>
      </c>
      <c r="O96">
        <v>5000</v>
      </c>
      <c r="P96" s="2">
        <f t="shared" si="1"/>
        <v>5000</v>
      </c>
    </row>
    <row r="97" spans="1:16" x14ac:dyDescent="0.3">
      <c r="A97">
        <v>96</v>
      </c>
      <c r="B97" s="54">
        <v>45120</v>
      </c>
      <c r="C97" s="53" t="s">
        <v>749</v>
      </c>
      <c r="D97" t="s">
        <v>282</v>
      </c>
      <c r="E97" t="s">
        <v>752</v>
      </c>
      <c r="F97" t="s">
        <v>752</v>
      </c>
      <c r="G97" t="s">
        <v>18</v>
      </c>
      <c r="H97" t="s">
        <v>8</v>
      </c>
      <c r="I97" t="s">
        <v>854</v>
      </c>
      <c r="J97" t="s">
        <v>854</v>
      </c>
      <c r="K97" t="s">
        <v>130</v>
      </c>
      <c r="L97" t="s">
        <v>854</v>
      </c>
      <c r="M97" t="s">
        <v>45</v>
      </c>
      <c r="N97">
        <v>1</v>
      </c>
      <c r="O97">
        <v>3000</v>
      </c>
      <c r="P97" s="2">
        <f t="shared" si="1"/>
        <v>3000</v>
      </c>
    </row>
    <row r="98" spans="1:16" x14ac:dyDescent="0.3">
      <c r="A98">
        <v>97</v>
      </c>
      <c r="B98" s="54">
        <v>45120</v>
      </c>
      <c r="C98" s="53" t="s">
        <v>749</v>
      </c>
      <c r="D98" t="s">
        <v>283</v>
      </c>
      <c r="E98" t="s">
        <v>752</v>
      </c>
      <c r="F98" t="s">
        <v>752</v>
      </c>
      <c r="G98" t="s">
        <v>18</v>
      </c>
      <c r="H98" t="s">
        <v>100</v>
      </c>
      <c r="I98" t="s">
        <v>854</v>
      </c>
      <c r="J98" t="s">
        <v>854</v>
      </c>
      <c r="K98" t="s">
        <v>130</v>
      </c>
      <c r="L98" t="s">
        <v>854</v>
      </c>
      <c r="M98" t="s">
        <v>45</v>
      </c>
      <c r="N98">
        <v>1</v>
      </c>
      <c r="O98">
        <v>3199</v>
      </c>
      <c r="P98" s="2">
        <f t="shared" si="1"/>
        <v>3199</v>
      </c>
    </row>
    <row r="99" spans="1:16" x14ac:dyDescent="0.3">
      <c r="A99">
        <v>98</v>
      </c>
      <c r="B99" s="54">
        <v>45120</v>
      </c>
      <c r="C99" s="53" t="s">
        <v>749</v>
      </c>
      <c r="D99" t="s">
        <v>284</v>
      </c>
      <c r="E99" t="s">
        <v>752</v>
      </c>
      <c r="F99" t="s">
        <v>752</v>
      </c>
      <c r="G99" t="s">
        <v>18</v>
      </c>
      <c r="H99" t="s">
        <v>19</v>
      </c>
      <c r="I99" t="s">
        <v>854</v>
      </c>
      <c r="J99" t="s">
        <v>854</v>
      </c>
      <c r="K99" t="s">
        <v>130</v>
      </c>
      <c r="L99" t="s">
        <v>854</v>
      </c>
      <c r="M99" t="s">
        <v>45</v>
      </c>
      <c r="N99">
        <v>1</v>
      </c>
      <c r="O99">
        <v>3499</v>
      </c>
      <c r="P99" s="2">
        <f t="shared" si="1"/>
        <v>3499</v>
      </c>
    </row>
    <row r="100" spans="1:16" x14ac:dyDescent="0.3">
      <c r="A100">
        <v>99</v>
      </c>
      <c r="B100" s="54">
        <v>45122</v>
      </c>
      <c r="C100" s="53" t="s">
        <v>749</v>
      </c>
      <c r="D100" t="s">
        <v>285</v>
      </c>
      <c r="E100" t="s">
        <v>752</v>
      </c>
      <c r="F100" t="s">
        <v>752</v>
      </c>
      <c r="G100" t="s">
        <v>18</v>
      </c>
      <c r="H100" t="s">
        <v>19</v>
      </c>
      <c r="I100" t="s">
        <v>854</v>
      </c>
      <c r="J100" t="s">
        <v>854</v>
      </c>
      <c r="K100" t="s">
        <v>130</v>
      </c>
      <c r="L100" t="s">
        <v>854</v>
      </c>
      <c r="M100" t="s">
        <v>45</v>
      </c>
      <c r="N100">
        <v>16</v>
      </c>
      <c r="O100">
        <v>224.875</v>
      </c>
      <c r="P100" s="2">
        <f t="shared" si="1"/>
        <v>3598</v>
      </c>
    </row>
    <row r="101" spans="1:16" x14ac:dyDescent="0.3">
      <c r="A101">
        <v>100</v>
      </c>
      <c r="B101" s="54">
        <v>45124</v>
      </c>
      <c r="C101" s="53" t="s">
        <v>749</v>
      </c>
      <c r="D101" t="s">
        <v>286</v>
      </c>
      <c r="E101" t="s">
        <v>752</v>
      </c>
      <c r="F101" t="s">
        <v>752</v>
      </c>
      <c r="G101" t="s">
        <v>206</v>
      </c>
      <c r="H101" t="s">
        <v>100</v>
      </c>
      <c r="I101" t="s">
        <v>854</v>
      </c>
      <c r="J101" t="s">
        <v>854</v>
      </c>
      <c r="K101" t="s">
        <v>130</v>
      </c>
      <c r="L101" t="s">
        <v>854</v>
      </c>
      <c r="M101" t="s">
        <v>45</v>
      </c>
      <c r="N101">
        <v>3</v>
      </c>
      <c r="O101">
        <v>79</v>
      </c>
      <c r="P101" s="2">
        <f t="shared" si="1"/>
        <v>237</v>
      </c>
    </row>
    <row r="102" spans="1:16" x14ac:dyDescent="0.3">
      <c r="A102">
        <v>101</v>
      </c>
      <c r="B102" s="54">
        <v>45124</v>
      </c>
      <c r="C102" s="53" t="s">
        <v>749</v>
      </c>
      <c r="D102" t="s">
        <v>287</v>
      </c>
      <c r="E102" t="s">
        <v>752</v>
      </c>
      <c r="F102" t="s">
        <v>752</v>
      </c>
      <c r="G102" t="s">
        <v>206</v>
      </c>
      <c r="H102" t="s">
        <v>100</v>
      </c>
      <c r="I102" t="s">
        <v>854</v>
      </c>
      <c r="J102" t="s">
        <v>854</v>
      </c>
      <c r="K102" t="s">
        <v>130</v>
      </c>
      <c r="L102" t="s">
        <v>854</v>
      </c>
      <c r="M102" t="s">
        <v>45</v>
      </c>
      <c r="N102">
        <v>2</v>
      </c>
      <c r="O102">
        <v>26</v>
      </c>
      <c r="P102" s="2">
        <f t="shared" si="1"/>
        <v>52</v>
      </c>
    </row>
    <row r="103" spans="1:16" x14ac:dyDescent="0.3">
      <c r="A103">
        <v>102</v>
      </c>
      <c r="B103" s="54">
        <v>45124</v>
      </c>
      <c r="C103" s="53" t="s">
        <v>749</v>
      </c>
      <c r="D103" t="s">
        <v>288</v>
      </c>
      <c r="E103" t="s">
        <v>752</v>
      </c>
      <c r="F103" t="s">
        <v>752</v>
      </c>
      <c r="G103" t="s">
        <v>206</v>
      </c>
      <c r="H103" t="s">
        <v>100</v>
      </c>
      <c r="I103" t="s">
        <v>854</v>
      </c>
      <c r="J103" t="s">
        <v>854</v>
      </c>
      <c r="K103" t="s">
        <v>130</v>
      </c>
      <c r="L103" t="s">
        <v>854</v>
      </c>
      <c r="M103" t="s">
        <v>45</v>
      </c>
      <c r="N103">
        <v>3</v>
      </c>
      <c r="O103">
        <v>90</v>
      </c>
      <c r="P103" s="2">
        <f t="shared" si="1"/>
        <v>270</v>
      </c>
    </row>
    <row r="104" spans="1:16" x14ac:dyDescent="0.3">
      <c r="A104">
        <v>103</v>
      </c>
      <c r="B104" s="54">
        <v>45124</v>
      </c>
      <c r="C104" s="53" t="s">
        <v>749</v>
      </c>
      <c r="D104" t="s">
        <v>289</v>
      </c>
      <c r="E104" t="s">
        <v>752</v>
      </c>
      <c r="F104" t="s">
        <v>752</v>
      </c>
      <c r="G104" t="s">
        <v>206</v>
      </c>
      <c r="H104" t="s">
        <v>100</v>
      </c>
      <c r="I104" t="s">
        <v>854</v>
      </c>
      <c r="J104" t="s">
        <v>854</v>
      </c>
      <c r="K104" t="s">
        <v>130</v>
      </c>
      <c r="L104" t="s">
        <v>854</v>
      </c>
      <c r="M104" t="s">
        <v>45</v>
      </c>
      <c r="N104">
        <v>3</v>
      </c>
      <c r="O104">
        <v>175</v>
      </c>
      <c r="P104" s="2">
        <f t="shared" si="1"/>
        <v>525</v>
      </c>
    </row>
    <row r="105" spans="1:16" x14ac:dyDescent="0.3">
      <c r="A105">
        <v>104</v>
      </c>
      <c r="B105" s="54">
        <v>45124</v>
      </c>
      <c r="C105" s="53" t="s">
        <v>749</v>
      </c>
      <c r="D105" t="s">
        <v>290</v>
      </c>
      <c r="E105" t="s">
        <v>752</v>
      </c>
      <c r="F105" t="s">
        <v>752</v>
      </c>
      <c r="G105" t="s">
        <v>206</v>
      </c>
      <c r="H105" t="s">
        <v>100</v>
      </c>
      <c r="I105" t="s">
        <v>854</v>
      </c>
      <c r="J105" t="s">
        <v>854</v>
      </c>
      <c r="K105" t="s">
        <v>130</v>
      </c>
      <c r="L105" t="s">
        <v>854</v>
      </c>
      <c r="M105" t="s">
        <v>45</v>
      </c>
      <c r="N105">
        <v>2</v>
      </c>
      <c r="O105">
        <v>25</v>
      </c>
      <c r="P105" s="2">
        <f t="shared" si="1"/>
        <v>50</v>
      </c>
    </row>
    <row r="106" spans="1:16" x14ac:dyDescent="0.3">
      <c r="A106">
        <v>105</v>
      </c>
      <c r="B106" s="54">
        <v>45124</v>
      </c>
      <c r="C106" s="53" t="s">
        <v>749</v>
      </c>
      <c r="D106" t="s">
        <v>291</v>
      </c>
      <c r="E106" t="s">
        <v>752</v>
      </c>
      <c r="F106" t="s">
        <v>752</v>
      </c>
      <c r="G106" t="s">
        <v>206</v>
      </c>
      <c r="H106" t="s">
        <v>100</v>
      </c>
      <c r="I106" t="s">
        <v>854</v>
      </c>
      <c r="J106" t="s">
        <v>854</v>
      </c>
      <c r="K106" t="s">
        <v>130</v>
      </c>
      <c r="L106" t="s">
        <v>854</v>
      </c>
      <c r="M106" t="s">
        <v>45</v>
      </c>
      <c r="N106">
        <v>2</v>
      </c>
      <c r="O106">
        <v>25</v>
      </c>
      <c r="P106" s="2">
        <f t="shared" si="1"/>
        <v>50</v>
      </c>
    </row>
    <row r="107" spans="1:16" x14ac:dyDescent="0.3">
      <c r="A107">
        <v>106</v>
      </c>
      <c r="B107" s="54">
        <v>45124</v>
      </c>
      <c r="C107" s="53" t="s">
        <v>749</v>
      </c>
      <c r="D107" t="s">
        <v>292</v>
      </c>
      <c r="E107" t="s">
        <v>752</v>
      </c>
      <c r="F107" t="s">
        <v>752</v>
      </c>
      <c r="G107" t="s">
        <v>18</v>
      </c>
      <c r="H107" t="s">
        <v>100</v>
      </c>
      <c r="I107" t="s">
        <v>854</v>
      </c>
      <c r="J107" t="s">
        <v>854</v>
      </c>
      <c r="K107" t="s">
        <v>130</v>
      </c>
      <c r="L107" t="s">
        <v>854</v>
      </c>
      <c r="M107" t="s">
        <v>45</v>
      </c>
      <c r="N107">
        <v>1</v>
      </c>
      <c r="O107">
        <v>550</v>
      </c>
      <c r="P107" s="2">
        <f t="shared" si="1"/>
        <v>550</v>
      </c>
    </row>
    <row r="108" spans="1:16" x14ac:dyDescent="0.3">
      <c r="A108">
        <v>107</v>
      </c>
      <c r="B108" s="54">
        <v>45127</v>
      </c>
      <c r="C108" s="53" t="s">
        <v>749</v>
      </c>
      <c r="D108" t="s">
        <v>293</v>
      </c>
      <c r="E108" t="s">
        <v>752</v>
      </c>
      <c r="F108" t="s">
        <v>752</v>
      </c>
      <c r="G108" t="s">
        <v>191</v>
      </c>
      <c r="H108" t="s">
        <v>8</v>
      </c>
      <c r="I108" t="s">
        <v>854</v>
      </c>
      <c r="J108" t="s">
        <v>854</v>
      </c>
      <c r="K108" t="s">
        <v>130</v>
      </c>
      <c r="L108" t="s">
        <v>854</v>
      </c>
      <c r="M108" t="s">
        <v>45</v>
      </c>
      <c r="N108">
        <v>1</v>
      </c>
      <c r="O108">
        <v>11560</v>
      </c>
      <c r="P108" s="2">
        <f t="shared" si="1"/>
        <v>11560</v>
      </c>
    </row>
    <row r="109" spans="1:16" x14ac:dyDescent="0.3">
      <c r="A109">
        <v>108</v>
      </c>
      <c r="B109" s="54">
        <v>45128</v>
      </c>
      <c r="C109" s="53" t="s">
        <v>749</v>
      </c>
      <c r="D109" t="s">
        <v>294</v>
      </c>
      <c r="E109" t="s">
        <v>752</v>
      </c>
      <c r="F109" t="s">
        <v>752</v>
      </c>
      <c r="G109" t="s">
        <v>191</v>
      </c>
      <c r="H109" t="s">
        <v>8</v>
      </c>
      <c r="I109" t="s">
        <v>854</v>
      </c>
      <c r="J109" t="s">
        <v>854</v>
      </c>
      <c r="K109" t="s">
        <v>130</v>
      </c>
      <c r="L109" t="s">
        <v>854</v>
      </c>
      <c r="M109" t="s">
        <v>45</v>
      </c>
      <c r="N109">
        <v>1</v>
      </c>
      <c r="O109">
        <v>500</v>
      </c>
      <c r="P109" s="2">
        <f t="shared" si="1"/>
        <v>500</v>
      </c>
    </row>
    <row r="110" spans="1:16" x14ac:dyDescent="0.3">
      <c r="A110">
        <v>109</v>
      </c>
      <c r="B110" s="54">
        <v>45128</v>
      </c>
      <c r="C110" s="53" t="s">
        <v>749</v>
      </c>
      <c r="D110" t="s">
        <v>295</v>
      </c>
      <c r="E110" t="s">
        <v>752</v>
      </c>
      <c r="F110" t="s">
        <v>752</v>
      </c>
      <c r="G110" t="s">
        <v>191</v>
      </c>
      <c r="H110" t="s">
        <v>8</v>
      </c>
      <c r="I110" t="s">
        <v>854</v>
      </c>
      <c r="J110" t="s">
        <v>854</v>
      </c>
      <c r="K110" t="s">
        <v>130</v>
      </c>
      <c r="L110" t="s">
        <v>854</v>
      </c>
      <c r="M110" t="s">
        <v>45</v>
      </c>
      <c r="N110">
        <v>1</v>
      </c>
      <c r="O110">
        <v>4408</v>
      </c>
      <c r="P110" s="2">
        <f t="shared" si="1"/>
        <v>4408</v>
      </c>
    </row>
    <row r="111" spans="1:16" x14ac:dyDescent="0.3">
      <c r="A111">
        <v>110</v>
      </c>
      <c r="B111" s="54">
        <v>45129</v>
      </c>
      <c r="C111" s="53" t="s">
        <v>749</v>
      </c>
      <c r="D111" t="s">
        <v>296</v>
      </c>
      <c r="E111" t="s">
        <v>752</v>
      </c>
      <c r="F111" t="s">
        <v>752</v>
      </c>
      <c r="G111" t="s">
        <v>18</v>
      </c>
      <c r="H111" t="s">
        <v>8</v>
      </c>
      <c r="I111" t="s">
        <v>854</v>
      </c>
      <c r="J111" t="s">
        <v>854</v>
      </c>
      <c r="K111" t="s">
        <v>130</v>
      </c>
      <c r="L111" t="s">
        <v>854</v>
      </c>
      <c r="M111" t="s">
        <v>45</v>
      </c>
      <c r="N111">
        <v>12</v>
      </c>
      <c r="O111">
        <v>200</v>
      </c>
      <c r="P111" s="2">
        <f t="shared" si="1"/>
        <v>2400</v>
      </c>
    </row>
    <row r="112" spans="1:16" x14ac:dyDescent="0.3">
      <c r="A112">
        <v>111</v>
      </c>
      <c r="B112" s="54">
        <v>45129</v>
      </c>
      <c r="C112" s="53" t="s">
        <v>749</v>
      </c>
      <c r="D112" t="s">
        <v>297</v>
      </c>
      <c r="E112" t="s">
        <v>752</v>
      </c>
      <c r="F112" t="s">
        <v>752</v>
      </c>
      <c r="G112" t="s">
        <v>18</v>
      </c>
      <c r="H112" t="s">
        <v>19</v>
      </c>
      <c r="I112" t="s">
        <v>854</v>
      </c>
      <c r="J112" t="s">
        <v>854</v>
      </c>
      <c r="K112" t="s">
        <v>130</v>
      </c>
      <c r="L112" t="s">
        <v>854</v>
      </c>
      <c r="M112" t="s">
        <v>45</v>
      </c>
      <c r="N112">
        <v>1</v>
      </c>
      <c r="O112">
        <v>297</v>
      </c>
      <c r="P112" s="2">
        <f t="shared" si="1"/>
        <v>297</v>
      </c>
    </row>
    <row r="113" spans="1:16" x14ac:dyDescent="0.3">
      <c r="A113">
        <v>112</v>
      </c>
      <c r="B113" s="54">
        <v>45131</v>
      </c>
      <c r="C113" s="53" t="s">
        <v>749</v>
      </c>
      <c r="D113" t="s">
        <v>298</v>
      </c>
      <c r="E113" t="s">
        <v>752</v>
      </c>
      <c r="F113" t="s">
        <v>752</v>
      </c>
      <c r="G113" t="s">
        <v>206</v>
      </c>
      <c r="H113" t="s">
        <v>100</v>
      </c>
      <c r="I113" t="s">
        <v>854</v>
      </c>
      <c r="J113" t="s">
        <v>854</v>
      </c>
      <c r="K113" t="s">
        <v>130</v>
      </c>
      <c r="L113" t="s">
        <v>854</v>
      </c>
      <c r="M113" t="s">
        <v>45</v>
      </c>
      <c r="N113">
        <v>1</v>
      </c>
      <c r="O113">
        <v>6999</v>
      </c>
      <c r="P113" s="2">
        <f t="shared" si="1"/>
        <v>6999</v>
      </c>
    </row>
    <row r="114" spans="1:16" x14ac:dyDescent="0.3">
      <c r="A114">
        <v>113</v>
      </c>
      <c r="B114" s="54">
        <v>45131</v>
      </c>
      <c r="C114" s="53" t="s">
        <v>749</v>
      </c>
      <c r="D114" t="s">
        <v>299</v>
      </c>
      <c r="E114" t="s">
        <v>752</v>
      </c>
      <c r="F114" t="s">
        <v>752</v>
      </c>
      <c r="G114" t="s">
        <v>206</v>
      </c>
      <c r="H114" t="s">
        <v>300</v>
      </c>
      <c r="I114" t="s">
        <v>854</v>
      </c>
      <c r="J114" t="s">
        <v>854</v>
      </c>
      <c r="K114" t="s">
        <v>130</v>
      </c>
      <c r="L114" t="s">
        <v>854</v>
      </c>
      <c r="M114" t="s">
        <v>45</v>
      </c>
      <c r="N114">
        <v>3</v>
      </c>
      <c r="O114">
        <v>444</v>
      </c>
      <c r="P114" s="2">
        <f t="shared" si="1"/>
        <v>1332</v>
      </c>
    </row>
    <row r="115" spans="1:16" x14ac:dyDescent="0.3">
      <c r="A115">
        <v>114</v>
      </c>
      <c r="B115" s="54">
        <v>45131</v>
      </c>
      <c r="C115" s="53" t="s">
        <v>749</v>
      </c>
      <c r="D115" t="s">
        <v>301</v>
      </c>
      <c r="E115" t="s">
        <v>752</v>
      </c>
      <c r="F115" t="s">
        <v>752</v>
      </c>
      <c r="G115" t="s">
        <v>206</v>
      </c>
      <c r="H115" t="s">
        <v>100</v>
      </c>
      <c r="I115" t="s">
        <v>854</v>
      </c>
      <c r="J115" t="s">
        <v>854</v>
      </c>
      <c r="K115" t="s">
        <v>130</v>
      </c>
      <c r="L115" t="s">
        <v>854</v>
      </c>
      <c r="M115" t="s">
        <v>45</v>
      </c>
      <c r="N115">
        <v>1</v>
      </c>
      <c r="O115">
        <v>2766</v>
      </c>
      <c r="P115" s="2">
        <f t="shared" si="1"/>
        <v>2766</v>
      </c>
    </row>
    <row r="116" spans="1:16" x14ac:dyDescent="0.3">
      <c r="A116">
        <v>115</v>
      </c>
      <c r="B116" s="54">
        <v>45132</v>
      </c>
      <c r="C116" s="53" t="s">
        <v>749</v>
      </c>
      <c r="D116" t="s">
        <v>302</v>
      </c>
      <c r="E116" t="s">
        <v>752</v>
      </c>
      <c r="F116" t="s">
        <v>752</v>
      </c>
      <c r="G116" t="s">
        <v>18</v>
      </c>
      <c r="H116" t="s">
        <v>100</v>
      </c>
      <c r="I116" t="s">
        <v>854</v>
      </c>
      <c r="J116" t="s">
        <v>854</v>
      </c>
      <c r="K116" t="s">
        <v>130</v>
      </c>
      <c r="L116" t="s">
        <v>854</v>
      </c>
      <c r="M116" t="s">
        <v>45</v>
      </c>
      <c r="N116">
        <v>1</v>
      </c>
      <c r="O116">
        <v>1400</v>
      </c>
      <c r="P116" s="2">
        <f t="shared" si="1"/>
        <v>1400</v>
      </c>
    </row>
    <row r="117" spans="1:16" x14ac:dyDescent="0.3">
      <c r="A117">
        <v>116</v>
      </c>
      <c r="B117" s="54">
        <v>45136</v>
      </c>
      <c r="C117" s="53" t="s">
        <v>749</v>
      </c>
      <c r="D117" t="s">
        <v>303</v>
      </c>
      <c r="E117" t="s">
        <v>752</v>
      </c>
      <c r="F117" t="s">
        <v>752</v>
      </c>
      <c r="G117" t="s">
        <v>18</v>
      </c>
      <c r="H117" t="s">
        <v>8</v>
      </c>
      <c r="I117" t="s">
        <v>854</v>
      </c>
      <c r="J117" t="s">
        <v>854</v>
      </c>
      <c r="K117" t="s">
        <v>130</v>
      </c>
      <c r="L117" t="s">
        <v>854</v>
      </c>
      <c r="M117" t="s">
        <v>45</v>
      </c>
      <c r="N117">
        <v>1</v>
      </c>
      <c r="O117">
        <v>400</v>
      </c>
      <c r="P117" s="2">
        <f t="shared" si="1"/>
        <v>400</v>
      </c>
    </row>
    <row r="118" spans="1:16" x14ac:dyDescent="0.3">
      <c r="A118">
        <v>117</v>
      </c>
      <c r="B118" s="54">
        <v>45136</v>
      </c>
      <c r="C118" s="53" t="s">
        <v>749</v>
      </c>
      <c r="D118" t="s">
        <v>304</v>
      </c>
      <c r="E118" t="s">
        <v>752</v>
      </c>
      <c r="F118" t="s">
        <v>752</v>
      </c>
      <c r="G118" t="s">
        <v>18</v>
      </c>
      <c r="H118" t="s">
        <v>100</v>
      </c>
      <c r="I118" t="s">
        <v>854</v>
      </c>
      <c r="J118" t="s">
        <v>854</v>
      </c>
      <c r="K118" t="s">
        <v>130</v>
      </c>
      <c r="L118" t="s">
        <v>854</v>
      </c>
      <c r="M118" t="s">
        <v>45</v>
      </c>
      <c r="N118">
        <v>1</v>
      </c>
      <c r="O118">
        <v>1000</v>
      </c>
      <c r="P118" s="2">
        <f t="shared" si="1"/>
        <v>1000</v>
      </c>
    </row>
    <row r="119" spans="1:16" x14ac:dyDescent="0.3">
      <c r="A119">
        <v>118</v>
      </c>
      <c r="B119" s="54">
        <v>45136</v>
      </c>
      <c r="C119" s="53" t="s">
        <v>749</v>
      </c>
      <c r="D119" t="s">
        <v>305</v>
      </c>
      <c r="E119" t="s">
        <v>752</v>
      </c>
      <c r="F119" t="s">
        <v>752</v>
      </c>
      <c r="G119" t="s">
        <v>191</v>
      </c>
      <c r="H119" t="s">
        <v>8</v>
      </c>
      <c r="I119" t="s">
        <v>854</v>
      </c>
      <c r="J119" t="s">
        <v>854</v>
      </c>
      <c r="K119" t="s">
        <v>130</v>
      </c>
      <c r="L119" t="s">
        <v>854</v>
      </c>
      <c r="M119" t="s">
        <v>45</v>
      </c>
      <c r="N119">
        <v>1</v>
      </c>
      <c r="O119">
        <v>3839</v>
      </c>
      <c r="P119" s="2">
        <f t="shared" si="1"/>
        <v>3839</v>
      </c>
    </row>
    <row r="120" spans="1:16" x14ac:dyDescent="0.3">
      <c r="A120">
        <v>119</v>
      </c>
      <c r="B120" s="54">
        <v>45138</v>
      </c>
      <c r="C120" s="53" t="s">
        <v>749</v>
      </c>
      <c r="D120" t="s">
        <v>306</v>
      </c>
      <c r="E120" t="s">
        <v>752</v>
      </c>
      <c r="F120" t="s">
        <v>752</v>
      </c>
      <c r="G120" t="s">
        <v>18</v>
      </c>
      <c r="H120" t="s">
        <v>8</v>
      </c>
      <c r="I120" t="s">
        <v>854</v>
      </c>
      <c r="J120" t="s">
        <v>854</v>
      </c>
      <c r="K120" t="s">
        <v>130</v>
      </c>
      <c r="L120" t="s">
        <v>854</v>
      </c>
      <c r="M120" t="s">
        <v>45</v>
      </c>
      <c r="N120">
        <v>1</v>
      </c>
      <c r="O120">
        <v>1150</v>
      </c>
      <c r="P120" s="2">
        <f t="shared" si="1"/>
        <v>1150</v>
      </c>
    </row>
    <row r="121" spans="1:16" x14ac:dyDescent="0.3">
      <c r="A121">
        <v>120</v>
      </c>
      <c r="B121" s="54">
        <v>45138</v>
      </c>
      <c r="C121" s="53" t="s">
        <v>749</v>
      </c>
      <c r="D121" t="s">
        <v>307</v>
      </c>
      <c r="E121" t="s">
        <v>752</v>
      </c>
      <c r="F121" t="s">
        <v>752</v>
      </c>
      <c r="G121" t="s">
        <v>191</v>
      </c>
      <c r="H121" t="s">
        <v>8</v>
      </c>
      <c r="I121" t="s">
        <v>854</v>
      </c>
      <c r="J121" t="s">
        <v>854</v>
      </c>
      <c r="K121" t="s">
        <v>130</v>
      </c>
      <c r="L121" t="s">
        <v>854</v>
      </c>
      <c r="M121" t="s">
        <v>45</v>
      </c>
      <c r="N121">
        <v>1</v>
      </c>
      <c r="O121">
        <v>7200</v>
      </c>
      <c r="P121" s="2">
        <f t="shared" si="1"/>
        <v>7200</v>
      </c>
    </row>
    <row r="122" spans="1:16" x14ac:dyDescent="0.3">
      <c r="A122">
        <v>121</v>
      </c>
      <c r="B122" s="54">
        <v>45139</v>
      </c>
      <c r="C122" s="53" t="s">
        <v>748</v>
      </c>
      <c r="D122" t="s">
        <v>753</v>
      </c>
      <c r="E122" t="s">
        <v>752</v>
      </c>
      <c r="F122" t="s">
        <v>94</v>
      </c>
      <c r="G122" t="str">
        <f>VLOOKUP(F122,'Ingresos RockstarSkull'!$B:$D,3,0)</f>
        <v>Hugo Vázquez</v>
      </c>
      <c r="H122" t="s">
        <v>97</v>
      </c>
      <c r="I122" t="s">
        <v>96</v>
      </c>
      <c r="J122" t="s">
        <v>95</v>
      </c>
      <c r="K122">
        <v>0</v>
      </c>
      <c r="L122">
        <v>0</v>
      </c>
      <c r="M122" t="s">
        <v>51</v>
      </c>
      <c r="N122">
        <v>1</v>
      </c>
      <c r="O122">
        <v>1500</v>
      </c>
      <c r="P122" s="2">
        <f t="shared" si="1"/>
        <v>1500</v>
      </c>
    </row>
    <row r="123" spans="1:16" x14ac:dyDescent="0.3">
      <c r="A123">
        <v>122</v>
      </c>
      <c r="B123" s="54">
        <v>45139</v>
      </c>
      <c r="C123" s="53" t="s">
        <v>749</v>
      </c>
      <c r="D123" t="s">
        <v>308</v>
      </c>
      <c r="E123" t="s">
        <v>752</v>
      </c>
      <c r="F123" t="s">
        <v>752</v>
      </c>
      <c r="G123" t="s">
        <v>206</v>
      </c>
      <c r="H123" t="s">
        <v>19</v>
      </c>
      <c r="I123" t="s">
        <v>854</v>
      </c>
      <c r="J123" t="s">
        <v>854</v>
      </c>
      <c r="K123" t="s">
        <v>130</v>
      </c>
      <c r="L123" t="s">
        <v>854</v>
      </c>
      <c r="M123" t="s">
        <v>45</v>
      </c>
      <c r="N123">
        <v>2</v>
      </c>
      <c r="O123">
        <v>241</v>
      </c>
      <c r="P123" s="2">
        <f t="shared" si="1"/>
        <v>482</v>
      </c>
    </row>
    <row r="124" spans="1:16" x14ac:dyDescent="0.3">
      <c r="A124">
        <v>123</v>
      </c>
      <c r="B124" s="54">
        <v>45139</v>
      </c>
      <c r="C124" s="53" t="s">
        <v>749</v>
      </c>
      <c r="D124" t="s">
        <v>309</v>
      </c>
      <c r="E124" t="s">
        <v>752</v>
      </c>
      <c r="F124" t="s">
        <v>752</v>
      </c>
      <c r="G124" t="s">
        <v>206</v>
      </c>
      <c r="H124" t="s">
        <v>19</v>
      </c>
      <c r="I124" t="s">
        <v>854</v>
      </c>
      <c r="J124" t="s">
        <v>854</v>
      </c>
      <c r="K124" t="s">
        <v>130</v>
      </c>
      <c r="L124" t="s">
        <v>854</v>
      </c>
      <c r="M124" t="s">
        <v>45</v>
      </c>
      <c r="N124">
        <v>1</v>
      </c>
      <c r="O124">
        <v>580</v>
      </c>
      <c r="P124" s="2">
        <f t="shared" si="1"/>
        <v>580</v>
      </c>
    </row>
    <row r="125" spans="1:16" x14ac:dyDescent="0.3">
      <c r="A125">
        <v>124</v>
      </c>
      <c r="B125" s="54">
        <v>45140</v>
      </c>
      <c r="C125" s="53" t="s">
        <v>748</v>
      </c>
      <c r="D125" t="s">
        <v>754</v>
      </c>
      <c r="E125" t="s">
        <v>752</v>
      </c>
      <c r="F125" t="s">
        <v>98</v>
      </c>
      <c r="G125" t="str">
        <f>VLOOKUP(F125,'Ingresos RockstarSkull'!$B:$D,3,0)</f>
        <v>Hugo Vázquez</v>
      </c>
      <c r="H125" t="s">
        <v>100</v>
      </c>
      <c r="I125" t="s">
        <v>99</v>
      </c>
      <c r="J125" t="s">
        <v>95</v>
      </c>
      <c r="K125">
        <v>0</v>
      </c>
      <c r="L125">
        <v>0</v>
      </c>
      <c r="M125" t="s">
        <v>51</v>
      </c>
      <c r="N125">
        <v>1</v>
      </c>
      <c r="O125">
        <v>1500</v>
      </c>
      <c r="P125" s="2">
        <f t="shared" si="1"/>
        <v>1500</v>
      </c>
    </row>
    <row r="126" spans="1:16" x14ac:dyDescent="0.3">
      <c r="A126">
        <v>125</v>
      </c>
      <c r="B126" s="54">
        <v>45143</v>
      </c>
      <c r="C126" s="53" t="s">
        <v>749</v>
      </c>
      <c r="D126" t="s">
        <v>310</v>
      </c>
      <c r="E126" t="s">
        <v>752</v>
      </c>
      <c r="F126" t="s">
        <v>752</v>
      </c>
      <c r="G126" t="s">
        <v>18</v>
      </c>
      <c r="H126" t="s">
        <v>19</v>
      </c>
      <c r="I126" t="s">
        <v>854</v>
      </c>
      <c r="J126" t="s">
        <v>854</v>
      </c>
      <c r="K126" t="s">
        <v>130</v>
      </c>
      <c r="L126" t="s">
        <v>854</v>
      </c>
      <c r="M126" t="s">
        <v>45</v>
      </c>
      <c r="N126">
        <v>5</v>
      </c>
      <c r="O126">
        <v>511.19600000000003</v>
      </c>
      <c r="P126" s="2">
        <f t="shared" si="1"/>
        <v>2555.98</v>
      </c>
    </row>
    <row r="127" spans="1:16" x14ac:dyDescent="0.3">
      <c r="A127">
        <v>126</v>
      </c>
      <c r="B127" s="54">
        <v>45143</v>
      </c>
      <c r="C127" s="53" t="s">
        <v>749</v>
      </c>
      <c r="D127" t="s">
        <v>311</v>
      </c>
      <c r="E127" t="s">
        <v>752</v>
      </c>
      <c r="F127" t="s">
        <v>752</v>
      </c>
      <c r="G127" t="s">
        <v>312</v>
      </c>
      <c r="H127" t="s">
        <v>100</v>
      </c>
      <c r="I127" t="s">
        <v>854</v>
      </c>
      <c r="J127" t="s">
        <v>854</v>
      </c>
      <c r="K127" t="s">
        <v>130</v>
      </c>
      <c r="L127" t="s">
        <v>854</v>
      </c>
      <c r="M127" t="s">
        <v>45</v>
      </c>
      <c r="N127">
        <v>1</v>
      </c>
      <c r="O127">
        <v>400</v>
      </c>
      <c r="P127" s="2">
        <f t="shared" si="1"/>
        <v>400</v>
      </c>
    </row>
    <row r="128" spans="1:16" x14ac:dyDescent="0.3">
      <c r="A128">
        <v>127</v>
      </c>
      <c r="B128" s="54">
        <v>45144</v>
      </c>
      <c r="C128" s="53" t="s">
        <v>749</v>
      </c>
      <c r="D128" t="s">
        <v>313</v>
      </c>
      <c r="E128" t="s">
        <v>752</v>
      </c>
      <c r="F128" t="s">
        <v>752</v>
      </c>
      <c r="G128" t="s">
        <v>191</v>
      </c>
      <c r="H128" t="s">
        <v>8</v>
      </c>
      <c r="I128" t="s">
        <v>854</v>
      </c>
      <c r="J128" t="s">
        <v>854</v>
      </c>
      <c r="K128" t="s">
        <v>130</v>
      </c>
      <c r="L128" t="s">
        <v>854</v>
      </c>
      <c r="M128" t="s">
        <v>45</v>
      </c>
      <c r="N128">
        <v>1</v>
      </c>
      <c r="O128">
        <v>4408</v>
      </c>
      <c r="P128" s="2">
        <f t="shared" si="1"/>
        <v>4408</v>
      </c>
    </row>
    <row r="129" spans="1:16" x14ac:dyDescent="0.3">
      <c r="A129">
        <v>128</v>
      </c>
      <c r="B129" s="54">
        <v>45150</v>
      </c>
      <c r="C129" s="53" t="s">
        <v>749</v>
      </c>
      <c r="D129" t="s">
        <v>314</v>
      </c>
      <c r="E129" t="s">
        <v>752</v>
      </c>
      <c r="F129" t="s">
        <v>752</v>
      </c>
      <c r="G129" t="s">
        <v>18</v>
      </c>
      <c r="H129" t="s">
        <v>8</v>
      </c>
      <c r="I129" t="s">
        <v>854</v>
      </c>
      <c r="J129" t="s">
        <v>854</v>
      </c>
      <c r="K129" t="s">
        <v>130</v>
      </c>
      <c r="L129" t="s">
        <v>854</v>
      </c>
      <c r="M129" t="s">
        <v>45</v>
      </c>
      <c r="N129">
        <v>1</v>
      </c>
      <c r="O129">
        <v>400</v>
      </c>
      <c r="P129" s="2">
        <f t="shared" si="1"/>
        <v>400</v>
      </c>
    </row>
    <row r="130" spans="1:16" x14ac:dyDescent="0.3">
      <c r="A130">
        <v>129</v>
      </c>
      <c r="B130" s="54">
        <v>45153</v>
      </c>
      <c r="C130" s="53" t="s">
        <v>749</v>
      </c>
      <c r="D130" t="s">
        <v>315</v>
      </c>
      <c r="E130" t="s">
        <v>752</v>
      </c>
      <c r="F130" t="s">
        <v>752</v>
      </c>
      <c r="G130" t="s">
        <v>18</v>
      </c>
      <c r="H130" t="s">
        <v>8</v>
      </c>
      <c r="I130" t="s">
        <v>854</v>
      </c>
      <c r="J130" t="s">
        <v>854</v>
      </c>
      <c r="K130" t="s">
        <v>130</v>
      </c>
      <c r="L130" t="s">
        <v>854</v>
      </c>
      <c r="M130" t="s">
        <v>45</v>
      </c>
      <c r="N130">
        <v>1</v>
      </c>
      <c r="O130">
        <v>2000</v>
      </c>
      <c r="P130" s="2">
        <f t="shared" ref="P130:P193" si="2">N130*O130</f>
        <v>2000</v>
      </c>
    </row>
    <row r="131" spans="1:16" x14ac:dyDescent="0.3">
      <c r="A131">
        <v>130</v>
      </c>
      <c r="B131" s="54">
        <v>45153</v>
      </c>
      <c r="C131" s="53" t="s">
        <v>749</v>
      </c>
      <c r="D131" t="s">
        <v>316</v>
      </c>
      <c r="E131" t="s">
        <v>752</v>
      </c>
      <c r="F131" t="s">
        <v>752</v>
      </c>
      <c r="G131" t="s">
        <v>206</v>
      </c>
      <c r="H131" t="s">
        <v>19</v>
      </c>
      <c r="I131" t="s">
        <v>854</v>
      </c>
      <c r="J131" t="s">
        <v>854</v>
      </c>
      <c r="K131" t="s">
        <v>130</v>
      </c>
      <c r="L131" t="s">
        <v>854</v>
      </c>
      <c r="M131" t="s">
        <v>45</v>
      </c>
      <c r="N131">
        <v>1</v>
      </c>
      <c r="O131">
        <v>780</v>
      </c>
      <c r="P131" s="2">
        <f t="shared" si="2"/>
        <v>780</v>
      </c>
    </row>
    <row r="132" spans="1:16" x14ac:dyDescent="0.3">
      <c r="A132">
        <v>131</v>
      </c>
      <c r="B132" s="54">
        <v>45153</v>
      </c>
      <c r="C132" s="53" t="s">
        <v>749</v>
      </c>
      <c r="D132" t="s">
        <v>317</v>
      </c>
      <c r="E132" t="s">
        <v>752</v>
      </c>
      <c r="F132" t="s">
        <v>752</v>
      </c>
      <c r="G132" t="s">
        <v>206</v>
      </c>
      <c r="H132" t="s">
        <v>19</v>
      </c>
      <c r="I132" t="s">
        <v>854</v>
      </c>
      <c r="J132" t="s">
        <v>854</v>
      </c>
      <c r="K132" t="s">
        <v>130</v>
      </c>
      <c r="L132" t="s">
        <v>854</v>
      </c>
      <c r="M132" t="s">
        <v>45</v>
      </c>
      <c r="N132">
        <v>3</v>
      </c>
      <c r="O132">
        <v>270</v>
      </c>
      <c r="P132" s="2">
        <f t="shared" si="2"/>
        <v>810</v>
      </c>
    </row>
    <row r="133" spans="1:16" x14ac:dyDescent="0.3">
      <c r="A133">
        <v>132</v>
      </c>
      <c r="B133" s="54">
        <v>45153</v>
      </c>
      <c r="C133" s="53" t="s">
        <v>749</v>
      </c>
      <c r="D133" t="s">
        <v>318</v>
      </c>
      <c r="E133" t="s">
        <v>752</v>
      </c>
      <c r="F133" t="s">
        <v>752</v>
      </c>
      <c r="G133" t="s">
        <v>206</v>
      </c>
      <c r="H133" t="s">
        <v>19</v>
      </c>
      <c r="I133" t="s">
        <v>854</v>
      </c>
      <c r="J133" t="s">
        <v>854</v>
      </c>
      <c r="K133" t="s">
        <v>130</v>
      </c>
      <c r="L133" t="s">
        <v>854</v>
      </c>
      <c r="M133" t="s">
        <v>45</v>
      </c>
      <c r="N133">
        <v>1</v>
      </c>
      <c r="O133">
        <v>560</v>
      </c>
      <c r="P133" s="2">
        <f t="shared" si="2"/>
        <v>560</v>
      </c>
    </row>
    <row r="134" spans="1:16" x14ac:dyDescent="0.3">
      <c r="A134">
        <v>133</v>
      </c>
      <c r="B134" s="54">
        <v>45155</v>
      </c>
      <c r="C134" s="53" t="s">
        <v>749</v>
      </c>
      <c r="D134" t="s">
        <v>319</v>
      </c>
      <c r="E134" t="s">
        <v>752</v>
      </c>
      <c r="F134" t="s">
        <v>752</v>
      </c>
      <c r="G134" t="s">
        <v>18</v>
      </c>
      <c r="H134" t="s">
        <v>8</v>
      </c>
      <c r="I134" t="s">
        <v>854</v>
      </c>
      <c r="J134" t="s">
        <v>854</v>
      </c>
      <c r="K134" t="s">
        <v>130</v>
      </c>
      <c r="L134" t="s">
        <v>854</v>
      </c>
      <c r="M134" t="s">
        <v>45</v>
      </c>
      <c r="N134">
        <v>1</v>
      </c>
      <c r="O134">
        <v>499</v>
      </c>
      <c r="P134" s="2">
        <f t="shared" si="2"/>
        <v>499</v>
      </c>
    </row>
    <row r="135" spans="1:16" x14ac:dyDescent="0.3">
      <c r="A135">
        <v>134</v>
      </c>
      <c r="B135" s="54">
        <v>45155</v>
      </c>
      <c r="C135" s="53" t="s">
        <v>749</v>
      </c>
      <c r="D135" t="s">
        <v>320</v>
      </c>
      <c r="E135" t="s">
        <v>752</v>
      </c>
      <c r="F135" t="s">
        <v>752</v>
      </c>
      <c r="G135" t="s">
        <v>18</v>
      </c>
      <c r="H135" t="s">
        <v>19</v>
      </c>
      <c r="I135" t="s">
        <v>854</v>
      </c>
      <c r="J135" t="s">
        <v>854</v>
      </c>
      <c r="K135" t="s">
        <v>130</v>
      </c>
      <c r="L135" t="s">
        <v>854</v>
      </c>
      <c r="M135" t="s">
        <v>45</v>
      </c>
      <c r="N135">
        <v>1</v>
      </c>
      <c r="O135">
        <v>75</v>
      </c>
      <c r="P135" s="2">
        <f t="shared" si="2"/>
        <v>75</v>
      </c>
    </row>
    <row r="136" spans="1:16" x14ac:dyDescent="0.3">
      <c r="A136">
        <v>135</v>
      </c>
      <c r="B136" s="54">
        <v>45157</v>
      </c>
      <c r="C136" s="53" t="s">
        <v>749</v>
      </c>
      <c r="D136" t="s">
        <v>321</v>
      </c>
      <c r="E136" t="s">
        <v>752</v>
      </c>
      <c r="F136" t="s">
        <v>752</v>
      </c>
      <c r="G136" t="s">
        <v>18</v>
      </c>
      <c r="H136" t="s">
        <v>8</v>
      </c>
      <c r="I136" t="s">
        <v>854</v>
      </c>
      <c r="J136" t="s">
        <v>854</v>
      </c>
      <c r="K136" t="s">
        <v>130</v>
      </c>
      <c r="L136" t="s">
        <v>854</v>
      </c>
      <c r="M136" t="s">
        <v>45</v>
      </c>
      <c r="N136">
        <v>1</v>
      </c>
      <c r="O136">
        <v>400</v>
      </c>
      <c r="P136" s="2">
        <f t="shared" si="2"/>
        <v>400</v>
      </c>
    </row>
    <row r="137" spans="1:16" x14ac:dyDescent="0.3">
      <c r="A137">
        <v>136</v>
      </c>
      <c r="B137" s="54">
        <v>45159</v>
      </c>
      <c r="C137" s="53" t="s">
        <v>749</v>
      </c>
      <c r="D137" t="s">
        <v>322</v>
      </c>
      <c r="E137" t="s">
        <v>752</v>
      </c>
      <c r="F137" t="s">
        <v>752</v>
      </c>
      <c r="G137" t="s">
        <v>191</v>
      </c>
      <c r="H137" t="s">
        <v>8</v>
      </c>
      <c r="I137" t="s">
        <v>854</v>
      </c>
      <c r="J137" t="s">
        <v>854</v>
      </c>
      <c r="K137" t="s">
        <v>130</v>
      </c>
      <c r="L137" t="s">
        <v>854</v>
      </c>
      <c r="M137" t="s">
        <v>45</v>
      </c>
      <c r="N137">
        <v>1</v>
      </c>
      <c r="O137">
        <v>11560</v>
      </c>
      <c r="P137" s="2">
        <f t="shared" si="2"/>
        <v>11560</v>
      </c>
    </row>
    <row r="138" spans="1:16" x14ac:dyDescent="0.3">
      <c r="A138">
        <v>137</v>
      </c>
      <c r="B138" s="54">
        <v>45160</v>
      </c>
      <c r="C138" s="53" t="s">
        <v>749</v>
      </c>
      <c r="D138" t="s">
        <v>323</v>
      </c>
      <c r="E138" t="s">
        <v>752</v>
      </c>
      <c r="F138" t="s">
        <v>752</v>
      </c>
      <c r="G138" t="s">
        <v>18</v>
      </c>
      <c r="H138" t="s">
        <v>8</v>
      </c>
      <c r="I138" t="s">
        <v>854</v>
      </c>
      <c r="J138" t="s">
        <v>854</v>
      </c>
      <c r="K138" t="s">
        <v>130</v>
      </c>
      <c r="L138" t="s">
        <v>854</v>
      </c>
      <c r="M138" t="s">
        <v>45</v>
      </c>
      <c r="N138">
        <v>1</v>
      </c>
      <c r="O138">
        <v>6000</v>
      </c>
      <c r="P138" s="2">
        <f t="shared" si="2"/>
        <v>6000</v>
      </c>
    </row>
    <row r="139" spans="1:16" x14ac:dyDescent="0.3">
      <c r="A139">
        <v>138</v>
      </c>
      <c r="B139" s="54">
        <v>45160</v>
      </c>
      <c r="C139" s="53" t="s">
        <v>749</v>
      </c>
      <c r="D139" t="s">
        <v>324</v>
      </c>
      <c r="E139" t="s">
        <v>752</v>
      </c>
      <c r="F139" t="s">
        <v>752</v>
      </c>
      <c r="G139" t="s">
        <v>191</v>
      </c>
      <c r="H139" t="s">
        <v>8</v>
      </c>
      <c r="I139" t="s">
        <v>854</v>
      </c>
      <c r="J139" t="s">
        <v>854</v>
      </c>
      <c r="K139" t="s">
        <v>130</v>
      </c>
      <c r="L139" t="s">
        <v>854</v>
      </c>
      <c r="M139" t="s">
        <v>45</v>
      </c>
      <c r="N139">
        <v>1</v>
      </c>
      <c r="O139">
        <v>700</v>
      </c>
      <c r="P139" s="2">
        <f t="shared" si="2"/>
        <v>700</v>
      </c>
    </row>
    <row r="140" spans="1:16" x14ac:dyDescent="0.3">
      <c r="A140">
        <v>139</v>
      </c>
      <c r="B140" s="54">
        <v>45160</v>
      </c>
      <c r="C140" s="53" t="s">
        <v>749</v>
      </c>
      <c r="D140" t="s">
        <v>325</v>
      </c>
      <c r="E140" t="s">
        <v>752</v>
      </c>
      <c r="F140" t="s">
        <v>752</v>
      </c>
      <c r="G140" t="s">
        <v>191</v>
      </c>
      <c r="H140" t="s">
        <v>8</v>
      </c>
      <c r="I140" t="s">
        <v>854</v>
      </c>
      <c r="J140" t="s">
        <v>854</v>
      </c>
      <c r="K140" t="s">
        <v>130</v>
      </c>
      <c r="L140" t="s">
        <v>854</v>
      </c>
      <c r="M140" t="s">
        <v>45</v>
      </c>
      <c r="N140">
        <v>1</v>
      </c>
      <c r="O140">
        <v>640</v>
      </c>
      <c r="P140" s="2">
        <f t="shared" si="2"/>
        <v>640</v>
      </c>
    </row>
    <row r="141" spans="1:16" x14ac:dyDescent="0.3">
      <c r="A141">
        <v>140</v>
      </c>
      <c r="B141" s="54">
        <v>45160</v>
      </c>
      <c r="C141" s="53" t="s">
        <v>749</v>
      </c>
      <c r="D141" t="s">
        <v>326</v>
      </c>
      <c r="E141" t="s">
        <v>752</v>
      </c>
      <c r="F141" t="s">
        <v>752</v>
      </c>
      <c r="G141" t="s">
        <v>191</v>
      </c>
      <c r="H141" t="s">
        <v>19</v>
      </c>
      <c r="I141" t="s">
        <v>854</v>
      </c>
      <c r="J141" t="s">
        <v>854</v>
      </c>
      <c r="K141" t="s">
        <v>130</v>
      </c>
      <c r="L141" t="s">
        <v>854</v>
      </c>
      <c r="M141" t="s">
        <v>45</v>
      </c>
      <c r="N141">
        <v>1</v>
      </c>
      <c r="O141">
        <v>7200</v>
      </c>
      <c r="P141" s="2">
        <f t="shared" si="2"/>
        <v>7200</v>
      </c>
    </row>
    <row r="142" spans="1:16" x14ac:dyDescent="0.3">
      <c r="A142">
        <v>141</v>
      </c>
      <c r="B142" s="54">
        <v>45161</v>
      </c>
      <c r="C142" s="53" t="s">
        <v>749</v>
      </c>
      <c r="D142" t="s">
        <v>327</v>
      </c>
      <c r="E142" t="s">
        <v>752</v>
      </c>
      <c r="F142" t="s">
        <v>752</v>
      </c>
      <c r="G142" t="s">
        <v>206</v>
      </c>
      <c r="H142" t="s">
        <v>100</v>
      </c>
      <c r="I142" t="s">
        <v>854</v>
      </c>
      <c r="J142" t="s">
        <v>854</v>
      </c>
      <c r="K142" t="s">
        <v>130</v>
      </c>
      <c r="L142" t="s">
        <v>854</v>
      </c>
      <c r="M142" t="s">
        <v>45</v>
      </c>
      <c r="N142">
        <v>2</v>
      </c>
      <c r="O142">
        <v>50</v>
      </c>
      <c r="P142" s="2">
        <f t="shared" si="2"/>
        <v>100</v>
      </c>
    </row>
    <row r="143" spans="1:16" x14ac:dyDescent="0.3">
      <c r="A143">
        <v>142</v>
      </c>
      <c r="B143" s="54">
        <v>45162</v>
      </c>
      <c r="C143" s="53" t="s">
        <v>749</v>
      </c>
      <c r="D143" t="s">
        <v>328</v>
      </c>
      <c r="E143" t="s">
        <v>752</v>
      </c>
      <c r="F143" t="s">
        <v>752</v>
      </c>
      <c r="G143" t="s">
        <v>191</v>
      </c>
      <c r="H143" t="s">
        <v>8</v>
      </c>
      <c r="I143" t="s">
        <v>854</v>
      </c>
      <c r="J143" t="s">
        <v>854</v>
      </c>
      <c r="K143" t="s">
        <v>130</v>
      </c>
      <c r="L143" t="s">
        <v>854</v>
      </c>
      <c r="M143" t="s">
        <v>45</v>
      </c>
      <c r="N143">
        <v>1</v>
      </c>
      <c r="O143">
        <v>4408</v>
      </c>
      <c r="P143" s="2">
        <f t="shared" si="2"/>
        <v>4408</v>
      </c>
    </row>
    <row r="144" spans="1:16" x14ac:dyDescent="0.3">
      <c r="A144">
        <v>143</v>
      </c>
      <c r="B144" s="54">
        <v>45162</v>
      </c>
      <c r="C144" s="53" t="s">
        <v>749</v>
      </c>
      <c r="D144" t="s">
        <v>329</v>
      </c>
      <c r="E144" t="s">
        <v>752</v>
      </c>
      <c r="F144" t="s">
        <v>752</v>
      </c>
      <c r="G144" t="s">
        <v>206</v>
      </c>
      <c r="H144" t="s">
        <v>100</v>
      </c>
      <c r="I144" t="s">
        <v>854</v>
      </c>
      <c r="J144" t="s">
        <v>854</v>
      </c>
      <c r="K144" t="s">
        <v>130</v>
      </c>
      <c r="L144" t="s">
        <v>854</v>
      </c>
      <c r="M144" t="s">
        <v>45</v>
      </c>
      <c r="N144">
        <v>1</v>
      </c>
      <c r="O144">
        <v>80</v>
      </c>
      <c r="P144" s="2">
        <f t="shared" si="2"/>
        <v>80</v>
      </c>
    </row>
    <row r="145" spans="1:16" x14ac:dyDescent="0.3">
      <c r="A145">
        <v>144</v>
      </c>
      <c r="B145" s="54">
        <v>45163</v>
      </c>
      <c r="C145" s="53" t="s">
        <v>748</v>
      </c>
      <c r="D145" t="s">
        <v>759</v>
      </c>
      <c r="E145" t="s">
        <v>752</v>
      </c>
      <c r="F145" t="s">
        <v>109</v>
      </c>
      <c r="G145" t="str">
        <f>VLOOKUP(F145,'Ingresos RockstarSkull'!$B:$D,3,0)</f>
        <v>Hugo Vázquez</v>
      </c>
      <c r="H145" t="s">
        <v>100</v>
      </c>
      <c r="I145" t="s">
        <v>51</v>
      </c>
      <c r="J145" t="s">
        <v>95</v>
      </c>
      <c r="K145">
        <v>0</v>
      </c>
      <c r="L145">
        <v>0</v>
      </c>
      <c r="M145" t="s">
        <v>51</v>
      </c>
      <c r="N145">
        <v>1</v>
      </c>
      <c r="O145">
        <v>1000</v>
      </c>
      <c r="P145" s="2">
        <f t="shared" si="2"/>
        <v>1000</v>
      </c>
    </row>
    <row r="146" spans="1:16" x14ac:dyDescent="0.3">
      <c r="A146">
        <v>145</v>
      </c>
      <c r="B146" s="54">
        <v>45164</v>
      </c>
      <c r="C146" s="53" t="s">
        <v>749</v>
      </c>
      <c r="D146" t="s">
        <v>330</v>
      </c>
      <c r="E146" t="s">
        <v>752</v>
      </c>
      <c r="F146" t="s">
        <v>752</v>
      </c>
      <c r="G146" t="s">
        <v>18</v>
      </c>
      <c r="H146" t="s">
        <v>8</v>
      </c>
      <c r="I146" t="s">
        <v>854</v>
      </c>
      <c r="J146" t="s">
        <v>854</v>
      </c>
      <c r="K146" t="s">
        <v>130</v>
      </c>
      <c r="L146" t="s">
        <v>854</v>
      </c>
      <c r="M146" t="s">
        <v>45</v>
      </c>
      <c r="N146">
        <v>1</v>
      </c>
      <c r="O146">
        <v>400</v>
      </c>
      <c r="P146" s="2">
        <f t="shared" si="2"/>
        <v>400</v>
      </c>
    </row>
    <row r="147" spans="1:16" x14ac:dyDescent="0.3">
      <c r="A147">
        <v>146</v>
      </c>
      <c r="B147" s="54">
        <v>45166</v>
      </c>
      <c r="C147" s="53" t="s">
        <v>749</v>
      </c>
      <c r="D147" t="s">
        <v>331</v>
      </c>
      <c r="E147" t="s">
        <v>752</v>
      </c>
      <c r="F147" t="s">
        <v>752</v>
      </c>
      <c r="G147" t="s">
        <v>312</v>
      </c>
      <c r="H147" t="s">
        <v>100</v>
      </c>
      <c r="I147" t="s">
        <v>854</v>
      </c>
      <c r="J147" t="s">
        <v>854</v>
      </c>
      <c r="K147" t="s">
        <v>130</v>
      </c>
      <c r="L147" t="s">
        <v>854</v>
      </c>
      <c r="M147" t="s">
        <v>45</v>
      </c>
      <c r="N147">
        <v>1</v>
      </c>
      <c r="O147">
        <v>75</v>
      </c>
      <c r="P147" s="2">
        <f t="shared" si="2"/>
        <v>75</v>
      </c>
    </row>
    <row r="148" spans="1:16" x14ac:dyDescent="0.3">
      <c r="A148">
        <v>147</v>
      </c>
      <c r="B148" s="54">
        <v>45167</v>
      </c>
      <c r="C148" s="53" t="s">
        <v>749</v>
      </c>
      <c r="D148" t="s">
        <v>332</v>
      </c>
      <c r="E148" t="s">
        <v>752</v>
      </c>
      <c r="F148" t="s">
        <v>752</v>
      </c>
      <c r="G148" t="s">
        <v>206</v>
      </c>
      <c r="H148" t="s">
        <v>19</v>
      </c>
      <c r="I148" t="s">
        <v>854</v>
      </c>
      <c r="J148" t="s">
        <v>854</v>
      </c>
      <c r="K148" t="s">
        <v>130</v>
      </c>
      <c r="L148" t="s">
        <v>854</v>
      </c>
      <c r="M148" t="s">
        <v>45</v>
      </c>
      <c r="N148">
        <v>1</v>
      </c>
      <c r="O148">
        <v>242</v>
      </c>
      <c r="P148" s="2">
        <f t="shared" si="2"/>
        <v>242</v>
      </c>
    </row>
    <row r="149" spans="1:16" x14ac:dyDescent="0.3">
      <c r="A149">
        <v>148</v>
      </c>
      <c r="B149" s="54">
        <v>45169</v>
      </c>
      <c r="C149" s="53" t="s">
        <v>748</v>
      </c>
      <c r="D149" t="s">
        <v>755</v>
      </c>
      <c r="E149" t="s">
        <v>752</v>
      </c>
      <c r="F149" t="s">
        <v>101</v>
      </c>
      <c r="G149" t="str">
        <f>VLOOKUP(F149,'Ingresos RockstarSkull'!$B:$D,3,0)</f>
        <v>Hugo Vázquez</v>
      </c>
      <c r="H149" t="s">
        <v>97</v>
      </c>
      <c r="I149" t="s">
        <v>102</v>
      </c>
      <c r="J149" t="s">
        <v>95</v>
      </c>
      <c r="K149">
        <v>0</v>
      </c>
      <c r="L149">
        <v>0</v>
      </c>
      <c r="M149" t="s">
        <v>51</v>
      </c>
      <c r="N149">
        <v>1</v>
      </c>
      <c r="O149">
        <v>1400</v>
      </c>
      <c r="P149" s="2">
        <f t="shared" si="2"/>
        <v>1400</v>
      </c>
    </row>
    <row r="150" spans="1:16" x14ac:dyDescent="0.3">
      <c r="A150">
        <v>149</v>
      </c>
      <c r="B150" s="54">
        <v>45169</v>
      </c>
      <c r="C150" s="53" t="s">
        <v>749</v>
      </c>
      <c r="D150" t="s">
        <v>315</v>
      </c>
      <c r="E150" t="s">
        <v>752</v>
      </c>
      <c r="F150" t="s">
        <v>752</v>
      </c>
      <c r="G150" t="s">
        <v>18</v>
      </c>
      <c r="H150" t="s">
        <v>8</v>
      </c>
      <c r="I150" t="s">
        <v>854</v>
      </c>
      <c r="J150" t="s">
        <v>854</v>
      </c>
      <c r="K150" t="s">
        <v>130</v>
      </c>
      <c r="L150" t="s">
        <v>854</v>
      </c>
      <c r="M150" t="s">
        <v>45</v>
      </c>
      <c r="N150">
        <v>1</v>
      </c>
      <c r="O150">
        <v>2000</v>
      </c>
      <c r="P150" s="2">
        <f t="shared" si="2"/>
        <v>2000</v>
      </c>
    </row>
    <row r="151" spans="1:16" x14ac:dyDescent="0.3">
      <c r="A151">
        <v>150</v>
      </c>
      <c r="B151" s="54">
        <v>45169</v>
      </c>
      <c r="C151" s="53" t="s">
        <v>749</v>
      </c>
      <c r="D151" t="s">
        <v>333</v>
      </c>
      <c r="E151" t="s">
        <v>752</v>
      </c>
      <c r="F151" t="s">
        <v>752</v>
      </c>
      <c r="G151" t="s">
        <v>206</v>
      </c>
      <c r="H151" t="s">
        <v>8</v>
      </c>
      <c r="I151" t="s">
        <v>854</v>
      </c>
      <c r="J151" t="s">
        <v>854</v>
      </c>
      <c r="K151" t="s">
        <v>130</v>
      </c>
      <c r="L151" t="s">
        <v>854</v>
      </c>
      <c r="M151" t="s">
        <v>45</v>
      </c>
      <c r="N151">
        <v>1</v>
      </c>
      <c r="O151">
        <v>810</v>
      </c>
      <c r="P151" s="2">
        <f t="shared" si="2"/>
        <v>810</v>
      </c>
    </row>
    <row r="152" spans="1:16" x14ac:dyDescent="0.3">
      <c r="A152">
        <v>151</v>
      </c>
      <c r="B152" s="54">
        <v>45169</v>
      </c>
      <c r="C152" s="53" t="s">
        <v>749</v>
      </c>
      <c r="D152" t="s">
        <v>334</v>
      </c>
      <c r="E152" t="s">
        <v>752</v>
      </c>
      <c r="F152" t="s">
        <v>752</v>
      </c>
      <c r="G152" t="s">
        <v>312</v>
      </c>
      <c r="H152" t="s">
        <v>97</v>
      </c>
      <c r="I152" t="s">
        <v>854</v>
      </c>
      <c r="J152" t="s">
        <v>854</v>
      </c>
      <c r="K152" t="s">
        <v>130</v>
      </c>
      <c r="L152" t="s">
        <v>854</v>
      </c>
      <c r="M152" t="s">
        <v>45</v>
      </c>
      <c r="N152">
        <v>1</v>
      </c>
      <c r="O152">
        <v>488.36</v>
      </c>
      <c r="P152" s="2">
        <f t="shared" si="2"/>
        <v>488.36</v>
      </c>
    </row>
    <row r="153" spans="1:16" x14ac:dyDescent="0.3">
      <c r="A153">
        <v>152</v>
      </c>
      <c r="B153" s="54">
        <v>45170</v>
      </c>
      <c r="C153" s="53" t="s">
        <v>748</v>
      </c>
      <c r="D153" t="s">
        <v>753</v>
      </c>
      <c r="E153" t="s">
        <v>752</v>
      </c>
      <c r="F153" t="s">
        <v>94</v>
      </c>
      <c r="G153" t="str">
        <f>VLOOKUP(F153,'Ingresos RockstarSkull'!$B:$D,3,0)</f>
        <v>Hugo Vázquez</v>
      </c>
      <c r="H153" t="s">
        <v>97</v>
      </c>
      <c r="I153" t="s">
        <v>96</v>
      </c>
      <c r="J153" t="s">
        <v>95</v>
      </c>
      <c r="K153">
        <v>0</v>
      </c>
      <c r="L153">
        <v>0</v>
      </c>
      <c r="M153" t="s">
        <v>51</v>
      </c>
      <c r="N153">
        <v>1</v>
      </c>
      <c r="O153">
        <v>1350</v>
      </c>
      <c r="P153" s="2">
        <f t="shared" si="2"/>
        <v>1350</v>
      </c>
    </row>
    <row r="154" spans="1:16" x14ac:dyDescent="0.3">
      <c r="A154">
        <v>153</v>
      </c>
      <c r="B154" s="54">
        <v>45171</v>
      </c>
      <c r="C154" s="53" t="s">
        <v>748</v>
      </c>
      <c r="D154" t="s">
        <v>754</v>
      </c>
      <c r="E154" t="s">
        <v>752</v>
      </c>
      <c r="F154" t="s">
        <v>98</v>
      </c>
      <c r="G154" t="str">
        <f>VLOOKUP(F154,'Ingresos RockstarSkull'!$B:$D,3,0)</f>
        <v>Hugo Vázquez</v>
      </c>
      <c r="H154" t="s">
        <v>100</v>
      </c>
      <c r="I154" t="s">
        <v>99</v>
      </c>
      <c r="J154" t="s">
        <v>95</v>
      </c>
      <c r="K154">
        <v>0</v>
      </c>
      <c r="L154">
        <v>0</v>
      </c>
      <c r="M154" t="s">
        <v>51</v>
      </c>
      <c r="N154">
        <v>1</v>
      </c>
      <c r="O154">
        <v>1500</v>
      </c>
      <c r="P154" s="2">
        <f t="shared" si="2"/>
        <v>1500</v>
      </c>
    </row>
    <row r="155" spans="1:16" x14ac:dyDescent="0.3">
      <c r="A155">
        <v>154</v>
      </c>
      <c r="B155" s="54">
        <v>45171</v>
      </c>
      <c r="C155" s="53" t="s">
        <v>749</v>
      </c>
      <c r="D155" t="s">
        <v>335</v>
      </c>
      <c r="E155" t="s">
        <v>752</v>
      </c>
      <c r="F155" t="s">
        <v>752</v>
      </c>
      <c r="G155" t="s">
        <v>18</v>
      </c>
      <c r="H155" t="s">
        <v>8</v>
      </c>
      <c r="I155" t="s">
        <v>854</v>
      </c>
      <c r="J155" t="s">
        <v>854</v>
      </c>
      <c r="K155" t="s">
        <v>130</v>
      </c>
      <c r="L155" t="s">
        <v>854</v>
      </c>
      <c r="M155" t="s">
        <v>45</v>
      </c>
      <c r="N155">
        <v>1</v>
      </c>
      <c r="O155">
        <v>400</v>
      </c>
      <c r="P155" s="2">
        <f t="shared" si="2"/>
        <v>400</v>
      </c>
    </row>
    <row r="156" spans="1:16" x14ac:dyDescent="0.3">
      <c r="A156">
        <v>155</v>
      </c>
      <c r="B156" s="54">
        <v>45173</v>
      </c>
      <c r="C156" s="53" t="s">
        <v>748</v>
      </c>
      <c r="D156" t="s">
        <v>758</v>
      </c>
      <c r="E156" t="s">
        <v>752</v>
      </c>
      <c r="F156" t="s">
        <v>107</v>
      </c>
      <c r="G156" t="str">
        <f>VLOOKUP(F156,'Ingresos RockstarSkull'!$B:$D,3,0)</f>
        <v>Julio Olvera</v>
      </c>
      <c r="H156" t="s">
        <v>8</v>
      </c>
      <c r="I156" t="s">
        <v>108</v>
      </c>
      <c r="J156" t="s">
        <v>95</v>
      </c>
      <c r="K156" t="s">
        <v>114</v>
      </c>
      <c r="L156" t="s">
        <v>555</v>
      </c>
      <c r="M156" t="s">
        <v>45</v>
      </c>
      <c r="N156">
        <v>1</v>
      </c>
      <c r="O156">
        <v>1500</v>
      </c>
      <c r="P156" s="2">
        <f t="shared" si="2"/>
        <v>1500</v>
      </c>
    </row>
    <row r="157" spans="1:16" x14ac:dyDescent="0.3">
      <c r="A157">
        <v>156</v>
      </c>
      <c r="B157" s="54">
        <v>45177</v>
      </c>
      <c r="C157" s="53" t="s">
        <v>748</v>
      </c>
      <c r="D157" t="s">
        <v>757</v>
      </c>
      <c r="E157" t="s">
        <v>752</v>
      </c>
      <c r="F157" t="s">
        <v>105</v>
      </c>
      <c r="G157" t="str">
        <f>VLOOKUP(F157,'Ingresos RockstarSkull'!$B:$D,3,0)</f>
        <v>Hugo Vázquez</v>
      </c>
      <c r="H157" t="s">
        <v>97</v>
      </c>
      <c r="I157" t="s">
        <v>106</v>
      </c>
      <c r="J157" t="s">
        <v>95</v>
      </c>
      <c r="K157">
        <v>0</v>
      </c>
      <c r="L157">
        <v>0</v>
      </c>
      <c r="M157" t="s">
        <v>51</v>
      </c>
      <c r="N157">
        <v>1</v>
      </c>
      <c r="O157">
        <v>2000</v>
      </c>
      <c r="P157" s="2">
        <f t="shared" si="2"/>
        <v>2000</v>
      </c>
    </row>
    <row r="158" spans="1:16" x14ac:dyDescent="0.3">
      <c r="A158">
        <v>157</v>
      </c>
      <c r="B158" s="54">
        <v>45177</v>
      </c>
      <c r="C158" s="53" t="s">
        <v>749</v>
      </c>
      <c r="D158" t="s">
        <v>336</v>
      </c>
      <c r="E158" t="s">
        <v>752</v>
      </c>
      <c r="F158" t="s">
        <v>752</v>
      </c>
      <c r="G158" t="s">
        <v>312</v>
      </c>
      <c r="H158" t="s">
        <v>100</v>
      </c>
      <c r="I158" t="s">
        <v>854</v>
      </c>
      <c r="J158" t="s">
        <v>854</v>
      </c>
      <c r="K158" t="s">
        <v>130</v>
      </c>
      <c r="L158" t="s">
        <v>854</v>
      </c>
      <c r="M158" t="s">
        <v>45</v>
      </c>
      <c r="N158">
        <v>1</v>
      </c>
      <c r="O158">
        <v>116</v>
      </c>
      <c r="P158" s="2">
        <f t="shared" si="2"/>
        <v>116</v>
      </c>
    </row>
    <row r="159" spans="1:16" x14ac:dyDescent="0.3">
      <c r="A159">
        <v>158</v>
      </c>
      <c r="B159" s="54">
        <v>45177</v>
      </c>
      <c r="C159" s="53" t="s">
        <v>749</v>
      </c>
      <c r="D159" t="s">
        <v>337</v>
      </c>
      <c r="E159" t="s">
        <v>752</v>
      </c>
      <c r="F159" t="s">
        <v>752</v>
      </c>
      <c r="G159" t="s">
        <v>312</v>
      </c>
      <c r="H159" t="s">
        <v>100</v>
      </c>
      <c r="I159" t="s">
        <v>854</v>
      </c>
      <c r="J159" t="s">
        <v>854</v>
      </c>
      <c r="K159" t="s">
        <v>130</v>
      </c>
      <c r="L159" t="s">
        <v>854</v>
      </c>
      <c r="M159" t="s">
        <v>45</v>
      </c>
      <c r="N159">
        <v>1</v>
      </c>
      <c r="O159">
        <v>58</v>
      </c>
      <c r="P159" s="2">
        <f t="shared" si="2"/>
        <v>58</v>
      </c>
    </row>
    <row r="160" spans="1:16" x14ac:dyDescent="0.3">
      <c r="A160">
        <v>159</v>
      </c>
      <c r="B160" s="54">
        <v>45178</v>
      </c>
      <c r="C160" s="53" t="s">
        <v>748</v>
      </c>
      <c r="D160" t="s">
        <v>760</v>
      </c>
      <c r="E160" t="s">
        <v>752</v>
      </c>
      <c r="F160" t="s">
        <v>110</v>
      </c>
      <c r="G160" t="s">
        <v>883</v>
      </c>
      <c r="H160" t="s">
        <v>97</v>
      </c>
      <c r="I160" t="s">
        <v>111</v>
      </c>
      <c r="J160" t="s">
        <v>95</v>
      </c>
      <c r="K160" t="s">
        <v>114</v>
      </c>
      <c r="L160" t="s">
        <v>128</v>
      </c>
      <c r="M160" t="s">
        <v>45</v>
      </c>
      <c r="N160">
        <v>1</v>
      </c>
      <c r="O160">
        <v>1900</v>
      </c>
      <c r="P160" s="2">
        <f t="shared" si="2"/>
        <v>1900</v>
      </c>
    </row>
    <row r="161" spans="1:16" x14ac:dyDescent="0.3">
      <c r="A161">
        <v>160</v>
      </c>
      <c r="B161" s="54">
        <v>45178</v>
      </c>
      <c r="C161" s="53" t="s">
        <v>749</v>
      </c>
      <c r="D161" t="s">
        <v>338</v>
      </c>
      <c r="E161" t="s">
        <v>752</v>
      </c>
      <c r="F161" t="s">
        <v>752</v>
      </c>
      <c r="G161" t="s">
        <v>312</v>
      </c>
      <c r="H161" t="s">
        <v>100</v>
      </c>
      <c r="I161" t="s">
        <v>854</v>
      </c>
      <c r="J161" t="s">
        <v>854</v>
      </c>
      <c r="K161" t="s">
        <v>130</v>
      </c>
      <c r="L161" t="s">
        <v>854</v>
      </c>
      <c r="M161" t="s">
        <v>45</v>
      </c>
      <c r="N161">
        <v>1</v>
      </c>
      <c r="O161">
        <v>400</v>
      </c>
      <c r="P161" s="2">
        <f t="shared" si="2"/>
        <v>400</v>
      </c>
    </row>
    <row r="162" spans="1:16" x14ac:dyDescent="0.3">
      <c r="A162">
        <v>161</v>
      </c>
      <c r="B162" s="54">
        <v>45178</v>
      </c>
      <c r="C162" s="53" t="s">
        <v>749</v>
      </c>
      <c r="D162" t="s">
        <v>271</v>
      </c>
      <c r="E162" t="s">
        <v>752</v>
      </c>
      <c r="F162" t="s">
        <v>752</v>
      </c>
      <c r="G162" t="s">
        <v>18</v>
      </c>
      <c r="H162" t="s">
        <v>8</v>
      </c>
      <c r="I162" t="s">
        <v>854</v>
      </c>
      <c r="J162" t="s">
        <v>854</v>
      </c>
      <c r="K162" t="s">
        <v>130</v>
      </c>
      <c r="L162" t="s">
        <v>854</v>
      </c>
      <c r="M162" t="s">
        <v>45</v>
      </c>
      <c r="N162">
        <v>1</v>
      </c>
      <c r="O162">
        <v>579</v>
      </c>
      <c r="P162" s="2">
        <f t="shared" si="2"/>
        <v>579</v>
      </c>
    </row>
    <row r="163" spans="1:16" x14ac:dyDescent="0.3">
      <c r="A163">
        <v>162</v>
      </c>
      <c r="B163" s="54">
        <v>45184</v>
      </c>
      <c r="C163" s="53" t="s">
        <v>749</v>
      </c>
      <c r="D163" t="s">
        <v>315</v>
      </c>
      <c r="E163" t="s">
        <v>752</v>
      </c>
      <c r="F163" t="s">
        <v>752</v>
      </c>
      <c r="G163" t="s">
        <v>18</v>
      </c>
      <c r="H163" t="s">
        <v>8</v>
      </c>
      <c r="I163" t="s">
        <v>854</v>
      </c>
      <c r="J163" t="s">
        <v>854</v>
      </c>
      <c r="K163" t="s">
        <v>130</v>
      </c>
      <c r="L163" t="s">
        <v>854</v>
      </c>
      <c r="M163" t="s">
        <v>45</v>
      </c>
      <c r="N163">
        <v>1</v>
      </c>
      <c r="O163">
        <v>2000</v>
      </c>
      <c r="P163" s="2">
        <f t="shared" si="2"/>
        <v>2000</v>
      </c>
    </row>
    <row r="164" spans="1:16" x14ac:dyDescent="0.3">
      <c r="A164">
        <v>163</v>
      </c>
      <c r="B164" s="54">
        <v>45189</v>
      </c>
      <c r="C164" s="53" t="s">
        <v>749</v>
      </c>
      <c r="D164" t="s">
        <v>339</v>
      </c>
      <c r="E164" t="s">
        <v>752</v>
      </c>
      <c r="F164" t="s">
        <v>752</v>
      </c>
      <c r="G164" t="s">
        <v>18</v>
      </c>
      <c r="H164" t="s">
        <v>8</v>
      </c>
      <c r="I164" t="s">
        <v>854</v>
      </c>
      <c r="J164" t="s">
        <v>854</v>
      </c>
      <c r="K164" t="s">
        <v>130</v>
      </c>
      <c r="L164" t="s">
        <v>854</v>
      </c>
      <c r="M164" t="s">
        <v>45</v>
      </c>
      <c r="N164">
        <v>1</v>
      </c>
      <c r="O164">
        <v>11560</v>
      </c>
      <c r="P164" s="2">
        <f t="shared" si="2"/>
        <v>11560</v>
      </c>
    </row>
    <row r="165" spans="1:16" x14ac:dyDescent="0.3">
      <c r="A165">
        <v>164</v>
      </c>
      <c r="B165" s="54">
        <v>45190</v>
      </c>
      <c r="C165" s="53" t="s">
        <v>749</v>
      </c>
      <c r="D165" t="s">
        <v>319</v>
      </c>
      <c r="E165" t="s">
        <v>752</v>
      </c>
      <c r="F165" t="s">
        <v>752</v>
      </c>
      <c r="G165" t="s">
        <v>18</v>
      </c>
      <c r="H165" t="s">
        <v>8</v>
      </c>
      <c r="I165" t="s">
        <v>854</v>
      </c>
      <c r="J165" t="s">
        <v>854</v>
      </c>
      <c r="K165" t="s">
        <v>130</v>
      </c>
      <c r="L165" t="s">
        <v>854</v>
      </c>
      <c r="M165" t="s">
        <v>45</v>
      </c>
      <c r="N165">
        <v>1</v>
      </c>
      <c r="O165">
        <v>549</v>
      </c>
      <c r="P165" s="2">
        <f t="shared" si="2"/>
        <v>549</v>
      </c>
    </row>
    <row r="166" spans="1:16" x14ac:dyDescent="0.3">
      <c r="A166">
        <v>165</v>
      </c>
      <c r="B166" s="54">
        <v>45193</v>
      </c>
      <c r="C166" s="53" t="s">
        <v>749</v>
      </c>
      <c r="D166" t="s">
        <v>340</v>
      </c>
      <c r="E166" t="s">
        <v>752</v>
      </c>
      <c r="F166" t="s">
        <v>752</v>
      </c>
      <c r="G166" t="s">
        <v>191</v>
      </c>
      <c r="H166" t="s">
        <v>8</v>
      </c>
      <c r="I166" t="s">
        <v>854</v>
      </c>
      <c r="J166" t="s">
        <v>854</v>
      </c>
      <c r="K166" t="s">
        <v>130</v>
      </c>
      <c r="L166" t="s">
        <v>854</v>
      </c>
      <c r="M166" t="s">
        <v>45</v>
      </c>
      <c r="N166">
        <v>1</v>
      </c>
      <c r="O166">
        <v>400</v>
      </c>
      <c r="P166" s="2">
        <f t="shared" si="2"/>
        <v>400</v>
      </c>
    </row>
    <row r="167" spans="1:16" x14ac:dyDescent="0.3">
      <c r="A167">
        <v>166</v>
      </c>
      <c r="B167" s="54">
        <v>45195</v>
      </c>
      <c r="C167" s="53" t="s">
        <v>749</v>
      </c>
      <c r="D167" t="s">
        <v>341</v>
      </c>
      <c r="E167" t="s">
        <v>752</v>
      </c>
      <c r="F167" t="s">
        <v>752</v>
      </c>
      <c r="G167" t="s">
        <v>191</v>
      </c>
      <c r="H167" t="s">
        <v>8</v>
      </c>
      <c r="I167" t="s">
        <v>854</v>
      </c>
      <c r="J167" t="s">
        <v>854</v>
      </c>
      <c r="K167" t="s">
        <v>130</v>
      </c>
      <c r="L167" t="s">
        <v>854</v>
      </c>
      <c r="M167" t="s">
        <v>45</v>
      </c>
      <c r="N167">
        <v>1</v>
      </c>
      <c r="O167">
        <v>8816</v>
      </c>
      <c r="P167" s="2">
        <f t="shared" si="2"/>
        <v>8816</v>
      </c>
    </row>
    <row r="168" spans="1:16" x14ac:dyDescent="0.3">
      <c r="A168">
        <v>167</v>
      </c>
      <c r="B168" s="54">
        <v>45196</v>
      </c>
      <c r="C168" s="53" t="s">
        <v>748</v>
      </c>
      <c r="D168" t="s">
        <v>761</v>
      </c>
      <c r="E168" t="s">
        <v>752</v>
      </c>
      <c r="F168" t="s">
        <v>113</v>
      </c>
      <c r="G168" t="str">
        <f>VLOOKUP(F168,'Ingresos RockstarSkull'!$B:$D,3,0)</f>
        <v>Hugo Vázquez</v>
      </c>
      <c r="H168" t="s">
        <v>8</v>
      </c>
      <c r="I168" t="s">
        <v>99</v>
      </c>
      <c r="J168" t="s">
        <v>95</v>
      </c>
      <c r="K168" t="s">
        <v>114</v>
      </c>
      <c r="L168">
        <v>0</v>
      </c>
      <c r="M168" t="s">
        <v>51</v>
      </c>
      <c r="N168">
        <v>1</v>
      </c>
      <c r="O168">
        <v>1350</v>
      </c>
      <c r="P168" s="2">
        <f t="shared" si="2"/>
        <v>1350</v>
      </c>
    </row>
    <row r="169" spans="1:16" x14ac:dyDescent="0.3">
      <c r="A169">
        <v>168</v>
      </c>
      <c r="B169" s="54">
        <v>45196</v>
      </c>
      <c r="C169" s="53" t="s">
        <v>748</v>
      </c>
      <c r="D169" t="s">
        <v>762</v>
      </c>
      <c r="E169" t="s">
        <v>752</v>
      </c>
      <c r="F169" t="s">
        <v>113</v>
      </c>
      <c r="G169" t="str">
        <f>VLOOKUP(F169,'Ingresos RockstarSkull'!$B:$D,3,0)</f>
        <v>Hugo Vázquez</v>
      </c>
      <c r="H169" t="s">
        <v>97</v>
      </c>
      <c r="I169" t="s">
        <v>115</v>
      </c>
      <c r="J169" t="s">
        <v>95</v>
      </c>
      <c r="K169" t="s">
        <v>114</v>
      </c>
      <c r="L169">
        <v>0</v>
      </c>
      <c r="M169" t="s">
        <v>51</v>
      </c>
      <c r="N169">
        <v>1</v>
      </c>
      <c r="O169">
        <v>1350</v>
      </c>
      <c r="P169" s="2">
        <f t="shared" si="2"/>
        <v>1350</v>
      </c>
    </row>
    <row r="170" spans="1:16" x14ac:dyDescent="0.3">
      <c r="A170">
        <v>169</v>
      </c>
      <c r="B170" s="54">
        <v>45199</v>
      </c>
      <c r="C170" s="53" t="s">
        <v>748</v>
      </c>
      <c r="D170" t="s">
        <v>764</v>
      </c>
      <c r="E170" t="s">
        <v>752</v>
      </c>
      <c r="F170" t="s">
        <v>118</v>
      </c>
      <c r="G170" t="str">
        <f>VLOOKUP(F170,'Ingresos RockstarSkull'!$B:$D,3,0)</f>
        <v>Luis Blanquet</v>
      </c>
      <c r="H170" t="s">
        <v>8</v>
      </c>
      <c r="I170" t="s">
        <v>119</v>
      </c>
      <c r="J170" t="s">
        <v>95</v>
      </c>
      <c r="K170">
        <v>0</v>
      </c>
      <c r="L170">
        <v>0</v>
      </c>
      <c r="M170" t="s">
        <v>51</v>
      </c>
      <c r="N170">
        <v>1</v>
      </c>
      <c r="O170">
        <v>1500</v>
      </c>
      <c r="P170" s="2">
        <f t="shared" si="2"/>
        <v>1500</v>
      </c>
    </row>
    <row r="171" spans="1:16" x14ac:dyDescent="0.3">
      <c r="A171">
        <v>170</v>
      </c>
      <c r="B171" s="54">
        <v>45199</v>
      </c>
      <c r="C171" s="53" t="s">
        <v>748</v>
      </c>
      <c r="D171" t="s">
        <v>755</v>
      </c>
      <c r="E171" t="s">
        <v>752</v>
      </c>
      <c r="F171" t="s">
        <v>101</v>
      </c>
      <c r="G171" t="str">
        <f>VLOOKUP(F171,'Ingresos RockstarSkull'!$B:$D,3,0)</f>
        <v>Hugo Vázquez</v>
      </c>
      <c r="H171" t="s">
        <v>97</v>
      </c>
      <c r="I171" t="s">
        <v>102</v>
      </c>
      <c r="J171" t="s">
        <v>95</v>
      </c>
      <c r="K171">
        <v>0</v>
      </c>
      <c r="L171">
        <v>0</v>
      </c>
      <c r="M171" t="s">
        <v>51</v>
      </c>
      <c r="N171">
        <v>1</v>
      </c>
      <c r="O171">
        <v>1500</v>
      </c>
      <c r="P171" s="2">
        <f t="shared" si="2"/>
        <v>1500</v>
      </c>
    </row>
    <row r="172" spans="1:16" x14ac:dyDescent="0.3">
      <c r="A172">
        <v>171</v>
      </c>
      <c r="B172" s="54">
        <v>45199</v>
      </c>
      <c r="C172" s="53" t="s">
        <v>749</v>
      </c>
      <c r="D172" t="s">
        <v>315</v>
      </c>
      <c r="E172" t="s">
        <v>752</v>
      </c>
      <c r="F172" t="s">
        <v>752</v>
      </c>
      <c r="G172" t="s">
        <v>18</v>
      </c>
      <c r="H172" t="s">
        <v>8</v>
      </c>
      <c r="I172" t="s">
        <v>854</v>
      </c>
      <c r="J172" t="s">
        <v>854</v>
      </c>
      <c r="K172" t="s">
        <v>130</v>
      </c>
      <c r="L172" t="s">
        <v>854</v>
      </c>
      <c r="M172" t="s">
        <v>45</v>
      </c>
      <c r="N172">
        <v>1</v>
      </c>
      <c r="O172">
        <v>2000</v>
      </c>
      <c r="P172" s="2">
        <f t="shared" si="2"/>
        <v>2000</v>
      </c>
    </row>
    <row r="173" spans="1:16" x14ac:dyDescent="0.3">
      <c r="A173">
        <v>172</v>
      </c>
      <c r="B173" s="54">
        <v>45199</v>
      </c>
      <c r="C173" s="53" t="s">
        <v>749</v>
      </c>
      <c r="D173" t="s">
        <v>342</v>
      </c>
      <c r="E173" t="s">
        <v>752</v>
      </c>
      <c r="F173" t="s">
        <v>752</v>
      </c>
      <c r="G173" t="s">
        <v>18</v>
      </c>
      <c r="H173" t="s">
        <v>8</v>
      </c>
      <c r="I173" t="s">
        <v>854</v>
      </c>
      <c r="J173" t="s">
        <v>854</v>
      </c>
      <c r="K173" t="s">
        <v>130</v>
      </c>
      <c r="L173" t="s">
        <v>854</v>
      </c>
      <c r="M173" t="s">
        <v>45</v>
      </c>
      <c r="N173">
        <v>1</v>
      </c>
      <c r="O173">
        <v>400</v>
      </c>
      <c r="P173" s="2">
        <f t="shared" si="2"/>
        <v>400</v>
      </c>
    </row>
    <row r="174" spans="1:16" x14ac:dyDescent="0.3">
      <c r="A174">
        <v>173</v>
      </c>
      <c r="B174" s="54">
        <v>45199</v>
      </c>
      <c r="C174" s="53" t="s">
        <v>749</v>
      </c>
      <c r="D174" t="s">
        <v>343</v>
      </c>
      <c r="E174" t="s">
        <v>752</v>
      </c>
      <c r="F174" t="s">
        <v>752</v>
      </c>
      <c r="G174" t="s">
        <v>18</v>
      </c>
      <c r="H174" t="s">
        <v>8</v>
      </c>
      <c r="I174" t="s">
        <v>854</v>
      </c>
      <c r="J174" t="s">
        <v>854</v>
      </c>
      <c r="K174" t="s">
        <v>130</v>
      </c>
      <c r="L174" t="s">
        <v>854</v>
      </c>
      <c r="M174" t="s">
        <v>45</v>
      </c>
      <c r="N174">
        <v>2</v>
      </c>
      <c r="O174">
        <v>400</v>
      </c>
      <c r="P174" s="2">
        <f t="shared" si="2"/>
        <v>800</v>
      </c>
    </row>
    <row r="175" spans="1:16" x14ac:dyDescent="0.3">
      <c r="A175">
        <v>174</v>
      </c>
      <c r="B175" s="54">
        <v>45199</v>
      </c>
      <c r="C175" s="53" t="s">
        <v>749</v>
      </c>
      <c r="D175" t="s">
        <v>344</v>
      </c>
      <c r="E175" t="s">
        <v>752</v>
      </c>
      <c r="F175" t="s">
        <v>752</v>
      </c>
      <c r="G175" t="s">
        <v>18</v>
      </c>
      <c r="H175" t="s">
        <v>8</v>
      </c>
      <c r="I175" t="s">
        <v>854</v>
      </c>
      <c r="J175" t="s">
        <v>854</v>
      </c>
      <c r="K175" t="s">
        <v>130</v>
      </c>
      <c r="L175" t="s">
        <v>854</v>
      </c>
      <c r="M175" t="s">
        <v>45</v>
      </c>
      <c r="N175">
        <v>1</v>
      </c>
      <c r="O175">
        <v>80</v>
      </c>
      <c r="P175" s="2">
        <f t="shared" si="2"/>
        <v>80</v>
      </c>
    </row>
    <row r="176" spans="1:16" x14ac:dyDescent="0.3">
      <c r="A176">
        <v>175</v>
      </c>
      <c r="B176" s="54">
        <v>45199</v>
      </c>
      <c r="C176" s="53" t="s">
        <v>749</v>
      </c>
      <c r="D176" t="s">
        <v>345</v>
      </c>
      <c r="E176" t="s">
        <v>752</v>
      </c>
      <c r="F176" t="s">
        <v>752</v>
      </c>
      <c r="G176" t="s">
        <v>18</v>
      </c>
      <c r="H176" t="s">
        <v>8</v>
      </c>
      <c r="I176" t="s">
        <v>854</v>
      </c>
      <c r="J176" t="s">
        <v>854</v>
      </c>
      <c r="K176" t="s">
        <v>130</v>
      </c>
      <c r="L176" t="s">
        <v>854</v>
      </c>
      <c r="M176" t="s">
        <v>45</v>
      </c>
      <c r="N176">
        <v>1</v>
      </c>
      <c r="O176">
        <v>400</v>
      </c>
      <c r="P176" s="2">
        <f t="shared" si="2"/>
        <v>400</v>
      </c>
    </row>
    <row r="177" spans="1:16" x14ac:dyDescent="0.3">
      <c r="A177">
        <v>176</v>
      </c>
      <c r="B177" s="54">
        <v>45199</v>
      </c>
      <c r="C177" s="53" t="s">
        <v>749</v>
      </c>
      <c r="D177" t="s">
        <v>346</v>
      </c>
      <c r="E177" t="s">
        <v>752</v>
      </c>
      <c r="F177" t="s">
        <v>752</v>
      </c>
      <c r="G177" t="s">
        <v>18</v>
      </c>
      <c r="H177" t="s">
        <v>8</v>
      </c>
      <c r="I177" t="s">
        <v>854</v>
      </c>
      <c r="J177" t="s">
        <v>854</v>
      </c>
      <c r="K177" t="s">
        <v>130</v>
      </c>
      <c r="L177" t="s">
        <v>854</v>
      </c>
      <c r="M177" t="s">
        <v>45</v>
      </c>
      <c r="N177">
        <v>4</v>
      </c>
      <c r="O177">
        <v>80</v>
      </c>
      <c r="P177" s="2">
        <f t="shared" si="2"/>
        <v>320</v>
      </c>
    </row>
    <row r="178" spans="1:16" x14ac:dyDescent="0.3">
      <c r="A178">
        <v>177</v>
      </c>
      <c r="B178" s="54">
        <v>45199</v>
      </c>
      <c r="C178" s="53" t="s">
        <v>749</v>
      </c>
      <c r="D178" t="s">
        <v>333</v>
      </c>
      <c r="E178" t="s">
        <v>752</v>
      </c>
      <c r="F178" t="s">
        <v>752</v>
      </c>
      <c r="G178" t="s">
        <v>206</v>
      </c>
      <c r="H178" t="s">
        <v>8</v>
      </c>
      <c r="I178" t="s">
        <v>854</v>
      </c>
      <c r="J178" t="s">
        <v>854</v>
      </c>
      <c r="K178" t="s">
        <v>130</v>
      </c>
      <c r="L178" t="s">
        <v>854</v>
      </c>
      <c r="M178" t="s">
        <v>45</v>
      </c>
      <c r="N178">
        <v>1</v>
      </c>
      <c r="O178">
        <v>2300</v>
      </c>
      <c r="P178" s="2">
        <f t="shared" si="2"/>
        <v>2300</v>
      </c>
    </row>
    <row r="179" spans="1:16" x14ac:dyDescent="0.3">
      <c r="A179">
        <v>178</v>
      </c>
      <c r="B179" s="54">
        <v>45199</v>
      </c>
      <c r="C179" s="53" t="s">
        <v>749</v>
      </c>
      <c r="D179" t="s">
        <v>334</v>
      </c>
      <c r="E179" t="s">
        <v>752</v>
      </c>
      <c r="F179" t="s">
        <v>752</v>
      </c>
      <c r="G179" t="s">
        <v>312</v>
      </c>
      <c r="H179" t="s">
        <v>97</v>
      </c>
      <c r="I179" t="s">
        <v>854</v>
      </c>
      <c r="J179" t="s">
        <v>854</v>
      </c>
      <c r="K179" t="s">
        <v>130</v>
      </c>
      <c r="L179" t="s">
        <v>854</v>
      </c>
      <c r="M179" t="s">
        <v>45</v>
      </c>
      <c r="N179">
        <v>1</v>
      </c>
      <c r="O179">
        <v>945.11</v>
      </c>
      <c r="P179" s="2">
        <f t="shared" si="2"/>
        <v>945.11</v>
      </c>
    </row>
    <row r="180" spans="1:16" x14ac:dyDescent="0.3">
      <c r="A180">
        <v>179</v>
      </c>
      <c r="B180" s="54">
        <v>45200</v>
      </c>
      <c r="C180" s="53" t="s">
        <v>748</v>
      </c>
      <c r="D180" t="s">
        <v>756</v>
      </c>
      <c r="E180" t="s">
        <v>752</v>
      </c>
      <c r="F180" t="s">
        <v>103</v>
      </c>
      <c r="G180" t="str">
        <f>VLOOKUP(F180,'Ingresos RockstarSkull'!$B:$D,3,0)</f>
        <v>Manuel Reyes</v>
      </c>
      <c r="H180" t="s">
        <v>97</v>
      </c>
      <c r="I180" t="s">
        <v>104</v>
      </c>
      <c r="J180" t="s">
        <v>95</v>
      </c>
      <c r="K180" t="s">
        <v>130</v>
      </c>
      <c r="L180">
        <v>0</v>
      </c>
      <c r="M180" t="s">
        <v>51</v>
      </c>
      <c r="N180">
        <v>1</v>
      </c>
      <c r="O180">
        <v>2700</v>
      </c>
      <c r="P180" s="2">
        <f t="shared" si="2"/>
        <v>2700</v>
      </c>
    </row>
    <row r="181" spans="1:16" x14ac:dyDescent="0.3">
      <c r="A181">
        <v>180</v>
      </c>
      <c r="B181" s="54">
        <v>45200</v>
      </c>
      <c r="C181" s="53" t="s">
        <v>748</v>
      </c>
      <c r="D181" t="s">
        <v>753</v>
      </c>
      <c r="E181" t="s">
        <v>752</v>
      </c>
      <c r="F181" t="s">
        <v>94</v>
      </c>
      <c r="G181" t="str">
        <f>VLOOKUP(F181,'Ingresos RockstarSkull'!$B:$D,3,0)</f>
        <v>Hugo Vázquez</v>
      </c>
      <c r="H181" t="s">
        <v>97</v>
      </c>
      <c r="I181" t="s">
        <v>96</v>
      </c>
      <c r="J181" t="s">
        <v>95</v>
      </c>
      <c r="K181">
        <v>0</v>
      </c>
      <c r="L181">
        <v>0</v>
      </c>
      <c r="M181" t="s">
        <v>51</v>
      </c>
      <c r="N181">
        <v>1</v>
      </c>
      <c r="O181">
        <v>1350</v>
      </c>
      <c r="P181" s="2">
        <f t="shared" si="2"/>
        <v>1350</v>
      </c>
    </row>
    <row r="182" spans="1:16" x14ac:dyDescent="0.3">
      <c r="A182">
        <v>181</v>
      </c>
      <c r="B182" s="54">
        <v>45200</v>
      </c>
      <c r="C182" s="53" t="s">
        <v>749</v>
      </c>
      <c r="D182" t="s">
        <v>347</v>
      </c>
      <c r="E182" t="s">
        <v>752</v>
      </c>
      <c r="F182" t="s">
        <v>752</v>
      </c>
      <c r="G182" t="s">
        <v>206</v>
      </c>
      <c r="H182" t="s">
        <v>100</v>
      </c>
      <c r="I182" t="s">
        <v>854</v>
      </c>
      <c r="J182" t="s">
        <v>854</v>
      </c>
      <c r="K182" t="s">
        <v>130</v>
      </c>
      <c r="L182" t="s">
        <v>854</v>
      </c>
      <c r="M182" t="s">
        <v>45</v>
      </c>
      <c r="N182">
        <v>1</v>
      </c>
      <c r="O182">
        <v>40</v>
      </c>
      <c r="P182" s="2">
        <f t="shared" si="2"/>
        <v>40</v>
      </c>
    </row>
    <row r="183" spans="1:16" x14ac:dyDescent="0.3">
      <c r="A183">
        <v>182</v>
      </c>
      <c r="B183" s="54">
        <v>45200</v>
      </c>
      <c r="C183" s="53" t="s">
        <v>749</v>
      </c>
      <c r="D183" t="s">
        <v>348</v>
      </c>
      <c r="E183" t="s">
        <v>752</v>
      </c>
      <c r="F183" t="s">
        <v>752</v>
      </c>
      <c r="G183" t="s">
        <v>206</v>
      </c>
      <c r="H183" t="s">
        <v>100</v>
      </c>
      <c r="I183" t="s">
        <v>854</v>
      </c>
      <c r="J183" t="s">
        <v>854</v>
      </c>
      <c r="K183" t="s">
        <v>130</v>
      </c>
      <c r="L183" t="s">
        <v>854</v>
      </c>
      <c r="M183" t="s">
        <v>45</v>
      </c>
      <c r="N183">
        <v>1</v>
      </c>
      <c r="O183">
        <v>1350</v>
      </c>
      <c r="P183" s="2">
        <f t="shared" si="2"/>
        <v>1350</v>
      </c>
    </row>
    <row r="184" spans="1:16" x14ac:dyDescent="0.3">
      <c r="A184">
        <v>183</v>
      </c>
      <c r="B184" s="54">
        <v>45201</v>
      </c>
      <c r="C184" s="53" t="s">
        <v>748</v>
      </c>
      <c r="D184" t="s">
        <v>754</v>
      </c>
      <c r="E184" t="s">
        <v>752</v>
      </c>
      <c r="F184" t="s">
        <v>98</v>
      </c>
      <c r="G184" t="str">
        <f>VLOOKUP(F184,'Ingresos RockstarSkull'!$B:$D,3,0)</f>
        <v>Hugo Vázquez</v>
      </c>
      <c r="H184" t="s">
        <v>100</v>
      </c>
      <c r="I184" t="s">
        <v>99</v>
      </c>
      <c r="J184" t="s">
        <v>95</v>
      </c>
      <c r="K184">
        <v>0</v>
      </c>
      <c r="L184">
        <v>0</v>
      </c>
      <c r="M184" t="s">
        <v>51</v>
      </c>
      <c r="N184">
        <v>1</v>
      </c>
      <c r="O184">
        <v>0</v>
      </c>
      <c r="P184" s="2">
        <f t="shared" si="2"/>
        <v>0</v>
      </c>
    </row>
    <row r="185" spans="1:16" x14ac:dyDescent="0.3">
      <c r="A185">
        <v>184</v>
      </c>
      <c r="B185" s="54">
        <v>45203</v>
      </c>
      <c r="C185" s="53" t="s">
        <v>748</v>
      </c>
      <c r="D185" t="s">
        <v>758</v>
      </c>
      <c r="E185" t="s">
        <v>752</v>
      </c>
      <c r="F185" s="59" t="s">
        <v>107</v>
      </c>
      <c r="G185" t="str">
        <f>VLOOKUP(F185,'Ingresos RockstarSkull'!$B:$D,3,0)</f>
        <v>Julio Olvera</v>
      </c>
      <c r="H185" t="s">
        <v>8</v>
      </c>
      <c r="I185" t="s">
        <v>108</v>
      </c>
      <c r="J185" t="s">
        <v>95</v>
      </c>
      <c r="K185" t="s">
        <v>114</v>
      </c>
      <c r="L185" t="s">
        <v>555</v>
      </c>
      <c r="M185" t="s">
        <v>45</v>
      </c>
      <c r="N185">
        <v>1</v>
      </c>
      <c r="O185">
        <v>1500</v>
      </c>
      <c r="P185" s="2">
        <f t="shared" si="2"/>
        <v>1500</v>
      </c>
    </row>
    <row r="186" spans="1:16" x14ac:dyDescent="0.3">
      <c r="A186">
        <v>185</v>
      </c>
      <c r="B186" s="54">
        <v>45203</v>
      </c>
      <c r="C186" s="53" t="s">
        <v>749</v>
      </c>
      <c r="D186" t="s">
        <v>349</v>
      </c>
      <c r="E186" t="s">
        <v>752</v>
      </c>
      <c r="F186" t="s">
        <v>752</v>
      </c>
      <c r="G186" t="s">
        <v>191</v>
      </c>
      <c r="H186" t="s">
        <v>8</v>
      </c>
      <c r="I186" t="s">
        <v>854</v>
      </c>
      <c r="J186" t="s">
        <v>854</v>
      </c>
      <c r="K186" t="s">
        <v>130</v>
      </c>
      <c r="L186" t="s">
        <v>854</v>
      </c>
      <c r="M186" t="s">
        <v>45</v>
      </c>
      <c r="N186">
        <v>1</v>
      </c>
      <c r="O186">
        <v>640</v>
      </c>
      <c r="P186" s="2">
        <f t="shared" si="2"/>
        <v>640</v>
      </c>
    </row>
    <row r="187" spans="1:16" x14ac:dyDescent="0.3">
      <c r="A187">
        <v>186</v>
      </c>
      <c r="B187" s="54">
        <v>45205</v>
      </c>
      <c r="C187" s="53" t="s">
        <v>749</v>
      </c>
      <c r="D187" t="s">
        <v>247</v>
      </c>
      <c r="E187" t="s">
        <v>752</v>
      </c>
      <c r="F187" t="s">
        <v>752</v>
      </c>
      <c r="G187" t="s">
        <v>206</v>
      </c>
      <c r="H187" t="s">
        <v>100</v>
      </c>
      <c r="I187" t="s">
        <v>854</v>
      </c>
      <c r="J187" t="s">
        <v>854</v>
      </c>
      <c r="K187" t="s">
        <v>130</v>
      </c>
      <c r="L187" t="s">
        <v>854</v>
      </c>
      <c r="M187" t="s">
        <v>45</v>
      </c>
      <c r="N187">
        <v>1</v>
      </c>
      <c r="O187">
        <v>25</v>
      </c>
      <c r="P187" s="2">
        <f t="shared" si="2"/>
        <v>25</v>
      </c>
    </row>
    <row r="188" spans="1:16" x14ac:dyDescent="0.3">
      <c r="A188">
        <v>187</v>
      </c>
      <c r="B188" s="54">
        <v>45206</v>
      </c>
      <c r="C188" s="53" t="s">
        <v>749</v>
      </c>
      <c r="D188" t="s">
        <v>350</v>
      </c>
      <c r="E188" t="s">
        <v>752</v>
      </c>
      <c r="F188" t="s">
        <v>752</v>
      </c>
      <c r="G188" t="s">
        <v>18</v>
      </c>
      <c r="H188" t="s">
        <v>8</v>
      </c>
      <c r="I188" t="s">
        <v>854</v>
      </c>
      <c r="J188" t="s">
        <v>854</v>
      </c>
      <c r="K188" t="s">
        <v>130</v>
      </c>
      <c r="L188" t="s">
        <v>854</v>
      </c>
      <c r="M188" t="s">
        <v>45</v>
      </c>
      <c r="N188">
        <v>1</v>
      </c>
      <c r="O188">
        <v>400</v>
      </c>
      <c r="P188" s="2">
        <f t="shared" si="2"/>
        <v>400</v>
      </c>
    </row>
    <row r="189" spans="1:16" x14ac:dyDescent="0.3">
      <c r="A189">
        <v>188</v>
      </c>
      <c r="B189" s="54">
        <v>45208</v>
      </c>
      <c r="C189" s="53" t="s">
        <v>748</v>
      </c>
      <c r="D189" t="s">
        <v>760</v>
      </c>
      <c r="E189" t="s">
        <v>752</v>
      </c>
      <c r="F189" t="s">
        <v>110</v>
      </c>
      <c r="G189" t="s">
        <v>883</v>
      </c>
      <c r="H189" t="s">
        <v>97</v>
      </c>
      <c r="I189" t="s">
        <v>111</v>
      </c>
      <c r="J189" t="s">
        <v>95</v>
      </c>
      <c r="K189" t="s">
        <v>114</v>
      </c>
      <c r="L189" t="s">
        <v>128</v>
      </c>
      <c r="M189" t="s">
        <v>45</v>
      </c>
      <c r="N189">
        <v>1</v>
      </c>
      <c r="O189">
        <v>2000</v>
      </c>
      <c r="P189" s="2">
        <f t="shared" si="2"/>
        <v>2000</v>
      </c>
    </row>
    <row r="190" spans="1:16" x14ac:dyDescent="0.3">
      <c r="A190">
        <v>189</v>
      </c>
      <c r="B190" s="54">
        <v>45213</v>
      </c>
      <c r="C190" s="53" t="s">
        <v>749</v>
      </c>
      <c r="D190" t="s">
        <v>351</v>
      </c>
      <c r="E190" t="s">
        <v>752</v>
      </c>
      <c r="F190" t="s">
        <v>752</v>
      </c>
      <c r="G190" t="s">
        <v>18</v>
      </c>
      <c r="H190" t="s">
        <v>8</v>
      </c>
      <c r="I190" t="s">
        <v>854</v>
      </c>
      <c r="J190" t="s">
        <v>854</v>
      </c>
      <c r="K190" t="s">
        <v>130</v>
      </c>
      <c r="L190" t="s">
        <v>854</v>
      </c>
      <c r="M190" t="s">
        <v>45</v>
      </c>
      <c r="N190">
        <v>1</v>
      </c>
      <c r="O190">
        <v>400</v>
      </c>
      <c r="P190" s="2">
        <f t="shared" si="2"/>
        <v>400</v>
      </c>
    </row>
    <row r="191" spans="1:16" x14ac:dyDescent="0.3">
      <c r="A191">
        <v>190</v>
      </c>
      <c r="B191" s="54">
        <v>45214</v>
      </c>
      <c r="C191" s="53" t="s">
        <v>749</v>
      </c>
      <c r="D191" t="s">
        <v>315</v>
      </c>
      <c r="E191" t="s">
        <v>752</v>
      </c>
      <c r="F191" t="s">
        <v>752</v>
      </c>
      <c r="G191" t="s">
        <v>18</v>
      </c>
      <c r="H191" t="s">
        <v>8</v>
      </c>
      <c r="I191" t="s">
        <v>854</v>
      </c>
      <c r="J191" t="s">
        <v>854</v>
      </c>
      <c r="K191" t="s">
        <v>130</v>
      </c>
      <c r="L191" t="s">
        <v>854</v>
      </c>
      <c r="M191" t="s">
        <v>45</v>
      </c>
      <c r="N191">
        <v>1</v>
      </c>
      <c r="O191">
        <v>2000</v>
      </c>
      <c r="P191" s="2">
        <f t="shared" si="2"/>
        <v>2000</v>
      </c>
    </row>
    <row r="192" spans="1:16" x14ac:dyDescent="0.3">
      <c r="A192">
        <v>191</v>
      </c>
      <c r="B192" s="54">
        <v>45215</v>
      </c>
      <c r="C192" s="53" t="s">
        <v>749</v>
      </c>
      <c r="D192" t="s">
        <v>319</v>
      </c>
      <c r="E192" t="s">
        <v>752</v>
      </c>
      <c r="F192" t="s">
        <v>752</v>
      </c>
      <c r="G192" t="s">
        <v>18</v>
      </c>
      <c r="H192" t="s">
        <v>8</v>
      </c>
      <c r="I192" t="s">
        <v>854</v>
      </c>
      <c r="J192" t="s">
        <v>854</v>
      </c>
      <c r="K192" t="s">
        <v>130</v>
      </c>
      <c r="L192" t="s">
        <v>854</v>
      </c>
      <c r="M192" t="s">
        <v>45</v>
      </c>
      <c r="N192">
        <v>1</v>
      </c>
      <c r="O192">
        <v>499</v>
      </c>
      <c r="P192" s="2">
        <f t="shared" si="2"/>
        <v>499</v>
      </c>
    </row>
    <row r="193" spans="1:16" x14ac:dyDescent="0.3">
      <c r="A193">
        <v>192</v>
      </c>
      <c r="B193" s="54">
        <v>45219</v>
      </c>
      <c r="C193" s="53" t="s">
        <v>748</v>
      </c>
      <c r="D193" t="s">
        <v>763</v>
      </c>
      <c r="E193" t="s">
        <v>752</v>
      </c>
      <c r="F193" t="s">
        <v>116</v>
      </c>
      <c r="G193" t="str">
        <f>VLOOKUP(F193,'Ingresos RockstarSkull'!$B:$D,3,0)</f>
        <v>Hugo Vázquez</v>
      </c>
      <c r="H193" t="s">
        <v>97</v>
      </c>
      <c r="I193" t="s">
        <v>96</v>
      </c>
      <c r="J193" t="s">
        <v>95</v>
      </c>
      <c r="K193" t="s">
        <v>114</v>
      </c>
      <c r="L193" t="s">
        <v>117</v>
      </c>
      <c r="M193" t="s">
        <v>45</v>
      </c>
      <c r="N193">
        <v>1</v>
      </c>
      <c r="O193">
        <v>1350</v>
      </c>
      <c r="P193" s="2">
        <f t="shared" si="2"/>
        <v>1350</v>
      </c>
    </row>
    <row r="194" spans="1:16" x14ac:dyDescent="0.3">
      <c r="A194">
        <v>193</v>
      </c>
      <c r="B194" s="54">
        <v>45219</v>
      </c>
      <c r="C194" s="53" t="s">
        <v>749</v>
      </c>
      <c r="D194" t="s">
        <v>257</v>
      </c>
      <c r="E194" t="s">
        <v>752</v>
      </c>
      <c r="F194" t="s">
        <v>752</v>
      </c>
      <c r="G194" t="s">
        <v>206</v>
      </c>
      <c r="H194" t="s">
        <v>100</v>
      </c>
      <c r="I194" t="s">
        <v>854</v>
      </c>
      <c r="J194" t="s">
        <v>854</v>
      </c>
      <c r="K194" t="s">
        <v>130</v>
      </c>
      <c r="L194" t="s">
        <v>854</v>
      </c>
      <c r="M194" t="s">
        <v>45</v>
      </c>
      <c r="N194">
        <v>1</v>
      </c>
      <c r="O194">
        <v>25</v>
      </c>
      <c r="P194" s="2">
        <f t="shared" ref="P194:P257" si="3">N194*O194</f>
        <v>25</v>
      </c>
    </row>
    <row r="195" spans="1:16" x14ac:dyDescent="0.3">
      <c r="A195">
        <v>194</v>
      </c>
      <c r="B195" s="54">
        <v>45219</v>
      </c>
      <c r="C195" s="53" t="s">
        <v>749</v>
      </c>
      <c r="D195" t="s">
        <v>352</v>
      </c>
      <c r="E195" t="s">
        <v>752</v>
      </c>
      <c r="F195" t="s">
        <v>752</v>
      </c>
      <c r="G195" t="s">
        <v>191</v>
      </c>
      <c r="H195" t="s">
        <v>8</v>
      </c>
      <c r="I195" t="s">
        <v>854</v>
      </c>
      <c r="J195" t="s">
        <v>854</v>
      </c>
      <c r="K195" t="s">
        <v>130</v>
      </c>
      <c r="L195" t="s">
        <v>854</v>
      </c>
      <c r="M195" t="s">
        <v>45</v>
      </c>
      <c r="N195">
        <v>1</v>
      </c>
      <c r="O195">
        <v>11560</v>
      </c>
      <c r="P195" s="2">
        <f t="shared" si="3"/>
        <v>11560</v>
      </c>
    </row>
    <row r="196" spans="1:16" x14ac:dyDescent="0.3">
      <c r="A196">
        <v>195</v>
      </c>
      <c r="B196" s="54">
        <v>45220</v>
      </c>
      <c r="C196" s="53" t="s">
        <v>749</v>
      </c>
      <c r="D196" t="s">
        <v>353</v>
      </c>
      <c r="E196" t="s">
        <v>752</v>
      </c>
      <c r="F196" t="s">
        <v>752</v>
      </c>
      <c r="G196" t="s">
        <v>18</v>
      </c>
      <c r="H196" t="s">
        <v>8</v>
      </c>
      <c r="I196" t="s">
        <v>854</v>
      </c>
      <c r="J196" t="s">
        <v>854</v>
      </c>
      <c r="K196" t="s">
        <v>130</v>
      </c>
      <c r="L196" t="s">
        <v>854</v>
      </c>
      <c r="M196" t="s">
        <v>45</v>
      </c>
      <c r="N196">
        <v>1</v>
      </c>
      <c r="O196">
        <v>400</v>
      </c>
      <c r="P196" s="2">
        <f t="shared" si="3"/>
        <v>400</v>
      </c>
    </row>
    <row r="197" spans="1:16" x14ac:dyDescent="0.3">
      <c r="A197">
        <v>196</v>
      </c>
      <c r="B197" s="54">
        <v>45226</v>
      </c>
      <c r="C197" s="53" t="s">
        <v>748</v>
      </c>
      <c r="D197" t="s">
        <v>761</v>
      </c>
      <c r="E197" t="s">
        <v>752</v>
      </c>
      <c r="F197" t="s">
        <v>113</v>
      </c>
      <c r="G197" t="str">
        <f>VLOOKUP(F197,'Ingresos RockstarSkull'!$B:$D,3,0)</f>
        <v>Hugo Vázquez</v>
      </c>
      <c r="H197" t="s">
        <v>8</v>
      </c>
      <c r="I197" t="s">
        <v>99</v>
      </c>
      <c r="J197" t="s">
        <v>95</v>
      </c>
      <c r="K197" t="s">
        <v>114</v>
      </c>
      <c r="L197">
        <v>0</v>
      </c>
      <c r="M197" t="s">
        <v>51</v>
      </c>
      <c r="N197">
        <v>1</v>
      </c>
      <c r="O197">
        <v>1350</v>
      </c>
      <c r="P197" s="2">
        <f t="shared" si="3"/>
        <v>1350</v>
      </c>
    </row>
    <row r="198" spans="1:16" x14ac:dyDescent="0.3">
      <c r="A198">
        <v>197</v>
      </c>
      <c r="B198" s="54">
        <v>45226</v>
      </c>
      <c r="C198" s="53" t="s">
        <v>748</v>
      </c>
      <c r="D198" t="s">
        <v>762</v>
      </c>
      <c r="E198" t="s">
        <v>752</v>
      </c>
      <c r="F198" t="s">
        <v>113</v>
      </c>
      <c r="G198" t="str">
        <f>VLOOKUP(F198,'Ingresos RockstarSkull'!$B:$D,3,0)</f>
        <v>Hugo Vázquez</v>
      </c>
      <c r="H198" t="s">
        <v>97</v>
      </c>
      <c r="I198" t="s">
        <v>115</v>
      </c>
      <c r="J198" t="s">
        <v>95</v>
      </c>
      <c r="K198" t="s">
        <v>114</v>
      </c>
      <c r="L198">
        <v>0</v>
      </c>
      <c r="M198" t="s">
        <v>51</v>
      </c>
      <c r="N198">
        <v>1</v>
      </c>
      <c r="O198">
        <v>1350</v>
      </c>
      <c r="P198" s="2">
        <f t="shared" si="3"/>
        <v>1350</v>
      </c>
    </row>
    <row r="199" spans="1:16" x14ac:dyDescent="0.3">
      <c r="A199">
        <v>198</v>
      </c>
      <c r="B199" s="54">
        <v>45227</v>
      </c>
      <c r="C199" s="53" t="s">
        <v>749</v>
      </c>
      <c r="D199" t="s">
        <v>354</v>
      </c>
      <c r="E199" t="s">
        <v>752</v>
      </c>
      <c r="F199" t="s">
        <v>752</v>
      </c>
      <c r="G199" t="s">
        <v>18</v>
      </c>
      <c r="H199" t="s">
        <v>8</v>
      </c>
      <c r="I199" t="s">
        <v>854</v>
      </c>
      <c r="J199" t="s">
        <v>854</v>
      </c>
      <c r="K199" t="s">
        <v>130</v>
      </c>
      <c r="L199" t="s">
        <v>854</v>
      </c>
      <c r="M199" t="s">
        <v>45</v>
      </c>
      <c r="N199">
        <v>1</v>
      </c>
      <c r="O199">
        <v>400</v>
      </c>
      <c r="P199" s="2">
        <f t="shared" si="3"/>
        <v>400</v>
      </c>
    </row>
    <row r="200" spans="1:16" x14ac:dyDescent="0.3">
      <c r="A200">
        <v>199</v>
      </c>
      <c r="B200" s="54">
        <v>45229</v>
      </c>
      <c r="C200" s="53" t="s">
        <v>748</v>
      </c>
      <c r="D200" t="s">
        <v>765</v>
      </c>
      <c r="E200" t="s">
        <v>752</v>
      </c>
      <c r="F200" t="s">
        <v>120</v>
      </c>
      <c r="G200" t="str">
        <f>VLOOKUP(F200,'Ingresos RockstarSkull'!$B:$D,3,0)</f>
        <v>Hugo Vázquez</v>
      </c>
      <c r="H200" t="s">
        <v>97</v>
      </c>
      <c r="I200" t="s">
        <v>99</v>
      </c>
      <c r="J200" t="s">
        <v>95</v>
      </c>
      <c r="K200" t="s">
        <v>114</v>
      </c>
      <c r="L200">
        <v>0</v>
      </c>
      <c r="M200" t="s">
        <v>51</v>
      </c>
      <c r="N200">
        <v>1</v>
      </c>
      <c r="O200">
        <v>1275</v>
      </c>
      <c r="P200" s="2">
        <f t="shared" si="3"/>
        <v>1275</v>
      </c>
    </row>
    <row r="201" spans="1:16" x14ac:dyDescent="0.3">
      <c r="A201">
        <v>200</v>
      </c>
      <c r="B201" s="54">
        <v>45229</v>
      </c>
      <c r="C201" s="53" t="s">
        <v>748</v>
      </c>
      <c r="D201" t="s">
        <v>764</v>
      </c>
      <c r="E201" t="s">
        <v>752</v>
      </c>
      <c r="F201" t="s">
        <v>118</v>
      </c>
      <c r="G201" t="str">
        <f>VLOOKUP(F201,'Ingresos RockstarSkull'!$B:$D,3,0)</f>
        <v>Luis Blanquet</v>
      </c>
      <c r="H201" t="s">
        <v>8</v>
      </c>
      <c r="I201" t="s">
        <v>119</v>
      </c>
      <c r="J201" t="s">
        <v>95</v>
      </c>
      <c r="K201">
        <v>0</v>
      </c>
      <c r="L201">
        <v>0</v>
      </c>
      <c r="M201" t="s">
        <v>51</v>
      </c>
      <c r="N201">
        <v>1</v>
      </c>
      <c r="O201">
        <v>1500</v>
      </c>
      <c r="P201" s="2">
        <f t="shared" si="3"/>
        <v>1500</v>
      </c>
    </row>
    <row r="202" spans="1:16" x14ac:dyDescent="0.3">
      <c r="A202">
        <v>201</v>
      </c>
      <c r="B202" s="54">
        <v>45230</v>
      </c>
      <c r="C202" s="53" t="s">
        <v>749</v>
      </c>
      <c r="D202" t="s">
        <v>315</v>
      </c>
      <c r="E202" t="s">
        <v>752</v>
      </c>
      <c r="F202" t="s">
        <v>752</v>
      </c>
      <c r="G202" t="s">
        <v>18</v>
      </c>
      <c r="H202" t="s">
        <v>8</v>
      </c>
      <c r="I202" t="s">
        <v>854</v>
      </c>
      <c r="J202" t="s">
        <v>854</v>
      </c>
      <c r="K202" t="s">
        <v>130</v>
      </c>
      <c r="L202" t="s">
        <v>854</v>
      </c>
      <c r="M202" t="s">
        <v>45</v>
      </c>
      <c r="N202">
        <v>1</v>
      </c>
      <c r="O202">
        <v>2000</v>
      </c>
      <c r="P202" s="2">
        <f t="shared" si="3"/>
        <v>2000</v>
      </c>
    </row>
    <row r="203" spans="1:16" x14ac:dyDescent="0.3">
      <c r="A203">
        <v>202</v>
      </c>
      <c r="B203" s="54">
        <v>45230</v>
      </c>
      <c r="C203" s="53" t="s">
        <v>749</v>
      </c>
      <c r="D203" t="s">
        <v>355</v>
      </c>
      <c r="E203" t="s">
        <v>752</v>
      </c>
      <c r="F203" t="s">
        <v>752</v>
      </c>
      <c r="G203" t="s">
        <v>18</v>
      </c>
      <c r="H203" t="s">
        <v>8</v>
      </c>
      <c r="I203" t="s">
        <v>854</v>
      </c>
      <c r="J203" t="s">
        <v>854</v>
      </c>
      <c r="K203" t="s">
        <v>130</v>
      </c>
      <c r="L203" t="s">
        <v>854</v>
      </c>
      <c r="M203" t="s">
        <v>45</v>
      </c>
      <c r="N203">
        <v>1</v>
      </c>
      <c r="O203">
        <v>150</v>
      </c>
      <c r="P203" s="2">
        <f t="shared" si="3"/>
        <v>150</v>
      </c>
    </row>
    <row r="204" spans="1:16" x14ac:dyDescent="0.3">
      <c r="A204">
        <v>203</v>
      </c>
      <c r="B204" s="54">
        <v>45230</v>
      </c>
      <c r="C204" s="53" t="s">
        <v>749</v>
      </c>
      <c r="D204" t="s">
        <v>356</v>
      </c>
      <c r="E204" t="s">
        <v>752</v>
      </c>
      <c r="F204" t="s">
        <v>752</v>
      </c>
      <c r="G204" t="s">
        <v>18</v>
      </c>
      <c r="H204" t="s">
        <v>8</v>
      </c>
      <c r="I204" t="s">
        <v>854</v>
      </c>
      <c r="J204" t="s">
        <v>854</v>
      </c>
      <c r="K204" t="s">
        <v>130</v>
      </c>
      <c r="L204" t="s">
        <v>854</v>
      </c>
      <c r="M204" t="s">
        <v>45</v>
      </c>
      <c r="N204">
        <v>1</v>
      </c>
      <c r="O204">
        <v>250</v>
      </c>
      <c r="P204" s="2">
        <f t="shared" si="3"/>
        <v>250</v>
      </c>
    </row>
    <row r="205" spans="1:16" x14ac:dyDescent="0.3">
      <c r="A205">
        <v>204</v>
      </c>
      <c r="B205" s="54">
        <v>45230</v>
      </c>
      <c r="C205" s="53" t="s">
        <v>749</v>
      </c>
      <c r="D205" t="s">
        <v>357</v>
      </c>
      <c r="E205" t="s">
        <v>752</v>
      </c>
      <c r="F205" t="s">
        <v>752</v>
      </c>
      <c r="G205" t="s">
        <v>18</v>
      </c>
      <c r="H205" t="s">
        <v>8</v>
      </c>
      <c r="I205" t="s">
        <v>854</v>
      </c>
      <c r="J205" t="s">
        <v>854</v>
      </c>
      <c r="K205" t="s">
        <v>130</v>
      </c>
      <c r="L205" t="s">
        <v>854</v>
      </c>
      <c r="M205" t="s">
        <v>45</v>
      </c>
      <c r="N205">
        <v>1</v>
      </c>
      <c r="O205">
        <v>841</v>
      </c>
      <c r="P205" s="2">
        <f t="shared" si="3"/>
        <v>841</v>
      </c>
    </row>
    <row r="206" spans="1:16" x14ac:dyDescent="0.3">
      <c r="A206">
        <v>205</v>
      </c>
      <c r="B206" s="54">
        <v>45230</v>
      </c>
      <c r="C206" s="53" t="s">
        <v>749</v>
      </c>
      <c r="D206" t="s">
        <v>334</v>
      </c>
      <c r="E206" t="s">
        <v>752</v>
      </c>
      <c r="F206" t="s">
        <v>752</v>
      </c>
      <c r="G206" t="s">
        <v>312</v>
      </c>
      <c r="H206" t="s">
        <v>97</v>
      </c>
      <c r="I206" t="s">
        <v>854</v>
      </c>
      <c r="J206" t="s">
        <v>854</v>
      </c>
      <c r="K206" t="s">
        <v>130</v>
      </c>
      <c r="L206" t="s">
        <v>854</v>
      </c>
      <c r="M206" t="s">
        <v>45</v>
      </c>
      <c r="N206">
        <v>1</v>
      </c>
      <c r="O206">
        <v>852.75</v>
      </c>
      <c r="P206" s="2">
        <f t="shared" si="3"/>
        <v>852.75</v>
      </c>
    </row>
    <row r="207" spans="1:16" x14ac:dyDescent="0.3">
      <c r="A207">
        <v>206</v>
      </c>
      <c r="B207" s="54">
        <v>45230</v>
      </c>
      <c r="C207" s="53" t="s">
        <v>749</v>
      </c>
      <c r="D207" t="s">
        <v>358</v>
      </c>
      <c r="E207" t="s">
        <v>752</v>
      </c>
      <c r="F207" t="s">
        <v>752</v>
      </c>
      <c r="G207" t="s">
        <v>312</v>
      </c>
      <c r="H207" t="s">
        <v>359</v>
      </c>
      <c r="I207" t="s">
        <v>854</v>
      </c>
      <c r="J207" t="s">
        <v>854</v>
      </c>
      <c r="K207" t="s">
        <v>130</v>
      </c>
      <c r="L207" t="s">
        <v>854</v>
      </c>
      <c r="M207" t="s">
        <v>45</v>
      </c>
      <c r="N207">
        <v>1</v>
      </c>
      <c r="O207">
        <v>4408</v>
      </c>
      <c r="P207" s="2">
        <f t="shared" si="3"/>
        <v>4408</v>
      </c>
    </row>
    <row r="208" spans="1:16" x14ac:dyDescent="0.3">
      <c r="A208">
        <v>207</v>
      </c>
      <c r="B208" s="54">
        <v>45230</v>
      </c>
      <c r="C208" s="53" t="s">
        <v>749</v>
      </c>
      <c r="D208" t="s">
        <v>360</v>
      </c>
      <c r="E208" t="s">
        <v>752</v>
      </c>
      <c r="F208" t="s">
        <v>752</v>
      </c>
      <c r="G208" t="s">
        <v>18</v>
      </c>
      <c r="H208" t="s">
        <v>8</v>
      </c>
      <c r="I208" t="s">
        <v>854</v>
      </c>
      <c r="J208" t="s">
        <v>854</v>
      </c>
      <c r="K208" t="s">
        <v>130</v>
      </c>
      <c r="L208" t="s">
        <v>854</v>
      </c>
      <c r="M208" t="s">
        <v>45</v>
      </c>
      <c r="N208">
        <v>1</v>
      </c>
      <c r="O208">
        <v>400</v>
      </c>
      <c r="P208" s="2">
        <f t="shared" si="3"/>
        <v>400</v>
      </c>
    </row>
    <row r="209" spans="1:16" x14ac:dyDescent="0.3">
      <c r="A209">
        <v>208</v>
      </c>
      <c r="B209" s="54">
        <v>45230</v>
      </c>
      <c r="C209" s="53" t="s">
        <v>749</v>
      </c>
      <c r="D209" t="s">
        <v>361</v>
      </c>
      <c r="E209" t="s">
        <v>752</v>
      </c>
      <c r="F209" t="s">
        <v>752</v>
      </c>
      <c r="G209" t="s">
        <v>18</v>
      </c>
      <c r="H209" t="s">
        <v>8</v>
      </c>
      <c r="I209" t="s">
        <v>854</v>
      </c>
      <c r="J209" t="s">
        <v>854</v>
      </c>
      <c r="K209" t="s">
        <v>130</v>
      </c>
      <c r="L209" t="s">
        <v>854</v>
      </c>
      <c r="M209" t="s">
        <v>45</v>
      </c>
      <c r="N209">
        <v>2</v>
      </c>
      <c r="O209">
        <v>80</v>
      </c>
      <c r="P209" s="2">
        <f t="shared" si="3"/>
        <v>160</v>
      </c>
    </row>
    <row r="210" spans="1:16" x14ac:dyDescent="0.3">
      <c r="A210">
        <v>209</v>
      </c>
      <c r="B210" s="54">
        <v>45230</v>
      </c>
      <c r="C210" s="53" t="s">
        <v>749</v>
      </c>
      <c r="D210" t="s">
        <v>362</v>
      </c>
      <c r="E210" t="s">
        <v>752</v>
      </c>
      <c r="F210" t="s">
        <v>752</v>
      </c>
      <c r="G210" t="s">
        <v>18</v>
      </c>
      <c r="H210" t="s">
        <v>8</v>
      </c>
      <c r="I210" t="s">
        <v>854</v>
      </c>
      <c r="J210" t="s">
        <v>854</v>
      </c>
      <c r="K210" t="s">
        <v>130</v>
      </c>
      <c r="L210" t="s">
        <v>854</v>
      </c>
      <c r="M210" t="s">
        <v>45</v>
      </c>
      <c r="N210">
        <v>1</v>
      </c>
      <c r="O210">
        <v>80</v>
      </c>
      <c r="P210" s="2">
        <f t="shared" si="3"/>
        <v>80</v>
      </c>
    </row>
    <row r="211" spans="1:16" x14ac:dyDescent="0.3">
      <c r="A211">
        <v>210</v>
      </c>
      <c r="B211" s="54">
        <v>45230</v>
      </c>
      <c r="C211" s="53" t="s">
        <v>749</v>
      </c>
      <c r="D211" t="s">
        <v>363</v>
      </c>
      <c r="E211" t="s">
        <v>752</v>
      </c>
      <c r="F211" t="s">
        <v>752</v>
      </c>
      <c r="G211" t="s">
        <v>18</v>
      </c>
      <c r="H211" t="s">
        <v>8</v>
      </c>
      <c r="I211" t="s">
        <v>854</v>
      </c>
      <c r="J211" t="s">
        <v>854</v>
      </c>
      <c r="K211" t="s">
        <v>130</v>
      </c>
      <c r="L211" t="s">
        <v>854</v>
      </c>
      <c r="M211" t="s">
        <v>45</v>
      </c>
      <c r="N211">
        <v>2</v>
      </c>
      <c r="O211">
        <v>400</v>
      </c>
      <c r="P211" s="2">
        <f t="shared" si="3"/>
        <v>800</v>
      </c>
    </row>
    <row r="212" spans="1:16" x14ac:dyDescent="0.3">
      <c r="A212">
        <v>211</v>
      </c>
      <c r="B212" s="54">
        <v>45230</v>
      </c>
      <c r="C212" s="53" t="s">
        <v>749</v>
      </c>
      <c r="D212" t="s">
        <v>364</v>
      </c>
      <c r="E212" t="s">
        <v>752</v>
      </c>
      <c r="F212" t="s">
        <v>752</v>
      </c>
      <c r="G212" t="s">
        <v>18</v>
      </c>
      <c r="H212" t="s">
        <v>8</v>
      </c>
      <c r="I212" t="s">
        <v>854</v>
      </c>
      <c r="J212" t="s">
        <v>854</v>
      </c>
      <c r="K212" t="s">
        <v>130</v>
      </c>
      <c r="L212" t="s">
        <v>854</v>
      </c>
      <c r="M212" t="s">
        <v>45</v>
      </c>
      <c r="N212">
        <v>2</v>
      </c>
      <c r="O212">
        <v>400</v>
      </c>
      <c r="P212" s="2">
        <f t="shared" si="3"/>
        <v>800</v>
      </c>
    </row>
    <row r="213" spans="1:16" x14ac:dyDescent="0.3">
      <c r="A213">
        <v>212</v>
      </c>
      <c r="B213" s="54">
        <v>45230</v>
      </c>
      <c r="C213" s="53" t="s">
        <v>749</v>
      </c>
      <c r="D213" t="s">
        <v>365</v>
      </c>
      <c r="E213" t="s">
        <v>752</v>
      </c>
      <c r="F213" t="s">
        <v>752</v>
      </c>
      <c r="G213" t="s">
        <v>206</v>
      </c>
      <c r="H213" t="s">
        <v>8</v>
      </c>
      <c r="I213" t="s">
        <v>854</v>
      </c>
      <c r="J213" t="s">
        <v>854</v>
      </c>
      <c r="K213" t="s">
        <v>130</v>
      </c>
      <c r="L213" t="s">
        <v>854</v>
      </c>
      <c r="M213" t="s">
        <v>45</v>
      </c>
      <c r="N213">
        <v>4</v>
      </c>
      <c r="O213">
        <v>400</v>
      </c>
      <c r="P213" s="2">
        <f t="shared" si="3"/>
        <v>1600</v>
      </c>
    </row>
    <row r="214" spans="1:16" x14ac:dyDescent="0.3">
      <c r="A214">
        <v>213</v>
      </c>
      <c r="B214" s="54">
        <v>45230</v>
      </c>
      <c r="C214" s="53" t="s">
        <v>749</v>
      </c>
      <c r="D214" t="s">
        <v>366</v>
      </c>
      <c r="E214" t="s">
        <v>752</v>
      </c>
      <c r="F214" t="s">
        <v>752</v>
      </c>
      <c r="G214" t="s">
        <v>206</v>
      </c>
      <c r="H214" t="s">
        <v>8</v>
      </c>
      <c r="I214" t="s">
        <v>854</v>
      </c>
      <c r="J214" t="s">
        <v>854</v>
      </c>
      <c r="K214" t="s">
        <v>130</v>
      </c>
      <c r="L214" t="s">
        <v>854</v>
      </c>
      <c r="M214" t="s">
        <v>45</v>
      </c>
      <c r="N214">
        <v>1</v>
      </c>
      <c r="O214">
        <v>560</v>
      </c>
      <c r="P214" s="2">
        <f t="shared" si="3"/>
        <v>560</v>
      </c>
    </row>
    <row r="215" spans="1:16" x14ac:dyDescent="0.3">
      <c r="A215">
        <v>214</v>
      </c>
      <c r="B215" s="54">
        <v>45231</v>
      </c>
      <c r="C215" s="53" t="s">
        <v>748</v>
      </c>
      <c r="D215" t="s">
        <v>756</v>
      </c>
      <c r="E215" t="s">
        <v>752</v>
      </c>
      <c r="F215" t="s">
        <v>103</v>
      </c>
      <c r="G215" t="str">
        <f>VLOOKUP(F215,'Ingresos RockstarSkull'!$B:$D,3,0)</f>
        <v>Manuel Reyes</v>
      </c>
      <c r="H215" t="s">
        <v>97</v>
      </c>
      <c r="I215" t="s">
        <v>104</v>
      </c>
      <c r="J215" t="s">
        <v>95</v>
      </c>
      <c r="K215" t="s">
        <v>130</v>
      </c>
      <c r="L215">
        <v>0</v>
      </c>
      <c r="M215" t="s">
        <v>51</v>
      </c>
      <c r="N215">
        <v>1</v>
      </c>
      <c r="O215">
        <v>2700</v>
      </c>
      <c r="P215" s="2">
        <f t="shared" si="3"/>
        <v>2700</v>
      </c>
    </row>
    <row r="216" spans="1:16" x14ac:dyDescent="0.3">
      <c r="A216">
        <v>215</v>
      </c>
      <c r="B216" s="54">
        <v>45232</v>
      </c>
      <c r="C216" s="53" t="s">
        <v>748</v>
      </c>
      <c r="D216" t="s">
        <v>754</v>
      </c>
      <c r="E216" t="s">
        <v>752</v>
      </c>
      <c r="F216" t="s">
        <v>98</v>
      </c>
      <c r="G216" t="str">
        <f>VLOOKUP(F216,'Ingresos RockstarSkull'!$B:$D,3,0)</f>
        <v>Hugo Vázquez</v>
      </c>
      <c r="H216" t="s">
        <v>100</v>
      </c>
      <c r="I216" t="s">
        <v>99</v>
      </c>
      <c r="J216" t="s">
        <v>95</v>
      </c>
      <c r="K216">
        <v>0</v>
      </c>
      <c r="L216">
        <v>0</v>
      </c>
      <c r="M216" t="s">
        <v>51</v>
      </c>
      <c r="N216">
        <v>1</v>
      </c>
      <c r="O216">
        <v>0</v>
      </c>
      <c r="P216" s="2">
        <f t="shared" si="3"/>
        <v>0</v>
      </c>
    </row>
    <row r="217" spans="1:16" x14ac:dyDescent="0.3">
      <c r="A217">
        <v>216</v>
      </c>
      <c r="B217" s="54">
        <v>45234</v>
      </c>
      <c r="C217" s="53" t="s">
        <v>748</v>
      </c>
      <c r="D217" t="s">
        <v>758</v>
      </c>
      <c r="E217" t="s">
        <v>752</v>
      </c>
      <c r="F217" t="s">
        <v>107</v>
      </c>
      <c r="G217" t="str">
        <f>VLOOKUP(F217,'Ingresos RockstarSkull'!$B:$D,3,0)</f>
        <v>Julio Olvera</v>
      </c>
      <c r="H217" t="s">
        <v>8</v>
      </c>
      <c r="I217" t="s">
        <v>108</v>
      </c>
      <c r="J217" t="s">
        <v>95</v>
      </c>
      <c r="K217" t="s">
        <v>114</v>
      </c>
      <c r="L217" t="s">
        <v>555</v>
      </c>
      <c r="M217" t="s">
        <v>45</v>
      </c>
      <c r="N217">
        <v>1</v>
      </c>
      <c r="O217">
        <v>0</v>
      </c>
      <c r="P217" s="2">
        <f t="shared" si="3"/>
        <v>0</v>
      </c>
    </row>
    <row r="218" spans="1:16" x14ac:dyDescent="0.3">
      <c r="A218">
        <v>217</v>
      </c>
      <c r="B218" s="54">
        <v>45234</v>
      </c>
      <c r="C218" s="53" t="s">
        <v>749</v>
      </c>
      <c r="D218" t="s">
        <v>367</v>
      </c>
      <c r="E218" t="s">
        <v>752</v>
      </c>
      <c r="F218" t="s">
        <v>752</v>
      </c>
      <c r="G218" t="s">
        <v>18</v>
      </c>
      <c r="H218" t="s">
        <v>8</v>
      </c>
      <c r="I218" t="s">
        <v>854</v>
      </c>
      <c r="J218" t="s">
        <v>854</v>
      </c>
      <c r="K218" t="s">
        <v>130</v>
      </c>
      <c r="L218" t="s">
        <v>854</v>
      </c>
      <c r="M218" t="s">
        <v>45</v>
      </c>
      <c r="N218">
        <v>1</v>
      </c>
      <c r="O218">
        <v>400</v>
      </c>
      <c r="P218" s="2">
        <f t="shared" si="3"/>
        <v>400</v>
      </c>
    </row>
    <row r="219" spans="1:16" x14ac:dyDescent="0.3">
      <c r="A219">
        <v>218</v>
      </c>
      <c r="B219" s="54">
        <v>45239</v>
      </c>
      <c r="C219" s="53" t="s">
        <v>748</v>
      </c>
      <c r="D219" t="s">
        <v>760</v>
      </c>
      <c r="E219" t="s">
        <v>752</v>
      </c>
      <c r="F219" t="s">
        <v>110</v>
      </c>
      <c r="G219" t="s">
        <v>883</v>
      </c>
      <c r="H219" t="s">
        <v>97</v>
      </c>
      <c r="I219" t="s">
        <v>111</v>
      </c>
      <c r="J219" t="s">
        <v>95</v>
      </c>
      <c r="K219" t="s">
        <v>114</v>
      </c>
      <c r="L219" t="s">
        <v>128</v>
      </c>
      <c r="M219" t="s">
        <v>45</v>
      </c>
      <c r="N219">
        <v>1</v>
      </c>
      <c r="O219">
        <v>2000</v>
      </c>
      <c r="P219" s="2">
        <f t="shared" si="3"/>
        <v>2000</v>
      </c>
    </row>
    <row r="220" spans="1:16" x14ac:dyDescent="0.3">
      <c r="A220">
        <v>219</v>
      </c>
      <c r="B220" s="54">
        <v>45240</v>
      </c>
      <c r="C220" s="53" t="s">
        <v>749</v>
      </c>
      <c r="D220" t="s">
        <v>368</v>
      </c>
      <c r="E220" t="s">
        <v>752</v>
      </c>
      <c r="F220" t="s">
        <v>752</v>
      </c>
      <c r="G220" t="s">
        <v>191</v>
      </c>
      <c r="H220" t="s">
        <v>100</v>
      </c>
      <c r="I220" t="s">
        <v>854</v>
      </c>
      <c r="J220" t="s">
        <v>854</v>
      </c>
      <c r="K220" t="s">
        <v>130</v>
      </c>
      <c r="L220" t="s">
        <v>854</v>
      </c>
      <c r="M220" t="s">
        <v>45</v>
      </c>
      <c r="N220">
        <v>1</v>
      </c>
      <c r="O220">
        <v>1310</v>
      </c>
      <c r="P220" s="2">
        <f t="shared" si="3"/>
        <v>1310</v>
      </c>
    </row>
    <row r="221" spans="1:16" x14ac:dyDescent="0.3">
      <c r="A221">
        <v>220</v>
      </c>
      <c r="B221" s="54">
        <v>45241</v>
      </c>
      <c r="C221" s="53" t="s">
        <v>748</v>
      </c>
      <c r="D221" t="s">
        <v>766</v>
      </c>
      <c r="E221" t="s">
        <v>752</v>
      </c>
      <c r="F221" t="s">
        <v>121</v>
      </c>
      <c r="G221" t="str">
        <f>VLOOKUP(F221,'Ingresos RockstarSkull'!$B:$D,3,0)</f>
        <v>Hugo Vázquez</v>
      </c>
      <c r="H221" t="s">
        <v>8</v>
      </c>
      <c r="I221" t="s">
        <v>122</v>
      </c>
      <c r="J221" t="s">
        <v>95</v>
      </c>
      <c r="K221">
        <v>0</v>
      </c>
      <c r="L221">
        <v>0</v>
      </c>
      <c r="M221" t="s">
        <v>51</v>
      </c>
      <c r="N221">
        <v>1</v>
      </c>
      <c r="O221">
        <v>1500</v>
      </c>
      <c r="P221" s="2">
        <f t="shared" si="3"/>
        <v>1500</v>
      </c>
    </row>
    <row r="222" spans="1:16" x14ac:dyDescent="0.3">
      <c r="A222">
        <v>221</v>
      </c>
      <c r="B222" s="54">
        <v>45242</v>
      </c>
      <c r="C222" s="53" t="s">
        <v>749</v>
      </c>
      <c r="D222" t="s">
        <v>369</v>
      </c>
      <c r="E222" t="s">
        <v>752</v>
      </c>
      <c r="F222" t="s">
        <v>752</v>
      </c>
      <c r="G222" t="s">
        <v>18</v>
      </c>
      <c r="H222" t="s">
        <v>8</v>
      </c>
      <c r="I222" t="s">
        <v>854</v>
      </c>
      <c r="J222" t="s">
        <v>854</v>
      </c>
      <c r="K222" t="s">
        <v>130</v>
      </c>
      <c r="L222" t="s">
        <v>854</v>
      </c>
      <c r="M222" t="s">
        <v>45</v>
      </c>
      <c r="N222">
        <v>1</v>
      </c>
      <c r="O222">
        <v>400</v>
      </c>
      <c r="P222" s="2">
        <f t="shared" si="3"/>
        <v>400</v>
      </c>
    </row>
    <row r="223" spans="1:16" x14ac:dyDescent="0.3">
      <c r="A223">
        <v>222</v>
      </c>
      <c r="B223" s="54">
        <v>45244</v>
      </c>
      <c r="C223" s="53" t="s">
        <v>749</v>
      </c>
      <c r="D223" t="s">
        <v>319</v>
      </c>
      <c r="E223" t="s">
        <v>752</v>
      </c>
      <c r="F223" t="s">
        <v>752</v>
      </c>
      <c r="G223" t="s">
        <v>18</v>
      </c>
      <c r="H223" t="s">
        <v>8</v>
      </c>
      <c r="I223" t="s">
        <v>854</v>
      </c>
      <c r="J223" t="s">
        <v>854</v>
      </c>
      <c r="K223" t="s">
        <v>130</v>
      </c>
      <c r="L223" t="s">
        <v>854</v>
      </c>
      <c r="M223" t="s">
        <v>45</v>
      </c>
      <c r="N223">
        <v>1</v>
      </c>
      <c r="O223">
        <v>499</v>
      </c>
      <c r="P223" s="2">
        <f t="shared" si="3"/>
        <v>499</v>
      </c>
    </row>
    <row r="224" spans="1:16" x14ac:dyDescent="0.3">
      <c r="A224">
        <v>223</v>
      </c>
      <c r="B224" s="54">
        <v>45246</v>
      </c>
      <c r="C224" s="53" t="s">
        <v>749</v>
      </c>
      <c r="D224" t="s">
        <v>315</v>
      </c>
      <c r="E224" t="s">
        <v>752</v>
      </c>
      <c r="F224" t="s">
        <v>752</v>
      </c>
      <c r="G224" t="s">
        <v>18</v>
      </c>
      <c r="H224" t="s">
        <v>8</v>
      </c>
      <c r="I224" t="s">
        <v>854</v>
      </c>
      <c r="J224" t="s">
        <v>854</v>
      </c>
      <c r="K224" t="s">
        <v>130</v>
      </c>
      <c r="L224" t="s">
        <v>854</v>
      </c>
      <c r="M224" t="s">
        <v>45</v>
      </c>
      <c r="N224">
        <v>1</v>
      </c>
      <c r="O224">
        <v>2000</v>
      </c>
      <c r="P224" s="2">
        <f t="shared" si="3"/>
        <v>2000</v>
      </c>
    </row>
    <row r="225" spans="1:16" x14ac:dyDescent="0.3">
      <c r="A225">
        <v>224</v>
      </c>
      <c r="B225" s="54">
        <v>45247</v>
      </c>
      <c r="C225" s="53" t="s">
        <v>749</v>
      </c>
      <c r="D225" t="s">
        <v>370</v>
      </c>
      <c r="E225" t="s">
        <v>752</v>
      </c>
      <c r="F225" t="s">
        <v>752</v>
      </c>
      <c r="G225" t="s">
        <v>312</v>
      </c>
      <c r="H225" t="s">
        <v>359</v>
      </c>
      <c r="I225" t="s">
        <v>854</v>
      </c>
      <c r="J225" t="s">
        <v>854</v>
      </c>
      <c r="K225" t="s">
        <v>130</v>
      </c>
      <c r="L225" t="s">
        <v>854</v>
      </c>
      <c r="M225" t="s">
        <v>45</v>
      </c>
      <c r="N225">
        <v>1</v>
      </c>
      <c r="O225">
        <v>4408</v>
      </c>
      <c r="P225" s="2">
        <f t="shared" si="3"/>
        <v>4408</v>
      </c>
    </row>
    <row r="226" spans="1:16" x14ac:dyDescent="0.3">
      <c r="A226">
        <v>225</v>
      </c>
      <c r="B226" s="54">
        <v>45248</v>
      </c>
      <c r="C226" s="53" t="s">
        <v>749</v>
      </c>
      <c r="D226" t="s">
        <v>371</v>
      </c>
      <c r="E226" t="s">
        <v>752</v>
      </c>
      <c r="F226" t="s">
        <v>752</v>
      </c>
      <c r="G226" t="s">
        <v>18</v>
      </c>
      <c r="H226" t="s">
        <v>8</v>
      </c>
      <c r="I226" t="s">
        <v>854</v>
      </c>
      <c r="J226" t="s">
        <v>854</v>
      </c>
      <c r="K226" t="s">
        <v>130</v>
      </c>
      <c r="L226" t="s">
        <v>854</v>
      </c>
      <c r="M226" t="s">
        <v>45</v>
      </c>
      <c r="N226">
        <v>1</v>
      </c>
      <c r="O226">
        <v>400</v>
      </c>
      <c r="P226" s="2">
        <f t="shared" si="3"/>
        <v>400</v>
      </c>
    </row>
    <row r="227" spans="1:16" x14ac:dyDescent="0.3">
      <c r="A227">
        <v>226</v>
      </c>
      <c r="B227" s="54">
        <v>45250</v>
      </c>
      <c r="C227" s="53" t="s">
        <v>748</v>
      </c>
      <c r="D227" t="s">
        <v>763</v>
      </c>
      <c r="E227" t="s">
        <v>752</v>
      </c>
      <c r="F227" t="s">
        <v>116</v>
      </c>
      <c r="G227" t="str">
        <f>VLOOKUP(F227,'Ingresos RockstarSkull'!$B:$D,3,0)</f>
        <v>Hugo Vázquez</v>
      </c>
      <c r="H227" t="s">
        <v>97</v>
      </c>
      <c r="I227" t="s">
        <v>96</v>
      </c>
      <c r="J227" t="s">
        <v>95</v>
      </c>
      <c r="K227" t="s">
        <v>114</v>
      </c>
      <c r="L227" t="s">
        <v>117</v>
      </c>
      <c r="M227" t="s">
        <v>45</v>
      </c>
      <c r="N227">
        <v>1</v>
      </c>
      <c r="O227">
        <v>1350</v>
      </c>
      <c r="P227" s="2">
        <f t="shared" si="3"/>
        <v>1350</v>
      </c>
    </row>
    <row r="228" spans="1:16" x14ac:dyDescent="0.3">
      <c r="A228">
        <v>227</v>
      </c>
      <c r="B228" s="54">
        <v>45250</v>
      </c>
      <c r="C228" s="53" t="s">
        <v>749</v>
      </c>
      <c r="D228" t="s">
        <v>372</v>
      </c>
      <c r="E228" t="s">
        <v>752</v>
      </c>
      <c r="F228" t="s">
        <v>752</v>
      </c>
      <c r="G228" t="s">
        <v>191</v>
      </c>
      <c r="H228" t="s">
        <v>8</v>
      </c>
      <c r="I228" t="s">
        <v>854</v>
      </c>
      <c r="J228" t="s">
        <v>854</v>
      </c>
      <c r="K228" t="s">
        <v>130</v>
      </c>
      <c r="L228" t="s">
        <v>854</v>
      </c>
      <c r="M228" t="s">
        <v>45</v>
      </c>
      <c r="N228">
        <v>1</v>
      </c>
      <c r="O228">
        <v>11560</v>
      </c>
      <c r="P228" s="2">
        <f t="shared" si="3"/>
        <v>11560</v>
      </c>
    </row>
    <row r="229" spans="1:16" x14ac:dyDescent="0.3">
      <c r="A229">
        <v>228</v>
      </c>
      <c r="B229" s="54">
        <v>45255</v>
      </c>
      <c r="C229" s="53" t="s">
        <v>749</v>
      </c>
      <c r="D229" t="s">
        <v>373</v>
      </c>
      <c r="E229" t="s">
        <v>752</v>
      </c>
      <c r="F229" t="s">
        <v>752</v>
      </c>
      <c r="G229" t="s">
        <v>312</v>
      </c>
      <c r="H229" t="s">
        <v>359</v>
      </c>
      <c r="I229" t="s">
        <v>854</v>
      </c>
      <c r="J229" t="s">
        <v>854</v>
      </c>
      <c r="K229" t="s">
        <v>130</v>
      </c>
      <c r="L229" t="s">
        <v>854</v>
      </c>
      <c r="M229" t="s">
        <v>45</v>
      </c>
      <c r="N229">
        <v>1</v>
      </c>
      <c r="O229">
        <v>400</v>
      </c>
      <c r="P229" s="2">
        <f t="shared" si="3"/>
        <v>400</v>
      </c>
    </row>
    <row r="230" spans="1:16" x14ac:dyDescent="0.3">
      <c r="A230">
        <v>229</v>
      </c>
      <c r="B230" s="54">
        <v>45255</v>
      </c>
      <c r="C230" s="53" t="s">
        <v>749</v>
      </c>
      <c r="D230" t="s">
        <v>374</v>
      </c>
      <c r="E230" t="s">
        <v>752</v>
      </c>
      <c r="F230" t="s">
        <v>752</v>
      </c>
      <c r="G230" t="s">
        <v>312</v>
      </c>
      <c r="H230" t="s">
        <v>359</v>
      </c>
      <c r="I230" t="s">
        <v>854</v>
      </c>
      <c r="J230" t="s">
        <v>854</v>
      </c>
      <c r="K230" t="s">
        <v>130</v>
      </c>
      <c r="L230" t="s">
        <v>854</v>
      </c>
      <c r="M230" t="s">
        <v>45</v>
      </c>
      <c r="N230">
        <v>1</v>
      </c>
      <c r="O230">
        <v>4408</v>
      </c>
      <c r="P230" s="2">
        <f t="shared" si="3"/>
        <v>4408</v>
      </c>
    </row>
    <row r="231" spans="1:16" x14ac:dyDescent="0.3">
      <c r="A231">
        <v>230</v>
      </c>
      <c r="B231" s="54">
        <v>45257</v>
      </c>
      <c r="C231" s="53" t="s">
        <v>748</v>
      </c>
      <c r="D231" t="s">
        <v>761</v>
      </c>
      <c r="E231" t="s">
        <v>752</v>
      </c>
      <c r="F231" t="s">
        <v>113</v>
      </c>
      <c r="G231" t="str">
        <f>VLOOKUP(F231,'Ingresos RockstarSkull'!$B:$D,3,0)</f>
        <v>Hugo Vázquez</v>
      </c>
      <c r="H231" t="s">
        <v>8</v>
      </c>
      <c r="I231" t="s">
        <v>99</v>
      </c>
      <c r="J231" t="s">
        <v>95</v>
      </c>
      <c r="K231" t="s">
        <v>114</v>
      </c>
      <c r="L231">
        <v>0</v>
      </c>
      <c r="M231" t="s">
        <v>51</v>
      </c>
      <c r="N231">
        <v>1</v>
      </c>
      <c r="O231">
        <v>1350</v>
      </c>
      <c r="P231" s="2">
        <f t="shared" si="3"/>
        <v>1350</v>
      </c>
    </row>
    <row r="232" spans="1:16" x14ac:dyDescent="0.3">
      <c r="A232">
        <v>231</v>
      </c>
      <c r="B232" s="54">
        <v>45257</v>
      </c>
      <c r="C232" s="53" t="s">
        <v>748</v>
      </c>
      <c r="D232" t="s">
        <v>762</v>
      </c>
      <c r="E232" t="s">
        <v>752</v>
      </c>
      <c r="F232" t="s">
        <v>113</v>
      </c>
      <c r="G232" t="str">
        <f>VLOOKUP(F232,'Ingresos RockstarSkull'!$B:$D,3,0)</f>
        <v>Hugo Vázquez</v>
      </c>
      <c r="H232" t="s">
        <v>97</v>
      </c>
      <c r="I232" t="s">
        <v>115</v>
      </c>
      <c r="J232" t="s">
        <v>95</v>
      </c>
      <c r="K232" t="s">
        <v>114</v>
      </c>
      <c r="L232">
        <v>0</v>
      </c>
      <c r="M232" t="s">
        <v>51</v>
      </c>
      <c r="N232">
        <v>1</v>
      </c>
      <c r="O232">
        <v>1350</v>
      </c>
      <c r="P232" s="2">
        <f t="shared" si="3"/>
        <v>1350</v>
      </c>
    </row>
    <row r="233" spans="1:16" x14ac:dyDescent="0.3">
      <c r="A233">
        <v>232</v>
      </c>
      <c r="B233" s="54">
        <v>45257</v>
      </c>
      <c r="C233" s="53" t="s">
        <v>749</v>
      </c>
      <c r="D233" t="s">
        <v>375</v>
      </c>
      <c r="E233" t="s">
        <v>752</v>
      </c>
      <c r="F233" t="s">
        <v>752</v>
      </c>
      <c r="G233" t="s">
        <v>312</v>
      </c>
      <c r="H233" t="s">
        <v>359</v>
      </c>
      <c r="I233" t="s">
        <v>854</v>
      </c>
      <c r="J233" t="s">
        <v>854</v>
      </c>
      <c r="K233" t="s">
        <v>130</v>
      </c>
      <c r="L233" t="s">
        <v>854</v>
      </c>
      <c r="M233" t="s">
        <v>45</v>
      </c>
      <c r="N233">
        <v>1</v>
      </c>
      <c r="O233">
        <v>5000</v>
      </c>
      <c r="P233" s="2">
        <f t="shared" si="3"/>
        <v>5000</v>
      </c>
    </row>
    <row r="234" spans="1:16" x14ac:dyDescent="0.3">
      <c r="A234">
        <v>233</v>
      </c>
      <c r="B234" s="54">
        <v>45259</v>
      </c>
      <c r="C234" s="53" t="s">
        <v>749</v>
      </c>
      <c r="D234" t="s">
        <v>376</v>
      </c>
      <c r="E234" t="s">
        <v>752</v>
      </c>
      <c r="F234" t="s">
        <v>752</v>
      </c>
      <c r="G234" t="s">
        <v>312</v>
      </c>
      <c r="H234" t="s">
        <v>8</v>
      </c>
      <c r="I234" t="s">
        <v>854</v>
      </c>
      <c r="J234" t="s">
        <v>854</v>
      </c>
      <c r="K234" t="s">
        <v>130</v>
      </c>
      <c r="L234" t="s">
        <v>854</v>
      </c>
      <c r="M234" t="s">
        <v>45</v>
      </c>
      <c r="N234">
        <v>1</v>
      </c>
      <c r="O234">
        <v>5000</v>
      </c>
      <c r="P234" s="2">
        <f t="shared" si="3"/>
        <v>5000</v>
      </c>
    </row>
    <row r="235" spans="1:16" x14ac:dyDescent="0.3">
      <c r="A235">
        <v>234</v>
      </c>
      <c r="B235" s="54">
        <v>45260</v>
      </c>
      <c r="C235" s="53" t="s">
        <v>748</v>
      </c>
      <c r="D235" t="s">
        <v>764</v>
      </c>
      <c r="E235" t="s">
        <v>752</v>
      </c>
      <c r="F235" t="s">
        <v>118</v>
      </c>
      <c r="G235" t="str">
        <f>VLOOKUP(F235,'Ingresos RockstarSkull'!$B:$D,3,0)</f>
        <v>Luis Blanquet</v>
      </c>
      <c r="H235" t="s">
        <v>8</v>
      </c>
      <c r="I235" t="s">
        <v>119</v>
      </c>
      <c r="J235" t="s">
        <v>95</v>
      </c>
      <c r="K235">
        <v>0</v>
      </c>
      <c r="L235">
        <v>0</v>
      </c>
      <c r="M235" t="s">
        <v>51</v>
      </c>
      <c r="N235">
        <v>1</v>
      </c>
      <c r="O235">
        <v>1500</v>
      </c>
      <c r="P235" s="2">
        <f t="shared" si="3"/>
        <v>1500</v>
      </c>
    </row>
    <row r="236" spans="1:16" x14ac:dyDescent="0.3">
      <c r="A236">
        <v>235</v>
      </c>
      <c r="B236" s="54">
        <v>45260</v>
      </c>
      <c r="C236" s="53" t="s">
        <v>749</v>
      </c>
      <c r="D236" t="s">
        <v>315</v>
      </c>
      <c r="E236" t="s">
        <v>752</v>
      </c>
      <c r="F236" t="s">
        <v>752</v>
      </c>
      <c r="G236" t="s">
        <v>18</v>
      </c>
      <c r="H236" t="s">
        <v>8</v>
      </c>
      <c r="I236" t="s">
        <v>854</v>
      </c>
      <c r="J236" t="s">
        <v>854</v>
      </c>
      <c r="K236" t="s">
        <v>130</v>
      </c>
      <c r="L236" t="s">
        <v>854</v>
      </c>
      <c r="M236" t="s">
        <v>45</v>
      </c>
      <c r="N236">
        <v>1</v>
      </c>
      <c r="O236">
        <v>2000</v>
      </c>
      <c r="P236" s="2">
        <f t="shared" si="3"/>
        <v>2000</v>
      </c>
    </row>
    <row r="237" spans="1:16" x14ac:dyDescent="0.3">
      <c r="A237">
        <v>236</v>
      </c>
      <c r="B237" s="54">
        <v>45260</v>
      </c>
      <c r="C237" s="53" t="s">
        <v>749</v>
      </c>
      <c r="D237" t="s">
        <v>334</v>
      </c>
      <c r="E237" t="s">
        <v>752</v>
      </c>
      <c r="F237" t="s">
        <v>752</v>
      </c>
      <c r="G237" t="s">
        <v>312</v>
      </c>
      <c r="H237" t="s">
        <v>97</v>
      </c>
      <c r="I237" t="s">
        <v>854</v>
      </c>
      <c r="J237" t="s">
        <v>854</v>
      </c>
      <c r="K237" t="s">
        <v>130</v>
      </c>
      <c r="L237" t="s">
        <v>854</v>
      </c>
      <c r="M237" t="s">
        <v>45</v>
      </c>
      <c r="N237">
        <v>1</v>
      </c>
      <c r="O237">
        <v>800.98</v>
      </c>
      <c r="P237" s="2">
        <f t="shared" si="3"/>
        <v>800.98</v>
      </c>
    </row>
    <row r="238" spans="1:16" x14ac:dyDescent="0.3">
      <c r="A238">
        <v>237</v>
      </c>
      <c r="B238" s="54">
        <v>45260</v>
      </c>
      <c r="C238" s="53" t="s">
        <v>749</v>
      </c>
      <c r="D238" t="s">
        <v>365</v>
      </c>
      <c r="E238" t="s">
        <v>752</v>
      </c>
      <c r="F238" t="s">
        <v>752</v>
      </c>
      <c r="G238" t="s">
        <v>18</v>
      </c>
      <c r="H238" t="s">
        <v>100</v>
      </c>
      <c r="I238" t="s">
        <v>854</v>
      </c>
      <c r="J238" t="s">
        <v>854</v>
      </c>
      <c r="K238" t="s">
        <v>130</v>
      </c>
      <c r="L238" t="s">
        <v>854</v>
      </c>
      <c r="M238" t="s">
        <v>45</v>
      </c>
      <c r="N238">
        <v>1</v>
      </c>
      <c r="O238">
        <v>2160</v>
      </c>
      <c r="P238" s="2">
        <f t="shared" si="3"/>
        <v>2160</v>
      </c>
    </row>
    <row r="239" spans="1:16" x14ac:dyDescent="0.3">
      <c r="A239">
        <v>238</v>
      </c>
      <c r="B239" s="54">
        <v>45260</v>
      </c>
      <c r="C239" s="53" t="s">
        <v>749</v>
      </c>
      <c r="D239" t="s">
        <v>363</v>
      </c>
      <c r="E239" t="s">
        <v>752</v>
      </c>
      <c r="F239" t="s">
        <v>752</v>
      </c>
      <c r="G239" t="s">
        <v>18</v>
      </c>
      <c r="H239" t="s">
        <v>8</v>
      </c>
      <c r="I239" t="s">
        <v>854</v>
      </c>
      <c r="J239" t="s">
        <v>854</v>
      </c>
      <c r="K239" t="s">
        <v>130</v>
      </c>
      <c r="L239" t="s">
        <v>854</v>
      </c>
      <c r="M239" t="s">
        <v>45</v>
      </c>
      <c r="N239">
        <v>2</v>
      </c>
      <c r="O239">
        <v>400</v>
      </c>
      <c r="P239" s="2">
        <f t="shared" si="3"/>
        <v>800</v>
      </c>
    </row>
    <row r="240" spans="1:16" x14ac:dyDescent="0.3">
      <c r="A240">
        <v>239</v>
      </c>
      <c r="B240" s="54">
        <v>45260</v>
      </c>
      <c r="C240" s="53" t="s">
        <v>749</v>
      </c>
      <c r="D240" t="s">
        <v>364</v>
      </c>
      <c r="E240" t="s">
        <v>752</v>
      </c>
      <c r="F240" t="s">
        <v>752</v>
      </c>
      <c r="G240" t="s">
        <v>18</v>
      </c>
      <c r="H240" t="s">
        <v>8</v>
      </c>
      <c r="I240" t="s">
        <v>854</v>
      </c>
      <c r="J240" t="s">
        <v>854</v>
      </c>
      <c r="K240" t="s">
        <v>130</v>
      </c>
      <c r="L240" t="s">
        <v>854</v>
      </c>
      <c r="M240" t="s">
        <v>45</v>
      </c>
      <c r="N240">
        <v>2</v>
      </c>
      <c r="O240">
        <v>400</v>
      </c>
      <c r="P240" s="2">
        <f t="shared" si="3"/>
        <v>800</v>
      </c>
    </row>
    <row r="241" spans="1:16" x14ac:dyDescent="0.3">
      <c r="A241">
        <v>240</v>
      </c>
      <c r="B241" s="54">
        <v>45260</v>
      </c>
      <c r="C241" s="53" t="s">
        <v>749</v>
      </c>
      <c r="D241" t="s">
        <v>360</v>
      </c>
      <c r="E241" t="s">
        <v>752</v>
      </c>
      <c r="F241" t="s">
        <v>752</v>
      </c>
      <c r="G241" t="s">
        <v>18</v>
      </c>
      <c r="H241" t="s">
        <v>8</v>
      </c>
      <c r="I241" t="s">
        <v>854</v>
      </c>
      <c r="J241" t="s">
        <v>854</v>
      </c>
      <c r="K241" t="s">
        <v>130</v>
      </c>
      <c r="L241" t="s">
        <v>854</v>
      </c>
      <c r="M241" t="s">
        <v>45</v>
      </c>
      <c r="N241">
        <v>1</v>
      </c>
      <c r="O241">
        <v>400</v>
      </c>
      <c r="P241" s="2">
        <f t="shared" si="3"/>
        <v>400</v>
      </c>
    </row>
    <row r="242" spans="1:16" x14ac:dyDescent="0.3">
      <c r="A242">
        <v>241</v>
      </c>
      <c r="B242" s="54">
        <v>45260</v>
      </c>
      <c r="C242" s="53" t="s">
        <v>749</v>
      </c>
      <c r="D242" t="s">
        <v>361</v>
      </c>
      <c r="E242" t="s">
        <v>752</v>
      </c>
      <c r="F242" t="s">
        <v>752</v>
      </c>
      <c r="G242" t="s">
        <v>18</v>
      </c>
      <c r="H242" t="s">
        <v>8</v>
      </c>
      <c r="I242" t="s">
        <v>854</v>
      </c>
      <c r="J242" t="s">
        <v>854</v>
      </c>
      <c r="K242" t="s">
        <v>130</v>
      </c>
      <c r="L242" t="s">
        <v>854</v>
      </c>
      <c r="M242" t="s">
        <v>45</v>
      </c>
      <c r="N242">
        <v>1</v>
      </c>
      <c r="O242">
        <v>80</v>
      </c>
      <c r="P242" s="2">
        <f t="shared" si="3"/>
        <v>80</v>
      </c>
    </row>
    <row r="243" spans="1:16" x14ac:dyDescent="0.3">
      <c r="A243">
        <v>242</v>
      </c>
      <c r="B243" s="54">
        <v>45261</v>
      </c>
      <c r="C243" s="53" t="s">
        <v>748</v>
      </c>
      <c r="D243" t="s">
        <v>756</v>
      </c>
      <c r="E243" t="s">
        <v>752</v>
      </c>
      <c r="F243" t="s">
        <v>103</v>
      </c>
      <c r="G243" t="str">
        <f>VLOOKUP(F243,'Ingresos RockstarSkull'!$B:$D,3,0)</f>
        <v>Manuel Reyes</v>
      </c>
      <c r="H243" t="s">
        <v>97</v>
      </c>
      <c r="I243" t="s">
        <v>104</v>
      </c>
      <c r="J243" t="s">
        <v>95</v>
      </c>
      <c r="K243" t="s">
        <v>130</v>
      </c>
      <c r="L243">
        <v>0</v>
      </c>
      <c r="M243" t="s">
        <v>51</v>
      </c>
      <c r="N243">
        <v>1</v>
      </c>
      <c r="O243">
        <v>2700</v>
      </c>
      <c r="P243" s="2">
        <f t="shared" si="3"/>
        <v>2700</v>
      </c>
    </row>
    <row r="244" spans="1:16" x14ac:dyDescent="0.3">
      <c r="A244">
        <v>243</v>
      </c>
      <c r="B244" s="54">
        <v>45262</v>
      </c>
      <c r="C244" s="53" t="s">
        <v>748</v>
      </c>
      <c r="D244" t="s">
        <v>754</v>
      </c>
      <c r="E244" t="s">
        <v>752</v>
      </c>
      <c r="F244" t="s">
        <v>98</v>
      </c>
      <c r="G244" t="str">
        <f>VLOOKUP(F244,'Ingresos RockstarSkull'!$B:$D,3,0)</f>
        <v>Hugo Vázquez</v>
      </c>
      <c r="H244" t="s">
        <v>100</v>
      </c>
      <c r="I244" t="s">
        <v>99</v>
      </c>
      <c r="J244" t="s">
        <v>95</v>
      </c>
      <c r="K244">
        <v>0</v>
      </c>
      <c r="L244">
        <v>0</v>
      </c>
      <c r="M244" t="s">
        <v>51</v>
      </c>
      <c r="N244">
        <v>1</v>
      </c>
      <c r="O244">
        <v>0</v>
      </c>
      <c r="P244" s="2">
        <f t="shared" si="3"/>
        <v>0</v>
      </c>
    </row>
    <row r="245" spans="1:16" x14ac:dyDescent="0.3">
      <c r="A245">
        <v>244</v>
      </c>
      <c r="B245" s="54">
        <v>45262</v>
      </c>
      <c r="C245" s="53" t="s">
        <v>749</v>
      </c>
      <c r="D245" t="s">
        <v>377</v>
      </c>
      <c r="E245" t="s">
        <v>752</v>
      </c>
      <c r="F245" t="s">
        <v>752</v>
      </c>
      <c r="G245" t="s">
        <v>18</v>
      </c>
      <c r="H245" t="s">
        <v>8</v>
      </c>
      <c r="I245" t="s">
        <v>854</v>
      </c>
      <c r="J245" t="s">
        <v>854</v>
      </c>
      <c r="K245" t="s">
        <v>130</v>
      </c>
      <c r="L245" t="s">
        <v>854</v>
      </c>
      <c r="M245" t="s">
        <v>45</v>
      </c>
      <c r="N245">
        <v>1</v>
      </c>
      <c r="O245">
        <v>400</v>
      </c>
      <c r="P245" s="2">
        <f t="shared" si="3"/>
        <v>400</v>
      </c>
    </row>
    <row r="246" spans="1:16" x14ac:dyDescent="0.3">
      <c r="A246">
        <v>245</v>
      </c>
      <c r="B246" s="54">
        <v>45264</v>
      </c>
      <c r="C246" s="53" t="s">
        <v>748</v>
      </c>
      <c r="D246" t="s">
        <v>758</v>
      </c>
      <c r="E246" t="s">
        <v>752</v>
      </c>
      <c r="F246" t="s">
        <v>107</v>
      </c>
      <c r="G246" t="str">
        <f>VLOOKUP(F246,'Ingresos RockstarSkull'!$B:$D,3,0)</f>
        <v>Julio Olvera</v>
      </c>
      <c r="H246" t="s">
        <v>8</v>
      </c>
      <c r="I246" t="s">
        <v>108</v>
      </c>
      <c r="J246" t="s">
        <v>95</v>
      </c>
      <c r="K246" t="s">
        <v>114</v>
      </c>
      <c r="L246" t="s">
        <v>555</v>
      </c>
      <c r="M246" t="s">
        <v>45</v>
      </c>
      <c r="N246">
        <v>1</v>
      </c>
      <c r="O246">
        <v>1500</v>
      </c>
      <c r="P246" s="2">
        <f t="shared" si="3"/>
        <v>1500</v>
      </c>
    </row>
    <row r="247" spans="1:16" x14ac:dyDescent="0.3">
      <c r="A247">
        <v>246</v>
      </c>
      <c r="B247" s="54">
        <v>45269</v>
      </c>
      <c r="C247" s="53" t="s">
        <v>748</v>
      </c>
      <c r="D247" t="s">
        <v>760</v>
      </c>
      <c r="E247" t="s">
        <v>752</v>
      </c>
      <c r="F247" t="s">
        <v>110</v>
      </c>
      <c r="G247" t="s">
        <v>883</v>
      </c>
      <c r="H247" t="s">
        <v>97</v>
      </c>
      <c r="I247" t="s">
        <v>111</v>
      </c>
      <c r="J247" t="s">
        <v>95</v>
      </c>
      <c r="K247" t="s">
        <v>114</v>
      </c>
      <c r="L247" t="s">
        <v>128</v>
      </c>
      <c r="M247" t="s">
        <v>45</v>
      </c>
      <c r="N247">
        <v>1</v>
      </c>
      <c r="O247">
        <v>2000</v>
      </c>
      <c r="P247" s="2">
        <f t="shared" si="3"/>
        <v>2000</v>
      </c>
    </row>
    <row r="248" spans="1:16" x14ac:dyDescent="0.3">
      <c r="A248">
        <v>247</v>
      </c>
      <c r="B248" s="54">
        <v>45269</v>
      </c>
      <c r="C248" s="53" t="s">
        <v>749</v>
      </c>
      <c r="D248" t="s">
        <v>378</v>
      </c>
      <c r="E248" t="s">
        <v>752</v>
      </c>
      <c r="F248" t="s">
        <v>752</v>
      </c>
      <c r="G248" t="s">
        <v>18</v>
      </c>
      <c r="H248" t="s">
        <v>8</v>
      </c>
      <c r="I248" t="s">
        <v>854</v>
      </c>
      <c r="J248" t="s">
        <v>854</v>
      </c>
      <c r="K248" t="s">
        <v>130</v>
      </c>
      <c r="L248" t="s">
        <v>854</v>
      </c>
      <c r="M248" t="s">
        <v>45</v>
      </c>
      <c r="N248">
        <v>1</v>
      </c>
      <c r="O248">
        <v>400</v>
      </c>
      <c r="P248" s="2">
        <f t="shared" si="3"/>
        <v>400</v>
      </c>
    </row>
    <row r="249" spans="1:16" x14ac:dyDescent="0.3">
      <c r="A249">
        <v>248</v>
      </c>
      <c r="B249" s="54">
        <v>45271</v>
      </c>
      <c r="C249" s="53" t="s">
        <v>748</v>
      </c>
      <c r="D249" t="s">
        <v>766</v>
      </c>
      <c r="E249" t="s">
        <v>752</v>
      </c>
      <c r="F249" t="s">
        <v>121</v>
      </c>
      <c r="G249" t="str">
        <f>VLOOKUP(F249,'Ingresos RockstarSkull'!$B:$D,3,0)</f>
        <v>Hugo Vázquez</v>
      </c>
      <c r="H249" t="s">
        <v>8</v>
      </c>
      <c r="I249" t="s">
        <v>122</v>
      </c>
      <c r="J249" t="s">
        <v>95</v>
      </c>
      <c r="K249">
        <v>0</v>
      </c>
      <c r="L249">
        <v>0</v>
      </c>
      <c r="M249" t="s">
        <v>51</v>
      </c>
      <c r="N249">
        <v>1</v>
      </c>
      <c r="O249">
        <v>1500</v>
      </c>
      <c r="P249" s="2">
        <f t="shared" si="3"/>
        <v>1500</v>
      </c>
    </row>
    <row r="250" spans="1:16" x14ac:dyDescent="0.3">
      <c r="A250">
        <v>249</v>
      </c>
      <c r="B250" s="54">
        <v>45271</v>
      </c>
      <c r="C250" s="53" t="s">
        <v>749</v>
      </c>
      <c r="D250" t="s">
        <v>379</v>
      </c>
      <c r="E250" t="s">
        <v>752</v>
      </c>
      <c r="F250" t="s">
        <v>752</v>
      </c>
      <c r="G250" t="s">
        <v>312</v>
      </c>
      <c r="H250" t="s">
        <v>359</v>
      </c>
      <c r="I250" t="s">
        <v>854</v>
      </c>
      <c r="J250" t="s">
        <v>854</v>
      </c>
      <c r="K250" t="s">
        <v>130</v>
      </c>
      <c r="L250" t="s">
        <v>854</v>
      </c>
      <c r="M250" t="s">
        <v>45</v>
      </c>
      <c r="N250">
        <v>1</v>
      </c>
      <c r="O250">
        <v>349.12</v>
      </c>
      <c r="P250" s="2">
        <f t="shared" si="3"/>
        <v>349.12</v>
      </c>
    </row>
    <row r="251" spans="1:16" x14ac:dyDescent="0.3">
      <c r="A251">
        <v>250</v>
      </c>
      <c r="B251" s="54">
        <v>45276</v>
      </c>
      <c r="C251" s="53" t="s">
        <v>749</v>
      </c>
      <c r="D251" t="s">
        <v>319</v>
      </c>
      <c r="E251" t="s">
        <v>752</v>
      </c>
      <c r="F251" t="s">
        <v>752</v>
      </c>
      <c r="G251" t="s">
        <v>18</v>
      </c>
      <c r="H251" t="s">
        <v>8</v>
      </c>
      <c r="I251" t="s">
        <v>854</v>
      </c>
      <c r="J251" t="s">
        <v>854</v>
      </c>
      <c r="K251" t="s">
        <v>130</v>
      </c>
      <c r="L251" t="s">
        <v>854</v>
      </c>
      <c r="M251" t="s">
        <v>45</v>
      </c>
      <c r="N251">
        <v>1</v>
      </c>
      <c r="O251">
        <v>499</v>
      </c>
      <c r="P251" s="2">
        <f t="shared" si="3"/>
        <v>499</v>
      </c>
    </row>
    <row r="252" spans="1:16" x14ac:dyDescent="0.3">
      <c r="A252">
        <v>251</v>
      </c>
      <c r="B252" s="54">
        <v>45276</v>
      </c>
      <c r="C252" s="53" t="s">
        <v>749</v>
      </c>
      <c r="D252" t="s">
        <v>315</v>
      </c>
      <c r="E252" t="s">
        <v>752</v>
      </c>
      <c r="F252" t="s">
        <v>752</v>
      </c>
      <c r="G252" t="s">
        <v>18</v>
      </c>
      <c r="H252" t="s">
        <v>8</v>
      </c>
      <c r="I252" t="s">
        <v>854</v>
      </c>
      <c r="J252" t="s">
        <v>854</v>
      </c>
      <c r="K252" t="s">
        <v>130</v>
      </c>
      <c r="L252" t="s">
        <v>854</v>
      </c>
      <c r="M252" t="s">
        <v>45</v>
      </c>
      <c r="N252">
        <v>1</v>
      </c>
      <c r="O252">
        <v>2000</v>
      </c>
      <c r="P252" s="2">
        <f t="shared" si="3"/>
        <v>2000</v>
      </c>
    </row>
    <row r="253" spans="1:16" x14ac:dyDescent="0.3">
      <c r="A253">
        <v>252</v>
      </c>
      <c r="B253" s="54">
        <v>45276</v>
      </c>
      <c r="C253" s="53" t="s">
        <v>749</v>
      </c>
      <c r="D253" t="s">
        <v>380</v>
      </c>
      <c r="E253" t="s">
        <v>752</v>
      </c>
      <c r="F253" t="s">
        <v>752</v>
      </c>
      <c r="G253" t="s">
        <v>18</v>
      </c>
      <c r="H253" t="s">
        <v>8</v>
      </c>
      <c r="I253" t="s">
        <v>854</v>
      </c>
      <c r="J253" t="s">
        <v>854</v>
      </c>
      <c r="K253" t="s">
        <v>130</v>
      </c>
      <c r="L253" t="s">
        <v>854</v>
      </c>
      <c r="M253" t="s">
        <v>45</v>
      </c>
      <c r="N253">
        <v>1</v>
      </c>
      <c r="O253">
        <v>2000</v>
      </c>
      <c r="P253" s="2">
        <f t="shared" si="3"/>
        <v>2000</v>
      </c>
    </row>
    <row r="254" spans="1:16" x14ac:dyDescent="0.3">
      <c r="A254">
        <v>253</v>
      </c>
      <c r="B254" s="54">
        <v>45278</v>
      </c>
      <c r="C254" s="53" t="s">
        <v>749</v>
      </c>
      <c r="D254" t="s">
        <v>381</v>
      </c>
      <c r="E254" t="s">
        <v>752</v>
      </c>
      <c r="F254" t="s">
        <v>752</v>
      </c>
      <c r="G254" t="s">
        <v>18</v>
      </c>
      <c r="H254" t="s">
        <v>8</v>
      </c>
      <c r="I254" t="s">
        <v>854</v>
      </c>
      <c r="J254" t="s">
        <v>854</v>
      </c>
      <c r="K254" t="s">
        <v>130</v>
      </c>
      <c r="L254" t="s">
        <v>854</v>
      </c>
      <c r="M254" t="s">
        <v>45</v>
      </c>
      <c r="N254">
        <v>1</v>
      </c>
      <c r="O254">
        <v>400</v>
      </c>
      <c r="P254" s="2">
        <f t="shared" si="3"/>
        <v>400</v>
      </c>
    </row>
    <row r="255" spans="1:16" x14ac:dyDescent="0.3">
      <c r="A255">
        <v>254</v>
      </c>
      <c r="B255" s="54">
        <v>45280</v>
      </c>
      <c r="C255" s="53" t="s">
        <v>748</v>
      </c>
      <c r="D255" t="s">
        <v>763</v>
      </c>
      <c r="E255" t="s">
        <v>752</v>
      </c>
      <c r="F255" t="s">
        <v>116</v>
      </c>
      <c r="G255" t="str">
        <f>VLOOKUP(F255,'Ingresos RockstarSkull'!$B:$D,3,0)</f>
        <v>Hugo Vázquez</v>
      </c>
      <c r="H255" t="s">
        <v>97</v>
      </c>
      <c r="I255" t="s">
        <v>96</v>
      </c>
      <c r="J255" t="s">
        <v>95</v>
      </c>
      <c r="K255" t="s">
        <v>114</v>
      </c>
      <c r="L255" t="s">
        <v>117</v>
      </c>
      <c r="M255" t="s">
        <v>45</v>
      </c>
      <c r="N255">
        <v>1</v>
      </c>
      <c r="O255">
        <v>1350</v>
      </c>
      <c r="P255" s="2">
        <f t="shared" si="3"/>
        <v>1350</v>
      </c>
    </row>
    <row r="256" spans="1:16" x14ac:dyDescent="0.3">
      <c r="A256">
        <v>255</v>
      </c>
      <c r="B256" s="54">
        <v>45280</v>
      </c>
      <c r="C256" s="53" t="s">
        <v>749</v>
      </c>
      <c r="D256" t="s">
        <v>375</v>
      </c>
      <c r="E256" t="s">
        <v>752</v>
      </c>
      <c r="F256" t="s">
        <v>752</v>
      </c>
      <c r="G256" t="s">
        <v>312</v>
      </c>
      <c r="H256" t="s">
        <v>359</v>
      </c>
      <c r="I256" t="s">
        <v>854</v>
      </c>
      <c r="J256" t="s">
        <v>854</v>
      </c>
      <c r="K256" t="s">
        <v>130</v>
      </c>
      <c r="L256" t="s">
        <v>854</v>
      </c>
      <c r="M256" t="s">
        <v>45</v>
      </c>
      <c r="N256">
        <v>1</v>
      </c>
      <c r="O256">
        <v>5000</v>
      </c>
      <c r="P256" s="2">
        <f t="shared" si="3"/>
        <v>5000</v>
      </c>
    </row>
    <row r="257" spans="1:16" x14ac:dyDescent="0.3">
      <c r="A257">
        <v>256</v>
      </c>
      <c r="B257" s="54">
        <v>45281</v>
      </c>
      <c r="C257" s="53" t="s">
        <v>749</v>
      </c>
      <c r="D257" t="s">
        <v>382</v>
      </c>
      <c r="E257" t="s">
        <v>752</v>
      </c>
      <c r="F257" t="s">
        <v>752</v>
      </c>
      <c r="G257" t="s">
        <v>18</v>
      </c>
      <c r="H257" t="s">
        <v>8</v>
      </c>
      <c r="I257" t="s">
        <v>854</v>
      </c>
      <c r="J257" t="s">
        <v>854</v>
      </c>
      <c r="K257" t="s">
        <v>130</v>
      </c>
      <c r="L257" t="s">
        <v>854</v>
      </c>
      <c r="M257" t="s">
        <v>45</v>
      </c>
      <c r="N257">
        <v>1</v>
      </c>
      <c r="O257">
        <v>3000</v>
      </c>
      <c r="P257" s="2">
        <f t="shared" si="3"/>
        <v>3000</v>
      </c>
    </row>
    <row r="258" spans="1:16" x14ac:dyDescent="0.3">
      <c r="A258">
        <v>257</v>
      </c>
      <c r="B258" s="54">
        <v>45281</v>
      </c>
      <c r="C258" s="53" t="s">
        <v>749</v>
      </c>
      <c r="D258" t="s">
        <v>383</v>
      </c>
      <c r="E258" t="s">
        <v>752</v>
      </c>
      <c r="F258" t="s">
        <v>752</v>
      </c>
      <c r="G258" t="s">
        <v>191</v>
      </c>
      <c r="H258" t="s">
        <v>8</v>
      </c>
      <c r="I258" t="s">
        <v>854</v>
      </c>
      <c r="J258" t="s">
        <v>854</v>
      </c>
      <c r="K258" t="s">
        <v>130</v>
      </c>
      <c r="L258" t="s">
        <v>854</v>
      </c>
      <c r="M258" t="s">
        <v>45</v>
      </c>
      <c r="N258">
        <v>1</v>
      </c>
      <c r="O258">
        <v>2560</v>
      </c>
      <c r="P258" s="2">
        <f t="shared" ref="P258:P321" si="4">N258*O258</f>
        <v>2560</v>
      </c>
    </row>
    <row r="259" spans="1:16" x14ac:dyDescent="0.3">
      <c r="A259">
        <v>258</v>
      </c>
      <c r="B259" s="54">
        <v>45281</v>
      </c>
      <c r="C259" s="53" t="s">
        <v>749</v>
      </c>
      <c r="D259" t="s">
        <v>384</v>
      </c>
      <c r="E259" t="s">
        <v>752</v>
      </c>
      <c r="F259" t="s">
        <v>752</v>
      </c>
      <c r="G259" t="s">
        <v>312</v>
      </c>
      <c r="H259" t="s">
        <v>8</v>
      </c>
      <c r="I259" t="s">
        <v>854</v>
      </c>
      <c r="J259" t="s">
        <v>854</v>
      </c>
      <c r="K259" t="s">
        <v>130</v>
      </c>
      <c r="L259" t="s">
        <v>854</v>
      </c>
      <c r="M259" t="s">
        <v>45</v>
      </c>
      <c r="N259">
        <v>1</v>
      </c>
      <c r="O259">
        <v>6000</v>
      </c>
      <c r="P259" s="2">
        <f t="shared" si="4"/>
        <v>6000</v>
      </c>
    </row>
    <row r="260" spans="1:16" x14ac:dyDescent="0.3">
      <c r="A260">
        <v>259</v>
      </c>
      <c r="B260" s="54">
        <v>45287</v>
      </c>
      <c r="C260" s="53" t="s">
        <v>748</v>
      </c>
      <c r="D260" t="s">
        <v>761</v>
      </c>
      <c r="E260" t="s">
        <v>752</v>
      </c>
      <c r="F260" t="s">
        <v>113</v>
      </c>
      <c r="G260" t="str">
        <f>VLOOKUP(F260,'Ingresos RockstarSkull'!$B:$D,3,0)</f>
        <v>Hugo Vázquez</v>
      </c>
      <c r="H260" t="s">
        <v>8</v>
      </c>
      <c r="I260" t="s">
        <v>99</v>
      </c>
      <c r="J260" t="s">
        <v>95</v>
      </c>
      <c r="K260" t="s">
        <v>114</v>
      </c>
      <c r="L260">
        <v>0</v>
      </c>
      <c r="M260" t="s">
        <v>51</v>
      </c>
      <c r="N260">
        <v>1</v>
      </c>
      <c r="O260">
        <v>1350</v>
      </c>
      <c r="P260" s="2">
        <f t="shared" si="4"/>
        <v>1350</v>
      </c>
    </row>
    <row r="261" spans="1:16" x14ac:dyDescent="0.3">
      <c r="A261">
        <v>260</v>
      </c>
      <c r="B261" s="54">
        <v>45287</v>
      </c>
      <c r="C261" s="53" t="s">
        <v>748</v>
      </c>
      <c r="D261" t="s">
        <v>762</v>
      </c>
      <c r="E261" t="s">
        <v>752</v>
      </c>
      <c r="F261" t="s">
        <v>113</v>
      </c>
      <c r="G261" t="str">
        <f>VLOOKUP(F261,'Ingresos RockstarSkull'!$B:$D,3,0)</f>
        <v>Hugo Vázquez</v>
      </c>
      <c r="H261" t="s">
        <v>97</v>
      </c>
      <c r="I261" t="s">
        <v>115</v>
      </c>
      <c r="J261" t="s">
        <v>95</v>
      </c>
      <c r="K261" t="s">
        <v>114</v>
      </c>
      <c r="L261">
        <v>0</v>
      </c>
      <c r="M261" t="s">
        <v>51</v>
      </c>
      <c r="N261">
        <v>1</v>
      </c>
      <c r="O261">
        <v>1350</v>
      </c>
      <c r="P261" s="2">
        <f t="shared" si="4"/>
        <v>1350</v>
      </c>
    </row>
    <row r="262" spans="1:16" x14ac:dyDescent="0.3">
      <c r="A262">
        <v>261</v>
      </c>
      <c r="B262" s="54">
        <v>45290</v>
      </c>
      <c r="C262" s="53" t="s">
        <v>748</v>
      </c>
      <c r="D262" t="s">
        <v>764</v>
      </c>
      <c r="E262" t="s">
        <v>752</v>
      </c>
      <c r="F262" t="s">
        <v>118</v>
      </c>
      <c r="G262" t="str">
        <f>VLOOKUP(F262,'Ingresos RockstarSkull'!$B:$D,3,0)</f>
        <v>Luis Blanquet</v>
      </c>
      <c r="H262" t="s">
        <v>8</v>
      </c>
      <c r="I262" t="s">
        <v>119</v>
      </c>
      <c r="J262" t="s">
        <v>95</v>
      </c>
      <c r="K262">
        <v>0</v>
      </c>
      <c r="L262">
        <v>0</v>
      </c>
      <c r="M262" t="s">
        <v>51</v>
      </c>
      <c r="N262">
        <v>1</v>
      </c>
      <c r="O262">
        <v>1500</v>
      </c>
      <c r="P262" s="2">
        <f t="shared" si="4"/>
        <v>1500</v>
      </c>
    </row>
    <row r="263" spans="1:16" x14ac:dyDescent="0.3">
      <c r="A263">
        <v>262</v>
      </c>
      <c r="B263" s="54">
        <v>45291</v>
      </c>
      <c r="C263" s="53" t="s">
        <v>749</v>
      </c>
      <c r="D263" t="s">
        <v>334</v>
      </c>
      <c r="E263" t="s">
        <v>752</v>
      </c>
      <c r="F263" t="s">
        <v>752</v>
      </c>
      <c r="G263" t="s">
        <v>312</v>
      </c>
      <c r="H263" t="s">
        <v>97</v>
      </c>
      <c r="I263" t="s">
        <v>854</v>
      </c>
      <c r="J263" t="s">
        <v>854</v>
      </c>
      <c r="K263" t="s">
        <v>130</v>
      </c>
      <c r="L263" t="s">
        <v>854</v>
      </c>
      <c r="M263" t="s">
        <v>45</v>
      </c>
      <c r="N263">
        <v>1</v>
      </c>
      <c r="O263">
        <v>813.16</v>
      </c>
      <c r="P263" s="2">
        <f t="shared" si="4"/>
        <v>813.16</v>
      </c>
    </row>
    <row r="264" spans="1:16" x14ac:dyDescent="0.3">
      <c r="A264">
        <v>263</v>
      </c>
      <c r="B264" s="54">
        <v>45291</v>
      </c>
      <c r="C264" s="53" t="s">
        <v>749</v>
      </c>
      <c r="D264" t="s">
        <v>315</v>
      </c>
      <c r="E264" t="s">
        <v>752</v>
      </c>
      <c r="F264" t="s">
        <v>752</v>
      </c>
      <c r="G264" t="s">
        <v>18</v>
      </c>
      <c r="H264" t="s">
        <v>8</v>
      </c>
      <c r="I264" t="s">
        <v>854</v>
      </c>
      <c r="J264" t="s">
        <v>854</v>
      </c>
      <c r="K264" t="s">
        <v>130</v>
      </c>
      <c r="L264" t="s">
        <v>854</v>
      </c>
      <c r="M264" t="s">
        <v>45</v>
      </c>
      <c r="N264">
        <v>1</v>
      </c>
      <c r="O264">
        <v>2000</v>
      </c>
      <c r="P264" s="2">
        <f t="shared" si="4"/>
        <v>2000</v>
      </c>
    </row>
    <row r="265" spans="1:16" x14ac:dyDescent="0.3">
      <c r="A265">
        <v>264</v>
      </c>
      <c r="B265" s="54">
        <v>45291</v>
      </c>
      <c r="C265" s="53" t="s">
        <v>749</v>
      </c>
      <c r="D265" t="s">
        <v>364</v>
      </c>
      <c r="E265" t="s">
        <v>752</v>
      </c>
      <c r="F265" t="s">
        <v>752</v>
      </c>
      <c r="G265" t="s">
        <v>18</v>
      </c>
      <c r="H265" t="s">
        <v>8</v>
      </c>
      <c r="I265" t="s">
        <v>854</v>
      </c>
      <c r="J265" t="s">
        <v>854</v>
      </c>
      <c r="K265" t="s">
        <v>130</v>
      </c>
      <c r="L265" t="s">
        <v>854</v>
      </c>
      <c r="M265" t="s">
        <v>45</v>
      </c>
      <c r="N265">
        <v>1</v>
      </c>
      <c r="O265">
        <v>800</v>
      </c>
      <c r="P265" s="2">
        <f t="shared" si="4"/>
        <v>800</v>
      </c>
    </row>
    <row r="266" spans="1:16" x14ac:dyDescent="0.3">
      <c r="A266">
        <v>265</v>
      </c>
      <c r="B266" s="54">
        <v>45291</v>
      </c>
      <c r="C266" s="53" t="s">
        <v>749</v>
      </c>
      <c r="D266" t="s">
        <v>360</v>
      </c>
      <c r="E266" t="s">
        <v>752</v>
      </c>
      <c r="F266" t="s">
        <v>752</v>
      </c>
      <c r="G266" t="s">
        <v>18</v>
      </c>
      <c r="H266" t="s">
        <v>8</v>
      </c>
      <c r="I266" t="s">
        <v>854</v>
      </c>
      <c r="J266" t="s">
        <v>854</v>
      </c>
      <c r="K266" t="s">
        <v>130</v>
      </c>
      <c r="L266" t="s">
        <v>854</v>
      </c>
      <c r="M266" t="s">
        <v>45</v>
      </c>
      <c r="N266">
        <v>1</v>
      </c>
      <c r="O266">
        <v>400</v>
      </c>
      <c r="P266" s="2">
        <f t="shared" si="4"/>
        <v>400</v>
      </c>
    </row>
    <row r="267" spans="1:16" x14ac:dyDescent="0.3">
      <c r="A267">
        <v>266</v>
      </c>
      <c r="B267" s="54">
        <v>45291</v>
      </c>
      <c r="C267" s="53" t="s">
        <v>749</v>
      </c>
      <c r="D267" t="s">
        <v>363</v>
      </c>
      <c r="E267" t="s">
        <v>752</v>
      </c>
      <c r="F267" t="s">
        <v>752</v>
      </c>
      <c r="G267" t="s">
        <v>18</v>
      </c>
      <c r="H267" t="s">
        <v>8</v>
      </c>
      <c r="I267" t="s">
        <v>854</v>
      </c>
      <c r="J267" t="s">
        <v>854</v>
      </c>
      <c r="K267" t="s">
        <v>130</v>
      </c>
      <c r="L267" t="s">
        <v>854</v>
      </c>
      <c r="M267" t="s">
        <v>45</v>
      </c>
      <c r="N267">
        <v>1</v>
      </c>
      <c r="O267">
        <v>400</v>
      </c>
      <c r="P267" s="2">
        <f t="shared" si="4"/>
        <v>400</v>
      </c>
    </row>
    <row r="268" spans="1:16" x14ac:dyDescent="0.3">
      <c r="A268">
        <v>267</v>
      </c>
      <c r="B268" s="54">
        <v>45291</v>
      </c>
      <c r="C268" s="53" t="s">
        <v>749</v>
      </c>
      <c r="D268" t="s">
        <v>365</v>
      </c>
      <c r="E268" t="s">
        <v>752</v>
      </c>
      <c r="F268" t="s">
        <v>752</v>
      </c>
      <c r="G268" t="s">
        <v>18</v>
      </c>
      <c r="H268" t="s">
        <v>8</v>
      </c>
      <c r="I268" t="s">
        <v>854</v>
      </c>
      <c r="J268" t="s">
        <v>854</v>
      </c>
      <c r="K268" t="s">
        <v>130</v>
      </c>
      <c r="L268" t="s">
        <v>854</v>
      </c>
      <c r="M268" t="s">
        <v>45</v>
      </c>
      <c r="N268">
        <v>1</v>
      </c>
      <c r="O268">
        <v>2160</v>
      </c>
      <c r="P268" s="2">
        <f t="shared" si="4"/>
        <v>2160</v>
      </c>
    </row>
    <row r="269" spans="1:16" x14ac:dyDescent="0.3">
      <c r="A269">
        <v>268</v>
      </c>
      <c r="B269" s="54">
        <v>45292</v>
      </c>
      <c r="C269" s="53" t="s">
        <v>748</v>
      </c>
      <c r="D269" t="s">
        <v>756</v>
      </c>
      <c r="E269" t="s">
        <v>752</v>
      </c>
      <c r="F269" t="s">
        <v>103</v>
      </c>
      <c r="G269" t="str">
        <f>VLOOKUP(F269,'Ingresos RockstarSkull'!$B:$D,3,0)</f>
        <v>Manuel Reyes</v>
      </c>
      <c r="H269" t="s">
        <v>97</v>
      </c>
      <c r="I269" t="s">
        <v>104</v>
      </c>
      <c r="J269" t="s">
        <v>95</v>
      </c>
      <c r="K269" t="s">
        <v>130</v>
      </c>
      <c r="L269">
        <v>0</v>
      </c>
      <c r="M269" t="s">
        <v>51</v>
      </c>
      <c r="N269">
        <v>1</v>
      </c>
      <c r="O269">
        <v>1500</v>
      </c>
      <c r="P269" s="2">
        <f t="shared" si="4"/>
        <v>1500</v>
      </c>
    </row>
    <row r="270" spans="1:16" x14ac:dyDescent="0.3">
      <c r="A270">
        <v>269</v>
      </c>
      <c r="B270" s="54">
        <v>45293</v>
      </c>
      <c r="C270" s="53" t="s">
        <v>748</v>
      </c>
      <c r="D270" t="s">
        <v>754</v>
      </c>
      <c r="E270" t="s">
        <v>752</v>
      </c>
      <c r="F270" t="s">
        <v>98</v>
      </c>
      <c r="G270" t="str">
        <f>VLOOKUP(F270,'Ingresos RockstarSkull'!$B:$D,3,0)</f>
        <v>Hugo Vázquez</v>
      </c>
      <c r="H270" t="s">
        <v>100</v>
      </c>
      <c r="I270" t="s">
        <v>99</v>
      </c>
      <c r="J270" t="s">
        <v>95</v>
      </c>
      <c r="K270">
        <v>0</v>
      </c>
      <c r="L270">
        <v>0</v>
      </c>
      <c r="M270" t="s">
        <v>51</v>
      </c>
      <c r="N270">
        <v>1</v>
      </c>
      <c r="O270">
        <v>0</v>
      </c>
      <c r="P270" s="2">
        <f t="shared" si="4"/>
        <v>0</v>
      </c>
    </row>
    <row r="271" spans="1:16" x14ac:dyDescent="0.3">
      <c r="A271">
        <v>270</v>
      </c>
      <c r="B271" s="54">
        <v>45295</v>
      </c>
      <c r="C271" s="53" t="s">
        <v>748</v>
      </c>
      <c r="D271" t="s">
        <v>758</v>
      </c>
      <c r="E271" t="s">
        <v>752</v>
      </c>
      <c r="F271" t="s">
        <v>107</v>
      </c>
      <c r="G271" t="str">
        <f>VLOOKUP(F271,'Ingresos RockstarSkull'!$B:$D,3,0)</f>
        <v>Julio Olvera</v>
      </c>
      <c r="H271" t="s">
        <v>8</v>
      </c>
      <c r="I271" t="s">
        <v>108</v>
      </c>
      <c r="J271" t="s">
        <v>95</v>
      </c>
      <c r="K271" t="s">
        <v>114</v>
      </c>
      <c r="L271" t="s">
        <v>555</v>
      </c>
      <c r="M271" t="s">
        <v>45</v>
      </c>
      <c r="N271">
        <v>1</v>
      </c>
      <c r="O271">
        <v>1500</v>
      </c>
      <c r="P271" s="2">
        <f t="shared" si="4"/>
        <v>1500</v>
      </c>
    </row>
    <row r="272" spans="1:16" x14ac:dyDescent="0.3">
      <c r="A272">
        <v>271</v>
      </c>
      <c r="B272" s="54">
        <v>45296</v>
      </c>
      <c r="C272" s="53" t="s">
        <v>749</v>
      </c>
      <c r="D272" t="s">
        <v>385</v>
      </c>
      <c r="E272" t="s">
        <v>752</v>
      </c>
      <c r="F272" t="s">
        <v>752</v>
      </c>
      <c r="G272" t="s">
        <v>191</v>
      </c>
      <c r="H272" t="s">
        <v>8</v>
      </c>
      <c r="I272" t="s">
        <v>854</v>
      </c>
      <c r="J272" t="s">
        <v>854</v>
      </c>
      <c r="K272" t="s">
        <v>130</v>
      </c>
      <c r="L272" t="s">
        <v>854</v>
      </c>
      <c r="M272" t="s">
        <v>45</v>
      </c>
      <c r="N272">
        <v>1</v>
      </c>
      <c r="O272">
        <v>684</v>
      </c>
      <c r="P272" s="2">
        <f t="shared" si="4"/>
        <v>684</v>
      </c>
    </row>
    <row r="273" spans="1:16" x14ac:dyDescent="0.3">
      <c r="A273">
        <v>272</v>
      </c>
      <c r="B273" s="54">
        <v>45296</v>
      </c>
      <c r="C273" s="53" t="s">
        <v>749</v>
      </c>
      <c r="D273" t="s">
        <v>386</v>
      </c>
      <c r="E273" t="s">
        <v>752</v>
      </c>
      <c r="F273" t="s">
        <v>752</v>
      </c>
      <c r="G273" t="s">
        <v>312</v>
      </c>
      <c r="H273" t="s">
        <v>8</v>
      </c>
      <c r="I273" t="s">
        <v>854</v>
      </c>
      <c r="J273" t="s">
        <v>854</v>
      </c>
      <c r="K273" t="s">
        <v>130</v>
      </c>
      <c r="L273" t="s">
        <v>854</v>
      </c>
      <c r="M273" t="s">
        <v>45</v>
      </c>
      <c r="N273">
        <v>1</v>
      </c>
      <c r="O273">
        <v>4486</v>
      </c>
      <c r="P273" s="2">
        <f t="shared" si="4"/>
        <v>4486</v>
      </c>
    </row>
    <row r="274" spans="1:16" x14ac:dyDescent="0.3">
      <c r="A274">
        <v>273</v>
      </c>
      <c r="B274" s="54">
        <v>45297</v>
      </c>
      <c r="C274" s="53" t="s">
        <v>749</v>
      </c>
      <c r="D274" t="s">
        <v>387</v>
      </c>
      <c r="E274" t="s">
        <v>752</v>
      </c>
      <c r="F274" t="s">
        <v>752</v>
      </c>
      <c r="G274" t="s">
        <v>18</v>
      </c>
      <c r="H274" t="s">
        <v>8</v>
      </c>
      <c r="I274" t="s">
        <v>854</v>
      </c>
      <c r="J274" t="s">
        <v>854</v>
      </c>
      <c r="K274" t="s">
        <v>130</v>
      </c>
      <c r="L274" t="s">
        <v>854</v>
      </c>
      <c r="M274" t="s">
        <v>45</v>
      </c>
      <c r="N274">
        <v>1</v>
      </c>
      <c r="O274">
        <v>400</v>
      </c>
      <c r="P274" s="2">
        <f t="shared" si="4"/>
        <v>400</v>
      </c>
    </row>
    <row r="275" spans="1:16" x14ac:dyDescent="0.3">
      <c r="A275">
        <v>274</v>
      </c>
      <c r="B275" s="54">
        <v>45298</v>
      </c>
      <c r="C275" s="53" t="s">
        <v>749</v>
      </c>
      <c r="D275" t="s">
        <v>357</v>
      </c>
      <c r="E275" t="s">
        <v>752</v>
      </c>
      <c r="F275" t="s">
        <v>752</v>
      </c>
      <c r="G275" t="s">
        <v>18</v>
      </c>
      <c r="H275" t="s">
        <v>8</v>
      </c>
      <c r="I275" t="s">
        <v>854</v>
      </c>
      <c r="J275" t="s">
        <v>854</v>
      </c>
      <c r="K275" t="s">
        <v>130</v>
      </c>
      <c r="L275" t="s">
        <v>854</v>
      </c>
      <c r="M275" t="s">
        <v>45</v>
      </c>
      <c r="N275">
        <v>1</v>
      </c>
      <c r="O275">
        <v>704</v>
      </c>
      <c r="P275" s="2">
        <f t="shared" si="4"/>
        <v>704</v>
      </c>
    </row>
    <row r="276" spans="1:16" x14ac:dyDescent="0.3">
      <c r="A276">
        <v>275</v>
      </c>
      <c r="B276" s="54">
        <v>45300</v>
      </c>
      <c r="C276" s="53" t="s">
        <v>748</v>
      </c>
      <c r="D276" t="s">
        <v>767</v>
      </c>
      <c r="E276" t="s">
        <v>752</v>
      </c>
      <c r="F276" t="s">
        <v>123</v>
      </c>
      <c r="G276" t="str">
        <f>VLOOKUP(F276,'Ingresos RockstarSkull'!$B:$D,3,0)</f>
        <v>Julio Olvera</v>
      </c>
      <c r="H276" t="s">
        <v>97</v>
      </c>
      <c r="I276" t="s">
        <v>124</v>
      </c>
      <c r="J276" t="s">
        <v>95</v>
      </c>
      <c r="K276" t="s">
        <v>114</v>
      </c>
      <c r="L276" t="s">
        <v>125</v>
      </c>
      <c r="M276" t="s">
        <v>51</v>
      </c>
      <c r="N276">
        <v>1</v>
      </c>
      <c r="O276">
        <v>1350</v>
      </c>
      <c r="P276" s="2">
        <f t="shared" si="4"/>
        <v>1350</v>
      </c>
    </row>
    <row r="277" spans="1:16" x14ac:dyDescent="0.3">
      <c r="A277">
        <v>276</v>
      </c>
      <c r="B277" s="54">
        <v>45300</v>
      </c>
      <c r="C277" s="53" t="s">
        <v>748</v>
      </c>
      <c r="D277" t="s">
        <v>760</v>
      </c>
      <c r="E277" t="s">
        <v>752</v>
      </c>
      <c r="F277" t="s">
        <v>110</v>
      </c>
      <c r="G277" t="s">
        <v>883</v>
      </c>
      <c r="H277" t="s">
        <v>97</v>
      </c>
      <c r="I277" t="s">
        <v>111</v>
      </c>
      <c r="J277" t="s">
        <v>95</v>
      </c>
      <c r="K277" t="s">
        <v>114</v>
      </c>
      <c r="L277" t="s">
        <v>128</v>
      </c>
      <c r="M277" t="s">
        <v>45</v>
      </c>
      <c r="N277">
        <v>1</v>
      </c>
      <c r="O277">
        <v>2000</v>
      </c>
      <c r="P277" s="2">
        <f t="shared" si="4"/>
        <v>2000</v>
      </c>
    </row>
    <row r="278" spans="1:16" x14ac:dyDescent="0.3">
      <c r="A278">
        <v>277</v>
      </c>
      <c r="B278" s="54">
        <v>45302</v>
      </c>
      <c r="C278" s="53" t="s">
        <v>748</v>
      </c>
      <c r="D278" t="s">
        <v>766</v>
      </c>
      <c r="E278" t="s">
        <v>752</v>
      </c>
      <c r="F278" t="s">
        <v>121</v>
      </c>
      <c r="G278" t="str">
        <f>VLOOKUP(F278,'Ingresos RockstarSkull'!$B:$D,3,0)</f>
        <v>Hugo Vázquez</v>
      </c>
      <c r="H278" t="s">
        <v>8</v>
      </c>
      <c r="I278" t="s">
        <v>122</v>
      </c>
      <c r="J278" t="s">
        <v>95</v>
      </c>
      <c r="K278">
        <v>0</v>
      </c>
      <c r="L278">
        <v>0</v>
      </c>
      <c r="M278" t="s">
        <v>51</v>
      </c>
      <c r="N278">
        <v>1</v>
      </c>
      <c r="O278">
        <v>1500</v>
      </c>
      <c r="P278" s="2">
        <f t="shared" si="4"/>
        <v>1500</v>
      </c>
    </row>
    <row r="279" spans="1:16" x14ac:dyDescent="0.3">
      <c r="A279">
        <v>278</v>
      </c>
      <c r="B279" s="54">
        <v>45303</v>
      </c>
      <c r="C279" s="53" t="s">
        <v>749</v>
      </c>
      <c r="D279" t="s">
        <v>379</v>
      </c>
      <c r="E279" t="s">
        <v>752</v>
      </c>
      <c r="F279" t="s">
        <v>752</v>
      </c>
      <c r="G279" t="s">
        <v>312</v>
      </c>
      <c r="H279" t="s">
        <v>8</v>
      </c>
      <c r="I279" t="s">
        <v>854</v>
      </c>
      <c r="J279" t="s">
        <v>854</v>
      </c>
      <c r="K279" t="s">
        <v>130</v>
      </c>
      <c r="L279" t="s">
        <v>854</v>
      </c>
      <c r="M279" t="s">
        <v>45</v>
      </c>
      <c r="N279">
        <v>1</v>
      </c>
      <c r="O279">
        <v>341.52</v>
      </c>
      <c r="P279" s="2">
        <f t="shared" si="4"/>
        <v>341.52</v>
      </c>
    </row>
    <row r="280" spans="1:16" x14ac:dyDescent="0.3">
      <c r="A280">
        <v>279</v>
      </c>
      <c r="B280" s="54">
        <v>45305</v>
      </c>
      <c r="C280" s="53" t="s">
        <v>749</v>
      </c>
      <c r="D280" t="s">
        <v>388</v>
      </c>
      <c r="E280" t="s">
        <v>752</v>
      </c>
      <c r="F280" t="s">
        <v>752</v>
      </c>
      <c r="G280" t="s">
        <v>312</v>
      </c>
      <c r="H280" t="s">
        <v>8</v>
      </c>
      <c r="I280" t="s">
        <v>854</v>
      </c>
      <c r="J280" t="s">
        <v>854</v>
      </c>
      <c r="K280" t="s">
        <v>130</v>
      </c>
      <c r="L280" t="s">
        <v>854</v>
      </c>
      <c r="M280" t="s">
        <v>45</v>
      </c>
      <c r="N280">
        <v>1</v>
      </c>
      <c r="O280">
        <v>400</v>
      </c>
      <c r="P280" s="2">
        <f t="shared" si="4"/>
        <v>400</v>
      </c>
    </row>
    <row r="281" spans="1:16" x14ac:dyDescent="0.3">
      <c r="A281">
        <v>280</v>
      </c>
      <c r="B281" s="54">
        <v>45306</v>
      </c>
      <c r="C281" s="53" t="s">
        <v>749</v>
      </c>
      <c r="D281" t="s">
        <v>315</v>
      </c>
      <c r="E281" t="s">
        <v>752</v>
      </c>
      <c r="F281" t="s">
        <v>752</v>
      </c>
      <c r="G281" t="s">
        <v>18</v>
      </c>
      <c r="H281" t="s">
        <v>8</v>
      </c>
      <c r="I281" t="s">
        <v>854</v>
      </c>
      <c r="J281" t="s">
        <v>854</v>
      </c>
      <c r="K281" t="s">
        <v>130</v>
      </c>
      <c r="L281" t="s">
        <v>854</v>
      </c>
      <c r="M281" t="s">
        <v>45</v>
      </c>
      <c r="N281">
        <v>1</v>
      </c>
      <c r="O281">
        <v>2000</v>
      </c>
      <c r="P281" s="2">
        <f t="shared" si="4"/>
        <v>2000</v>
      </c>
    </row>
    <row r="282" spans="1:16" x14ac:dyDescent="0.3">
      <c r="A282">
        <v>281</v>
      </c>
      <c r="B282" s="54">
        <v>45306</v>
      </c>
      <c r="C282" s="53" t="s">
        <v>749</v>
      </c>
      <c r="D282" t="s">
        <v>375</v>
      </c>
      <c r="E282" t="s">
        <v>752</v>
      </c>
      <c r="F282" t="s">
        <v>752</v>
      </c>
      <c r="G282" t="s">
        <v>312</v>
      </c>
      <c r="H282" t="s">
        <v>8</v>
      </c>
      <c r="I282" t="s">
        <v>854</v>
      </c>
      <c r="J282" t="s">
        <v>854</v>
      </c>
      <c r="K282" t="s">
        <v>130</v>
      </c>
      <c r="L282" t="s">
        <v>854</v>
      </c>
      <c r="M282" t="s">
        <v>45</v>
      </c>
      <c r="N282">
        <v>1</v>
      </c>
      <c r="O282">
        <v>5000</v>
      </c>
      <c r="P282" s="2">
        <f t="shared" si="4"/>
        <v>5000</v>
      </c>
    </row>
    <row r="283" spans="1:16" x14ac:dyDescent="0.3">
      <c r="A283">
        <v>282</v>
      </c>
      <c r="B283" s="54">
        <v>45307</v>
      </c>
      <c r="C283" s="53" t="s">
        <v>749</v>
      </c>
      <c r="D283" t="s">
        <v>319</v>
      </c>
      <c r="E283" t="s">
        <v>752</v>
      </c>
      <c r="F283" t="s">
        <v>752</v>
      </c>
      <c r="G283" t="s">
        <v>18</v>
      </c>
      <c r="H283" t="s">
        <v>8</v>
      </c>
      <c r="I283" t="s">
        <v>854</v>
      </c>
      <c r="J283" t="s">
        <v>854</v>
      </c>
      <c r="K283" t="s">
        <v>130</v>
      </c>
      <c r="L283" t="s">
        <v>854</v>
      </c>
      <c r="M283" t="s">
        <v>45</v>
      </c>
      <c r="N283">
        <v>1</v>
      </c>
      <c r="O283">
        <v>499</v>
      </c>
      <c r="P283" s="2">
        <f t="shared" si="4"/>
        <v>499</v>
      </c>
    </row>
    <row r="284" spans="1:16" x14ac:dyDescent="0.3">
      <c r="A284">
        <v>283</v>
      </c>
      <c r="B284" s="54">
        <v>45311</v>
      </c>
      <c r="C284" s="53" t="s">
        <v>748</v>
      </c>
      <c r="D284" t="s">
        <v>763</v>
      </c>
      <c r="E284" t="s">
        <v>752</v>
      </c>
      <c r="F284" t="s">
        <v>116</v>
      </c>
      <c r="G284" t="str">
        <f>VLOOKUP(F284,'Ingresos RockstarSkull'!$B:$D,3,0)</f>
        <v>Hugo Vázquez</v>
      </c>
      <c r="H284" t="s">
        <v>97</v>
      </c>
      <c r="I284" t="s">
        <v>96</v>
      </c>
      <c r="J284" t="s">
        <v>95</v>
      </c>
      <c r="K284" t="s">
        <v>114</v>
      </c>
      <c r="L284" t="s">
        <v>117</v>
      </c>
      <c r="M284" t="s">
        <v>45</v>
      </c>
      <c r="N284">
        <v>1</v>
      </c>
      <c r="O284">
        <v>1350</v>
      </c>
      <c r="P284" s="2">
        <f t="shared" si="4"/>
        <v>1350</v>
      </c>
    </row>
    <row r="285" spans="1:16" x14ac:dyDescent="0.3">
      <c r="A285">
        <v>284</v>
      </c>
      <c r="B285" s="54">
        <v>45311</v>
      </c>
      <c r="C285" s="53" t="s">
        <v>749</v>
      </c>
      <c r="D285" t="s">
        <v>389</v>
      </c>
      <c r="E285" t="s">
        <v>752</v>
      </c>
      <c r="F285" t="s">
        <v>752</v>
      </c>
      <c r="G285" t="s">
        <v>312</v>
      </c>
      <c r="H285" t="s">
        <v>8</v>
      </c>
      <c r="I285" t="s">
        <v>854</v>
      </c>
      <c r="J285" t="s">
        <v>854</v>
      </c>
      <c r="K285" t="s">
        <v>130</v>
      </c>
      <c r="L285" t="s">
        <v>854</v>
      </c>
      <c r="M285" t="s">
        <v>45</v>
      </c>
      <c r="N285">
        <v>1</v>
      </c>
      <c r="O285">
        <v>400</v>
      </c>
      <c r="P285" s="2">
        <f t="shared" si="4"/>
        <v>400</v>
      </c>
    </row>
    <row r="286" spans="1:16" x14ac:dyDescent="0.3">
      <c r="A286">
        <v>285</v>
      </c>
      <c r="B286" s="54">
        <v>45313</v>
      </c>
      <c r="C286" s="53" t="s">
        <v>749</v>
      </c>
      <c r="D286" t="s">
        <v>390</v>
      </c>
      <c r="E286" t="s">
        <v>752</v>
      </c>
      <c r="F286" t="s">
        <v>752</v>
      </c>
      <c r="G286" t="s">
        <v>191</v>
      </c>
      <c r="H286" t="s">
        <v>8</v>
      </c>
      <c r="I286" t="s">
        <v>854</v>
      </c>
      <c r="J286" t="s">
        <v>854</v>
      </c>
      <c r="K286" t="s">
        <v>130</v>
      </c>
      <c r="L286" t="s">
        <v>854</v>
      </c>
      <c r="M286" t="s">
        <v>45</v>
      </c>
      <c r="N286">
        <v>1</v>
      </c>
      <c r="O286">
        <v>6000</v>
      </c>
      <c r="P286" s="2">
        <f t="shared" si="4"/>
        <v>6000</v>
      </c>
    </row>
    <row r="287" spans="1:16" x14ac:dyDescent="0.3">
      <c r="A287">
        <v>286</v>
      </c>
      <c r="B287" s="54">
        <v>45313</v>
      </c>
      <c r="C287" s="53" t="s">
        <v>749</v>
      </c>
      <c r="D287" t="s">
        <v>391</v>
      </c>
      <c r="E287" t="s">
        <v>752</v>
      </c>
      <c r="F287" t="s">
        <v>752</v>
      </c>
      <c r="G287" t="s">
        <v>18</v>
      </c>
      <c r="H287" t="s">
        <v>8</v>
      </c>
      <c r="I287" t="s">
        <v>854</v>
      </c>
      <c r="J287" t="s">
        <v>854</v>
      </c>
      <c r="K287" t="s">
        <v>130</v>
      </c>
      <c r="L287" t="s">
        <v>854</v>
      </c>
      <c r="M287" t="s">
        <v>45</v>
      </c>
      <c r="N287">
        <v>1</v>
      </c>
      <c r="O287">
        <v>3000</v>
      </c>
      <c r="P287" s="2">
        <f t="shared" si="4"/>
        <v>3000</v>
      </c>
    </row>
    <row r="288" spans="1:16" x14ac:dyDescent="0.3">
      <c r="A288">
        <v>287</v>
      </c>
      <c r="B288" s="54">
        <v>45313</v>
      </c>
      <c r="C288" s="53" t="s">
        <v>749</v>
      </c>
      <c r="D288" t="s">
        <v>392</v>
      </c>
      <c r="E288" t="s">
        <v>752</v>
      </c>
      <c r="F288" t="s">
        <v>752</v>
      </c>
      <c r="G288" t="s">
        <v>191</v>
      </c>
      <c r="H288" t="s">
        <v>8</v>
      </c>
      <c r="I288" t="s">
        <v>854</v>
      </c>
      <c r="J288" t="s">
        <v>854</v>
      </c>
      <c r="K288" t="s">
        <v>130</v>
      </c>
      <c r="L288" t="s">
        <v>854</v>
      </c>
      <c r="M288" t="s">
        <v>45</v>
      </c>
      <c r="N288">
        <v>1</v>
      </c>
      <c r="O288">
        <v>2560</v>
      </c>
      <c r="P288" s="2">
        <f t="shared" si="4"/>
        <v>2560</v>
      </c>
    </row>
    <row r="289" spans="1:16" x14ac:dyDescent="0.3">
      <c r="A289">
        <v>288</v>
      </c>
      <c r="B289" s="54">
        <v>45318</v>
      </c>
      <c r="C289" s="53" t="s">
        <v>748</v>
      </c>
      <c r="D289" t="s">
        <v>761</v>
      </c>
      <c r="E289" t="s">
        <v>752</v>
      </c>
      <c r="F289" t="s">
        <v>113</v>
      </c>
      <c r="G289" t="str">
        <f>VLOOKUP(F289,'Ingresos RockstarSkull'!$B:$D,3,0)</f>
        <v>Hugo Vázquez</v>
      </c>
      <c r="H289" t="s">
        <v>8</v>
      </c>
      <c r="I289" t="s">
        <v>99</v>
      </c>
      <c r="J289" t="s">
        <v>95</v>
      </c>
      <c r="K289" t="s">
        <v>114</v>
      </c>
      <c r="L289">
        <v>0</v>
      </c>
      <c r="M289" t="s">
        <v>51</v>
      </c>
      <c r="N289">
        <v>1</v>
      </c>
      <c r="O289">
        <v>1350</v>
      </c>
      <c r="P289" s="2">
        <f t="shared" si="4"/>
        <v>1350</v>
      </c>
    </row>
    <row r="290" spans="1:16" x14ac:dyDescent="0.3">
      <c r="A290">
        <v>289</v>
      </c>
      <c r="B290" s="54">
        <v>45318</v>
      </c>
      <c r="C290" s="53" t="s">
        <v>748</v>
      </c>
      <c r="D290" t="s">
        <v>762</v>
      </c>
      <c r="E290" t="s">
        <v>752</v>
      </c>
      <c r="F290" t="s">
        <v>113</v>
      </c>
      <c r="G290" t="str">
        <f>VLOOKUP(F290,'Ingresos RockstarSkull'!$B:$D,3,0)</f>
        <v>Hugo Vázquez</v>
      </c>
      <c r="H290" t="s">
        <v>97</v>
      </c>
      <c r="I290" t="s">
        <v>115</v>
      </c>
      <c r="J290" t="s">
        <v>95</v>
      </c>
      <c r="K290" t="s">
        <v>114</v>
      </c>
      <c r="L290">
        <v>0</v>
      </c>
      <c r="M290" t="s">
        <v>51</v>
      </c>
      <c r="N290">
        <v>1</v>
      </c>
      <c r="O290">
        <v>1350</v>
      </c>
      <c r="P290" s="2">
        <f t="shared" si="4"/>
        <v>1350</v>
      </c>
    </row>
    <row r="291" spans="1:16" x14ac:dyDescent="0.3">
      <c r="A291">
        <v>290</v>
      </c>
      <c r="B291" s="54">
        <v>45320</v>
      </c>
      <c r="C291" s="53" t="s">
        <v>749</v>
      </c>
      <c r="D291" t="s">
        <v>393</v>
      </c>
      <c r="E291" t="s">
        <v>752</v>
      </c>
      <c r="F291" t="s">
        <v>752</v>
      </c>
      <c r="G291" t="s">
        <v>18</v>
      </c>
      <c r="H291" t="s">
        <v>8</v>
      </c>
      <c r="I291" t="s">
        <v>854</v>
      </c>
      <c r="J291" t="s">
        <v>854</v>
      </c>
      <c r="K291" t="s">
        <v>130</v>
      </c>
      <c r="L291" t="s">
        <v>854</v>
      </c>
      <c r="M291" t="s">
        <v>45</v>
      </c>
      <c r="N291">
        <v>1</v>
      </c>
      <c r="O291">
        <v>400</v>
      </c>
      <c r="P291" s="2">
        <f t="shared" si="4"/>
        <v>400</v>
      </c>
    </row>
    <row r="292" spans="1:16" x14ac:dyDescent="0.3">
      <c r="A292">
        <v>291</v>
      </c>
      <c r="B292" s="54">
        <v>45321</v>
      </c>
      <c r="C292" s="53" t="s">
        <v>748</v>
      </c>
      <c r="D292" t="s">
        <v>764</v>
      </c>
      <c r="E292" t="s">
        <v>752</v>
      </c>
      <c r="F292" t="s">
        <v>118</v>
      </c>
      <c r="G292" t="str">
        <f>VLOOKUP(F292,'Ingresos RockstarSkull'!$B:$D,3,0)</f>
        <v>Luis Blanquet</v>
      </c>
      <c r="H292" t="s">
        <v>8</v>
      </c>
      <c r="I292" t="s">
        <v>119</v>
      </c>
      <c r="J292" t="s">
        <v>95</v>
      </c>
      <c r="K292">
        <v>0</v>
      </c>
      <c r="L292">
        <v>0</v>
      </c>
      <c r="M292" t="s">
        <v>51</v>
      </c>
      <c r="N292">
        <v>1</v>
      </c>
      <c r="O292">
        <v>1500</v>
      </c>
      <c r="P292" s="2">
        <f t="shared" si="4"/>
        <v>1500</v>
      </c>
    </row>
    <row r="293" spans="1:16" x14ac:dyDescent="0.3">
      <c r="A293">
        <v>292</v>
      </c>
      <c r="B293" s="54">
        <v>45322</v>
      </c>
      <c r="C293" s="53" t="s">
        <v>749</v>
      </c>
      <c r="D293" t="s">
        <v>334</v>
      </c>
      <c r="E293" t="s">
        <v>752</v>
      </c>
      <c r="F293" t="s">
        <v>752</v>
      </c>
      <c r="G293" t="s">
        <v>312</v>
      </c>
      <c r="H293" t="s">
        <v>97</v>
      </c>
      <c r="I293" t="s">
        <v>854</v>
      </c>
      <c r="J293" t="s">
        <v>854</v>
      </c>
      <c r="K293" t="s">
        <v>130</v>
      </c>
      <c r="L293" t="s">
        <v>854</v>
      </c>
      <c r="M293" t="s">
        <v>45</v>
      </c>
      <c r="N293">
        <v>1</v>
      </c>
      <c r="O293">
        <v>813.16</v>
      </c>
      <c r="P293" s="2">
        <f t="shared" si="4"/>
        <v>813.16</v>
      </c>
    </row>
    <row r="294" spans="1:16" x14ac:dyDescent="0.3">
      <c r="A294">
        <v>293</v>
      </c>
      <c r="B294" s="54">
        <v>45322</v>
      </c>
      <c r="C294" s="53" t="s">
        <v>749</v>
      </c>
      <c r="D294" t="s">
        <v>365</v>
      </c>
      <c r="E294" t="s">
        <v>752</v>
      </c>
      <c r="F294" t="s">
        <v>752</v>
      </c>
      <c r="G294" t="s">
        <v>18</v>
      </c>
      <c r="H294" t="s">
        <v>8</v>
      </c>
      <c r="I294" t="s">
        <v>854</v>
      </c>
      <c r="J294" t="s">
        <v>854</v>
      </c>
      <c r="K294" t="s">
        <v>130</v>
      </c>
      <c r="L294" t="s">
        <v>854</v>
      </c>
      <c r="M294" t="s">
        <v>45</v>
      </c>
      <c r="N294">
        <v>1</v>
      </c>
      <c r="O294">
        <v>1900</v>
      </c>
      <c r="P294" s="2">
        <f t="shared" si="4"/>
        <v>1900</v>
      </c>
    </row>
    <row r="295" spans="1:16" x14ac:dyDescent="0.3">
      <c r="A295">
        <v>294</v>
      </c>
      <c r="B295" s="54">
        <v>45322</v>
      </c>
      <c r="C295" s="53" t="s">
        <v>749</v>
      </c>
      <c r="D295" t="s">
        <v>394</v>
      </c>
      <c r="E295" t="s">
        <v>752</v>
      </c>
      <c r="F295" t="s">
        <v>752</v>
      </c>
      <c r="G295" t="s">
        <v>18</v>
      </c>
      <c r="H295" t="s">
        <v>8</v>
      </c>
      <c r="I295" t="s">
        <v>854</v>
      </c>
      <c r="J295" t="s">
        <v>854</v>
      </c>
      <c r="K295" t="s">
        <v>130</v>
      </c>
      <c r="L295" t="s">
        <v>854</v>
      </c>
      <c r="M295" t="s">
        <v>45</v>
      </c>
      <c r="N295">
        <v>1</v>
      </c>
      <c r="O295">
        <v>400</v>
      </c>
      <c r="P295" s="2">
        <f t="shared" si="4"/>
        <v>400</v>
      </c>
    </row>
    <row r="296" spans="1:16" x14ac:dyDescent="0.3">
      <c r="A296">
        <v>295</v>
      </c>
      <c r="B296" s="54">
        <v>45322</v>
      </c>
      <c r="C296" s="53" t="s">
        <v>749</v>
      </c>
      <c r="D296" t="s">
        <v>360</v>
      </c>
      <c r="E296" t="s">
        <v>752</v>
      </c>
      <c r="F296" t="s">
        <v>752</v>
      </c>
      <c r="G296" t="s">
        <v>18</v>
      </c>
      <c r="H296" t="s">
        <v>8</v>
      </c>
      <c r="I296" t="s">
        <v>854</v>
      </c>
      <c r="J296" t="s">
        <v>854</v>
      </c>
      <c r="K296" t="s">
        <v>130</v>
      </c>
      <c r="L296" t="s">
        <v>854</v>
      </c>
      <c r="M296" t="s">
        <v>45</v>
      </c>
      <c r="N296">
        <v>1</v>
      </c>
      <c r="O296">
        <v>400</v>
      </c>
      <c r="P296" s="2">
        <f t="shared" si="4"/>
        <v>400</v>
      </c>
    </row>
    <row r="297" spans="1:16" x14ac:dyDescent="0.3">
      <c r="A297">
        <v>296</v>
      </c>
      <c r="B297" s="54">
        <v>45322</v>
      </c>
      <c r="C297" s="53" t="s">
        <v>749</v>
      </c>
      <c r="D297" t="s">
        <v>364</v>
      </c>
      <c r="E297" t="s">
        <v>752</v>
      </c>
      <c r="F297" t="s">
        <v>752</v>
      </c>
      <c r="G297" t="s">
        <v>18</v>
      </c>
      <c r="H297" t="s">
        <v>8</v>
      </c>
      <c r="I297" t="s">
        <v>854</v>
      </c>
      <c r="J297" t="s">
        <v>854</v>
      </c>
      <c r="K297" t="s">
        <v>130</v>
      </c>
      <c r="L297" t="s">
        <v>854</v>
      </c>
      <c r="M297" t="s">
        <v>45</v>
      </c>
      <c r="N297">
        <v>1</v>
      </c>
      <c r="O297">
        <v>1760</v>
      </c>
      <c r="P297" s="2">
        <f t="shared" si="4"/>
        <v>1760</v>
      </c>
    </row>
    <row r="298" spans="1:16" x14ac:dyDescent="0.3">
      <c r="A298">
        <v>297</v>
      </c>
      <c r="B298" s="54">
        <v>45322</v>
      </c>
      <c r="C298" s="53" t="s">
        <v>749</v>
      </c>
      <c r="D298" t="s">
        <v>315</v>
      </c>
      <c r="E298" t="s">
        <v>752</v>
      </c>
      <c r="F298" t="s">
        <v>752</v>
      </c>
      <c r="G298" t="s">
        <v>18</v>
      </c>
      <c r="H298" t="s">
        <v>8</v>
      </c>
      <c r="I298" t="s">
        <v>854</v>
      </c>
      <c r="J298" t="s">
        <v>854</v>
      </c>
      <c r="K298" t="s">
        <v>130</v>
      </c>
      <c r="L298" t="s">
        <v>854</v>
      </c>
      <c r="M298" t="s">
        <v>45</v>
      </c>
      <c r="N298">
        <v>1</v>
      </c>
      <c r="O298">
        <v>2000</v>
      </c>
      <c r="P298" s="2">
        <f t="shared" si="4"/>
        <v>2000</v>
      </c>
    </row>
    <row r="299" spans="1:16" x14ac:dyDescent="0.3">
      <c r="A299">
        <v>298</v>
      </c>
      <c r="B299" s="54">
        <v>45323</v>
      </c>
      <c r="C299" s="53" t="s">
        <v>748</v>
      </c>
      <c r="D299" t="s">
        <v>756</v>
      </c>
      <c r="E299" t="s">
        <v>752</v>
      </c>
      <c r="F299" t="s">
        <v>103</v>
      </c>
      <c r="G299" t="str">
        <f>VLOOKUP(F299,'Ingresos RockstarSkull'!$B:$D,3,0)</f>
        <v>Manuel Reyes</v>
      </c>
      <c r="H299" t="s">
        <v>97</v>
      </c>
      <c r="I299" t="s">
        <v>104</v>
      </c>
      <c r="J299" t="s">
        <v>95</v>
      </c>
      <c r="K299" t="s">
        <v>130</v>
      </c>
      <c r="L299">
        <v>0</v>
      </c>
      <c r="M299" t="s">
        <v>51</v>
      </c>
      <c r="N299">
        <v>1</v>
      </c>
      <c r="O299">
        <v>1500</v>
      </c>
      <c r="P299" s="2">
        <f t="shared" si="4"/>
        <v>1500</v>
      </c>
    </row>
    <row r="300" spans="1:16" x14ac:dyDescent="0.3">
      <c r="A300">
        <v>299</v>
      </c>
      <c r="B300" s="54">
        <v>45324</v>
      </c>
      <c r="C300" s="53" t="s">
        <v>748</v>
      </c>
      <c r="D300" t="s">
        <v>754</v>
      </c>
      <c r="E300" t="s">
        <v>752</v>
      </c>
      <c r="F300" t="s">
        <v>98</v>
      </c>
      <c r="G300" t="str">
        <f>VLOOKUP(F300,'Ingresos RockstarSkull'!$B:$D,3,0)</f>
        <v>Hugo Vázquez</v>
      </c>
      <c r="H300" t="s">
        <v>100</v>
      </c>
      <c r="I300" t="s">
        <v>99</v>
      </c>
      <c r="J300" t="s">
        <v>95</v>
      </c>
      <c r="K300">
        <v>0</v>
      </c>
      <c r="L300">
        <v>0</v>
      </c>
      <c r="M300" t="s">
        <v>51</v>
      </c>
      <c r="N300">
        <v>1</v>
      </c>
      <c r="O300">
        <v>0</v>
      </c>
      <c r="P300" s="2">
        <f t="shared" si="4"/>
        <v>0</v>
      </c>
    </row>
    <row r="301" spans="1:16" x14ac:dyDescent="0.3">
      <c r="A301">
        <v>300</v>
      </c>
      <c r="B301" s="54">
        <v>45324</v>
      </c>
      <c r="C301" s="53" t="s">
        <v>749</v>
      </c>
      <c r="D301" t="s">
        <v>395</v>
      </c>
      <c r="E301" t="s">
        <v>752</v>
      </c>
      <c r="F301" t="s">
        <v>752</v>
      </c>
      <c r="G301" t="s">
        <v>191</v>
      </c>
      <c r="H301" t="s">
        <v>8</v>
      </c>
      <c r="I301" t="s">
        <v>854</v>
      </c>
      <c r="J301" t="s">
        <v>854</v>
      </c>
      <c r="K301" t="s">
        <v>130</v>
      </c>
      <c r="L301" t="s">
        <v>854</v>
      </c>
      <c r="M301" t="s">
        <v>45</v>
      </c>
      <c r="N301">
        <v>1</v>
      </c>
      <c r="O301">
        <v>684</v>
      </c>
      <c r="P301" s="2">
        <f t="shared" si="4"/>
        <v>684</v>
      </c>
    </row>
    <row r="302" spans="1:16" x14ac:dyDescent="0.3">
      <c r="A302">
        <v>301</v>
      </c>
      <c r="B302" s="54">
        <v>45324</v>
      </c>
      <c r="C302" s="53" t="s">
        <v>749</v>
      </c>
      <c r="D302" t="s">
        <v>375</v>
      </c>
      <c r="E302" t="s">
        <v>752</v>
      </c>
      <c r="F302" t="s">
        <v>752</v>
      </c>
      <c r="G302" t="s">
        <v>191</v>
      </c>
      <c r="H302" t="s">
        <v>8</v>
      </c>
      <c r="I302" t="s">
        <v>854</v>
      </c>
      <c r="J302" t="s">
        <v>854</v>
      </c>
      <c r="K302" t="s">
        <v>130</v>
      </c>
      <c r="L302" t="s">
        <v>854</v>
      </c>
      <c r="M302" t="s">
        <v>45</v>
      </c>
      <c r="N302">
        <v>1</v>
      </c>
      <c r="O302">
        <v>5000</v>
      </c>
      <c r="P302" s="2">
        <f t="shared" si="4"/>
        <v>5000</v>
      </c>
    </row>
    <row r="303" spans="1:16" x14ac:dyDescent="0.3">
      <c r="A303">
        <v>302</v>
      </c>
      <c r="B303" s="54">
        <v>45325</v>
      </c>
      <c r="C303" s="53" t="s">
        <v>749</v>
      </c>
      <c r="D303" t="s">
        <v>396</v>
      </c>
      <c r="E303" t="s">
        <v>752</v>
      </c>
      <c r="F303" t="s">
        <v>752</v>
      </c>
      <c r="G303" t="s">
        <v>18</v>
      </c>
      <c r="H303" t="s">
        <v>8</v>
      </c>
      <c r="I303" t="s">
        <v>854</v>
      </c>
      <c r="J303" t="s">
        <v>854</v>
      </c>
      <c r="K303" t="s">
        <v>130</v>
      </c>
      <c r="L303" t="s">
        <v>854</v>
      </c>
      <c r="M303" t="s">
        <v>45</v>
      </c>
      <c r="N303">
        <v>1</v>
      </c>
      <c r="O303">
        <v>6000</v>
      </c>
      <c r="P303" s="2">
        <f t="shared" si="4"/>
        <v>6000</v>
      </c>
    </row>
    <row r="304" spans="1:16" x14ac:dyDescent="0.3">
      <c r="A304">
        <v>303</v>
      </c>
      <c r="B304" s="54">
        <v>45325</v>
      </c>
      <c r="C304" s="53" t="s">
        <v>749</v>
      </c>
      <c r="D304" t="s">
        <v>397</v>
      </c>
      <c r="E304" t="s">
        <v>752</v>
      </c>
      <c r="F304" t="s">
        <v>752</v>
      </c>
      <c r="G304" t="s">
        <v>191</v>
      </c>
      <c r="H304" t="s">
        <v>8</v>
      </c>
      <c r="I304" t="s">
        <v>854</v>
      </c>
      <c r="J304" t="s">
        <v>854</v>
      </c>
      <c r="K304" t="s">
        <v>130</v>
      </c>
      <c r="L304" t="s">
        <v>854</v>
      </c>
      <c r="M304" t="s">
        <v>45</v>
      </c>
      <c r="N304">
        <v>1</v>
      </c>
      <c r="O304">
        <v>-6000</v>
      </c>
      <c r="P304" s="2">
        <f t="shared" si="4"/>
        <v>-6000</v>
      </c>
    </row>
    <row r="305" spans="1:16" x14ac:dyDescent="0.3">
      <c r="A305">
        <v>304</v>
      </c>
      <c r="B305" s="54">
        <v>45325</v>
      </c>
      <c r="C305" s="53" t="s">
        <v>749</v>
      </c>
      <c r="D305" t="s">
        <v>398</v>
      </c>
      <c r="E305" t="s">
        <v>752</v>
      </c>
      <c r="F305" t="s">
        <v>752</v>
      </c>
      <c r="G305" t="s">
        <v>312</v>
      </c>
      <c r="H305" t="s">
        <v>100</v>
      </c>
      <c r="I305" t="s">
        <v>854</v>
      </c>
      <c r="J305" t="s">
        <v>854</v>
      </c>
      <c r="K305" t="s">
        <v>130</v>
      </c>
      <c r="L305" t="s">
        <v>854</v>
      </c>
      <c r="M305" t="s">
        <v>45</v>
      </c>
      <c r="N305">
        <v>1</v>
      </c>
      <c r="O305">
        <v>115</v>
      </c>
      <c r="P305" s="2">
        <f t="shared" si="4"/>
        <v>115</v>
      </c>
    </row>
    <row r="306" spans="1:16" x14ac:dyDescent="0.3">
      <c r="A306">
        <v>305</v>
      </c>
      <c r="B306" s="54">
        <v>45325</v>
      </c>
      <c r="C306" s="53" t="s">
        <v>749</v>
      </c>
      <c r="D306" t="s">
        <v>399</v>
      </c>
      <c r="E306" t="s">
        <v>752</v>
      </c>
      <c r="F306" t="s">
        <v>752</v>
      </c>
      <c r="G306" t="s">
        <v>312</v>
      </c>
      <c r="H306" t="s">
        <v>100</v>
      </c>
      <c r="I306" t="s">
        <v>854</v>
      </c>
      <c r="J306" t="s">
        <v>854</v>
      </c>
      <c r="K306" t="s">
        <v>130</v>
      </c>
      <c r="L306" t="s">
        <v>854</v>
      </c>
      <c r="M306" t="s">
        <v>45</v>
      </c>
      <c r="N306">
        <v>1</v>
      </c>
      <c r="O306">
        <v>750</v>
      </c>
      <c r="P306" s="2">
        <f t="shared" si="4"/>
        <v>750</v>
      </c>
    </row>
    <row r="307" spans="1:16" x14ac:dyDescent="0.3">
      <c r="A307">
        <v>306</v>
      </c>
      <c r="B307" s="54">
        <v>45325</v>
      </c>
      <c r="C307" s="53" t="s">
        <v>749</v>
      </c>
      <c r="D307" t="s">
        <v>257</v>
      </c>
      <c r="E307" t="s">
        <v>752</v>
      </c>
      <c r="F307" t="s">
        <v>752</v>
      </c>
      <c r="G307" t="s">
        <v>312</v>
      </c>
      <c r="H307" t="s">
        <v>100</v>
      </c>
      <c r="I307" t="s">
        <v>854</v>
      </c>
      <c r="J307" t="s">
        <v>854</v>
      </c>
      <c r="K307" t="s">
        <v>130</v>
      </c>
      <c r="L307" t="s">
        <v>854</v>
      </c>
      <c r="M307" t="s">
        <v>45</v>
      </c>
      <c r="N307">
        <v>1</v>
      </c>
      <c r="O307">
        <v>50</v>
      </c>
      <c r="P307" s="2">
        <f t="shared" si="4"/>
        <v>50</v>
      </c>
    </row>
    <row r="308" spans="1:16" x14ac:dyDescent="0.3">
      <c r="A308">
        <v>307</v>
      </c>
      <c r="B308" s="54">
        <v>45325</v>
      </c>
      <c r="C308" s="53" t="s">
        <v>749</v>
      </c>
      <c r="D308" t="s">
        <v>400</v>
      </c>
      <c r="E308" t="s">
        <v>752</v>
      </c>
      <c r="F308" t="s">
        <v>752</v>
      </c>
      <c r="G308" t="s">
        <v>18</v>
      </c>
      <c r="H308" t="s">
        <v>8</v>
      </c>
      <c r="I308" t="s">
        <v>854</v>
      </c>
      <c r="J308" t="s">
        <v>854</v>
      </c>
      <c r="K308" t="s">
        <v>130</v>
      </c>
      <c r="L308" t="s">
        <v>854</v>
      </c>
      <c r="M308" t="s">
        <v>45</v>
      </c>
      <c r="N308">
        <v>1</v>
      </c>
      <c r="O308">
        <v>400</v>
      </c>
      <c r="P308" s="2">
        <f t="shared" si="4"/>
        <v>400</v>
      </c>
    </row>
    <row r="309" spans="1:16" x14ac:dyDescent="0.3">
      <c r="A309">
        <v>308</v>
      </c>
      <c r="B309" s="54">
        <v>45326</v>
      </c>
      <c r="C309" s="53" t="s">
        <v>748</v>
      </c>
      <c r="D309" t="s">
        <v>758</v>
      </c>
      <c r="E309" t="s">
        <v>752</v>
      </c>
      <c r="F309" t="s">
        <v>107</v>
      </c>
      <c r="G309" t="str">
        <f>VLOOKUP(F309,'Ingresos RockstarSkull'!$B:$D,3,0)</f>
        <v>Julio Olvera</v>
      </c>
      <c r="H309" t="s">
        <v>8</v>
      </c>
      <c r="I309" t="s">
        <v>108</v>
      </c>
      <c r="J309" t="s">
        <v>95</v>
      </c>
      <c r="K309" t="s">
        <v>114</v>
      </c>
      <c r="L309" t="s">
        <v>555</v>
      </c>
      <c r="M309" t="s">
        <v>45</v>
      </c>
      <c r="N309">
        <v>1</v>
      </c>
      <c r="O309">
        <v>1500</v>
      </c>
      <c r="P309" s="2">
        <f t="shared" si="4"/>
        <v>1500</v>
      </c>
    </row>
    <row r="310" spans="1:16" x14ac:dyDescent="0.3">
      <c r="A310">
        <v>309</v>
      </c>
      <c r="B310" s="54">
        <v>45331</v>
      </c>
      <c r="C310" s="53" t="s">
        <v>748</v>
      </c>
      <c r="D310" t="s">
        <v>767</v>
      </c>
      <c r="E310" t="s">
        <v>752</v>
      </c>
      <c r="F310" t="s">
        <v>123</v>
      </c>
      <c r="G310" t="str">
        <f>VLOOKUP(F310,'Ingresos RockstarSkull'!$B:$D,3,0)</f>
        <v>Julio Olvera</v>
      </c>
      <c r="H310" t="s">
        <v>97</v>
      </c>
      <c r="I310" t="s">
        <v>124</v>
      </c>
      <c r="J310" t="s">
        <v>95</v>
      </c>
      <c r="K310" t="s">
        <v>114</v>
      </c>
      <c r="L310" t="s">
        <v>125</v>
      </c>
      <c r="M310" t="s">
        <v>51</v>
      </c>
      <c r="N310">
        <v>1</v>
      </c>
      <c r="O310">
        <v>1350</v>
      </c>
      <c r="P310" s="2">
        <f t="shared" si="4"/>
        <v>1350</v>
      </c>
    </row>
    <row r="311" spans="1:16" x14ac:dyDescent="0.3">
      <c r="A311">
        <v>310</v>
      </c>
      <c r="B311" s="54">
        <v>45331</v>
      </c>
      <c r="C311" s="53" t="s">
        <v>748</v>
      </c>
      <c r="D311" t="s">
        <v>760</v>
      </c>
      <c r="E311" t="s">
        <v>752</v>
      </c>
      <c r="F311" t="s">
        <v>110</v>
      </c>
      <c r="G311" t="s">
        <v>883</v>
      </c>
      <c r="H311" t="s">
        <v>97</v>
      </c>
      <c r="I311" t="s">
        <v>111</v>
      </c>
      <c r="J311" t="s">
        <v>95</v>
      </c>
      <c r="K311" t="s">
        <v>114</v>
      </c>
      <c r="L311" t="s">
        <v>128</v>
      </c>
      <c r="M311" t="s">
        <v>45</v>
      </c>
      <c r="N311">
        <v>1</v>
      </c>
      <c r="O311">
        <v>2000</v>
      </c>
      <c r="P311" s="2">
        <f t="shared" si="4"/>
        <v>2000</v>
      </c>
    </row>
    <row r="312" spans="1:16" x14ac:dyDescent="0.3">
      <c r="A312">
        <v>311</v>
      </c>
      <c r="B312" s="54">
        <v>45332</v>
      </c>
      <c r="C312" s="53" t="s">
        <v>749</v>
      </c>
      <c r="D312" t="s">
        <v>401</v>
      </c>
      <c r="E312" t="s">
        <v>752</v>
      </c>
      <c r="F312" t="s">
        <v>752</v>
      </c>
      <c r="G312" t="s">
        <v>312</v>
      </c>
      <c r="H312" t="s">
        <v>8</v>
      </c>
      <c r="I312" t="s">
        <v>854</v>
      </c>
      <c r="J312" t="s">
        <v>854</v>
      </c>
      <c r="K312" t="s">
        <v>130</v>
      </c>
      <c r="L312" t="s">
        <v>854</v>
      </c>
      <c r="M312" t="s">
        <v>45</v>
      </c>
      <c r="N312">
        <v>1</v>
      </c>
      <c r="O312">
        <v>400</v>
      </c>
      <c r="P312" s="2">
        <f t="shared" si="4"/>
        <v>400</v>
      </c>
    </row>
    <row r="313" spans="1:16" x14ac:dyDescent="0.3">
      <c r="A313">
        <v>312</v>
      </c>
      <c r="B313" s="54">
        <v>45334</v>
      </c>
      <c r="C313" s="53" t="s">
        <v>749</v>
      </c>
      <c r="D313" t="s">
        <v>379</v>
      </c>
      <c r="E313" t="s">
        <v>752</v>
      </c>
      <c r="F313" t="s">
        <v>752</v>
      </c>
      <c r="G313" t="s">
        <v>312</v>
      </c>
      <c r="H313" t="s">
        <v>8</v>
      </c>
      <c r="I313" t="s">
        <v>854</v>
      </c>
      <c r="J313" t="s">
        <v>854</v>
      </c>
      <c r="K313" t="s">
        <v>130</v>
      </c>
      <c r="L313" t="s">
        <v>854</v>
      </c>
      <c r="M313" t="s">
        <v>45</v>
      </c>
      <c r="N313">
        <v>1</v>
      </c>
      <c r="O313">
        <v>343.42</v>
      </c>
      <c r="P313" s="2">
        <f t="shared" si="4"/>
        <v>343.42</v>
      </c>
    </row>
    <row r="314" spans="1:16" x14ac:dyDescent="0.3">
      <c r="A314">
        <v>313</v>
      </c>
      <c r="B314" s="54">
        <v>45338</v>
      </c>
      <c r="C314" s="53" t="s">
        <v>749</v>
      </c>
      <c r="D314" t="s">
        <v>315</v>
      </c>
      <c r="E314" t="s">
        <v>752</v>
      </c>
      <c r="F314" t="s">
        <v>752</v>
      </c>
      <c r="G314" t="s">
        <v>18</v>
      </c>
      <c r="H314" t="s">
        <v>8</v>
      </c>
      <c r="I314" t="s">
        <v>854</v>
      </c>
      <c r="J314" t="s">
        <v>854</v>
      </c>
      <c r="K314" t="s">
        <v>130</v>
      </c>
      <c r="L314" t="s">
        <v>854</v>
      </c>
      <c r="M314" t="s">
        <v>45</v>
      </c>
      <c r="N314">
        <v>1</v>
      </c>
      <c r="O314">
        <v>2000</v>
      </c>
      <c r="P314" s="2">
        <f t="shared" si="4"/>
        <v>2000</v>
      </c>
    </row>
    <row r="315" spans="1:16" x14ac:dyDescent="0.3">
      <c r="A315">
        <v>314</v>
      </c>
      <c r="B315" s="54">
        <v>45340</v>
      </c>
      <c r="C315" s="53" t="s">
        <v>749</v>
      </c>
      <c r="D315" t="s">
        <v>319</v>
      </c>
      <c r="E315" t="s">
        <v>752</v>
      </c>
      <c r="F315" t="s">
        <v>752</v>
      </c>
      <c r="G315" t="s">
        <v>18</v>
      </c>
      <c r="H315" t="s">
        <v>8</v>
      </c>
      <c r="I315" t="s">
        <v>854</v>
      </c>
      <c r="J315" t="s">
        <v>854</v>
      </c>
      <c r="K315" t="s">
        <v>130</v>
      </c>
      <c r="L315" t="s">
        <v>854</v>
      </c>
      <c r="M315" t="s">
        <v>45</v>
      </c>
      <c r="N315">
        <v>1</v>
      </c>
      <c r="O315">
        <v>549</v>
      </c>
      <c r="P315" s="2">
        <f t="shared" si="4"/>
        <v>549</v>
      </c>
    </row>
    <row r="316" spans="1:16" x14ac:dyDescent="0.3">
      <c r="A316">
        <v>315</v>
      </c>
      <c r="B316" s="54">
        <v>45341</v>
      </c>
      <c r="C316" s="53" t="s">
        <v>749</v>
      </c>
      <c r="D316" t="s">
        <v>402</v>
      </c>
      <c r="E316" t="s">
        <v>752</v>
      </c>
      <c r="F316" t="s">
        <v>752</v>
      </c>
      <c r="G316" t="s">
        <v>312</v>
      </c>
      <c r="H316" t="s">
        <v>8</v>
      </c>
      <c r="I316" t="s">
        <v>854</v>
      </c>
      <c r="J316" t="s">
        <v>854</v>
      </c>
      <c r="K316" t="s">
        <v>130</v>
      </c>
      <c r="L316" t="s">
        <v>854</v>
      </c>
      <c r="M316" t="s">
        <v>45</v>
      </c>
      <c r="N316">
        <v>1</v>
      </c>
      <c r="O316">
        <v>400</v>
      </c>
      <c r="P316" s="2">
        <f t="shared" si="4"/>
        <v>400</v>
      </c>
    </row>
    <row r="317" spans="1:16" x14ac:dyDescent="0.3">
      <c r="A317">
        <v>316</v>
      </c>
      <c r="B317" s="54">
        <v>45342</v>
      </c>
      <c r="C317" s="53" t="s">
        <v>748</v>
      </c>
      <c r="D317" t="s">
        <v>763</v>
      </c>
      <c r="E317" t="s">
        <v>752</v>
      </c>
      <c r="F317" t="s">
        <v>116</v>
      </c>
      <c r="G317" t="str">
        <f>VLOOKUP(F317,'Ingresos RockstarSkull'!$B:$D,3,0)</f>
        <v>Hugo Vázquez</v>
      </c>
      <c r="H317" t="s">
        <v>97</v>
      </c>
      <c r="I317" t="s">
        <v>96</v>
      </c>
      <c r="J317" t="s">
        <v>95</v>
      </c>
      <c r="K317" t="s">
        <v>114</v>
      </c>
      <c r="L317" t="s">
        <v>117</v>
      </c>
      <c r="M317" t="s">
        <v>45</v>
      </c>
      <c r="N317">
        <v>1</v>
      </c>
      <c r="O317">
        <v>1350</v>
      </c>
      <c r="P317" s="2">
        <f t="shared" si="4"/>
        <v>1350</v>
      </c>
    </row>
    <row r="318" spans="1:16" x14ac:dyDescent="0.3">
      <c r="A318">
        <v>317</v>
      </c>
      <c r="B318" s="54">
        <v>45345</v>
      </c>
      <c r="C318" s="53" t="s">
        <v>749</v>
      </c>
      <c r="D318" t="s">
        <v>403</v>
      </c>
      <c r="E318" t="s">
        <v>752</v>
      </c>
      <c r="F318" t="s">
        <v>752</v>
      </c>
      <c r="G318" t="s">
        <v>191</v>
      </c>
      <c r="H318" t="s">
        <v>8</v>
      </c>
      <c r="I318" t="s">
        <v>854</v>
      </c>
      <c r="J318" t="s">
        <v>854</v>
      </c>
      <c r="K318" t="s">
        <v>130</v>
      </c>
      <c r="L318" t="s">
        <v>854</v>
      </c>
      <c r="M318" t="s">
        <v>45</v>
      </c>
      <c r="N318">
        <v>1</v>
      </c>
      <c r="O318">
        <v>11560</v>
      </c>
      <c r="P318" s="2">
        <f t="shared" si="4"/>
        <v>11560</v>
      </c>
    </row>
    <row r="319" spans="1:16" x14ac:dyDescent="0.3">
      <c r="A319">
        <v>318</v>
      </c>
      <c r="B319" s="54">
        <v>45345</v>
      </c>
      <c r="C319" s="53" t="s">
        <v>749</v>
      </c>
      <c r="D319" t="s">
        <v>375</v>
      </c>
      <c r="E319" t="s">
        <v>752</v>
      </c>
      <c r="F319" t="s">
        <v>752</v>
      </c>
      <c r="G319" t="s">
        <v>191</v>
      </c>
      <c r="H319" t="s">
        <v>8</v>
      </c>
      <c r="I319" t="s">
        <v>854</v>
      </c>
      <c r="J319" t="s">
        <v>854</v>
      </c>
      <c r="K319" t="s">
        <v>130</v>
      </c>
      <c r="L319" t="s">
        <v>854</v>
      </c>
      <c r="M319" t="s">
        <v>45</v>
      </c>
      <c r="N319">
        <v>1</v>
      </c>
      <c r="O319">
        <v>5000</v>
      </c>
      <c r="P319" s="2">
        <f t="shared" si="4"/>
        <v>5000</v>
      </c>
    </row>
    <row r="320" spans="1:16" x14ac:dyDescent="0.3">
      <c r="A320">
        <v>319</v>
      </c>
      <c r="B320" s="54">
        <v>45346</v>
      </c>
      <c r="C320" s="53" t="s">
        <v>749</v>
      </c>
      <c r="D320" t="s">
        <v>404</v>
      </c>
      <c r="E320" t="s">
        <v>752</v>
      </c>
      <c r="F320" t="s">
        <v>752</v>
      </c>
      <c r="G320" t="s">
        <v>312</v>
      </c>
      <c r="H320" t="s">
        <v>8</v>
      </c>
      <c r="I320" t="s">
        <v>854</v>
      </c>
      <c r="J320" t="s">
        <v>854</v>
      </c>
      <c r="K320" t="s">
        <v>130</v>
      </c>
      <c r="L320" t="s">
        <v>854</v>
      </c>
      <c r="M320" t="s">
        <v>45</v>
      </c>
      <c r="N320">
        <v>1</v>
      </c>
      <c r="O320">
        <v>400</v>
      </c>
      <c r="P320" s="2">
        <f t="shared" si="4"/>
        <v>400</v>
      </c>
    </row>
    <row r="321" spans="1:16" x14ac:dyDescent="0.3">
      <c r="A321">
        <v>320</v>
      </c>
      <c r="B321" s="54">
        <v>45347</v>
      </c>
      <c r="C321" s="53" t="s">
        <v>749</v>
      </c>
      <c r="D321" s="53" t="s">
        <v>22</v>
      </c>
      <c r="E321" t="s">
        <v>746</v>
      </c>
      <c r="F321" t="s">
        <v>746</v>
      </c>
      <c r="G321" t="s">
        <v>18</v>
      </c>
      <c r="H321" t="s">
        <v>19</v>
      </c>
      <c r="I321" t="s">
        <v>854</v>
      </c>
      <c r="J321" t="s">
        <v>854</v>
      </c>
      <c r="K321" t="s">
        <v>854</v>
      </c>
      <c r="L321" t="s">
        <v>854</v>
      </c>
      <c r="M321" t="s">
        <v>45</v>
      </c>
      <c r="N321">
        <v>1</v>
      </c>
      <c r="O321">
        <v>519.67999999999995</v>
      </c>
      <c r="P321" s="2">
        <f t="shared" si="4"/>
        <v>519.67999999999995</v>
      </c>
    </row>
    <row r="322" spans="1:16" x14ac:dyDescent="0.3">
      <c r="A322">
        <v>321</v>
      </c>
      <c r="B322" s="54">
        <v>45349</v>
      </c>
      <c r="C322" s="53" t="s">
        <v>748</v>
      </c>
      <c r="D322" t="s">
        <v>761</v>
      </c>
      <c r="E322" t="s">
        <v>752</v>
      </c>
      <c r="F322" t="s">
        <v>113</v>
      </c>
      <c r="G322" t="str">
        <f>VLOOKUP(F322,'Ingresos RockstarSkull'!$B:$D,3,0)</f>
        <v>Hugo Vázquez</v>
      </c>
      <c r="H322" t="s">
        <v>8</v>
      </c>
      <c r="I322" t="s">
        <v>99</v>
      </c>
      <c r="J322" t="s">
        <v>95</v>
      </c>
      <c r="K322" t="s">
        <v>114</v>
      </c>
      <c r="L322">
        <v>0</v>
      </c>
      <c r="M322" t="s">
        <v>51</v>
      </c>
      <c r="N322">
        <v>1</v>
      </c>
      <c r="O322">
        <v>1350</v>
      </c>
      <c r="P322" s="2">
        <f t="shared" ref="P322:P385" si="5">N322*O322</f>
        <v>1350</v>
      </c>
    </row>
    <row r="323" spans="1:16" x14ac:dyDescent="0.3">
      <c r="A323">
        <v>322</v>
      </c>
      <c r="B323" s="54">
        <v>45349</v>
      </c>
      <c r="C323" s="53" t="s">
        <v>748</v>
      </c>
      <c r="D323" t="s">
        <v>762</v>
      </c>
      <c r="E323" t="s">
        <v>752</v>
      </c>
      <c r="F323" t="s">
        <v>113</v>
      </c>
      <c r="G323" t="str">
        <f>VLOOKUP(F323,'Ingresos RockstarSkull'!$B:$D,3,0)</f>
        <v>Hugo Vázquez</v>
      </c>
      <c r="H323" t="s">
        <v>97</v>
      </c>
      <c r="I323" t="s">
        <v>115</v>
      </c>
      <c r="J323" t="s">
        <v>95</v>
      </c>
      <c r="K323" t="s">
        <v>114</v>
      </c>
      <c r="L323">
        <v>0</v>
      </c>
      <c r="M323" t="s">
        <v>51</v>
      </c>
      <c r="N323">
        <v>1</v>
      </c>
      <c r="O323">
        <v>1350</v>
      </c>
      <c r="P323" s="2">
        <f t="shared" si="5"/>
        <v>1350</v>
      </c>
    </row>
    <row r="324" spans="1:16" x14ac:dyDescent="0.3">
      <c r="A324">
        <v>323</v>
      </c>
      <c r="B324" s="54">
        <v>45350</v>
      </c>
      <c r="C324" s="53" t="s">
        <v>749</v>
      </c>
      <c r="D324" t="s">
        <v>405</v>
      </c>
      <c r="E324" t="s">
        <v>752</v>
      </c>
      <c r="F324" t="s">
        <v>752</v>
      </c>
      <c r="G324" t="s">
        <v>312</v>
      </c>
      <c r="H324" t="s">
        <v>8</v>
      </c>
      <c r="I324" t="s">
        <v>854</v>
      </c>
      <c r="J324" t="s">
        <v>854</v>
      </c>
      <c r="K324" t="s">
        <v>130</v>
      </c>
      <c r="L324" t="s">
        <v>854</v>
      </c>
      <c r="M324" t="s">
        <v>45</v>
      </c>
      <c r="N324">
        <v>1</v>
      </c>
      <c r="O324">
        <v>10000</v>
      </c>
      <c r="P324" s="2">
        <f t="shared" si="5"/>
        <v>10000</v>
      </c>
    </row>
    <row r="325" spans="1:16" x14ac:dyDescent="0.3">
      <c r="A325">
        <v>324</v>
      </c>
      <c r="B325" s="54">
        <v>45350</v>
      </c>
      <c r="C325" s="53" t="s">
        <v>749</v>
      </c>
      <c r="D325" t="s">
        <v>406</v>
      </c>
      <c r="E325" t="s">
        <v>752</v>
      </c>
      <c r="F325" t="s">
        <v>752</v>
      </c>
      <c r="G325" t="s">
        <v>191</v>
      </c>
      <c r="H325" t="s">
        <v>8</v>
      </c>
      <c r="I325" t="s">
        <v>854</v>
      </c>
      <c r="J325" t="s">
        <v>854</v>
      </c>
      <c r="K325" t="s">
        <v>130</v>
      </c>
      <c r="L325" t="s">
        <v>854</v>
      </c>
      <c r="M325" t="s">
        <v>45</v>
      </c>
      <c r="N325">
        <v>1</v>
      </c>
      <c r="O325">
        <v>-10000</v>
      </c>
      <c r="P325" s="2">
        <f t="shared" si="5"/>
        <v>-10000</v>
      </c>
    </row>
    <row r="326" spans="1:16" x14ac:dyDescent="0.3">
      <c r="A326">
        <v>325</v>
      </c>
      <c r="B326" s="54">
        <v>45351</v>
      </c>
      <c r="C326" s="53" t="s">
        <v>748</v>
      </c>
      <c r="D326" t="s">
        <v>764</v>
      </c>
      <c r="E326" t="s">
        <v>752</v>
      </c>
      <c r="F326" t="s">
        <v>118</v>
      </c>
      <c r="G326" t="str">
        <f>VLOOKUP(F326,'Ingresos RockstarSkull'!$B:$D,3,0)</f>
        <v>Luis Blanquet</v>
      </c>
      <c r="H326" t="s">
        <v>8</v>
      </c>
      <c r="I326" t="s">
        <v>119</v>
      </c>
      <c r="J326" t="s">
        <v>95</v>
      </c>
      <c r="K326">
        <v>0</v>
      </c>
      <c r="L326">
        <v>0</v>
      </c>
      <c r="M326" t="s">
        <v>51</v>
      </c>
      <c r="N326">
        <v>1</v>
      </c>
      <c r="O326">
        <v>1500</v>
      </c>
      <c r="P326" s="2">
        <f t="shared" si="5"/>
        <v>1500</v>
      </c>
    </row>
    <row r="327" spans="1:16" x14ac:dyDescent="0.3">
      <c r="A327">
        <v>326</v>
      </c>
      <c r="B327" s="54">
        <v>45351</v>
      </c>
      <c r="C327" s="53" t="s">
        <v>749</v>
      </c>
      <c r="D327" t="s">
        <v>334</v>
      </c>
      <c r="E327" t="s">
        <v>752</v>
      </c>
      <c r="F327" t="s">
        <v>752</v>
      </c>
      <c r="G327" t="s">
        <v>312</v>
      </c>
      <c r="H327" t="s">
        <v>97</v>
      </c>
      <c r="I327" t="s">
        <v>854</v>
      </c>
      <c r="J327" t="s">
        <v>854</v>
      </c>
      <c r="K327" t="s">
        <v>130</v>
      </c>
      <c r="L327" t="s">
        <v>854</v>
      </c>
      <c r="M327" t="s">
        <v>45</v>
      </c>
      <c r="N327">
        <v>1</v>
      </c>
      <c r="O327">
        <v>752.26</v>
      </c>
      <c r="P327" s="2">
        <f t="shared" si="5"/>
        <v>752.26</v>
      </c>
    </row>
    <row r="328" spans="1:16" x14ac:dyDescent="0.3">
      <c r="A328">
        <v>327</v>
      </c>
      <c r="B328" s="54">
        <v>45351</v>
      </c>
      <c r="C328" s="53" t="s">
        <v>749</v>
      </c>
      <c r="D328" t="s">
        <v>315</v>
      </c>
      <c r="E328" t="s">
        <v>752</v>
      </c>
      <c r="F328" t="s">
        <v>752</v>
      </c>
      <c r="G328" t="s">
        <v>18</v>
      </c>
      <c r="H328" t="s">
        <v>8</v>
      </c>
      <c r="I328" t="s">
        <v>854</v>
      </c>
      <c r="J328" t="s">
        <v>854</v>
      </c>
      <c r="K328" t="s">
        <v>130</v>
      </c>
      <c r="L328" t="s">
        <v>854</v>
      </c>
      <c r="M328" t="s">
        <v>45</v>
      </c>
      <c r="N328">
        <v>1</v>
      </c>
      <c r="O328">
        <v>2000</v>
      </c>
      <c r="P328" s="2">
        <f t="shared" si="5"/>
        <v>2000</v>
      </c>
    </row>
    <row r="329" spans="1:16" x14ac:dyDescent="0.3">
      <c r="A329">
        <v>328</v>
      </c>
      <c r="B329" s="54">
        <v>45351</v>
      </c>
      <c r="C329" s="53" t="s">
        <v>749</v>
      </c>
      <c r="D329" t="s">
        <v>364</v>
      </c>
      <c r="E329" t="s">
        <v>752</v>
      </c>
      <c r="F329" t="s">
        <v>752</v>
      </c>
      <c r="G329" t="s">
        <v>312</v>
      </c>
      <c r="H329" t="s">
        <v>8</v>
      </c>
      <c r="I329" t="s">
        <v>854</v>
      </c>
      <c r="J329" t="s">
        <v>854</v>
      </c>
      <c r="K329" t="s">
        <v>130</v>
      </c>
      <c r="L329" t="s">
        <v>854</v>
      </c>
      <c r="M329" t="s">
        <v>45</v>
      </c>
      <c r="N329">
        <v>1</v>
      </c>
      <c r="O329">
        <v>1200</v>
      </c>
      <c r="P329" s="2">
        <f t="shared" si="5"/>
        <v>1200</v>
      </c>
    </row>
    <row r="330" spans="1:16" x14ac:dyDescent="0.3">
      <c r="A330">
        <v>329</v>
      </c>
      <c r="B330" s="54">
        <v>45351</v>
      </c>
      <c r="C330" s="53" t="s">
        <v>749</v>
      </c>
      <c r="D330" t="s">
        <v>365</v>
      </c>
      <c r="E330" t="s">
        <v>752</v>
      </c>
      <c r="F330" t="s">
        <v>752</v>
      </c>
      <c r="G330" t="s">
        <v>312</v>
      </c>
      <c r="H330" t="s">
        <v>8</v>
      </c>
      <c r="I330" t="s">
        <v>854</v>
      </c>
      <c r="J330" t="s">
        <v>854</v>
      </c>
      <c r="K330" t="s">
        <v>130</v>
      </c>
      <c r="L330" t="s">
        <v>854</v>
      </c>
      <c r="M330" t="s">
        <v>45</v>
      </c>
      <c r="N330">
        <v>1</v>
      </c>
      <c r="O330">
        <v>1200</v>
      </c>
      <c r="P330" s="2">
        <f t="shared" si="5"/>
        <v>1200</v>
      </c>
    </row>
    <row r="331" spans="1:16" x14ac:dyDescent="0.3">
      <c r="A331">
        <v>330</v>
      </c>
      <c r="B331" s="54">
        <v>45351</v>
      </c>
      <c r="C331" s="53" t="s">
        <v>749</v>
      </c>
      <c r="D331" t="s">
        <v>394</v>
      </c>
      <c r="E331" t="s">
        <v>752</v>
      </c>
      <c r="F331" t="s">
        <v>752</v>
      </c>
      <c r="G331" t="s">
        <v>312</v>
      </c>
      <c r="H331" t="s">
        <v>8</v>
      </c>
      <c r="I331" t="s">
        <v>854</v>
      </c>
      <c r="J331" t="s">
        <v>854</v>
      </c>
      <c r="K331" t="s">
        <v>130</v>
      </c>
      <c r="L331" t="s">
        <v>854</v>
      </c>
      <c r="M331" t="s">
        <v>45</v>
      </c>
      <c r="N331">
        <v>1</v>
      </c>
      <c r="O331">
        <v>400</v>
      </c>
      <c r="P331" s="2">
        <f t="shared" si="5"/>
        <v>400</v>
      </c>
    </row>
    <row r="332" spans="1:16" x14ac:dyDescent="0.3">
      <c r="A332">
        <v>331</v>
      </c>
      <c r="B332" s="54">
        <v>45351</v>
      </c>
      <c r="C332" s="53" t="s">
        <v>749</v>
      </c>
      <c r="D332" t="s">
        <v>360</v>
      </c>
      <c r="E332" t="s">
        <v>752</v>
      </c>
      <c r="F332" t="s">
        <v>752</v>
      </c>
      <c r="G332" t="s">
        <v>312</v>
      </c>
      <c r="H332" t="s">
        <v>8</v>
      </c>
      <c r="I332" t="s">
        <v>854</v>
      </c>
      <c r="J332" t="s">
        <v>854</v>
      </c>
      <c r="K332" t="s">
        <v>130</v>
      </c>
      <c r="L332" t="s">
        <v>854</v>
      </c>
      <c r="M332" t="s">
        <v>45</v>
      </c>
      <c r="N332">
        <v>1</v>
      </c>
      <c r="O332">
        <v>400</v>
      </c>
      <c r="P332" s="2">
        <f t="shared" si="5"/>
        <v>400</v>
      </c>
    </row>
    <row r="333" spans="1:16" x14ac:dyDescent="0.3">
      <c r="A333">
        <v>332</v>
      </c>
      <c r="B333" s="54">
        <v>45352</v>
      </c>
      <c r="C333" s="53" t="s">
        <v>748</v>
      </c>
      <c r="D333" t="s">
        <v>756</v>
      </c>
      <c r="E333" t="s">
        <v>752</v>
      </c>
      <c r="F333" t="s">
        <v>103</v>
      </c>
      <c r="G333" t="str">
        <f>VLOOKUP(F333,'Ingresos RockstarSkull'!$B:$D,3,0)</f>
        <v>Manuel Reyes</v>
      </c>
      <c r="H333" t="s">
        <v>97</v>
      </c>
      <c r="I333" t="s">
        <v>104</v>
      </c>
      <c r="J333" t="s">
        <v>95</v>
      </c>
      <c r="K333" t="s">
        <v>130</v>
      </c>
      <c r="L333">
        <v>0</v>
      </c>
      <c r="M333" t="s">
        <v>51</v>
      </c>
      <c r="N333">
        <v>1</v>
      </c>
      <c r="O333">
        <v>1500</v>
      </c>
      <c r="P333" s="2">
        <f t="shared" si="5"/>
        <v>1500</v>
      </c>
    </row>
    <row r="334" spans="1:16" x14ac:dyDescent="0.3">
      <c r="A334">
        <v>333</v>
      </c>
      <c r="B334" s="54">
        <v>45353</v>
      </c>
      <c r="C334" s="53" t="s">
        <v>748</v>
      </c>
      <c r="D334" t="s">
        <v>754</v>
      </c>
      <c r="E334" t="s">
        <v>752</v>
      </c>
      <c r="F334" t="s">
        <v>98</v>
      </c>
      <c r="G334" t="str">
        <f>VLOOKUP(F334,'Ingresos RockstarSkull'!$B:$D,3,0)</f>
        <v>Hugo Vázquez</v>
      </c>
      <c r="H334" t="s">
        <v>100</v>
      </c>
      <c r="I334" t="s">
        <v>99</v>
      </c>
      <c r="J334" t="s">
        <v>95</v>
      </c>
      <c r="K334">
        <v>0</v>
      </c>
      <c r="L334">
        <v>0</v>
      </c>
      <c r="M334" t="s">
        <v>51</v>
      </c>
      <c r="N334">
        <v>1</v>
      </c>
      <c r="O334">
        <v>0</v>
      </c>
      <c r="P334" s="2">
        <f t="shared" si="5"/>
        <v>0</v>
      </c>
    </row>
    <row r="335" spans="1:16" x14ac:dyDescent="0.3">
      <c r="A335">
        <v>334</v>
      </c>
      <c r="B335" s="54">
        <v>45353</v>
      </c>
      <c r="C335" s="53" t="s">
        <v>749</v>
      </c>
      <c r="D335" t="s">
        <v>407</v>
      </c>
      <c r="E335" t="s">
        <v>752</v>
      </c>
      <c r="F335" t="s">
        <v>752</v>
      </c>
      <c r="G335" t="s">
        <v>191</v>
      </c>
      <c r="H335" t="s">
        <v>8</v>
      </c>
      <c r="I335" t="s">
        <v>854</v>
      </c>
      <c r="J335" t="s">
        <v>854</v>
      </c>
      <c r="K335" t="s">
        <v>130</v>
      </c>
      <c r="L335" t="s">
        <v>854</v>
      </c>
      <c r="M335" t="s">
        <v>45</v>
      </c>
      <c r="N335">
        <v>1</v>
      </c>
      <c r="O335">
        <v>684</v>
      </c>
      <c r="P335" s="2">
        <f t="shared" si="5"/>
        <v>684</v>
      </c>
    </row>
    <row r="336" spans="1:16" x14ac:dyDescent="0.3">
      <c r="A336">
        <v>335</v>
      </c>
      <c r="B336" s="54">
        <v>45353</v>
      </c>
      <c r="C336" s="53" t="s">
        <v>749</v>
      </c>
      <c r="D336" t="s">
        <v>408</v>
      </c>
      <c r="E336" t="s">
        <v>752</v>
      </c>
      <c r="F336" t="s">
        <v>752</v>
      </c>
      <c r="G336" t="s">
        <v>312</v>
      </c>
      <c r="H336" t="s">
        <v>8</v>
      </c>
      <c r="I336" t="s">
        <v>854</v>
      </c>
      <c r="J336" t="s">
        <v>854</v>
      </c>
      <c r="K336" t="s">
        <v>130</v>
      </c>
      <c r="L336" t="s">
        <v>854</v>
      </c>
      <c r="M336" t="s">
        <v>45</v>
      </c>
      <c r="N336">
        <v>1</v>
      </c>
      <c r="O336">
        <v>400</v>
      </c>
      <c r="P336" s="2">
        <f t="shared" si="5"/>
        <v>400</v>
      </c>
    </row>
    <row r="337" spans="1:16" x14ac:dyDescent="0.3">
      <c r="A337">
        <v>336</v>
      </c>
      <c r="B337" s="54">
        <v>45355</v>
      </c>
      <c r="C337" s="53" t="s">
        <v>748</v>
      </c>
      <c r="D337" t="s">
        <v>768</v>
      </c>
      <c r="E337" t="s">
        <v>752</v>
      </c>
      <c r="F337" t="s">
        <v>126</v>
      </c>
      <c r="G337" t="str">
        <f>VLOOKUP(F337,'Ingresos RockstarSkull'!$B:$D,3,0)</f>
        <v>Julio Olvera</v>
      </c>
      <c r="H337" t="s">
        <v>97</v>
      </c>
      <c r="I337" t="s">
        <v>127</v>
      </c>
      <c r="J337" t="s">
        <v>95</v>
      </c>
      <c r="K337" t="s">
        <v>114</v>
      </c>
      <c r="L337" t="s">
        <v>128</v>
      </c>
      <c r="M337" t="s">
        <v>45</v>
      </c>
      <c r="N337">
        <v>1</v>
      </c>
      <c r="O337">
        <v>2000</v>
      </c>
      <c r="P337" s="2">
        <f t="shared" si="5"/>
        <v>2000</v>
      </c>
    </row>
    <row r="338" spans="1:16" x14ac:dyDescent="0.3">
      <c r="A338">
        <v>337</v>
      </c>
      <c r="B338" s="54">
        <v>45355</v>
      </c>
      <c r="C338" s="53" t="s">
        <v>748</v>
      </c>
      <c r="D338" t="s">
        <v>758</v>
      </c>
      <c r="E338" t="s">
        <v>752</v>
      </c>
      <c r="F338" t="s">
        <v>107</v>
      </c>
      <c r="G338" t="str">
        <f>VLOOKUP(F338,'Ingresos RockstarSkull'!$B:$D,3,0)</f>
        <v>Julio Olvera</v>
      </c>
      <c r="H338" t="s">
        <v>8</v>
      </c>
      <c r="I338" t="s">
        <v>108</v>
      </c>
      <c r="J338" t="s">
        <v>95</v>
      </c>
      <c r="K338" t="s">
        <v>114</v>
      </c>
      <c r="L338" t="s">
        <v>555</v>
      </c>
      <c r="M338" t="s">
        <v>45</v>
      </c>
      <c r="N338">
        <v>1</v>
      </c>
      <c r="O338">
        <v>1500</v>
      </c>
      <c r="P338" s="2">
        <f t="shared" si="5"/>
        <v>1500</v>
      </c>
    </row>
    <row r="339" spans="1:16" x14ac:dyDescent="0.3">
      <c r="A339">
        <v>338</v>
      </c>
      <c r="B339" s="54">
        <v>45359</v>
      </c>
      <c r="C339" s="53" t="s">
        <v>749</v>
      </c>
      <c r="D339" t="s">
        <v>409</v>
      </c>
      <c r="E339" t="s">
        <v>752</v>
      </c>
      <c r="F339" t="s">
        <v>752</v>
      </c>
      <c r="G339" t="s">
        <v>312</v>
      </c>
      <c r="H339" t="s">
        <v>100</v>
      </c>
      <c r="I339" t="s">
        <v>854</v>
      </c>
      <c r="J339" t="s">
        <v>854</v>
      </c>
      <c r="K339" t="s">
        <v>130</v>
      </c>
      <c r="L339" t="s">
        <v>854</v>
      </c>
      <c r="M339" t="s">
        <v>45</v>
      </c>
      <c r="N339">
        <v>1</v>
      </c>
      <c r="O339">
        <v>150</v>
      </c>
      <c r="P339" s="2">
        <f t="shared" si="5"/>
        <v>150</v>
      </c>
    </row>
    <row r="340" spans="1:16" x14ac:dyDescent="0.3">
      <c r="A340">
        <v>339</v>
      </c>
      <c r="B340" s="54">
        <v>45360</v>
      </c>
      <c r="C340" s="53" t="s">
        <v>748</v>
      </c>
      <c r="D340" t="s">
        <v>767</v>
      </c>
      <c r="E340" t="s">
        <v>752</v>
      </c>
      <c r="F340" t="s">
        <v>123</v>
      </c>
      <c r="G340" t="str">
        <f>VLOOKUP(F340,'Ingresos RockstarSkull'!$B:$D,3,0)</f>
        <v>Julio Olvera</v>
      </c>
      <c r="H340" t="s">
        <v>97</v>
      </c>
      <c r="I340" t="s">
        <v>124</v>
      </c>
      <c r="J340" t="s">
        <v>95</v>
      </c>
      <c r="K340" t="s">
        <v>114</v>
      </c>
      <c r="L340" t="s">
        <v>125</v>
      </c>
      <c r="M340" t="s">
        <v>51</v>
      </c>
      <c r="N340">
        <v>1</v>
      </c>
      <c r="O340">
        <v>1350</v>
      </c>
      <c r="P340" s="2">
        <f t="shared" si="5"/>
        <v>1350</v>
      </c>
    </row>
    <row r="341" spans="1:16" x14ac:dyDescent="0.3">
      <c r="A341">
        <v>340</v>
      </c>
      <c r="B341" s="54">
        <v>45360</v>
      </c>
      <c r="C341" s="53" t="s">
        <v>748</v>
      </c>
      <c r="D341" t="s">
        <v>760</v>
      </c>
      <c r="E341" t="s">
        <v>752</v>
      </c>
      <c r="F341" t="s">
        <v>110</v>
      </c>
      <c r="G341" t="s">
        <v>883</v>
      </c>
      <c r="H341" t="s">
        <v>97</v>
      </c>
      <c r="I341" t="s">
        <v>111</v>
      </c>
      <c r="J341" t="s">
        <v>95</v>
      </c>
      <c r="K341" t="s">
        <v>114</v>
      </c>
      <c r="L341" t="s">
        <v>128</v>
      </c>
      <c r="M341" t="s">
        <v>45</v>
      </c>
      <c r="N341">
        <v>1</v>
      </c>
      <c r="O341">
        <v>2000</v>
      </c>
      <c r="P341" s="2">
        <f t="shared" si="5"/>
        <v>2000</v>
      </c>
    </row>
    <row r="342" spans="1:16" x14ac:dyDescent="0.3">
      <c r="A342">
        <v>341</v>
      </c>
      <c r="B342" s="54">
        <v>45360</v>
      </c>
      <c r="C342" s="53" t="s">
        <v>749</v>
      </c>
      <c r="D342" t="s">
        <v>410</v>
      </c>
      <c r="E342" t="s">
        <v>752</v>
      </c>
      <c r="F342" t="s">
        <v>752</v>
      </c>
      <c r="G342" t="s">
        <v>312</v>
      </c>
      <c r="H342" t="s">
        <v>8</v>
      </c>
      <c r="I342" t="s">
        <v>854</v>
      </c>
      <c r="J342" t="s">
        <v>854</v>
      </c>
      <c r="K342" t="s">
        <v>130</v>
      </c>
      <c r="L342" t="s">
        <v>854</v>
      </c>
      <c r="M342" t="s">
        <v>45</v>
      </c>
      <c r="N342">
        <v>1</v>
      </c>
      <c r="O342">
        <v>400</v>
      </c>
      <c r="P342" s="2">
        <f t="shared" si="5"/>
        <v>400</v>
      </c>
    </row>
    <row r="343" spans="1:16" x14ac:dyDescent="0.3">
      <c r="A343">
        <v>342</v>
      </c>
      <c r="B343" s="54">
        <v>45363</v>
      </c>
      <c r="C343" s="53" t="s">
        <v>749</v>
      </c>
      <c r="D343" t="s">
        <v>357</v>
      </c>
      <c r="E343" t="s">
        <v>752</v>
      </c>
      <c r="F343" t="s">
        <v>752</v>
      </c>
      <c r="G343" t="s">
        <v>18</v>
      </c>
      <c r="H343" t="s">
        <v>8</v>
      </c>
      <c r="I343" t="s">
        <v>854</v>
      </c>
      <c r="J343" t="s">
        <v>854</v>
      </c>
      <c r="K343" t="s">
        <v>130</v>
      </c>
      <c r="L343" t="s">
        <v>854</v>
      </c>
      <c r="M343" t="s">
        <v>45</v>
      </c>
      <c r="N343">
        <v>1</v>
      </c>
      <c r="O343">
        <v>643</v>
      </c>
      <c r="P343" s="2">
        <f t="shared" si="5"/>
        <v>643</v>
      </c>
    </row>
    <row r="344" spans="1:16" x14ac:dyDescent="0.3">
      <c r="A344">
        <v>343</v>
      </c>
      <c r="B344" s="54">
        <v>45366</v>
      </c>
      <c r="C344" s="53" t="s">
        <v>748</v>
      </c>
      <c r="D344" t="s">
        <v>770</v>
      </c>
      <c r="E344" t="s">
        <v>752</v>
      </c>
      <c r="F344" t="s">
        <v>131</v>
      </c>
      <c r="G344" t="str">
        <f>VLOOKUP(F344,'Ingresos RockstarSkull'!$B:$D,3,0)</f>
        <v>Hugo Vázquez</v>
      </c>
      <c r="H344" t="s">
        <v>97</v>
      </c>
      <c r="I344" t="s">
        <v>96</v>
      </c>
      <c r="J344" t="s">
        <v>95</v>
      </c>
      <c r="K344" t="s">
        <v>114</v>
      </c>
      <c r="L344" t="s">
        <v>132</v>
      </c>
      <c r="M344" t="s">
        <v>51</v>
      </c>
      <c r="N344">
        <v>1</v>
      </c>
      <c r="O344">
        <v>1350</v>
      </c>
      <c r="P344" s="2">
        <f t="shared" si="5"/>
        <v>1350</v>
      </c>
    </row>
    <row r="345" spans="1:16" x14ac:dyDescent="0.3">
      <c r="A345">
        <v>344</v>
      </c>
      <c r="B345" s="54">
        <v>45366</v>
      </c>
      <c r="C345" s="53" t="s">
        <v>749</v>
      </c>
      <c r="D345" t="s">
        <v>315</v>
      </c>
      <c r="E345" t="s">
        <v>752</v>
      </c>
      <c r="F345" t="s">
        <v>752</v>
      </c>
      <c r="G345" t="s">
        <v>312</v>
      </c>
      <c r="H345" t="s">
        <v>8</v>
      </c>
      <c r="I345" t="s">
        <v>854</v>
      </c>
      <c r="J345" t="s">
        <v>854</v>
      </c>
      <c r="K345" t="s">
        <v>130</v>
      </c>
      <c r="L345" t="s">
        <v>854</v>
      </c>
      <c r="M345" t="s">
        <v>45</v>
      </c>
      <c r="N345">
        <v>1</v>
      </c>
      <c r="O345">
        <v>2000</v>
      </c>
      <c r="P345" s="2">
        <f t="shared" si="5"/>
        <v>2000</v>
      </c>
    </row>
    <row r="346" spans="1:16" x14ac:dyDescent="0.3">
      <c r="A346">
        <v>345</v>
      </c>
      <c r="B346" s="54">
        <v>45367</v>
      </c>
      <c r="C346" s="53" t="s">
        <v>749</v>
      </c>
      <c r="D346" t="s">
        <v>319</v>
      </c>
      <c r="E346" t="s">
        <v>752</v>
      </c>
      <c r="F346" t="s">
        <v>752</v>
      </c>
      <c r="G346" t="s">
        <v>312</v>
      </c>
      <c r="H346" t="s">
        <v>8</v>
      </c>
      <c r="I346" t="s">
        <v>854</v>
      </c>
      <c r="J346" t="s">
        <v>854</v>
      </c>
      <c r="K346" t="s">
        <v>130</v>
      </c>
      <c r="L346" t="s">
        <v>854</v>
      </c>
      <c r="M346" t="s">
        <v>45</v>
      </c>
      <c r="N346">
        <v>1</v>
      </c>
      <c r="O346">
        <v>499</v>
      </c>
      <c r="P346" s="2">
        <f t="shared" si="5"/>
        <v>499</v>
      </c>
    </row>
    <row r="347" spans="1:16" x14ac:dyDescent="0.3">
      <c r="A347">
        <v>346</v>
      </c>
      <c r="B347" s="54">
        <v>45369</v>
      </c>
      <c r="C347" s="53" t="s">
        <v>749</v>
      </c>
      <c r="D347" t="s">
        <v>411</v>
      </c>
      <c r="E347" t="s">
        <v>752</v>
      </c>
      <c r="F347" t="s">
        <v>752</v>
      </c>
      <c r="G347" t="s">
        <v>312</v>
      </c>
      <c r="H347" t="s">
        <v>8</v>
      </c>
      <c r="I347" t="s">
        <v>854</v>
      </c>
      <c r="J347" t="s">
        <v>854</v>
      </c>
      <c r="K347" t="s">
        <v>130</v>
      </c>
      <c r="L347" t="s">
        <v>854</v>
      </c>
      <c r="M347" t="s">
        <v>45</v>
      </c>
      <c r="N347">
        <v>1</v>
      </c>
      <c r="O347">
        <v>400</v>
      </c>
      <c r="P347" s="2">
        <f t="shared" si="5"/>
        <v>400</v>
      </c>
    </row>
    <row r="348" spans="1:16" x14ac:dyDescent="0.3">
      <c r="A348">
        <v>347</v>
      </c>
      <c r="B348" s="54">
        <v>45370</v>
      </c>
      <c r="C348" s="53" t="s">
        <v>748</v>
      </c>
      <c r="D348" t="s">
        <v>769</v>
      </c>
      <c r="E348" t="s">
        <v>752</v>
      </c>
      <c r="F348" t="s">
        <v>129</v>
      </c>
      <c r="G348" t="str">
        <f>VLOOKUP(F348,'Ingresos RockstarSkull'!$B:$D,3,0)</f>
        <v>Luis Blanquet</v>
      </c>
      <c r="H348" t="s">
        <v>97</v>
      </c>
      <c r="I348" t="s">
        <v>124</v>
      </c>
      <c r="J348" t="s">
        <v>95</v>
      </c>
      <c r="K348" t="s">
        <v>130</v>
      </c>
      <c r="L348">
        <v>0</v>
      </c>
      <c r="M348" t="s">
        <v>51</v>
      </c>
      <c r="N348">
        <v>1</v>
      </c>
      <c r="O348">
        <v>1500</v>
      </c>
      <c r="P348" s="2">
        <f t="shared" si="5"/>
        <v>1500</v>
      </c>
    </row>
    <row r="349" spans="1:16" x14ac:dyDescent="0.3">
      <c r="A349">
        <v>348</v>
      </c>
      <c r="B349" s="54">
        <v>45371</v>
      </c>
      <c r="C349" s="53" t="s">
        <v>748</v>
      </c>
      <c r="D349" t="s">
        <v>763</v>
      </c>
      <c r="E349" t="s">
        <v>752</v>
      </c>
      <c r="F349" t="s">
        <v>116</v>
      </c>
      <c r="G349" t="str">
        <f>VLOOKUP(F349,'Ingresos RockstarSkull'!$B:$D,3,0)</f>
        <v>Hugo Vázquez</v>
      </c>
      <c r="H349" t="s">
        <v>97</v>
      </c>
      <c r="I349" t="s">
        <v>96</v>
      </c>
      <c r="J349" t="s">
        <v>95</v>
      </c>
      <c r="K349" t="s">
        <v>114</v>
      </c>
      <c r="L349" t="s">
        <v>117</v>
      </c>
      <c r="M349" t="s">
        <v>45</v>
      </c>
      <c r="N349">
        <v>1</v>
      </c>
      <c r="O349">
        <v>1350</v>
      </c>
      <c r="P349" s="2">
        <f t="shared" si="5"/>
        <v>1350</v>
      </c>
    </row>
    <row r="350" spans="1:16" x14ac:dyDescent="0.3">
      <c r="A350">
        <v>349</v>
      </c>
      <c r="B350" s="54">
        <v>45373</v>
      </c>
      <c r="C350" s="53" t="s">
        <v>748</v>
      </c>
      <c r="D350" t="s">
        <v>771</v>
      </c>
      <c r="E350" t="s">
        <v>752</v>
      </c>
      <c r="F350" t="s">
        <v>133</v>
      </c>
      <c r="G350" t="str">
        <f>VLOOKUP(F350,'Ingresos RockstarSkull'!$B:$D,3,0)</f>
        <v>Manuel Reyes</v>
      </c>
      <c r="H350" t="s">
        <v>97</v>
      </c>
      <c r="I350" t="s">
        <v>134</v>
      </c>
      <c r="J350" t="s">
        <v>95</v>
      </c>
      <c r="K350" t="s">
        <v>114</v>
      </c>
      <c r="L350" t="s">
        <v>133</v>
      </c>
      <c r="M350" t="s">
        <v>51</v>
      </c>
      <c r="N350">
        <v>1</v>
      </c>
      <c r="O350">
        <v>1350</v>
      </c>
      <c r="P350" s="2">
        <f t="shared" si="5"/>
        <v>1350</v>
      </c>
    </row>
    <row r="351" spans="1:16" x14ac:dyDescent="0.3">
      <c r="A351">
        <v>350</v>
      </c>
      <c r="B351" s="54">
        <v>45373</v>
      </c>
      <c r="C351" s="53" t="s">
        <v>749</v>
      </c>
      <c r="D351" t="s">
        <v>412</v>
      </c>
      <c r="E351" t="s">
        <v>752</v>
      </c>
      <c r="F351" t="s">
        <v>752</v>
      </c>
      <c r="G351" t="s">
        <v>312</v>
      </c>
      <c r="H351" t="s">
        <v>8</v>
      </c>
      <c r="I351" t="s">
        <v>854</v>
      </c>
      <c r="J351" t="s">
        <v>854</v>
      </c>
      <c r="K351" t="s">
        <v>130</v>
      </c>
      <c r="L351" t="s">
        <v>854</v>
      </c>
      <c r="M351" t="s">
        <v>45</v>
      </c>
      <c r="N351">
        <v>1</v>
      </c>
      <c r="O351">
        <v>400</v>
      </c>
      <c r="P351" s="2">
        <f t="shared" si="5"/>
        <v>400</v>
      </c>
    </row>
    <row r="352" spans="1:16" x14ac:dyDescent="0.3">
      <c r="A352">
        <v>351</v>
      </c>
      <c r="B352" s="54">
        <v>45373</v>
      </c>
      <c r="C352" s="53" t="s">
        <v>749</v>
      </c>
      <c r="D352" t="s">
        <v>413</v>
      </c>
      <c r="E352" t="s">
        <v>752</v>
      </c>
      <c r="F352" t="s">
        <v>752</v>
      </c>
      <c r="G352" t="s">
        <v>312</v>
      </c>
      <c r="H352" t="s">
        <v>8</v>
      </c>
      <c r="I352" t="s">
        <v>854</v>
      </c>
      <c r="J352" t="s">
        <v>854</v>
      </c>
      <c r="K352" t="s">
        <v>130</v>
      </c>
      <c r="L352" t="s">
        <v>854</v>
      </c>
      <c r="M352" t="s">
        <v>45</v>
      </c>
      <c r="N352">
        <v>1</v>
      </c>
      <c r="O352">
        <v>11560</v>
      </c>
      <c r="P352" s="2">
        <f t="shared" si="5"/>
        <v>11560</v>
      </c>
    </row>
    <row r="353" spans="1:16" x14ac:dyDescent="0.3">
      <c r="A353">
        <v>352</v>
      </c>
      <c r="B353" s="54">
        <v>45376</v>
      </c>
      <c r="C353" s="53" t="s">
        <v>749</v>
      </c>
      <c r="D353" t="s">
        <v>375</v>
      </c>
      <c r="E353" t="s">
        <v>752</v>
      </c>
      <c r="F353" t="s">
        <v>752</v>
      </c>
      <c r="G353" t="s">
        <v>191</v>
      </c>
      <c r="H353" t="s">
        <v>19</v>
      </c>
      <c r="I353" t="s">
        <v>854</v>
      </c>
      <c r="J353" t="s">
        <v>854</v>
      </c>
      <c r="K353" t="s">
        <v>130</v>
      </c>
      <c r="L353" t="s">
        <v>854</v>
      </c>
      <c r="M353" t="s">
        <v>45</v>
      </c>
      <c r="N353">
        <v>1</v>
      </c>
      <c r="O353">
        <v>5000</v>
      </c>
      <c r="P353" s="2">
        <f t="shared" si="5"/>
        <v>5000</v>
      </c>
    </row>
    <row r="354" spans="1:16" x14ac:dyDescent="0.3">
      <c r="A354">
        <v>353</v>
      </c>
      <c r="B354" s="54">
        <v>45378</v>
      </c>
      <c r="C354" s="53" t="s">
        <v>749</v>
      </c>
      <c r="D354" s="53" t="s">
        <v>23</v>
      </c>
      <c r="E354" t="s">
        <v>746</v>
      </c>
      <c r="F354" t="s">
        <v>746</v>
      </c>
      <c r="G354" t="s">
        <v>18</v>
      </c>
      <c r="H354" t="s">
        <v>19</v>
      </c>
      <c r="I354" t="s">
        <v>854</v>
      </c>
      <c r="J354" t="s">
        <v>854</v>
      </c>
      <c r="K354" t="s">
        <v>854</v>
      </c>
      <c r="L354" t="s">
        <v>854</v>
      </c>
      <c r="M354" t="s">
        <v>45</v>
      </c>
      <c r="N354">
        <v>1</v>
      </c>
      <c r="O354">
        <v>270.98</v>
      </c>
      <c r="P354" s="2">
        <f t="shared" si="5"/>
        <v>270.98</v>
      </c>
    </row>
    <row r="355" spans="1:16" x14ac:dyDescent="0.3">
      <c r="A355">
        <v>354</v>
      </c>
      <c r="B355" s="54">
        <v>45378</v>
      </c>
      <c r="C355" s="53" t="s">
        <v>748</v>
      </c>
      <c r="D355" t="s">
        <v>761</v>
      </c>
      <c r="E355" t="s">
        <v>752</v>
      </c>
      <c r="F355" t="s">
        <v>113</v>
      </c>
      <c r="G355" t="str">
        <f>VLOOKUP(F355,'Ingresos RockstarSkull'!$B:$D,3,0)</f>
        <v>Hugo Vázquez</v>
      </c>
      <c r="H355" t="s">
        <v>8</v>
      </c>
      <c r="I355" t="s">
        <v>99</v>
      </c>
      <c r="J355" t="s">
        <v>95</v>
      </c>
      <c r="K355" t="s">
        <v>114</v>
      </c>
      <c r="L355">
        <v>0</v>
      </c>
      <c r="M355" t="s">
        <v>51</v>
      </c>
      <c r="N355">
        <v>1</v>
      </c>
      <c r="O355">
        <v>1350</v>
      </c>
      <c r="P355" s="2">
        <f t="shared" si="5"/>
        <v>1350</v>
      </c>
    </row>
    <row r="356" spans="1:16" x14ac:dyDescent="0.3">
      <c r="A356">
        <v>355</v>
      </c>
      <c r="B356" s="54">
        <v>45380</v>
      </c>
      <c r="C356" s="53" t="s">
        <v>749</v>
      </c>
      <c r="D356" s="53" t="s">
        <v>24</v>
      </c>
      <c r="E356" t="s">
        <v>746</v>
      </c>
      <c r="F356" t="s">
        <v>746</v>
      </c>
      <c r="G356" t="s">
        <v>18</v>
      </c>
      <c r="H356" t="s">
        <v>19</v>
      </c>
      <c r="I356" t="s">
        <v>854</v>
      </c>
      <c r="J356" t="s">
        <v>854</v>
      </c>
      <c r="K356" t="s">
        <v>854</v>
      </c>
      <c r="L356" t="s">
        <v>854</v>
      </c>
      <c r="M356" t="s">
        <v>45</v>
      </c>
      <c r="N356">
        <v>1</v>
      </c>
      <c r="O356">
        <v>660.04</v>
      </c>
      <c r="P356" s="2">
        <f t="shared" si="5"/>
        <v>660.04</v>
      </c>
    </row>
    <row r="357" spans="1:16" x14ac:dyDescent="0.3">
      <c r="A357">
        <v>356</v>
      </c>
      <c r="B357" s="54">
        <v>45380</v>
      </c>
      <c r="C357" s="53" t="s">
        <v>748</v>
      </c>
      <c r="D357" t="s">
        <v>764</v>
      </c>
      <c r="E357" t="s">
        <v>752</v>
      </c>
      <c r="F357" t="s">
        <v>118</v>
      </c>
      <c r="G357" t="str">
        <f>VLOOKUP(F357,'Ingresos RockstarSkull'!$B:$D,3,0)</f>
        <v>Luis Blanquet</v>
      </c>
      <c r="H357" t="s">
        <v>8</v>
      </c>
      <c r="I357" t="s">
        <v>119</v>
      </c>
      <c r="J357" t="s">
        <v>95</v>
      </c>
      <c r="K357">
        <v>0</v>
      </c>
      <c r="L357">
        <v>0</v>
      </c>
      <c r="M357" t="s">
        <v>51</v>
      </c>
      <c r="N357">
        <v>1</v>
      </c>
      <c r="O357">
        <v>1500</v>
      </c>
      <c r="P357" s="2">
        <f t="shared" si="5"/>
        <v>1500</v>
      </c>
    </row>
    <row r="358" spans="1:16" x14ac:dyDescent="0.3">
      <c r="A358">
        <v>357</v>
      </c>
      <c r="B358" s="54">
        <v>45381</v>
      </c>
      <c r="C358" s="53" t="s">
        <v>749</v>
      </c>
      <c r="D358" t="s">
        <v>414</v>
      </c>
      <c r="E358" t="s">
        <v>752</v>
      </c>
      <c r="F358" t="s">
        <v>752</v>
      </c>
      <c r="G358" t="s">
        <v>312</v>
      </c>
      <c r="H358" t="s">
        <v>8</v>
      </c>
      <c r="I358" t="s">
        <v>854</v>
      </c>
      <c r="J358" t="s">
        <v>854</v>
      </c>
      <c r="K358" t="s">
        <v>130</v>
      </c>
      <c r="L358" t="s">
        <v>854</v>
      </c>
      <c r="M358" t="s">
        <v>45</v>
      </c>
      <c r="N358">
        <v>1</v>
      </c>
      <c r="O358">
        <v>400</v>
      </c>
      <c r="P358" s="2">
        <f t="shared" si="5"/>
        <v>400</v>
      </c>
    </row>
    <row r="359" spans="1:16" x14ac:dyDescent="0.3">
      <c r="A359">
        <v>358</v>
      </c>
      <c r="B359" s="54">
        <v>45382</v>
      </c>
      <c r="C359" s="53" t="s">
        <v>749</v>
      </c>
      <c r="D359" t="s">
        <v>334</v>
      </c>
      <c r="E359" t="s">
        <v>752</v>
      </c>
      <c r="F359" t="s">
        <v>752</v>
      </c>
      <c r="G359" t="s">
        <v>312</v>
      </c>
      <c r="H359" t="s">
        <v>97</v>
      </c>
      <c r="I359" t="s">
        <v>854</v>
      </c>
      <c r="J359" t="s">
        <v>854</v>
      </c>
      <c r="K359" t="s">
        <v>130</v>
      </c>
      <c r="L359" t="s">
        <v>854</v>
      </c>
      <c r="M359" t="s">
        <v>45</v>
      </c>
      <c r="N359">
        <v>1</v>
      </c>
      <c r="O359">
        <v>949.17</v>
      </c>
      <c r="P359" s="2">
        <f t="shared" si="5"/>
        <v>949.17</v>
      </c>
    </row>
    <row r="360" spans="1:16" x14ac:dyDescent="0.3">
      <c r="A360">
        <v>359</v>
      </c>
      <c r="B360" s="54">
        <v>45382</v>
      </c>
      <c r="C360" s="53" t="s">
        <v>749</v>
      </c>
      <c r="D360" t="s">
        <v>315</v>
      </c>
      <c r="E360" t="s">
        <v>752</v>
      </c>
      <c r="F360" t="s">
        <v>752</v>
      </c>
      <c r="G360" t="s">
        <v>18</v>
      </c>
      <c r="H360" t="s">
        <v>8</v>
      </c>
      <c r="I360" t="s">
        <v>854</v>
      </c>
      <c r="J360" t="s">
        <v>854</v>
      </c>
      <c r="K360" t="s">
        <v>130</v>
      </c>
      <c r="L360" t="s">
        <v>854</v>
      </c>
      <c r="M360" t="s">
        <v>45</v>
      </c>
      <c r="N360">
        <v>1</v>
      </c>
      <c r="O360">
        <v>2000</v>
      </c>
      <c r="P360" s="2">
        <f t="shared" si="5"/>
        <v>2000</v>
      </c>
    </row>
    <row r="361" spans="1:16" x14ac:dyDescent="0.3">
      <c r="A361">
        <v>360</v>
      </c>
      <c r="B361" s="54">
        <v>45382</v>
      </c>
      <c r="C361" s="53" t="s">
        <v>749</v>
      </c>
      <c r="D361" t="s">
        <v>364</v>
      </c>
      <c r="E361" t="s">
        <v>752</v>
      </c>
      <c r="F361" t="s">
        <v>752</v>
      </c>
      <c r="G361" t="s">
        <v>312</v>
      </c>
      <c r="H361" t="s">
        <v>8</v>
      </c>
      <c r="I361" t="s">
        <v>854</v>
      </c>
      <c r="J361" t="s">
        <v>854</v>
      </c>
      <c r="K361" t="s">
        <v>130</v>
      </c>
      <c r="L361" t="s">
        <v>854</v>
      </c>
      <c r="M361" t="s">
        <v>45</v>
      </c>
      <c r="N361">
        <v>1</v>
      </c>
      <c r="O361">
        <v>1820</v>
      </c>
      <c r="P361" s="2">
        <f t="shared" si="5"/>
        <v>1820</v>
      </c>
    </row>
    <row r="362" spans="1:16" x14ac:dyDescent="0.3">
      <c r="A362">
        <v>361</v>
      </c>
      <c r="B362" s="54">
        <v>45382</v>
      </c>
      <c r="C362" s="53" t="s">
        <v>749</v>
      </c>
      <c r="D362" t="s">
        <v>365</v>
      </c>
      <c r="E362" t="s">
        <v>752</v>
      </c>
      <c r="F362" t="s">
        <v>752</v>
      </c>
      <c r="G362" t="s">
        <v>312</v>
      </c>
      <c r="H362" t="s">
        <v>8</v>
      </c>
      <c r="I362" t="s">
        <v>854</v>
      </c>
      <c r="J362" t="s">
        <v>854</v>
      </c>
      <c r="K362" t="s">
        <v>130</v>
      </c>
      <c r="L362" t="s">
        <v>854</v>
      </c>
      <c r="M362" t="s">
        <v>45</v>
      </c>
      <c r="N362">
        <v>1</v>
      </c>
      <c r="O362">
        <v>2200</v>
      </c>
      <c r="P362" s="2">
        <f t="shared" si="5"/>
        <v>2200</v>
      </c>
    </row>
    <row r="363" spans="1:16" x14ac:dyDescent="0.3">
      <c r="A363">
        <v>362</v>
      </c>
      <c r="B363" s="54">
        <v>45382</v>
      </c>
      <c r="C363" s="53" t="s">
        <v>749</v>
      </c>
      <c r="D363" t="s">
        <v>394</v>
      </c>
      <c r="E363" t="s">
        <v>752</v>
      </c>
      <c r="F363" t="s">
        <v>752</v>
      </c>
      <c r="G363" t="s">
        <v>312</v>
      </c>
      <c r="H363" t="s">
        <v>8</v>
      </c>
      <c r="I363" t="s">
        <v>854</v>
      </c>
      <c r="J363" t="s">
        <v>854</v>
      </c>
      <c r="K363" t="s">
        <v>130</v>
      </c>
      <c r="L363" t="s">
        <v>854</v>
      </c>
      <c r="M363" t="s">
        <v>45</v>
      </c>
      <c r="N363">
        <v>1</v>
      </c>
      <c r="O363">
        <v>800</v>
      </c>
      <c r="P363" s="2">
        <f t="shared" si="5"/>
        <v>800</v>
      </c>
    </row>
    <row r="364" spans="1:16" x14ac:dyDescent="0.3">
      <c r="A364">
        <v>363</v>
      </c>
      <c r="B364" s="54">
        <v>45382</v>
      </c>
      <c r="C364" s="53" t="s">
        <v>749</v>
      </c>
      <c r="D364" t="s">
        <v>360</v>
      </c>
      <c r="E364" t="s">
        <v>752</v>
      </c>
      <c r="F364" t="s">
        <v>752</v>
      </c>
      <c r="G364" t="s">
        <v>312</v>
      </c>
      <c r="H364" t="s">
        <v>8</v>
      </c>
      <c r="I364" t="s">
        <v>854</v>
      </c>
      <c r="J364" t="s">
        <v>854</v>
      </c>
      <c r="K364" t="s">
        <v>130</v>
      </c>
      <c r="L364" t="s">
        <v>854</v>
      </c>
      <c r="M364" t="s">
        <v>45</v>
      </c>
      <c r="N364">
        <v>1</v>
      </c>
      <c r="O364">
        <v>800</v>
      </c>
      <c r="P364" s="2">
        <f t="shared" si="5"/>
        <v>800</v>
      </c>
    </row>
    <row r="365" spans="1:16" x14ac:dyDescent="0.3">
      <c r="A365">
        <v>364</v>
      </c>
      <c r="B365" s="54">
        <v>45383</v>
      </c>
      <c r="C365" s="53" t="s">
        <v>748</v>
      </c>
      <c r="D365" t="s">
        <v>756</v>
      </c>
      <c r="E365" t="s">
        <v>752</v>
      </c>
      <c r="F365" t="s">
        <v>103</v>
      </c>
      <c r="G365" t="str">
        <f>VLOOKUP(F365,'Ingresos RockstarSkull'!$B:$D,3,0)</f>
        <v>Manuel Reyes</v>
      </c>
      <c r="H365" t="s">
        <v>97</v>
      </c>
      <c r="I365" t="s">
        <v>104</v>
      </c>
      <c r="J365" t="s">
        <v>95</v>
      </c>
      <c r="K365" t="s">
        <v>130</v>
      </c>
      <c r="L365">
        <v>0</v>
      </c>
      <c r="M365" t="s">
        <v>51</v>
      </c>
      <c r="N365">
        <v>1</v>
      </c>
      <c r="O365">
        <v>1500</v>
      </c>
      <c r="P365" s="2">
        <f t="shared" si="5"/>
        <v>1500</v>
      </c>
    </row>
    <row r="366" spans="1:16" x14ac:dyDescent="0.3">
      <c r="A366">
        <v>365</v>
      </c>
      <c r="B366" s="54">
        <v>45384</v>
      </c>
      <c r="C366" s="53" t="s">
        <v>748</v>
      </c>
      <c r="D366" t="s">
        <v>754</v>
      </c>
      <c r="E366" t="s">
        <v>752</v>
      </c>
      <c r="F366" t="s">
        <v>98</v>
      </c>
      <c r="G366" t="str">
        <f>VLOOKUP(F366,'Ingresos RockstarSkull'!$B:$D,3,0)</f>
        <v>Hugo Vázquez</v>
      </c>
      <c r="H366" t="s">
        <v>100</v>
      </c>
      <c r="I366" t="s">
        <v>99</v>
      </c>
      <c r="J366" t="s">
        <v>95</v>
      </c>
      <c r="K366">
        <v>0</v>
      </c>
      <c r="L366">
        <v>0</v>
      </c>
      <c r="M366" t="s">
        <v>51</v>
      </c>
      <c r="N366">
        <v>1</v>
      </c>
      <c r="O366">
        <v>0</v>
      </c>
      <c r="P366" s="2">
        <f t="shared" si="5"/>
        <v>0</v>
      </c>
    </row>
    <row r="367" spans="1:16" x14ac:dyDescent="0.3">
      <c r="A367">
        <v>366</v>
      </c>
      <c r="B367" s="54">
        <v>45386</v>
      </c>
      <c r="C367" s="53" t="s">
        <v>748</v>
      </c>
      <c r="D367" t="s">
        <v>768</v>
      </c>
      <c r="E367" t="s">
        <v>752</v>
      </c>
      <c r="F367" t="s">
        <v>126</v>
      </c>
      <c r="G367" t="str">
        <f>VLOOKUP(F367,'Ingresos RockstarSkull'!$B:$D,3,0)</f>
        <v>Julio Olvera</v>
      </c>
      <c r="H367" t="s">
        <v>97</v>
      </c>
      <c r="I367" t="s">
        <v>127</v>
      </c>
      <c r="J367" t="s">
        <v>95</v>
      </c>
      <c r="K367" t="s">
        <v>114</v>
      </c>
      <c r="L367" t="s">
        <v>128</v>
      </c>
      <c r="M367" t="s">
        <v>45</v>
      </c>
      <c r="N367">
        <v>1</v>
      </c>
      <c r="O367">
        <v>2000</v>
      </c>
      <c r="P367" s="2">
        <f t="shared" si="5"/>
        <v>2000</v>
      </c>
    </row>
    <row r="368" spans="1:16" x14ac:dyDescent="0.3">
      <c r="A368">
        <v>367</v>
      </c>
      <c r="B368" s="54">
        <v>45386</v>
      </c>
      <c r="C368" s="53" t="s">
        <v>748</v>
      </c>
      <c r="D368" t="s">
        <v>758</v>
      </c>
      <c r="E368" t="s">
        <v>752</v>
      </c>
      <c r="F368" t="s">
        <v>107</v>
      </c>
      <c r="G368" t="str">
        <f>VLOOKUP(F368,'Ingresos RockstarSkull'!$B:$D,3,0)</f>
        <v>Julio Olvera</v>
      </c>
      <c r="H368" t="s">
        <v>8</v>
      </c>
      <c r="I368" t="s">
        <v>108</v>
      </c>
      <c r="J368" t="s">
        <v>95</v>
      </c>
      <c r="K368" t="s">
        <v>114</v>
      </c>
      <c r="L368" t="s">
        <v>555</v>
      </c>
      <c r="M368" t="s">
        <v>45</v>
      </c>
      <c r="N368">
        <v>1</v>
      </c>
      <c r="O368">
        <v>1500</v>
      </c>
      <c r="P368" s="2">
        <f t="shared" si="5"/>
        <v>1500</v>
      </c>
    </row>
    <row r="369" spans="1:16" x14ac:dyDescent="0.3">
      <c r="A369">
        <v>368</v>
      </c>
      <c r="B369" s="54">
        <v>45386</v>
      </c>
      <c r="C369" s="53" t="s">
        <v>749</v>
      </c>
      <c r="D369" t="s">
        <v>415</v>
      </c>
      <c r="E369" t="s">
        <v>752</v>
      </c>
      <c r="F369" t="s">
        <v>752</v>
      </c>
      <c r="G369" t="s">
        <v>191</v>
      </c>
      <c r="H369" t="s">
        <v>8</v>
      </c>
      <c r="I369" t="s">
        <v>854</v>
      </c>
      <c r="J369" t="s">
        <v>854</v>
      </c>
      <c r="K369" t="s">
        <v>130</v>
      </c>
      <c r="L369" t="s">
        <v>854</v>
      </c>
      <c r="M369" t="s">
        <v>45</v>
      </c>
      <c r="N369">
        <v>1</v>
      </c>
      <c r="O369">
        <v>684</v>
      </c>
      <c r="P369" s="2">
        <f t="shared" si="5"/>
        <v>684</v>
      </c>
    </row>
    <row r="370" spans="1:16" x14ac:dyDescent="0.3">
      <c r="A370">
        <v>369</v>
      </c>
      <c r="B370" s="54">
        <v>45390</v>
      </c>
      <c r="C370" s="53" t="s">
        <v>749</v>
      </c>
      <c r="D370" t="s">
        <v>416</v>
      </c>
      <c r="E370" t="s">
        <v>752</v>
      </c>
      <c r="F370" t="s">
        <v>752</v>
      </c>
      <c r="G370" t="s">
        <v>312</v>
      </c>
      <c r="H370" t="s">
        <v>8</v>
      </c>
      <c r="I370" t="s">
        <v>854</v>
      </c>
      <c r="J370" t="s">
        <v>854</v>
      </c>
      <c r="K370" t="s">
        <v>130</v>
      </c>
      <c r="L370" t="s">
        <v>854</v>
      </c>
      <c r="M370" t="s">
        <v>45</v>
      </c>
      <c r="N370">
        <v>1</v>
      </c>
      <c r="O370">
        <v>400</v>
      </c>
      <c r="P370" s="2">
        <f t="shared" si="5"/>
        <v>400</v>
      </c>
    </row>
    <row r="371" spans="1:16" x14ac:dyDescent="0.3">
      <c r="A371">
        <v>370</v>
      </c>
      <c r="B371" s="54">
        <v>45391</v>
      </c>
      <c r="C371" s="53" t="s">
        <v>748</v>
      </c>
      <c r="D371" t="s">
        <v>767</v>
      </c>
      <c r="E371" t="s">
        <v>752</v>
      </c>
      <c r="F371" t="s">
        <v>123</v>
      </c>
      <c r="G371" t="str">
        <f>VLOOKUP(F371,'Ingresos RockstarSkull'!$B:$D,3,0)</f>
        <v>Julio Olvera</v>
      </c>
      <c r="H371" t="s">
        <v>97</v>
      </c>
      <c r="I371" t="s">
        <v>124</v>
      </c>
      <c r="J371" t="s">
        <v>95</v>
      </c>
      <c r="K371" t="s">
        <v>114</v>
      </c>
      <c r="L371" t="s">
        <v>125</v>
      </c>
      <c r="M371" t="s">
        <v>51</v>
      </c>
      <c r="N371">
        <v>1</v>
      </c>
      <c r="O371">
        <v>1350</v>
      </c>
      <c r="P371" s="2">
        <f t="shared" si="5"/>
        <v>1350</v>
      </c>
    </row>
    <row r="372" spans="1:16" x14ac:dyDescent="0.3">
      <c r="A372">
        <v>371</v>
      </c>
      <c r="B372" s="54">
        <v>45391</v>
      </c>
      <c r="C372" s="53" t="s">
        <v>748</v>
      </c>
      <c r="D372" t="s">
        <v>760</v>
      </c>
      <c r="E372" t="s">
        <v>752</v>
      </c>
      <c r="F372" t="s">
        <v>110</v>
      </c>
      <c r="G372" t="s">
        <v>883</v>
      </c>
      <c r="H372" t="s">
        <v>97</v>
      </c>
      <c r="I372" t="s">
        <v>111</v>
      </c>
      <c r="J372" t="s">
        <v>95</v>
      </c>
      <c r="K372" t="s">
        <v>114</v>
      </c>
      <c r="L372" t="s">
        <v>128</v>
      </c>
      <c r="M372" t="s">
        <v>45</v>
      </c>
      <c r="N372">
        <v>1</v>
      </c>
      <c r="O372">
        <v>2000</v>
      </c>
      <c r="P372" s="2">
        <f t="shared" si="5"/>
        <v>2000</v>
      </c>
    </row>
    <row r="373" spans="1:16" x14ac:dyDescent="0.3">
      <c r="A373">
        <v>372</v>
      </c>
      <c r="B373" s="54">
        <v>45396</v>
      </c>
      <c r="C373" s="53" t="s">
        <v>749</v>
      </c>
      <c r="D373" t="s">
        <v>417</v>
      </c>
      <c r="E373" t="s">
        <v>752</v>
      </c>
      <c r="F373" t="s">
        <v>752</v>
      </c>
      <c r="G373" t="s">
        <v>312</v>
      </c>
      <c r="H373" t="s">
        <v>8</v>
      </c>
      <c r="I373" t="s">
        <v>854</v>
      </c>
      <c r="J373" t="s">
        <v>854</v>
      </c>
      <c r="K373" t="s">
        <v>130</v>
      </c>
      <c r="L373" t="s">
        <v>854</v>
      </c>
      <c r="M373" t="s">
        <v>45</v>
      </c>
      <c r="N373">
        <v>1</v>
      </c>
      <c r="O373">
        <v>400</v>
      </c>
      <c r="P373" s="2">
        <f t="shared" si="5"/>
        <v>400</v>
      </c>
    </row>
    <row r="374" spans="1:16" x14ac:dyDescent="0.3">
      <c r="A374">
        <v>373</v>
      </c>
      <c r="B374" s="54">
        <v>45397</v>
      </c>
      <c r="C374" s="53" t="s">
        <v>748</v>
      </c>
      <c r="D374" t="s">
        <v>770</v>
      </c>
      <c r="E374" t="s">
        <v>752</v>
      </c>
      <c r="F374" t="s">
        <v>131</v>
      </c>
      <c r="G374" t="str">
        <f>VLOOKUP(F374,'Ingresos RockstarSkull'!$B:$D,3,0)</f>
        <v>Hugo Vázquez</v>
      </c>
      <c r="H374" t="s">
        <v>97</v>
      </c>
      <c r="I374" t="s">
        <v>96</v>
      </c>
      <c r="J374" t="s">
        <v>95</v>
      </c>
      <c r="K374" t="s">
        <v>114</v>
      </c>
      <c r="L374" t="s">
        <v>132</v>
      </c>
      <c r="M374" t="s">
        <v>51</v>
      </c>
      <c r="N374">
        <v>1</v>
      </c>
      <c r="O374">
        <v>1350</v>
      </c>
      <c r="P374" s="2">
        <f t="shared" si="5"/>
        <v>1350</v>
      </c>
    </row>
    <row r="375" spans="1:16" x14ac:dyDescent="0.3">
      <c r="A375">
        <v>374</v>
      </c>
      <c r="B375" s="54">
        <v>45399</v>
      </c>
      <c r="C375" s="53" t="s">
        <v>749</v>
      </c>
      <c r="D375" t="s">
        <v>418</v>
      </c>
      <c r="E375" t="s">
        <v>752</v>
      </c>
      <c r="F375" t="s">
        <v>752</v>
      </c>
      <c r="G375" t="s">
        <v>312</v>
      </c>
      <c r="H375" t="s">
        <v>8</v>
      </c>
      <c r="I375" t="s">
        <v>854</v>
      </c>
      <c r="J375" t="s">
        <v>854</v>
      </c>
      <c r="K375" t="s">
        <v>130</v>
      </c>
      <c r="L375" t="s">
        <v>854</v>
      </c>
      <c r="M375" t="s">
        <v>45</v>
      </c>
      <c r="N375">
        <v>1</v>
      </c>
      <c r="O375">
        <v>2000</v>
      </c>
      <c r="P375" s="2">
        <f t="shared" si="5"/>
        <v>2000</v>
      </c>
    </row>
    <row r="376" spans="1:16" x14ac:dyDescent="0.3">
      <c r="A376">
        <v>375</v>
      </c>
      <c r="B376" s="54">
        <v>45399</v>
      </c>
      <c r="C376" s="53" t="s">
        <v>749</v>
      </c>
      <c r="D376" t="s">
        <v>419</v>
      </c>
      <c r="E376" t="s">
        <v>752</v>
      </c>
      <c r="F376" t="s">
        <v>752</v>
      </c>
      <c r="G376" t="s">
        <v>312</v>
      </c>
      <c r="H376" t="s">
        <v>8</v>
      </c>
      <c r="I376" t="s">
        <v>854</v>
      </c>
      <c r="J376" t="s">
        <v>854</v>
      </c>
      <c r="K376" t="s">
        <v>130</v>
      </c>
      <c r="L376" t="s">
        <v>854</v>
      </c>
      <c r="M376" t="s">
        <v>45</v>
      </c>
      <c r="N376">
        <v>8</v>
      </c>
      <c r="O376">
        <v>256.25</v>
      </c>
      <c r="P376" s="2">
        <f t="shared" si="5"/>
        <v>2050</v>
      </c>
    </row>
    <row r="377" spans="1:16" x14ac:dyDescent="0.3">
      <c r="A377">
        <v>376</v>
      </c>
      <c r="B377" s="54">
        <v>45399</v>
      </c>
      <c r="C377" s="53" t="s">
        <v>749</v>
      </c>
      <c r="D377" t="s">
        <v>420</v>
      </c>
      <c r="E377" t="s">
        <v>752</v>
      </c>
      <c r="F377" t="s">
        <v>752</v>
      </c>
      <c r="G377" t="s">
        <v>18</v>
      </c>
      <c r="H377" t="s">
        <v>8</v>
      </c>
      <c r="I377" t="s">
        <v>854</v>
      </c>
      <c r="J377" t="s">
        <v>854</v>
      </c>
      <c r="K377" t="s">
        <v>130</v>
      </c>
      <c r="L377" t="s">
        <v>854</v>
      </c>
      <c r="M377" t="s">
        <v>45</v>
      </c>
      <c r="N377">
        <v>1</v>
      </c>
      <c r="O377">
        <v>3000</v>
      </c>
      <c r="P377" s="2">
        <f t="shared" si="5"/>
        <v>3000</v>
      </c>
    </row>
    <row r="378" spans="1:16" x14ac:dyDescent="0.3">
      <c r="A378">
        <v>377</v>
      </c>
      <c r="B378" s="54">
        <v>45402</v>
      </c>
      <c r="C378" s="53" t="s">
        <v>748</v>
      </c>
      <c r="D378" t="s">
        <v>763</v>
      </c>
      <c r="E378" t="s">
        <v>752</v>
      </c>
      <c r="F378" t="s">
        <v>116</v>
      </c>
      <c r="G378" t="str">
        <f>VLOOKUP(F378,'Ingresos RockstarSkull'!$B:$D,3,0)</f>
        <v>Hugo Vázquez</v>
      </c>
      <c r="H378" t="s">
        <v>97</v>
      </c>
      <c r="I378" t="s">
        <v>96</v>
      </c>
      <c r="J378" t="s">
        <v>95</v>
      </c>
      <c r="K378" t="s">
        <v>114</v>
      </c>
      <c r="L378" t="s">
        <v>117</v>
      </c>
      <c r="M378" t="s">
        <v>45</v>
      </c>
      <c r="N378">
        <v>1</v>
      </c>
      <c r="O378">
        <v>1350</v>
      </c>
      <c r="P378" s="2">
        <f t="shared" si="5"/>
        <v>1350</v>
      </c>
    </row>
    <row r="379" spans="1:16" x14ac:dyDescent="0.3">
      <c r="A379">
        <v>378</v>
      </c>
      <c r="B379" s="54">
        <v>45403</v>
      </c>
      <c r="C379" s="53" t="s">
        <v>749</v>
      </c>
      <c r="D379" t="s">
        <v>421</v>
      </c>
      <c r="E379" t="s">
        <v>752</v>
      </c>
      <c r="F379" t="s">
        <v>752</v>
      </c>
      <c r="G379" t="s">
        <v>312</v>
      </c>
      <c r="H379" t="s">
        <v>8</v>
      </c>
      <c r="I379" t="s">
        <v>854</v>
      </c>
      <c r="J379" t="s">
        <v>854</v>
      </c>
      <c r="K379" t="s">
        <v>130</v>
      </c>
      <c r="L379" t="s">
        <v>854</v>
      </c>
      <c r="M379" t="s">
        <v>45</v>
      </c>
      <c r="N379">
        <v>1</v>
      </c>
      <c r="O379">
        <v>6000</v>
      </c>
      <c r="P379" s="2">
        <f t="shared" si="5"/>
        <v>6000</v>
      </c>
    </row>
    <row r="380" spans="1:16" x14ac:dyDescent="0.3">
      <c r="A380">
        <v>379</v>
      </c>
      <c r="B380" s="54">
        <v>45403</v>
      </c>
      <c r="C380" s="53" t="s">
        <v>749</v>
      </c>
      <c r="D380" t="s">
        <v>422</v>
      </c>
      <c r="E380" t="s">
        <v>752</v>
      </c>
      <c r="F380" t="s">
        <v>752</v>
      </c>
      <c r="G380" t="s">
        <v>191</v>
      </c>
      <c r="H380" t="s">
        <v>8</v>
      </c>
      <c r="I380" t="s">
        <v>854</v>
      </c>
      <c r="J380" t="s">
        <v>854</v>
      </c>
      <c r="K380" t="s">
        <v>130</v>
      </c>
      <c r="L380" t="s">
        <v>854</v>
      </c>
      <c r="M380" t="s">
        <v>45</v>
      </c>
      <c r="N380">
        <v>1</v>
      </c>
      <c r="O380">
        <v>2560</v>
      </c>
      <c r="P380" s="2">
        <f t="shared" si="5"/>
        <v>2560</v>
      </c>
    </row>
    <row r="381" spans="1:16" x14ac:dyDescent="0.3">
      <c r="A381">
        <v>380</v>
      </c>
      <c r="B381" s="54">
        <v>45403</v>
      </c>
      <c r="C381" s="53" t="s">
        <v>749</v>
      </c>
      <c r="D381" t="s">
        <v>319</v>
      </c>
      <c r="E381" t="s">
        <v>752</v>
      </c>
      <c r="F381" t="s">
        <v>752</v>
      </c>
      <c r="G381" t="s">
        <v>18</v>
      </c>
      <c r="H381" t="s">
        <v>8</v>
      </c>
      <c r="I381" t="s">
        <v>854</v>
      </c>
      <c r="J381" t="s">
        <v>854</v>
      </c>
      <c r="K381" t="s">
        <v>130</v>
      </c>
      <c r="L381" t="s">
        <v>854</v>
      </c>
      <c r="M381" t="s">
        <v>45</v>
      </c>
      <c r="N381">
        <v>1</v>
      </c>
      <c r="O381">
        <v>549</v>
      </c>
      <c r="P381" s="2">
        <f t="shared" si="5"/>
        <v>549</v>
      </c>
    </row>
    <row r="382" spans="1:16" x14ac:dyDescent="0.3">
      <c r="A382">
        <v>381</v>
      </c>
      <c r="B382" s="54">
        <v>45403</v>
      </c>
      <c r="C382" s="53" t="s">
        <v>749</v>
      </c>
      <c r="D382" t="s">
        <v>423</v>
      </c>
      <c r="E382" t="s">
        <v>752</v>
      </c>
      <c r="F382" t="s">
        <v>752</v>
      </c>
      <c r="G382" t="s">
        <v>312</v>
      </c>
      <c r="H382" t="s">
        <v>8</v>
      </c>
      <c r="I382" t="s">
        <v>854</v>
      </c>
      <c r="J382" t="s">
        <v>854</v>
      </c>
      <c r="K382" t="s">
        <v>130</v>
      </c>
      <c r="L382" t="s">
        <v>854</v>
      </c>
      <c r="M382" t="s">
        <v>45</v>
      </c>
      <c r="N382">
        <v>1</v>
      </c>
      <c r="O382">
        <v>400</v>
      </c>
      <c r="P382" s="2">
        <f t="shared" si="5"/>
        <v>400</v>
      </c>
    </row>
    <row r="383" spans="1:16" x14ac:dyDescent="0.3">
      <c r="A383">
        <v>382</v>
      </c>
      <c r="B383" s="54">
        <v>45404</v>
      </c>
      <c r="C383" s="53" t="s">
        <v>748</v>
      </c>
      <c r="D383" t="s">
        <v>771</v>
      </c>
      <c r="E383" t="s">
        <v>752</v>
      </c>
      <c r="F383" t="s">
        <v>133</v>
      </c>
      <c r="G383" t="str">
        <f>VLOOKUP(F383,'Ingresos RockstarSkull'!$B:$D,3,0)</f>
        <v>Manuel Reyes</v>
      </c>
      <c r="H383" t="s">
        <v>97</v>
      </c>
      <c r="I383" t="s">
        <v>134</v>
      </c>
      <c r="J383" t="s">
        <v>95</v>
      </c>
      <c r="K383" t="s">
        <v>114</v>
      </c>
      <c r="L383" t="s">
        <v>133</v>
      </c>
      <c r="M383" t="s">
        <v>51</v>
      </c>
      <c r="N383">
        <v>1</v>
      </c>
      <c r="O383">
        <v>1350</v>
      </c>
      <c r="P383" s="2">
        <f t="shared" si="5"/>
        <v>1350</v>
      </c>
    </row>
    <row r="384" spans="1:16" x14ac:dyDescent="0.3">
      <c r="A384">
        <v>383</v>
      </c>
      <c r="B384" s="54">
        <v>45409</v>
      </c>
      <c r="C384" s="53" t="s">
        <v>749</v>
      </c>
      <c r="D384" s="53" t="s">
        <v>25</v>
      </c>
      <c r="E384" t="s">
        <v>746</v>
      </c>
      <c r="F384" t="s">
        <v>746</v>
      </c>
      <c r="G384" t="s">
        <v>18</v>
      </c>
      <c r="H384" t="s">
        <v>19</v>
      </c>
      <c r="I384" t="s">
        <v>854</v>
      </c>
      <c r="J384" t="s">
        <v>854</v>
      </c>
      <c r="K384" t="s">
        <v>854</v>
      </c>
      <c r="L384" t="s">
        <v>854</v>
      </c>
      <c r="M384" t="s">
        <v>45</v>
      </c>
      <c r="N384">
        <v>1</v>
      </c>
      <c r="O384">
        <v>350.78</v>
      </c>
      <c r="P384" s="2">
        <f t="shared" si="5"/>
        <v>350.78</v>
      </c>
    </row>
    <row r="385" spans="1:16" x14ac:dyDescent="0.3">
      <c r="A385">
        <v>384</v>
      </c>
      <c r="B385" s="54">
        <v>45409</v>
      </c>
      <c r="C385" s="53" t="s">
        <v>749</v>
      </c>
      <c r="D385" t="s">
        <v>424</v>
      </c>
      <c r="E385" t="s">
        <v>752</v>
      </c>
      <c r="F385" t="s">
        <v>752</v>
      </c>
      <c r="G385" t="s">
        <v>312</v>
      </c>
      <c r="H385" t="s">
        <v>8</v>
      </c>
      <c r="I385" t="s">
        <v>854</v>
      </c>
      <c r="J385" t="s">
        <v>854</v>
      </c>
      <c r="K385" t="s">
        <v>130</v>
      </c>
      <c r="L385" t="s">
        <v>854</v>
      </c>
      <c r="M385" t="s">
        <v>45</v>
      </c>
      <c r="N385">
        <v>1</v>
      </c>
      <c r="O385">
        <v>400</v>
      </c>
      <c r="P385" s="2">
        <f t="shared" si="5"/>
        <v>400</v>
      </c>
    </row>
    <row r="386" spans="1:16" x14ac:dyDescent="0.3">
      <c r="A386">
        <v>385</v>
      </c>
      <c r="B386" s="54">
        <v>45411</v>
      </c>
      <c r="C386" s="53" t="s">
        <v>749</v>
      </c>
      <c r="D386" t="s">
        <v>279</v>
      </c>
      <c r="E386" t="s">
        <v>752</v>
      </c>
      <c r="F386" t="s">
        <v>752</v>
      </c>
      <c r="G386" t="s">
        <v>191</v>
      </c>
      <c r="H386" t="s">
        <v>8</v>
      </c>
      <c r="I386" t="s">
        <v>854</v>
      </c>
      <c r="J386" t="s">
        <v>854</v>
      </c>
      <c r="K386" t="s">
        <v>130</v>
      </c>
      <c r="L386" t="s">
        <v>854</v>
      </c>
      <c r="M386" t="s">
        <v>45</v>
      </c>
      <c r="N386">
        <v>1</v>
      </c>
      <c r="O386">
        <v>5000</v>
      </c>
      <c r="P386" s="2">
        <f t="shared" ref="P386:P449" si="6">N386*O386</f>
        <v>5000</v>
      </c>
    </row>
    <row r="387" spans="1:16" x14ac:dyDescent="0.3">
      <c r="A387">
        <v>386</v>
      </c>
      <c r="B387" s="54">
        <v>45412</v>
      </c>
      <c r="C387" s="53" t="s">
        <v>749</v>
      </c>
      <c r="D387" t="s">
        <v>315</v>
      </c>
      <c r="E387" t="s">
        <v>752</v>
      </c>
      <c r="F387" t="s">
        <v>752</v>
      </c>
      <c r="G387" t="s">
        <v>18</v>
      </c>
      <c r="H387" t="s">
        <v>8</v>
      </c>
      <c r="I387" t="s">
        <v>854</v>
      </c>
      <c r="J387" t="s">
        <v>854</v>
      </c>
      <c r="K387" t="s">
        <v>130</v>
      </c>
      <c r="L387" t="s">
        <v>854</v>
      </c>
      <c r="M387" t="s">
        <v>45</v>
      </c>
      <c r="N387">
        <v>1</v>
      </c>
      <c r="O387">
        <v>3500</v>
      </c>
      <c r="P387" s="2">
        <f t="shared" si="6"/>
        <v>3500</v>
      </c>
    </row>
    <row r="388" spans="1:16" x14ac:dyDescent="0.3">
      <c r="A388">
        <v>387</v>
      </c>
      <c r="B388" s="54">
        <v>45412</v>
      </c>
      <c r="C388" s="53" t="s">
        <v>749</v>
      </c>
      <c r="D388" t="s">
        <v>394</v>
      </c>
      <c r="E388" t="s">
        <v>752</v>
      </c>
      <c r="F388" t="s">
        <v>752</v>
      </c>
      <c r="G388" t="s">
        <v>18</v>
      </c>
      <c r="H388" t="s">
        <v>8</v>
      </c>
      <c r="I388" t="s">
        <v>854</v>
      </c>
      <c r="J388" t="s">
        <v>854</v>
      </c>
      <c r="K388" t="s">
        <v>130</v>
      </c>
      <c r="L388" t="s">
        <v>854</v>
      </c>
      <c r="M388" t="s">
        <v>45</v>
      </c>
      <c r="N388">
        <v>1</v>
      </c>
      <c r="O388">
        <v>560</v>
      </c>
      <c r="P388" s="2">
        <f t="shared" si="6"/>
        <v>560</v>
      </c>
    </row>
    <row r="389" spans="1:16" x14ac:dyDescent="0.3">
      <c r="A389">
        <v>388</v>
      </c>
      <c r="B389" s="54">
        <v>45412</v>
      </c>
      <c r="C389" s="53" t="s">
        <v>749</v>
      </c>
      <c r="D389" t="s">
        <v>425</v>
      </c>
      <c r="E389" t="s">
        <v>752</v>
      </c>
      <c r="F389" t="s">
        <v>752</v>
      </c>
      <c r="G389" t="s">
        <v>18</v>
      </c>
      <c r="H389" t="s">
        <v>8</v>
      </c>
      <c r="I389" t="s">
        <v>854</v>
      </c>
      <c r="J389" t="s">
        <v>854</v>
      </c>
      <c r="K389" t="s">
        <v>130</v>
      </c>
      <c r="L389" t="s">
        <v>854</v>
      </c>
      <c r="M389" t="s">
        <v>45</v>
      </c>
      <c r="N389">
        <v>1</v>
      </c>
      <c r="O389">
        <v>1660</v>
      </c>
      <c r="P389" s="2">
        <f t="shared" si="6"/>
        <v>1660</v>
      </c>
    </row>
    <row r="390" spans="1:16" x14ac:dyDescent="0.3">
      <c r="A390">
        <v>389</v>
      </c>
      <c r="B390" s="54">
        <v>45412</v>
      </c>
      <c r="C390" s="53" t="s">
        <v>749</v>
      </c>
      <c r="D390" t="s">
        <v>364</v>
      </c>
      <c r="E390" t="s">
        <v>752</v>
      </c>
      <c r="F390" t="s">
        <v>752</v>
      </c>
      <c r="G390" t="s">
        <v>18</v>
      </c>
      <c r="H390" t="s">
        <v>8</v>
      </c>
      <c r="I390" t="s">
        <v>854</v>
      </c>
      <c r="J390" t="s">
        <v>854</v>
      </c>
      <c r="K390" t="s">
        <v>130</v>
      </c>
      <c r="L390" t="s">
        <v>854</v>
      </c>
      <c r="M390" t="s">
        <v>45</v>
      </c>
      <c r="N390">
        <v>1</v>
      </c>
      <c r="O390">
        <v>1660</v>
      </c>
      <c r="P390" s="2">
        <f t="shared" si="6"/>
        <v>1660</v>
      </c>
    </row>
    <row r="391" spans="1:16" x14ac:dyDescent="0.3">
      <c r="A391">
        <v>390</v>
      </c>
      <c r="B391" s="54">
        <v>45412</v>
      </c>
      <c r="C391" s="53" t="s">
        <v>749</v>
      </c>
      <c r="D391" t="s">
        <v>334</v>
      </c>
      <c r="E391" t="s">
        <v>752</v>
      </c>
      <c r="F391" t="s">
        <v>752</v>
      </c>
      <c r="G391" t="s">
        <v>312</v>
      </c>
      <c r="H391" t="s">
        <v>97</v>
      </c>
      <c r="I391" t="s">
        <v>854</v>
      </c>
      <c r="J391" t="s">
        <v>854</v>
      </c>
      <c r="K391" t="s">
        <v>130</v>
      </c>
      <c r="L391" t="s">
        <v>854</v>
      </c>
      <c r="M391" t="s">
        <v>45</v>
      </c>
      <c r="N391">
        <v>1</v>
      </c>
      <c r="O391">
        <v>711.66</v>
      </c>
      <c r="P391" s="2">
        <f t="shared" si="6"/>
        <v>711.66</v>
      </c>
    </row>
    <row r="392" spans="1:16" x14ac:dyDescent="0.3">
      <c r="A392">
        <v>391</v>
      </c>
      <c r="B392" s="54">
        <v>45413</v>
      </c>
      <c r="C392" s="53" t="s">
        <v>748</v>
      </c>
      <c r="D392" t="s">
        <v>756</v>
      </c>
      <c r="E392" t="s">
        <v>752</v>
      </c>
      <c r="F392" t="s">
        <v>103</v>
      </c>
      <c r="G392" t="str">
        <f>VLOOKUP(F392,'Ingresos RockstarSkull'!$B:$D,3,0)</f>
        <v>Manuel Reyes</v>
      </c>
      <c r="H392" t="s">
        <v>97</v>
      </c>
      <c r="I392" t="s">
        <v>104</v>
      </c>
      <c r="J392" t="s">
        <v>95</v>
      </c>
      <c r="K392" t="s">
        <v>130</v>
      </c>
      <c r="L392">
        <v>0</v>
      </c>
      <c r="M392" t="s">
        <v>51</v>
      </c>
      <c r="N392">
        <v>1</v>
      </c>
      <c r="O392">
        <v>0</v>
      </c>
      <c r="P392" s="2">
        <f t="shared" si="6"/>
        <v>0</v>
      </c>
    </row>
    <row r="393" spans="1:16" x14ac:dyDescent="0.3">
      <c r="A393">
        <v>392</v>
      </c>
      <c r="B393" s="54">
        <v>45414</v>
      </c>
      <c r="C393" s="53" t="s">
        <v>748</v>
      </c>
      <c r="D393" t="s">
        <v>754</v>
      </c>
      <c r="E393" t="s">
        <v>752</v>
      </c>
      <c r="F393" t="s">
        <v>98</v>
      </c>
      <c r="G393" t="str">
        <f>VLOOKUP(F393,'Ingresos RockstarSkull'!$B:$D,3,0)</f>
        <v>Hugo Vázquez</v>
      </c>
      <c r="H393" t="s">
        <v>100</v>
      </c>
      <c r="I393" t="s">
        <v>99</v>
      </c>
      <c r="J393" t="s">
        <v>95</v>
      </c>
      <c r="K393">
        <v>0</v>
      </c>
      <c r="L393">
        <v>0</v>
      </c>
      <c r="M393" t="s">
        <v>51</v>
      </c>
      <c r="N393">
        <v>1</v>
      </c>
      <c r="O393">
        <v>0</v>
      </c>
      <c r="P393" s="2">
        <f t="shared" si="6"/>
        <v>0</v>
      </c>
    </row>
    <row r="394" spans="1:16" x14ac:dyDescent="0.3">
      <c r="A394">
        <v>393</v>
      </c>
      <c r="B394" s="54">
        <v>45416</v>
      </c>
      <c r="C394" s="53" t="s">
        <v>748</v>
      </c>
      <c r="D394" t="s">
        <v>768</v>
      </c>
      <c r="E394" t="s">
        <v>752</v>
      </c>
      <c r="F394" t="s">
        <v>126</v>
      </c>
      <c r="G394" t="str">
        <f>VLOOKUP(F394,'Ingresos RockstarSkull'!$B:$D,3,0)</f>
        <v>Julio Olvera</v>
      </c>
      <c r="H394" t="s">
        <v>97</v>
      </c>
      <c r="I394" t="s">
        <v>127</v>
      </c>
      <c r="J394" t="s">
        <v>95</v>
      </c>
      <c r="K394" t="s">
        <v>114</v>
      </c>
      <c r="L394" t="s">
        <v>128</v>
      </c>
      <c r="M394" t="s">
        <v>45</v>
      </c>
      <c r="N394">
        <v>1</v>
      </c>
      <c r="O394">
        <v>2000</v>
      </c>
      <c r="P394" s="2">
        <f t="shared" si="6"/>
        <v>2000</v>
      </c>
    </row>
    <row r="395" spans="1:16" x14ac:dyDescent="0.3">
      <c r="A395">
        <v>394</v>
      </c>
      <c r="B395" s="54">
        <v>45416</v>
      </c>
      <c r="C395" s="53" t="s">
        <v>748</v>
      </c>
      <c r="D395" t="s">
        <v>758</v>
      </c>
      <c r="E395" t="s">
        <v>752</v>
      </c>
      <c r="F395" t="s">
        <v>107</v>
      </c>
      <c r="G395" t="str">
        <f>VLOOKUP(F395,'Ingresos RockstarSkull'!$B:$D,3,0)</f>
        <v>Julio Olvera</v>
      </c>
      <c r="H395" t="s">
        <v>8</v>
      </c>
      <c r="I395" t="s">
        <v>108</v>
      </c>
      <c r="J395" t="s">
        <v>95</v>
      </c>
      <c r="K395" t="s">
        <v>114</v>
      </c>
      <c r="L395" t="s">
        <v>555</v>
      </c>
      <c r="M395" t="s">
        <v>45</v>
      </c>
      <c r="N395">
        <v>1</v>
      </c>
      <c r="O395">
        <v>1500</v>
      </c>
      <c r="P395" s="2">
        <f t="shared" si="6"/>
        <v>1500</v>
      </c>
    </row>
    <row r="396" spans="1:16" x14ac:dyDescent="0.3">
      <c r="A396">
        <v>395</v>
      </c>
      <c r="B396" s="54">
        <v>45416</v>
      </c>
      <c r="C396" s="53" t="s">
        <v>749</v>
      </c>
      <c r="D396" t="s">
        <v>426</v>
      </c>
      <c r="E396" t="s">
        <v>752</v>
      </c>
      <c r="F396" t="s">
        <v>752</v>
      </c>
      <c r="G396" t="s">
        <v>191</v>
      </c>
      <c r="H396" t="s">
        <v>8</v>
      </c>
      <c r="I396" t="s">
        <v>854</v>
      </c>
      <c r="J396" t="s">
        <v>854</v>
      </c>
      <c r="K396" t="s">
        <v>130</v>
      </c>
      <c r="L396" t="s">
        <v>854</v>
      </c>
      <c r="M396" t="s">
        <v>45</v>
      </c>
      <c r="N396">
        <v>1</v>
      </c>
      <c r="O396">
        <v>986</v>
      </c>
      <c r="P396" s="2">
        <f t="shared" si="6"/>
        <v>986</v>
      </c>
    </row>
    <row r="397" spans="1:16" x14ac:dyDescent="0.3">
      <c r="A397">
        <v>396</v>
      </c>
      <c r="B397" s="54">
        <v>45416</v>
      </c>
      <c r="C397" s="53" t="s">
        <v>749</v>
      </c>
      <c r="D397" t="s">
        <v>427</v>
      </c>
      <c r="E397" t="s">
        <v>752</v>
      </c>
      <c r="F397" t="s">
        <v>752</v>
      </c>
      <c r="G397" t="s">
        <v>191</v>
      </c>
      <c r="H397" t="s">
        <v>8</v>
      </c>
      <c r="I397" t="s">
        <v>854</v>
      </c>
      <c r="J397" t="s">
        <v>854</v>
      </c>
      <c r="K397" t="s">
        <v>130</v>
      </c>
      <c r="L397" t="s">
        <v>854</v>
      </c>
      <c r="M397" t="s">
        <v>45</v>
      </c>
      <c r="N397">
        <v>1</v>
      </c>
      <c r="O397">
        <v>684</v>
      </c>
      <c r="P397" s="2">
        <f t="shared" si="6"/>
        <v>684</v>
      </c>
    </row>
    <row r="398" spans="1:16" x14ac:dyDescent="0.3">
      <c r="A398">
        <v>397</v>
      </c>
      <c r="B398" s="54">
        <v>45417</v>
      </c>
      <c r="C398" s="53" t="s">
        <v>749</v>
      </c>
      <c r="D398" t="s">
        <v>428</v>
      </c>
      <c r="E398" t="s">
        <v>752</v>
      </c>
      <c r="F398" t="s">
        <v>752</v>
      </c>
      <c r="G398" t="s">
        <v>312</v>
      </c>
      <c r="H398" t="s">
        <v>8</v>
      </c>
      <c r="I398" t="s">
        <v>854</v>
      </c>
      <c r="J398" t="s">
        <v>854</v>
      </c>
      <c r="K398" t="s">
        <v>130</v>
      </c>
      <c r="L398" t="s">
        <v>854</v>
      </c>
      <c r="M398" t="s">
        <v>45</v>
      </c>
      <c r="N398">
        <v>1</v>
      </c>
      <c r="O398">
        <v>400</v>
      </c>
      <c r="P398" s="2">
        <f t="shared" si="6"/>
        <v>400</v>
      </c>
    </row>
    <row r="399" spans="1:16" x14ac:dyDescent="0.3">
      <c r="A399">
        <v>398</v>
      </c>
      <c r="B399" s="54">
        <v>45420</v>
      </c>
      <c r="C399" s="53" t="s">
        <v>749</v>
      </c>
      <c r="D399" s="53" t="s">
        <v>26</v>
      </c>
      <c r="E399" t="s">
        <v>746</v>
      </c>
      <c r="F399" t="s">
        <v>751</v>
      </c>
      <c r="G399" t="s">
        <v>18</v>
      </c>
      <c r="H399" t="s">
        <v>19</v>
      </c>
      <c r="I399" t="s">
        <v>854</v>
      </c>
      <c r="J399" t="s">
        <v>854</v>
      </c>
      <c r="K399" t="s">
        <v>854</v>
      </c>
      <c r="L399" t="s">
        <v>854</v>
      </c>
      <c r="M399" t="s">
        <v>45</v>
      </c>
      <c r="N399">
        <v>1</v>
      </c>
      <c r="O399">
        <v>43.6</v>
      </c>
      <c r="P399" s="2">
        <f t="shared" si="6"/>
        <v>43.6</v>
      </c>
    </row>
    <row r="400" spans="1:16" x14ac:dyDescent="0.3">
      <c r="A400">
        <v>399</v>
      </c>
      <c r="B400" s="54">
        <v>45420</v>
      </c>
      <c r="C400" s="53" t="s">
        <v>749</v>
      </c>
      <c r="D400" s="53" t="s">
        <v>27</v>
      </c>
      <c r="E400" t="s">
        <v>746</v>
      </c>
      <c r="F400" t="s">
        <v>751</v>
      </c>
      <c r="G400" t="s">
        <v>18</v>
      </c>
      <c r="H400" t="s">
        <v>19</v>
      </c>
      <c r="I400" t="s">
        <v>854</v>
      </c>
      <c r="J400" t="s">
        <v>854</v>
      </c>
      <c r="K400" t="s">
        <v>854</v>
      </c>
      <c r="L400" t="s">
        <v>854</v>
      </c>
      <c r="M400" t="s">
        <v>45</v>
      </c>
      <c r="N400">
        <v>1</v>
      </c>
      <c r="O400">
        <v>87.4</v>
      </c>
      <c r="P400" s="2">
        <f t="shared" si="6"/>
        <v>87.4</v>
      </c>
    </row>
    <row r="401" spans="1:16" x14ac:dyDescent="0.3">
      <c r="A401">
        <v>400</v>
      </c>
      <c r="B401" s="54">
        <v>45420</v>
      </c>
      <c r="C401" s="53" t="s">
        <v>749</v>
      </c>
      <c r="D401" s="53" t="s">
        <v>28</v>
      </c>
      <c r="E401" t="s">
        <v>746</v>
      </c>
      <c r="F401" t="s">
        <v>751</v>
      </c>
      <c r="G401" t="s">
        <v>18</v>
      </c>
      <c r="H401" t="s">
        <v>19</v>
      </c>
      <c r="I401" t="s">
        <v>854</v>
      </c>
      <c r="J401" t="s">
        <v>854</v>
      </c>
      <c r="K401" t="s">
        <v>854</v>
      </c>
      <c r="L401" t="s">
        <v>854</v>
      </c>
      <c r="M401" t="s">
        <v>45</v>
      </c>
      <c r="N401">
        <v>1</v>
      </c>
      <c r="O401">
        <v>76.89</v>
      </c>
      <c r="P401" s="2">
        <f t="shared" si="6"/>
        <v>76.89</v>
      </c>
    </row>
    <row r="402" spans="1:16" x14ac:dyDescent="0.3">
      <c r="A402">
        <v>401</v>
      </c>
      <c r="B402" s="54">
        <v>45420</v>
      </c>
      <c r="C402" s="53" t="s">
        <v>749</v>
      </c>
      <c r="D402" s="53" t="s">
        <v>29</v>
      </c>
      <c r="E402" t="s">
        <v>746</v>
      </c>
      <c r="F402" t="s">
        <v>751</v>
      </c>
      <c r="G402" t="s">
        <v>18</v>
      </c>
      <c r="H402" t="s">
        <v>19</v>
      </c>
      <c r="I402" t="s">
        <v>854</v>
      </c>
      <c r="J402" t="s">
        <v>854</v>
      </c>
      <c r="K402" t="s">
        <v>854</v>
      </c>
      <c r="L402" t="s">
        <v>854</v>
      </c>
      <c r="M402" t="s">
        <v>45</v>
      </c>
      <c r="N402">
        <v>1</v>
      </c>
      <c r="O402">
        <v>140</v>
      </c>
      <c r="P402" s="2">
        <f t="shared" si="6"/>
        <v>140</v>
      </c>
    </row>
    <row r="403" spans="1:16" x14ac:dyDescent="0.3">
      <c r="A403">
        <v>402</v>
      </c>
      <c r="B403" s="54">
        <v>45420</v>
      </c>
      <c r="C403" s="53" t="s">
        <v>749</v>
      </c>
      <c r="D403" s="53" t="s">
        <v>30</v>
      </c>
      <c r="E403" t="s">
        <v>746</v>
      </c>
      <c r="F403" t="s">
        <v>751</v>
      </c>
      <c r="G403" t="s">
        <v>18</v>
      </c>
      <c r="H403" t="s">
        <v>19</v>
      </c>
      <c r="I403" t="s">
        <v>854</v>
      </c>
      <c r="J403" t="s">
        <v>854</v>
      </c>
      <c r="K403" t="s">
        <v>854</v>
      </c>
      <c r="L403" t="s">
        <v>854</v>
      </c>
      <c r="M403" t="s">
        <v>45</v>
      </c>
      <c r="N403">
        <v>1</v>
      </c>
      <c r="O403">
        <v>399</v>
      </c>
      <c r="P403" s="2">
        <f t="shared" si="6"/>
        <v>399</v>
      </c>
    </row>
    <row r="404" spans="1:16" x14ac:dyDescent="0.3">
      <c r="A404">
        <v>403</v>
      </c>
      <c r="B404" s="54">
        <v>45420</v>
      </c>
      <c r="C404" s="53" t="s">
        <v>749</v>
      </c>
      <c r="D404" s="53" t="s">
        <v>31</v>
      </c>
      <c r="E404" t="s">
        <v>746</v>
      </c>
      <c r="F404" t="s">
        <v>751</v>
      </c>
      <c r="G404" t="s">
        <v>18</v>
      </c>
      <c r="H404" t="s">
        <v>19</v>
      </c>
      <c r="I404" t="s">
        <v>854</v>
      </c>
      <c r="J404" t="s">
        <v>854</v>
      </c>
      <c r="K404" t="s">
        <v>854</v>
      </c>
      <c r="L404" t="s">
        <v>854</v>
      </c>
      <c r="M404" t="s">
        <v>45</v>
      </c>
      <c r="N404">
        <v>1</v>
      </c>
      <c r="O404">
        <v>134.21</v>
      </c>
      <c r="P404" s="2">
        <f t="shared" si="6"/>
        <v>134.21</v>
      </c>
    </row>
    <row r="405" spans="1:16" x14ac:dyDescent="0.3">
      <c r="A405">
        <v>404</v>
      </c>
      <c r="B405" s="54">
        <v>45420</v>
      </c>
      <c r="C405" s="53" t="s">
        <v>749</v>
      </c>
      <c r="D405" s="53" t="s">
        <v>32</v>
      </c>
      <c r="E405" t="s">
        <v>746</v>
      </c>
      <c r="F405" t="s">
        <v>751</v>
      </c>
      <c r="G405" t="s">
        <v>18</v>
      </c>
      <c r="H405" t="s">
        <v>19</v>
      </c>
      <c r="I405" t="s">
        <v>854</v>
      </c>
      <c r="J405" t="s">
        <v>854</v>
      </c>
      <c r="K405" t="s">
        <v>854</v>
      </c>
      <c r="L405" t="s">
        <v>854</v>
      </c>
      <c r="M405" t="s">
        <v>45</v>
      </c>
      <c r="N405">
        <v>1</v>
      </c>
      <c r="O405">
        <v>136.12</v>
      </c>
      <c r="P405" s="2">
        <f t="shared" si="6"/>
        <v>136.12</v>
      </c>
    </row>
    <row r="406" spans="1:16" x14ac:dyDescent="0.3">
      <c r="A406">
        <v>405</v>
      </c>
      <c r="B406" s="54">
        <v>45420</v>
      </c>
      <c r="C406" s="53" t="s">
        <v>749</v>
      </c>
      <c r="D406" s="53" t="s">
        <v>33</v>
      </c>
      <c r="E406" t="s">
        <v>746</v>
      </c>
      <c r="F406" t="s">
        <v>751</v>
      </c>
      <c r="G406" t="s">
        <v>18</v>
      </c>
      <c r="H406" t="s">
        <v>19</v>
      </c>
      <c r="I406" t="s">
        <v>854</v>
      </c>
      <c r="J406" t="s">
        <v>854</v>
      </c>
      <c r="K406" t="s">
        <v>854</v>
      </c>
      <c r="L406" t="s">
        <v>854</v>
      </c>
      <c r="M406" t="s">
        <v>45</v>
      </c>
      <c r="N406">
        <v>3</v>
      </c>
      <c r="O406">
        <v>325.9733333333333</v>
      </c>
      <c r="P406" s="2">
        <f t="shared" si="6"/>
        <v>977.91999999999985</v>
      </c>
    </row>
    <row r="407" spans="1:16" x14ac:dyDescent="0.3">
      <c r="A407">
        <v>406</v>
      </c>
      <c r="B407" s="54">
        <v>45420</v>
      </c>
      <c r="C407" s="53" t="s">
        <v>748</v>
      </c>
      <c r="D407" t="s">
        <v>772</v>
      </c>
      <c r="E407" t="s">
        <v>752</v>
      </c>
      <c r="F407" t="s">
        <v>135</v>
      </c>
      <c r="G407" t="str">
        <f>VLOOKUP(F407,'Ingresos RockstarSkull'!$B:$D,3,0)</f>
        <v>Hugo Vázquez</v>
      </c>
      <c r="H407" t="s">
        <v>97</v>
      </c>
      <c r="I407" t="s">
        <v>136</v>
      </c>
      <c r="J407" t="s">
        <v>95</v>
      </c>
      <c r="K407">
        <v>0</v>
      </c>
      <c r="L407">
        <v>0</v>
      </c>
      <c r="M407" t="s">
        <v>51</v>
      </c>
      <c r="N407">
        <v>1</v>
      </c>
      <c r="O407">
        <v>1200</v>
      </c>
      <c r="P407" s="2">
        <f t="shared" si="6"/>
        <v>1200</v>
      </c>
    </row>
    <row r="408" spans="1:16" x14ac:dyDescent="0.3">
      <c r="A408">
        <v>407</v>
      </c>
      <c r="B408" s="54">
        <v>45420</v>
      </c>
      <c r="C408" s="53" t="s">
        <v>748</v>
      </c>
      <c r="D408" t="s">
        <v>773</v>
      </c>
      <c r="E408" t="s">
        <v>752</v>
      </c>
      <c r="F408" t="s">
        <v>137</v>
      </c>
      <c r="G408" t="str">
        <f>VLOOKUP(F408,'Ingresos RockstarSkull'!$B:$D,3,0)</f>
        <v>Julio Olvera</v>
      </c>
      <c r="H408" t="s">
        <v>97</v>
      </c>
      <c r="I408" t="s">
        <v>136</v>
      </c>
      <c r="J408" t="s">
        <v>95</v>
      </c>
      <c r="K408">
        <v>0</v>
      </c>
      <c r="L408">
        <v>0</v>
      </c>
      <c r="M408" t="s">
        <v>51</v>
      </c>
      <c r="N408">
        <v>1</v>
      </c>
      <c r="O408">
        <v>1200</v>
      </c>
      <c r="P408" s="2">
        <f t="shared" si="6"/>
        <v>1200</v>
      </c>
    </row>
    <row r="409" spans="1:16" x14ac:dyDescent="0.3">
      <c r="A409">
        <v>408</v>
      </c>
      <c r="B409" s="54">
        <v>45420</v>
      </c>
      <c r="C409" s="53" t="s">
        <v>748</v>
      </c>
      <c r="D409" t="s">
        <v>774</v>
      </c>
      <c r="E409" t="s">
        <v>752</v>
      </c>
      <c r="F409" t="s">
        <v>135</v>
      </c>
      <c r="G409" t="str">
        <f>VLOOKUP(F409,'Ingresos RockstarSkull'!$B:$D,3,0)</f>
        <v>Hugo Vázquez</v>
      </c>
      <c r="H409" t="s">
        <v>97</v>
      </c>
      <c r="I409" t="s">
        <v>138</v>
      </c>
      <c r="J409" t="s">
        <v>95</v>
      </c>
      <c r="K409">
        <v>0</v>
      </c>
      <c r="L409">
        <v>0</v>
      </c>
      <c r="M409" t="s">
        <v>51</v>
      </c>
      <c r="N409">
        <v>1</v>
      </c>
      <c r="O409">
        <v>1200</v>
      </c>
      <c r="P409" s="2">
        <f t="shared" si="6"/>
        <v>1200</v>
      </c>
    </row>
    <row r="410" spans="1:16" x14ac:dyDescent="0.3">
      <c r="A410">
        <v>409</v>
      </c>
      <c r="B410" s="54">
        <v>45420</v>
      </c>
      <c r="C410" s="53" t="s">
        <v>748</v>
      </c>
      <c r="D410" t="s">
        <v>775</v>
      </c>
      <c r="E410" t="s">
        <v>752</v>
      </c>
      <c r="F410" t="s">
        <v>137</v>
      </c>
      <c r="G410" t="str">
        <f>VLOOKUP(F410,'Ingresos RockstarSkull'!$B:$D,3,0)</f>
        <v>Julio Olvera</v>
      </c>
      <c r="H410" t="s">
        <v>97</v>
      </c>
      <c r="I410" t="s">
        <v>138</v>
      </c>
      <c r="J410" t="s">
        <v>95</v>
      </c>
      <c r="K410">
        <v>0</v>
      </c>
      <c r="L410">
        <v>0</v>
      </c>
      <c r="M410" t="s">
        <v>51</v>
      </c>
      <c r="N410">
        <v>1</v>
      </c>
      <c r="O410">
        <v>1200</v>
      </c>
      <c r="P410" s="2">
        <f t="shared" si="6"/>
        <v>1200</v>
      </c>
    </row>
    <row r="411" spans="1:16" x14ac:dyDescent="0.3">
      <c r="A411">
        <v>410</v>
      </c>
      <c r="B411" s="54">
        <v>45420</v>
      </c>
      <c r="C411" s="53" t="s">
        <v>749</v>
      </c>
      <c r="D411" t="s">
        <v>429</v>
      </c>
      <c r="E411" t="s">
        <v>752</v>
      </c>
      <c r="F411" t="s">
        <v>752</v>
      </c>
      <c r="G411" t="s">
        <v>312</v>
      </c>
      <c r="H411" t="s">
        <v>8</v>
      </c>
      <c r="I411" t="s">
        <v>854</v>
      </c>
      <c r="J411" t="s">
        <v>854</v>
      </c>
      <c r="K411" t="s">
        <v>130</v>
      </c>
      <c r="L411" t="s">
        <v>854</v>
      </c>
      <c r="M411" t="s">
        <v>45</v>
      </c>
      <c r="N411">
        <v>1</v>
      </c>
      <c r="O411">
        <v>5000</v>
      </c>
      <c r="P411" s="2">
        <f t="shared" si="6"/>
        <v>5000</v>
      </c>
    </row>
    <row r="412" spans="1:16" x14ac:dyDescent="0.3">
      <c r="A412">
        <v>411</v>
      </c>
      <c r="B412" s="54">
        <v>45420</v>
      </c>
      <c r="C412" s="53" t="s">
        <v>749</v>
      </c>
      <c r="D412" t="s">
        <v>430</v>
      </c>
      <c r="E412" t="s">
        <v>752</v>
      </c>
      <c r="F412" t="s">
        <v>752</v>
      </c>
      <c r="G412" t="s">
        <v>18</v>
      </c>
      <c r="H412" t="s">
        <v>8</v>
      </c>
      <c r="I412" t="s">
        <v>854</v>
      </c>
      <c r="J412" t="s">
        <v>854</v>
      </c>
      <c r="K412" t="s">
        <v>130</v>
      </c>
      <c r="L412" t="s">
        <v>854</v>
      </c>
      <c r="M412" t="s">
        <v>45</v>
      </c>
      <c r="N412">
        <v>1</v>
      </c>
      <c r="O412">
        <v>-5000</v>
      </c>
      <c r="P412" s="2">
        <f t="shared" si="6"/>
        <v>-5000</v>
      </c>
    </row>
    <row r="413" spans="1:16" x14ac:dyDescent="0.3">
      <c r="A413">
        <v>412</v>
      </c>
      <c r="B413" s="54">
        <v>45420</v>
      </c>
      <c r="C413" s="53" t="s">
        <v>749</v>
      </c>
      <c r="D413" t="s">
        <v>357</v>
      </c>
      <c r="E413" t="s">
        <v>752</v>
      </c>
      <c r="F413" t="s">
        <v>752</v>
      </c>
      <c r="G413" t="s">
        <v>18</v>
      </c>
      <c r="H413" t="s">
        <v>8</v>
      </c>
      <c r="I413" t="s">
        <v>854</v>
      </c>
      <c r="J413" t="s">
        <v>854</v>
      </c>
      <c r="K413" t="s">
        <v>130</v>
      </c>
      <c r="L413" t="s">
        <v>854</v>
      </c>
      <c r="M413" t="s">
        <v>45</v>
      </c>
      <c r="N413">
        <v>1</v>
      </c>
      <c r="O413">
        <v>730</v>
      </c>
      <c r="P413" s="2">
        <f t="shared" si="6"/>
        <v>730</v>
      </c>
    </row>
    <row r="414" spans="1:16" x14ac:dyDescent="0.3">
      <c r="A414">
        <v>413</v>
      </c>
      <c r="B414" s="54">
        <v>45421</v>
      </c>
      <c r="C414" s="53" t="s">
        <v>748</v>
      </c>
      <c r="D414" t="s">
        <v>7</v>
      </c>
      <c r="E414" t="s">
        <v>746</v>
      </c>
      <c r="F414" t="s">
        <v>751</v>
      </c>
      <c r="G414" t="s">
        <v>18</v>
      </c>
      <c r="H414" t="s">
        <v>8</v>
      </c>
      <c r="I414" t="s">
        <v>854</v>
      </c>
      <c r="J414" t="s">
        <v>854</v>
      </c>
      <c r="K414" t="s">
        <v>854</v>
      </c>
      <c r="L414" t="s">
        <v>854</v>
      </c>
      <c r="M414" t="s">
        <v>45</v>
      </c>
      <c r="N414">
        <v>16.850000000000001</v>
      </c>
      <c r="O414" s="2">
        <v>2500</v>
      </c>
      <c r="P414" s="2">
        <f t="shared" si="6"/>
        <v>42125</v>
      </c>
    </row>
    <row r="415" spans="1:16" x14ac:dyDescent="0.3">
      <c r="A415">
        <v>414</v>
      </c>
      <c r="B415" s="54">
        <v>45421</v>
      </c>
      <c r="C415" s="53" t="s">
        <v>748</v>
      </c>
      <c r="D415" t="s">
        <v>767</v>
      </c>
      <c r="E415" t="s">
        <v>752</v>
      </c>
      <c r="F415" t="s">
        <v>123</v>
      </c>
      <c r="G415" t="str">
        <f>VLOOKUP(F415,'Ingresos RockstarSkull'!$B:$D,3,0)</f>
        <v>Julio Olvera</v>
      </c>
      <c r="H415" t="s">
        <v>97</v>
      </c>
      <c r="I415" t="s">
        <v>124</v>
      </c>
      <c r="J415" t="s">
        <v>95</v>
      </c>
      <c r="K415" t="s">
        <v>114</v>
      </c>
      <c r="L415" t="s">
        <v>125</v>
      </c>
      <c r="M415" t="s">
        <v>51</v>
      </c>
      <c r="N415">
        <v>1</v>
      </c>
      <c r="O415">
        <v>1350</v>
      </c>
      <c r="P415" s="2">
        <f t="shared" si="6"/>
        <v>1350</v>
      </c>
    </row>
    <row r="416" spans="1:16" x14ac:dyDescent="0.3">
      <c r="A416">
        <v>415</v>
      </c>
      <c r="B416" s="54">
        <v>45421</v>
      </c>
      <c r="C416" s="53" t="s">
        <v>748</v>
      </c>
      <c r="D416" t="s">
        <v>760</v>
      </c>
      <c r="E416" t="s">
        <v>752</v>
      </c>
      <c r="F416" t="s">
        <v>110</v>
      </c>
      <c r="G416" t="s">
        <v>883</v>
      </c>
      <c r="H416" t="s">
        <v>97</v>
      </c>
      <c r="I416" t="s">
        <v>111</v>
      </c>
      <c r="J416" t="s">
        <v>95</v>
      </c>
      <c r="K416" t="s">
        <v>114</v>
      </c>
      <c r="L416" t="s">
        <v>128</v>
      </c>
      <c r="M416" t="s">
        <v>45</v>
      </c>
      <c r="N416">
        <v>1</v>
      </c>
      <c r="O416">
        <v>2000</v>
      </c>
      <c r="P416" s="2">
        <f t="shared" si="6"/>
        <v>2000</v>
      </c>
    </row>
    <row r="417" spans="1:16" x14ac:dyDescent="0.3">
      <c r="A417">
        <v>416</v>
      </c>
      <c r="B417" s="54">
        <v>45421</v>
      </c>
      <c r="C417" s="53" t="s">
        <v>749</v>
      </c>
      <c r="D417" t="s">
        <v>375</v>
      </c>
      <c r="E417" t="s">
        <v>752</v>
      </c>
      <c r="F417" t="s">
        <v>752</v>
      </c>
      <c r="G417" t="s">
        <v>312</v>
      </c>
      <c r="H417" t="s">
        <v>8</v>
      </c>
      <c r="I417" t="s">
        <v>854</v>
      </c>
      <c r="J417" t="s">
        <v>854</v>
      </c>
      <c r="K417" t="s">
        <v>130</v>
      </c>
      <c r="L417" t="s">
        <v>854</v>
      </c>
      <c r="M417" t="s">
        <v>45</v>
      </c>
      <c r="N417">
        <v>1</v>
      </c>
      <c r="O417">
        <v>5000</v>
      </c>
      <c r="P417" s="2">
        <f t="shared" si="6"/>
        <v>5000</v>
      </c>
    </row>
    <row r="418" spans="1:16" x14ac:dyDescent="0.3">
      <c r="A418">
        <v>417</v>
      </c>
      <c r="B418" s="54">
        <v>45422</v>
      </c>
      <c r="C418" s="53" t="s">
        <v>749</v>
      </c>
      <c r="D418" t="s">
        <v>429</v>
      </c>
      <c r="E418" t="s">
        <v>752</v>
      </c>
      <c r="F418" t="s">
        <v>752</v>
      </c>
      <c r="G418" t="s">
        <v>312</v>
      </c>
      <c r="H418" t="s">
        <v>8</v>
      </c>
      <c r="I418" t="s">
        <v>854</v>
      </c>
      <c r="J418" t="s">
        <v>854</v>
      </c>
      <c r="K418" t="s">
        <v>130</v>
      </c>
      <c r="L418" t="s">
        <v>854</v>
      </c>
      <c r="M418" t="s">
        <v>45</v>
      </c>
      <c r="N418">
        <v>1</v>
      </c>
      <c r="O418">
        <v>3659</v>
      </c>
      <c r="P418" s="2">
        <f t="shared" si="6"/>
        <v>3659</v>
      </c>
    </row>
    <row r="419" spans="1:16" x14ac:dyDescent="0.3">
      <c r="A419">
        <v>418</v>
      </c>
      <c r="B419" s="54">
        <v>45422</v>
      </c>
      <c r="C419" s="53" t="s">
        <v>749</v>
      </c>
      <c r="D419" t="s">
        <v>430</v>
      </c>
      <c r="E419" t="s">
        <v>752</v>
      </c>
      <c r="F419" t="s">
        <v>752</v>
      </c>
      <c r="G419" t="s">
        <v>18</v>
      </c>
      <c r="H419" t="s">
        <v>8</v>
      </c>
      <c r="I419" t="s">
        <v>854</v>
      </c>
      <c r="J419" t="s">
        <v>854</v>
      </c>
      <c r="K419" t="s">
        <v>130</v>
      </c>
      <c r="L419" t="s">
        <v>854</v>
      </c>
      <c r="M419" t="s">
        <v>45</v>
      </c>
      <c r="N419">
        <v>1</v>
      </c>
      <c r="O419">
        <v>-3659</v>
      </c>
      <c r="P419" s="2">
        <f t="shared" si="6"/>
        <v>-3659</v>
      </c>
    </row>
    <row r="420" spans="1:16" x14ac:dyDescent="0.3">
      <c r="A420">
        <v>419</v>
      </c>
      <c r="B420" s="54">
        <v>45425</v>
      </c>
      <c r="C420" s="53" t="s">
        <v>749</v>
      </c>
      <c r="D420" t="s">
        <v>431</v>
      </c>
      <c r="E420" t="s">
        <v>752</v>
      </c>
      <c r="F420" t="s">
        <v>752</v>
      </c>
      <c r="G420" t="s">
        <v>312</v>
      </c>
      <c r="H420" t="s">
        <v>8</v>
      </c>
      <c r="I420" t="s">
        <v>854</v>
      </c>
      <c r="J420" t="s">
        <v>854</v>
      </c>
      <c r="K420" t="s">
        <v>130</v>
      </c>
      <c r="L420" t="s">
        <v>854</v>
      </c>
      <c r="M420" t="s">
        <v>45</v>
      </c>
      <c r="N420">
        <v>1</v>
      </c>
      <c r="O420">
        <v>400</v>
      </c>
      <c r="P420" s="2">
        <f t="shared" si="6"/>
        <v>400</v>
      </c>
    </row>
    <row r="421" spans="1:16" x14ac:dyDescent="0.3">
      <c r="A421">
        <v>420</v>
      </c>
      <c r="B421" s="54">
        <v>45427</v>
      </c>
      <c r="C421" s="53" t="s">
        <v>749</v>
      </c>
      <c r="D421" s="53" t="s">
        <v>34</v>
      </c>
      <c r="E421" t="s">
        <v>746</v>
      </c>
      <c r="F421" t="s">
        <v>751</v>
      </c>
      <c r="G421" t="s">
        <v>18</v>
      </c>
      <c r="H421" t="s">
        <v>19</v>
      </c>
      <c r="I421" t="s">
        <v>854</v>
      </c>
      <c r="J421" t="s">
        <v>854</v>
      </c>
      <c r="K421" t="s">
        <v>854</v>
      </c>
      <c r="L421" t="s">
        <v>854</v>
      </c>
      <c r="M421" t="s">
        <v>45</v>
      </c>
      <c r="N421">
        <v>17.82</v>
      </c>
      <c r="O421">
        <v>129.27000000000001</v>
      </c>
      <c r="P421" s="2">
        <f t="shared" si="6"/>
        <v>2303.5914000000002</v>
      </c>
    </row>
    <row r="422" spans="1:16" x14ac:dyDescent="0.3">
      <c r="A422">
        <v>421</v>
      </c>
      <c r="B422" s="54">
        <v>45427</v>
      </c>
      <c r="C422" s="53" t="s">
        <v>748</v>
      </c>
      <c r="D422" t="s">
        <v>770</v>
      </c>
      <c r="E422" t="s">
        <v>752</v>
      </c>
      <c r="F422" t="s">
        <v>131</v>
      </c>
      <c r="G422" t="str">
        <f>VLOOKUP(F422,'Ingresos RockstarSkull'!$B:$D,3,0)</f>
        <v>Hugo Vázquez</v>
      </c>
      <c r="H422" t="s">
        <v>97</v>
      </c>
      <c r="I422" t="s">
        <v>96</v>
      </c>
      <c r="J422" t="s">
        <v>95</v>
      </c>
      <c r="K422" t="s">
        <v>114</v>
      </c>
      <c r="L422" t="s">
        <v>132</v>
      </c>
      <c r="M422" t="s">
        <v>51</v>
      </c>
      <c r="N422">
        <v>1</v>
      </c>
      <c r="O422">
        <v>1350</v>
      </c>
      <c r="P422" s="2">
        <f t="shared" si="6"/>
        <v>1350</v>
      </c>
    </row>
    <row r="423" spans="1:16" x14ac:dyDescent="0.3">
      <c r="A423">
        <v>422</v>
      </c>
      <c r="B423" s="54">
        <v>45429</v>
      </c>
      <c r="C423" s="53" t="s">
        <v>749</v>
      </c>
      <c r="D423" s="53" t="s">
        <v>35</v>
      </c>
      <c r="E423" t="s">
        <v>746</v>
      </c>
      <c r="F423" t="s">
        <v>751</v>
      </c>
      <c r="G423" t="s">
        <v>18</v>
      </c>
      <c r="H423" t="s">
        <v>19</v>
      </c>
      <c r="I423" t="s">
        <v>854</v>
      </c>
      <c r="J423" t="s">
        <v>854</v>
      </c>
      <c r="K423" t="s">
        <v>854</v>
      </c>
      <c r="L423" t="s">
        <v>854</v>
      </c>
      <c r="M423" t="s">
        <v>45</v>
      </c>
      <c r="N423">
        <v>1</v>
      </c>
      <c r="O423">
        <v>919.39</v>
      </c>
      <c r="P423" s="2">
        <f t="shared" si="6"/>
        <v>919.39</v>
      </c>
    </row>
    <row r="424" spans="1:16" x14ac:dyDescent="0.3">
      <c r="A424">
        <v>423</v>
      </c>
      <c r="B424" s="54">
        <v>45430</v>
      </c>
      <c r="C424" s="53" t="s">
        <v>749</v>
      </c>
      <c r="D424" t="s">
        <v>315</v>
      </c>
      <c r="E424" t="s">
        <v>752</v>
      </c>
      <c r="F424" t="s">
        <v>752</v>
      </c>
      <c r="G424" t="s">
        <v>18</v>
      </c>
      <c r="H424" t="s">
        <v>8</v>
      </c>
      <c r="I424" t="s">
        <v>854</v>
      </c>
      <c r="J424" t="s">
        <v>854</v>
      </c>
      <c r="K424" t="s">
        <v>130</v>
      </c>
      <c r="L424" t="s">
        <v>854</v>
      </c>
      <c r="M424" t="s">
        <v>45</v>
      </c>
      <c r="N424">
        <v>1</v>
      </c>
      <c r="O424">
        <v>3500</v>
      </c>
      <c r="P424" s="2">
        <f t="shared" si="6"/>
        <v>3500</v>
      </c>
    </row>
    <row r="425" spans="1:16" x14ac:dyDescent="0.3">
      <c r="A425">
        <v>424</v>
      </c>
      <c r="B425" s="54">
        <v>45431</v>
      </c>
      <c r="C425" s="53" t="s">
        <v>749</v>
      </c>
      <c r="D425" t="s">
        <v>432</v>
      </c>
      <c r="E425" t="s">
        <v>752</v>
      </c>
      <c r="F425" t="s">
        <v>752</v>
      </c>
      <c r="G425" t="s">
        <v>312</v>
      </c>
      <c r="H425" t="s">
        <v>8</v>
      </c>
      <c r="I425" t="s">
        <v>854</v>
      </c>
      <c r="J425" t="s">
        <v>854</v>
      </c>
      <c r="K425" t="s">
        <v>130</v>
      </c>
      <c r="L425" t="s">
        <v>854</v>
      </c>
      <c r="M425" t="s">
        <v>45</v>
      </c>
      <c r="N425">
        <v>1</v>
      </c>
      <c r="O425">
        <v>400</v>
      </c>
      <c r="P425" s="2">
        <f t="shared" si="6"/>
        <v>400</v>
      </c>
    </row>
    <row r="426" spans="1:16" x14ac:dyDescent="0.3">
      <c r="A426">
        <v>425</v>
      </c>
      <c r="B426" s="54">
        <v>45432</v>
      </c>
      <c r="C426" s="53" t="s">
        <v>748</v>
      </c>
      <c r="D426" t="s">
        <v>763</v>
      </c>
      <c r="E426" t="s">
        <v>752</v>
      </c>
      <c r="F426" t="s">
        <v>116</v>
      </c>
      <c r="G426" t="str">
        <f>VLOOKUP(F426,'Ingresos RockstarSkull'!$B:$D,3,0)</f>
        <v>Hugo Vázquez</v>
      </c>
      <c r="H426" t="s">
        <v>97</v>
      </c>
      <c r="I426" t="s">
        <v>96</v>
      </c>
      <c r="J426" t="s">
        <v>95</v>
      </c>
      <c r="K426" t="s">
        <v>114</v>
      </c>
      <c r="L426" t="s">
        <v>117</v>
      </c>
      <c r="M426" t="s">
        <v>45</v>
      </c>
      <c r="N426">
        <v>1</v>
      </c>
      <c r="O426">
        <v>1350</v>
      </c>
      <c r="P426" s="2">
        <f t="shared" si="6"/>
        <v>1350</v>
      </c>
    </row>
    <row r="427" spans="1:16" x14ac:dyDescent="0.3">
      <c r="A427">
        <v>426</v>
      </c>
      <c r="B427" s="54">
        <v>45432</v>
      </c>
      <c r="C427" s="53" t="s">
        <v>749</v>
      </c>
      <c r="D427" t="s">
        <v>319</v>
      </c>
      <c r="E427" t="s">
        <v>752</v>
      </c>
      <c r="F427" t="s">
        <v>752</v>
      </c>
      <c r="G427" t="s">
        <v>18</v>
      </c>
      <c r="H427" t="s">
        <v>8</v>
      </c>
      <c r="I427" t="s">
        <v>854</v>
      </c>
      <c r="J427" t="s">
        <v>854</v>
      </c>
      <c r="K427" t="s">
        <v>130</v>
      </c>
      <c r="L427" t="s">
        <v>854</v>
      </c>
      <c r="M427" t="s">
        <v>45</v>
      </c>
      <c r="N427">
        <v>1</v>
      </c>
      <c r="O427">
        <v>549</v>
      </c>
      <c r="P427" s="2">
        <f t="shared" si="6"/>
        <v>549</v>
      </c>
    </row>
    <row r="428" spans="1:16" x14ac:dyDescent="0.3">
      <c r="A428">
        <v>427</v>
      </c>
      <c r="B428" s="54">
        <v>45432</v>
      </c>
      <c r="C428" s="53" t="s">
        <v>749</v>
      </c>
      <c r="D428" t="s">
        <v>420</v>
      </c>
      <c r="E428" t="s">
        <v>752</v>
      </c>
      <c r="F428" t="s">
        <v>752</v>
      </c>
      <c r="G428" t="s">
        <v>18</v>
      </c>
      <c r="H428" t="s">
        <v>8</v>
      </c>
      <c r="I428" t="s">
        <v>854</v>
      </c>
      <c r="J428" t="s">
        <v>854</v>
      </c>
      <c r="K428" t="s">
        <v>130</v>
      </c>
      <c r="L428" t="s">
        <v>854</v>
      </c>
      <c r="M428" t="s">
        <v>45</v>
      </c>
      <c r="N428">
        <v>1</v>
      </c>
      <c r="O428">
        <v>3000</v>
      </c>
      <c r="P428" s="2">
        <f t="shared" si="6"/>
        <v>3000</v>
      </c>
    </row>
    <row r="429" spans="1:16" x14ac:dyDescent="0.3">
      <c r="A429">
        <v>428</v>
      </c>
      <c r="B429" s="54">
        <v>45434</v>
      </c>
      <c r="C429" s="53" t="s">
        <v>748</v>
      </c>
      <c r="D429" t="s">
        <v>771</v>
      </c>
      <c r="E429" t="s">
        <v>752</v>
      </c>
      <c r="F429" t="s">
        <v>133</v>
      </c>
      <c r="G429" t="str">
        <f>VLOOKUP(F429,'Ingresos RockstarSkull'!$B:$D,3,0)</f>
        <v>Manuel Reyes</v>
      </c>
      <c r="H429" t="s">
        <v>97</v>
      </c>
      <c r="I429" t="s">
        <v>134</v>
      </c>
      <c r="J429" t="s">
        <v>95</v>
      </c>
      <c r="K429" t="s">
        <v>114</v>
      </c>
      <c r="L429" t="s">
        <v>133</v>
      </c>
      <c r="M429" t="s">
        <v>51</v>
      </c>
      <c r="N429">
        <v>1</v>
      </c>
      <c r="O429">
        <v>1350</v>
      </c>
      <c r="P429" s="2">
        <f t="shared" si="6"/>
        <v>1350</v>
      </c>
    </row>
    <row r="430" spans="1:16" x14ac:dyDescent="0.3">
      <c r="A430">
        <v>429</v>
      </c>
      <c r="B430" s="54">
        <v>45434</v>
      </c>
      <c r="C430" s="53" t="s">
        <v>749</v>
      </c>
      <c r="D430" t="s">
        <v>421</v>
      </c>
      <c r="E430" t="s">
        <v>752</v>
      </c>
      <c r="F430" t="s">
        <v>752</v>
      </c>
      <c r="G430" t="s">
        <v>312</v>
      </c>
      <c r="H430" t="s">
        <v>8</v>
      </c>
      <c r="I430" t="s">
        <v>854</v>
      </c>
      <c r="J430" t="s">
        <v>854</v>
      </c>
      <c r="K430" t="s">
        <v>130</v>
      </c>
      <c r="L430" t="s">
        <v>854</v>
      </c>
      <c r="M430" t="s">
        <v>45</v>
      </c>
      <c r="N430">
        <v>1</v>
      </c>
      <c r="O430">
        <v>6000</v>
      </c>
      <c r="P430" s="2">
        <f t="shared" si="6"/>
        <v>6000</v>
      </c>
    </row>
    <row r="431" spans="1:16" x14ac:dyDescent="0.3">
      <c r="A431">
        <v>430</v>
      </c>
      <c r="B431" s="54">
        <v>45434</v>
      </c>
      <c r="C431" s="53" t="s">
        <v>749</v>
      </c>
      <c r="D431" t="s">
        <v>422</v>
      </c>
      <c r="E431" t="s">
        <v>752</v>
      </c>
      <c r="F431" t="s">
        <v>752</v>
      </c>
      <c r="G431" t="s">
        <v>191</v>
      </c>
      <c r="H431" t="s">
        <v>8</v>
      </c>
      <c r="I431" t="s">
        <v>854</v>
      </c>
      <c r="J431" t="s">
        <v>854</v>
      </c>
      <c r="K431" t="s">
        <v>130</v>
      </c>
      <c r="L431" t="s">
        <v>854</v>
      </c>
      <c r="M431" t="s">
        <v>45</v>
      </c>
      <c r="N431">
        <v>1</v>
      </c>
      <c r="O431">
        <v>2560</v>
      </c>
      <c r="P431" s="2">
        <f t="shared" si="6"/>
        <v>2560</v>
      </c>
    </row>
    <row r="432" spans="1:16" x14ac:dyDescent="0.3">
      <c r="A432">
        <v>431</v>
      </c>
      <c r="B432" s="54">
        <v>45439</v>
      </c>
      <c r="C432" s="53" t="s">
        <v>749</v>
      </c>
      <c r="D432" t="s">
        <v>433</v>
      </c>
      <c r="E432" t="s">
        <v>752</v>
      </c>
      <c r="F432" t="s">
        <v>752</v>
      </c>
      <c r="G432" t="s">
        <v>312</v>
      </c>
      <c r="H432" t="s">
        <v>8</v>
      </c>
      <c r="I432" t="s">
        <v>854</v>
      </c>
      <c r="J432" t="s">
        <v>854</v>
      </c>
      <c r="K432" t="s">
        <v>130</v>
      </c>
      <c r="L432" t="s">
        <v>854</v>
      </c>
      <c r="M432" t="s">
        <v>45</v>
      </c>
      <c r="N432">
        <v>1</v>
      </c>
      <c r="O432">
        <v>400</v>
      </c>
      <c r="P432" s="2">
        <f t="shared" si="6"/>
        <v>400</v>
      </c>
    </row>
    <row r="433" spans="1:16" x14ac:dyDescent="0.3">
      <c r="A433">
        <v>432</v>
      </c>
      <c r="B433" s="54">
        <v>45442</v>
      </c>
      <c r="C433" s="53" t="s">
        <v>749</v>
      </c>
      <c r="D433" s="53" t="s">
        <v>36</v>
      </c>
      <c r="E433" t="s">
        <v>746</v>
      </c>
      <c r="F433" t="s">
        <v>751</v>
      </c>
      <c r="G433" t="s">
        <v>18</v>
      </c>
      <c r="H433" t="s">
        <v>19</v>
      </c>
      <c r="I433" t="s">
        <v>854</v>
      </c>
      <c r="J433" t="s">
        <v>854</v>
      </c>
      <c r="K433" t="s">
        <v>854</v>
      </c>
      <c r="L433" t="s">
        <v>854</v>
      </c>
      <c r="M433" t="s">
        <v>45</v>
      </c>
      <c r="N433">
        <v>1</v>
      </c>
      <c r="O433">
        <v>1097.8900000000001</v>
      </c>
      <c r="P433" s="2">
        <f t="shared" si="6"/>
        <v>1097.8900000000001</v>
      </c>
    </row>
    <row r="434" spans="1:16" x14ac:dyDescent="0.3">
      <c r="A434">
        <v>433</v>
      </c>
      <c r="B434" s="54">
        <v>45443</v>
      </c>
      <c r="C434" s="53" t="s">
        <v>748</v>
      </c>
      <c r="D434" t="s">
        <v>779</v>
      </c>
      <c r="E434" t="s">
        <v>752</v>
      </c>
      <c r="F434" t="s">
        <v>146</v>
      </c>
      <c r="G434" t="str">
        <f>VLOOKUP(F434,'Ingresos RockstarSkull'!$B:$D,3,0)</f>
        <v>Hugo Vázquez</v>
      </c>
      <c r="H434" t="s">
        <v>97</v>
      </c>
      <c r="I434" t="s">
        <v>127</v>
      </c>
      <c r="J434" t="s">
        <v>95</v>
      </c>
      <c r="K434" t="s">
        <v>114</v>
      </c>
      <c r="L434" t="s">
        <v>147</v>
      </c>
      <c r="M434" t="s">
        <v>45</v>
      </c>
      <c r="N434">
        <v>1</v>
      </c>
      <c r="O434">
        <v>1350</v>
      </c>
      <c r="P434" s="2">
        <f t="shared" si="6"/>
        <v>1350</v>
      </c>
    </row>
    <row r="435" spans="1:16" x14ac:dyDescent="0.3">
      <c r="A435">
        <v>434</v>
      </c>
      <c r="B435" s="54">
        <v>45443</v>
      </c>
      <c r="C435" s="53" t="s">
        <v>749</v>
      </c>
      <c r="D435" t="s">
        <v>334</v>
      </c>
      <c r="E435" t="s">
        <v>752</v>
      </c>
      <c r="F435" t="s">
        <v>752</v>
      </c>
      <c r="G435" t="s">
        <v>312</v>
      </c>
      <c r="H435" t="s">
        <v>97</v>
      </c>
      <c r="I435" t="s">
        <v>854</v>
      </c>
      <c r="J435" t="s">
        <v>854</v>
      </c>
      <c r="K435" t="s">
        <v>130</v>
      </c>
      <c r="L435" t="s">
        <v>854</v>
      </c>
      <c r="M435" t="s">
        <v>45</v>
      </c>
      <c r="N435">
        <v>1</v>
      </c>
      <c r="O435">
        <v>1022.25</v>
      </c>
      <c r="P435" s="2">
        <f t="shared" si="6"/>
        <v>1022.25</v>
      </c>
    </row>
    <row r="436" spans="1:16" x14ac:dyDescent="0.3">
      <c r="A436">
        <v>435</v>
      </c>
      <c r="B436" s="54">
        <v>45443</v>
      </c>
      <c r="C436" s="53" t="s">
        <v>749</v>
      </c>
      <c r="D436" t="s">
        <v>315</v>
      </c>
      <c r="E436" t="s">
        <v>752</v>
      </c>
      <c r="F436" t="s">
        <v>752</v>
      </c>
      <c r="G436" t="s">
        <v>18</v>
      </c>
      <c r="H436" t="s">
        <v>8</v>
      </c>
      <c r="I436" t="s">
        <v>854</v>
      </c>
      <c r="J436" t="s">
        <v>854</v>
      </c>
      <c r="K436" t="s">
        <v>130</v>
      </c>
      <c r="L436" t="s">
        <v>854</v>
      </c>
      <c r="M436" t="s">
        <v>45</v>
      </c>
      <c r="N436">
        <v>1</v>
      </c>
      <c r="O436">
        <v>3500</v>
      </c>
      <c r="P436" s="2">
        <f t="shared" si="6"/>
        <v>3500</v>
      </c>
    </row>
    <row r="437" spans="1:16" x14ac:dyDescent="0.3">
      <c r="A437">
        <v>436</v>
      </c>
      <c r="B437" s="54">
        <v>45443</v>
      </c>
      <c r="C437" s="53" t="s">
        <v>749</v>
      </c>
      <c r="D437" t="s">
        <v>394</v>
      </c>
      <c r="E437" t="s">
        <v>752</v>
      </c>
      <c r="F437" t="s">
        <v>752</v>
      </c>
      <c r="G437" t="s">
        <v>312</v>
      </c>
      <c r="H437" t="s">
        <v>8</v>
      </c>
      <c r="I437" t="s">
        <v>854</v>
      </c>
      <c r="J437" t="s">
        <v>854</v>
      </c>
      <c r="K437" t="s">
        <v>130</v>
      </c>
      <c r="L437" t="s">
        <v>854</v>
      </c>
      <c r="M437" t="s">
        <v>45</v>
      </c>
      <c r="N437">
        <v>1</v>
      </c>
      <c r="O437">
        <v>1600</v>
      </c>
      <c r="P437" s="2">
        <f t="shared" si="6"/>
        <v>1600</v>
      </c>
    </row>
    <row r="438" spans="1:16" x14ac:dyDescent="0.3">
      <c r="A438">
        <v>437</v>
      </c>
      <c r="B438" s="54">
        <v>45443</v>
      </c>
      <c r="C438" s="53" t="s">
        <v>749</v>
      </c>
      <c r="D438" t="s">
        <v>425</v>
      </c>
      <c r="E438" t="s">
        <v>752</v>
      </c>
      <c r="F438" t="s">
        <v>752</v>
      </c>
      <c r="G438" t="s">
        <v>18</v>
      </c>
      <c r="H438" t="s">
        <v>8</v>
      </c>
      <c r="I438" t="s">
        <v>854</v>
      </c>
      <c r="J438" t="s">
        <v>854</v>
      </c>
      <c r="K438" t="s">
        <v>130</v>
      </c>
      <c r="L438" t="s">
        <v>854</v>
      </c>
      <c r="M438" t="s">
        <v>45</v>
      </c>
      <c r="N438">
        <v>1</v>
      </c>
      <c r="O438">
        <v>2060</v>
      </c>
      <c r="P438" s="2">
        <f t="shared" si="6"/>
        <v>2060</v>
      </c>
    </row>
    <row r="439" spans="1:16" x14ac:dyDescent="0.3">
      <c r="A439">
        <v>438</v>
      </c>
      <c r="B439" s="54">
        <v>45443</v>
      </c>
      <c r="C439" s="53" t="s">
        <v>749</v>
      </c>
      <c r="D439" t="s">
        <v>364</v>
      </c>
      <c r="E439" t="s">
        <v>752</v>
      </c>
      <c r="F439" t="s">
        <v>752</v>
      </c>
      <c r="G439" t="s">
        <v>18</v>
      </c>
      <c r="H439" t="s">
        <v>8</v>
      </c>
      <c r="I439" t="s">
        <v>854</v>
      </c>
      <c r="J439" t="s">
        <v>854</v>
      </c>
      <c r="K439" t="s">
        <v>130</v>
      </c>
      <c r="L439" t="s">
        <v>854</v>
      </c>
      <c r="M439" t="s">
        <v>45</v>
      </c>
      <c r="N439">
        <v>1</v>
      </c>
      <c r="O439">
        <v>1900</v>
      </c>
      <c r="P439" s="2">
        <f t="shared" si="6"/>
        <v>1900</v>
      </c>
    </row>
    <row r="440" spans="1:16" x14ac:dyDescent="0.3">
      <c r="A440">
        <v>439</v>
      </c>
      <c r="B440" s="54">
        <v>45444</v>
      </c>
      <c r="C440" s="53" t="s">
        <v>748</v>
      </c>
      <c r="D440" t="s">
        <v>777</v>
      </c>
      <c r="E440" t="s">
        <v>752</v>
      </c>
      <c r="F440" t="s">
        <v>142</v>
      </c>
      <c r="G440" t="str">
        <f>VLOOKUP(F440,'Ingresos RockstarSkull'!$B:$D,3,0)</f>
        <v>Hugo Vázquez</v>
      </c>
      <c r="H440" t="s">
        <v>8</v>
      </c>
      <c r="I440" t="s">
        <v>99</v>
      </c>
      <c r="J440" t="s">
        <v>95</v>
      </c>
      <c r="K440" t="s">
        <v>114</v>
      </c>
      <c r="L440" t="s">
        <v>143</v>
      </c>
      <c r="M440" t="s">
        <v>51</v>
      </c>
      <c r="N440">
        <v>1</v>
      </c>
      <c r="O440">
        <v>1350</v>
      </c>
      <c r="P440" s="2">
        <f t="shared" si="6"/>
        <v>1350</v>
      </c>
    </row>
    <row r="441" spans="1:16" x14ac:dyDescent="0.3">
      <c r="A441">
        <v>440</v>
      </c>
      <c r="B441" s="54">
        <v>45444</v>
      </c>
      <c r="C441" s="53" t="s">
        <v>748</v>
      </c>
      <c r="D441" t="s">
        <v>756</v>
      </c>
      <c r="E441" t="s">
        <v>752</v>
      </c>
      <c r="F441" t="s">
        <v>103</v>
      </c>
      <c r="G441" t="str">
        <f>VLOOKUP(F441,'Ingresos RockstarSkull'!$B:$D,3,0)</f>
        <v>Manuel Reyes</v>
      </c>
      <c r="H441" t="s">
        <v>97</v>
      </c>
      <c r="I441" t="s">
        <v>104</v>
      </c>
      <c r="J441" t="s">
        <v>95</v>
      </c>
      <c r="K441" t="s">
        <v>130</v>
      </c>
      <c r="L441">
        <v>0</v>
      </c>
      <c r="M441" t="s">
        <v>51</v>
      </c>
      <c r="N441">
        <v>1</v>
      </c>
      <c r="O441">
        <v>1500</v>
      </c>
      <c r="P441" s="2">
        <f t="shared" si="6"/>
        <v>1500</v>
      </c>
    </row>
    <row r="442" spans="1:16" x14ac:dyDescent="0.3">
      <c r="A442">
        <v>441</v>
      </c>
      <c r="B442" s="54">
        <v>45444</v>
      </c>
      <c r="C442" s="53" t="s">
        <v>749</v>
      </c>
      <c r="D442" t="s">
        <v>434</v>
      </c>
      <c r="E442" t="s">
        <v>752</v>
      </c>
      <c r="F442" t="s">
        <v>752</v>
      </c>
      <c r="G442" t="s">
        <v>312</v>
      </c>
      <c r="H442" t="s">
        <v>8</v>
      </c>
      <c r="I442" t="s">
        <v>854</v>
      </c>
      <c r="J442" t="s">
        <v>854</v>
      </c>
      <c r="K442" t="s">
        <v>130</v>
      </c>
      <c r="L442" t="s">
        <v>854</v>
      </c>
      <c r="M442" t="s">
        <v>45</v>
      </c>
      <c r="N442">
        <v>1</v>
      </c>
      <c r="O442">
        <v>400</v>
      </c>
      <c r="P442" s="2">
        <f t="shared" si="6"/>
        <v>400</v>
      </c>
    </row>
    <row r="443" spans="1:16" x14ac:dyDescent="0.3">
      <c r="A443">
        <v>442</v>
      </c>
      <c r="B443" s="54">
        <v>45445</v>
      </c>
      <c r="C443" s="53" t="s">
        <v>748</v>
      </c>
      <c r="D443" t="s">
        <v>754</v>
      </c>
      <c r="E443" t="s">
        <v>752</v>
      </c>
      <c r="F443" t="s">
        <v>98</v>
      </c>
      <c r="G443" t="str">
        <f>VLOOKUP(F443,'Ingresos RockstarSkull'!$B:$D,3,0)</f>
        <v>Hugo Vázquez</v>
      </c>
      <c r="H443" t="s">
        <v>100</v>
      </c>
      <c r="I443" t="s">
        <v>99</v>
      </c>
      <c r="J443" t="s">
        <v>95</v>
      </c>
      <c r="K443">
        <v>0</v>
      </c>
      <c r="L443">
        <v>0</v>
      </c>
      <c r="M443" t="s">
        <v>51</v>
      </c>
      <c r="N443">
        <v>1</v>
      </c>
      <c r="O443">
        <v>0</v>
      </c>
      <c r="P443" s="2">
        <f t="shared" si="6"/>
        <v>0</v>
      </c>
    </row>
    <row r="444" spans="1:16" x14ac:dyDescent="0.3">
      <c r="A444">
        <v>443</v>
      </c>
      <c r="B444" s="54">
        <v>45446</v>
      </c>
      <c r="C444" s="53" t="s">
        <v>749</v>
      </c>
      <c r="D444" t="s">
        <v>429</v>
      </c>
      <c r="E444" t="s">
        <v>752</v>
      </c>
      <c r="F444" t="s">
        <v>752</v>
      </c>
      <c r="G444" t="s">
        <v>312</v>
      </c>
      <c r="H444" t="s">
        <v>8</v>
      </c>
      <c r="I444" t="s">
        <v>854</v>
      </c>
      <c r="J444" t="s">
        <v>854</v>
      </c>
      <c r="K444" t="s">
        <v>130</v>
      </c>
      <c r="L444" t="s">
        <v>854</v>
      </c>
      <c r="M444" t="s">
        <v>45</v>
      </c>
      <c r="N444">
        <v>1</v>
      </c>
      <c r="O444">
        <v>5000</v>
      </c>
      <c r="P444" s="2">
        <f t="shared" si="6"/>
        <v>5000</v>
      </c>
    </row>
    <row r="445" spans="1:16" x14ac:dyDescent="0.3">
      <c r="A445">
        <v>444</v>
      </c>
      <c r="B445" s="54">
        <v>45446</v>
      </c>
      <c r="C445" s="53" t="s">
        <v>749</v>
      </c>
      <c r="D445" t="s">
        <v>430</v>
      </c>
      <c r="E445" t="s">
        <v>752</v>
      </c>
      <c r="F445" t="s">
        <v>752</v>
      </c>
      <c r="G445" t="s">
        <v>18</v>
      </c>
      <c r="H445" t="s">
        <v>8</v>
      </c>
      <c r="I445" t="s">
        <v>854</v>
      </c>
      <c r="J445" t="s">
        <v>854</v>
      </c>
      <c r="K445" t="s">
        <v>130</v>
      </c>
      <c r="L445" t="s">
        <v>854</v>
      </c>
      <c r="M445" t="s">
        <v>45</v>
      </c>
      <c r="N445">
        <v>1</v>
      </c>
      <c r="O445">
        <v>-5000</v>
      </c>
      <c r="P445" s="2">
        <f t="shared" si="6"/>
        <v>-5000</v>
      </c>
    </row>
    <row r="446" spans="1:16" x14ac:dyDescent="0.3">
      <c r="A446">
        <v>445</v>
      </c>
      <c r="B446" s="54">
        <v>45447</v>
      </c>
      <c r="C446" s="53" t="s">
        <v>748</v>
      </c>
      <c r="D446" t="s">
        <v>778</v>
      </c>
      <c r="E446" t="s">
        <v>752</v>
      </c>
      <c r="F446" t="s">
        <v>144</v>
      </c>
      <c r="G446" t="str">
        <f>VLOOKUP(F446,'Ingresos RockstarSkull'!$B:$D,3,0)</f>
        <v>Julio Olvera</v>
      </c>
      <c r="H446" t="s">
        <v>97</v>
      </c>
      <c r="I446" t="s">
        <v>115</v>
      </c>
      <c r="J446" t="s">
        <v>95</v>
      </c>
      <c r="K446" t="s">
        <v>114</v>
      </c>
      <c r="L446" t="s">
        <v>145</v>
      </c>
      <c r="M446" t="s">
        <v>45</v>
      </c>
      <c r="N446">
        <v>1</v>
      </c>
      <c r="O446">
        <v>1350</v>
      </c>
      <c r="P446" s="2">
        <f t="shared" si="6"/>
        <v>1350</v>
      </c>
    </row>
    <row r="447" spans="1:16" x14ac:dyDescent="0.3">
      <c r="A447">
        <v>446</v>
      </c>
      <c r="B447" s="54">
        <v>45447</v>
      </c>
      <c r="C447" s="53" t="s">
        <v>748</v>
      </c>
      <c r="D447" t="s">
        <v>768</v>
      </c>
      <c r="E447" t="s">
        <v>752</v>
      </c>
      <c r="F447" t="s">
        <v>126</v>
      </c>
      <c r="G447" t="str">
        <f>VLOOKUP(F447,'Ingresos RockstarSkull'!$B:$D,3,0)</f>
        <v>Julio Olvera</v>
      </c>
      <c r="H447" t="s">
        <v>97</v>
      </c>
      <c r="I447" t="s">
        <v>127</v>
      </c>
      <c r="J447" t="s">
        <v>95</v>
      </c>
      <c r="K447" t="s">
        <v>114</v>
      </c>
      <c r="L447" t="s">
        <v>128</v>
      </c>
      <c r="M447" t="s">
        <v>45</v>
      </c>
      <c r="N447">
        <v>1</v>
      </c>
      <c r="O447">
        <v>2000</v>
      </c>
      <c r="P447" s="2">
        <f t="shared" si="6"/>
        <v>2000</v>
      </c>
    </row>
    <row r="448" spans="1:16" x14ac:dyDescent="0.3">
      <c r="A448">
        <v>447</v>
      </c>
      <c r="B448" s="54">
        <v>45447</v>
      </c>
      <c r="C448" s="53" t="s">
        <v>748</v>
      </c>
      <c r="D448" t="s">
        <v>758</v>
      </c>
      <c r="E448" t="s">
        <v>752</v>
      </c>
      <c r="F448" t="s">
        <v>107</v>
      </c>
      <c r="G448" t="str">
        <f>VLOOKUP(F448,'Ingresos RockstarSkull'!$B:$D,3,0)</f>
        <v>Julio Olvera</v>
      </c>
      <c r="H448" t="s">
        <v>8</v>
      </c>
      <c r="I448" t="s">
        <v>108</v>
      </c>
      <c r="J448" t="s">
        <v>95</v>
      </c>
      <c r="K448" t="s">
        <v>114</v>
      </c>
      <c r="L448" t="s">
        <v>555</v>
      </c>
      <c r="M448" t="s">
        <v>45</v>
      </c>
      <c r="N448">
        <v>1</v>
      </c>
      <c r="O448">
        <v>1500</v>
      </c>
      <c r="P448" s="2">
        <f t="shared" si="6"/>
        <v>1500</v>
      </c>
    </row>
    <row r="449" spans="1:16" x14ac:dyDescent="0.3">
      <c r="A449">
        <v>448</v>
      </c>
      <c r="B449" s="54">
        <v>45448</v>
      </c>
      <c r="C449" s="53" t="s">
        <v>749</v>
      </c>
      <c r="D449" s="53" t="s">
        <v>521</v>
      </c>
      <c r="E449" t="s">
        <v>746</v>
      </c>
      <c r="F449" t="s">
        <v>751</v>
      </c>
      <c r="G449" t="s">
        <v>18</v>
      </c>
      <c r="H449" t="s">
        <v>19</v>
      </c>
      <c r="I449" t="s">
        <v>854</v>
      </c>
      <c r="J449" t="s">
        <v>854</v>
      </c>
      <c r="K449" t="s">
        <v>854</v>
      </c>
      <c r="L449" t="s">
        <v>854</v>
      </c>
      <c r="M449" t="s">
        <v>45</v>
      </c>
      <c r="N449">
        <v>1</v>
      </c>
      <c r="O449">
        <v>8204.1</v>
      </c>
      <c r="P449" s="2">
        <f t="shared" si="6"/>
        <v>8204.1</v>
      </c>
    </row>
    <row r="450" spans="1:16" x14ac:dyDescent="0.3">
      <c r="A450">
        <v>449</v>
      </c>
      <c r="B450" s="54">
        <v>45452</v>
      </c>
      <c r="C450" s="53" t="s">
        <v>748</v>
      </c>
      <c r="D450" t="s">
        <v>767</v>
      </c>
      <c r="E450" t="s">
        <v>752</v>
      </c>
      <c r="F450" t="s">
        <v>123</v>
      </c>
      <c r="G450" t="str">
        <f>VLOOKUP(F450,'Ingresos RockstarSkull'!$B:$D,3,0)</f>
        <v>Julio Olvera</v>
      </c>
      <c r="H450" t="s">
        <v>97</v>
      </c>
      <c r="I450" t="s">
        <v>124</v>
      </c>
      <c r="J450" t="s">
        <v>95</v>
      </c>
      <c r="K450" t="s">
        <v>114</v>
      </c>
      <c r="L450" t="s">
        <v>125</v>
      </c>
      <c r="M450" t="s">
        <v>51</v>
      </c>
      <c r="N450">
        <v>1</v>
      </c>
      <c r="O450">
        <v>1350</v>
      </c>
      <c r="P450" s="2">
        <f t="shared" ref="P450:P513" si="7">N450*O450</f>
        <v>1350</v>
      </c>
    </row>
    <row r="451" spans="1:16" x14ac:dyDescent="0.3">
      <c r="A451">
        <v>450</v>
      </c>
      <c r="B451" s="54">
        <v>45452</v>
      </c>
      <c r="C451" s="53" t="s">
        <v>748</v>
      </c>
      <c r="D451" t="s">
        <v>760</v>
      </c>
      <c r="E451" t="s">
        <v>752</v>
      </c>
      <c r="F451" t="s">
        <v>110</v>
      </c>
      <c r="G451" t="s">
        <v>883</v>
      </c>
      <c r="H451" t="s">
        <v>97</v>
      </c>
      <c r="I451" t="s">
        <v>111</v>
      </c>
      <c r="J451" t="s">
        <v>95</v>
      </c>
      <c r="K451" t="s">
        <v>114</v>
      </c>
      <c r="L451" t="s">
        <v>128</v>
      </c>
      <c r="M451" t="s">
        <v>45</v>
      </c>
      <c r="N451">
        <v>1</v>
      </c>
      <c r="O451">
        <v>2000</v>
      </c>
      <c r="P451" s="2">
        <f t="shared" si="7"/>
        <v>2000</v>
      </c>
    </row>
    <row r="452" spans="1:16" x14ac:dyDescent="0.3">
      <c r="A452">
        <v>451</v>
      </c>
      <c r="B452" s="54">
        <v>45452</v>
      </c>
      <c r="C452" s="53" t="s">
        <v>749</v>
      </c>
      <c r="D452" t="s">
        <v>435</v>
      </c>
      <c r="E452" t="s">
        <v>752</v>
      </c>
      <c r="F452" t="s">
        <v>752</v>
      </c>
      <c r="G452" t="s">
        <v>312</v>
      </c>
      <c r="H452" t="s">
        <v>8</v>
      </c>
      <c r="I452" t="s">
        <v>854</v>
      </c>
      <c r="J452" t="s">
        <v>854</v>
      </c>
      <c r="K452" t="s">
        <v>130</v>
      </c>
      <c r="L452" t="s">
        <v>854</v>
      </c>
      <c r="M452" t="s">
        <v>45</v>
      </c>
      <c r="N452">
        <v>1</v>
      </c>
      <c r="O452">
        <v>400</v>
      </c>
      <c r="P452" s="2">
        <f t="shared" si="7"/>
        <v>400</v>
      </c>
    </row>
    <row r="453" spans="1:16" x14ac:dyDescent="0.3">
      <c r="A453">
        <v>452</v>
      </c>
      <c r="B453" s="54">
        <v>45453</v>
      </c>
      <c r="C453" s="53" t="s">
        <v>748</v>
      </c>
      <c r="D453" t="s">
        <v>776</v>
      </c>
      <c r="E453" t="s">
        <v>752</v>
      </c>
      <c r="F453" t="s">
        <v>139</v>
      </c>
      <c r="G453" t="str">
        <f>VLOOKUP(F453,'Ingresos RockstarSkull'!$B:$D,3,0)</f>
        <v>Hugo Vázquez</v>
      </c>
      <c r="H453" t="s">
        <v>97</v>
      </c>
      <c r="I453" t="s">
        <v>140</v>
      </c>
      <c r="J453" t="s">
        <v>95</v>
      </c>
      <c r="K453" t="s">
        <v>114</v>
      </c>
      <c r="L453" t="s">
        <v>141</v>
      </c>
      <c r="M453" t="s">
        <v>51</v>
      </c>
      <c r="N453">
        <v>1</v>
      </c>
      <c r="O453">
        <v>1350</v>
      </c>
      <c r="P453" s="2">
        <f t="shared" si="7"/>
        <v>1350</v>
      </c>
    </row>
    <row r="454" spans="1:16" x14ac:dyDescent="0.3">
      <c r="A454">
        <v>453</v>
      </c>
      <c r="B454" s="54">
        <v>45454</v>
      </c>
      <c r="C454" s="53" t="s">
        <v>749</v>
      </c>
      <c r="D454" t="s">
        <v>436</v>
      </c>
      <c r="E454" t="s">
        <v>752</v>
      </c>
      <c r="F454" t="s">
        <v>752</v>
      </c>
      <c r="G454" t="s">
        <v>18</v>
      </c>
      <c r="H454" t="s">
        <v>8</v>
      </c>
      <c r="I454" t="s">
        <v>854</v>
      </c>
      <c r="J454" t="s">
        <v>854</v>
      </c>
      <c r="K454" t="s">
        <v>130</v>
      </c>
      <c r="L454" t="s">
        <v>854</v>
      </c>
      <c r="M454" t="s">
        <v>45</v>
      </c>
      <c r="N454">
        <v>1</v>
      </c>
      <c r="O454">
        <v>4488</v>
      </c>
      <c r="P454" s="2">
        <f t="shared" si="7"/>
        <v>4488</v>
      </c>
    </row>
    <row r="455" spans="1:16" x14ac:dyDescent="0.3">
      <c r="A455">
        <v>454</v>
      </c>
      <c r="B455" s="54">
        <v>45458</v>
      </c>
      <c r="C455" s="53" t="s">
        <v>748</v>
      </c>
      <c r="D455" t="s">
        <v>770</v>
      </c>
      <c r="E455" t="s">
        <v>752</v>
      </c>
      <c r="F455" t="s">
        <v>131</v>
      </c>
      <c r="G455" t="str">
        <f>VLOOKUP(F455,'Ingresos RockstarSkull'!$B:$D,3,0)</f>
        <v>Hugo Vázquez</v>
      </c>
      <c r="H455" t="s">
        <v>97</v>
      </c>
      <c r="I455" t="s">
        <v>96</v>
      </c>
      <c r="J455" t="s">
        <v>95</v>
      </c>
      <c r="K455" t="s">
        <v>114</v>
      </c>
      <c r="L455" t="s">
        <v>132</v>
      </c>
      <c r="M455" t="s">
        <v>51</v>
      </c>
      <c r="N455">
        <v>1</v>
      </c>
      <c r="O455">
        <v>1350</v>
      </c>
      <c r="P455" s="2">
        <f t="shared" si="7"/>
        <v>1350</v>
      </c>
    </row>
    <row r="456" spans="1:16" x14ac:dyDescent="0.3">
      <c r="A456">
        <v>455</v>
      </c>
      <c r="B456" s="54">
        <v>45458</v>
      </c>
      <c r="C456" s="53" t="s">
        <v>749</v>
      </c>
      <c r="D456" t="s">
        <v>418</v>
      </c>
      <c r="E456" t="s">
        <v>752</v>
      </c>
      <c r="F456" t="s">
        <v>752</v>
      </c>
      <c r="G456" t="s">
        <v>18</v>
      </c>
      <c r="H456" t="s">
        <v>8</v>
      </c>
      <c r="I456" t="s">
        <v>854</v>
      </c>
      <c r="J456" t="s">
        <v>854</v>
      </c>
      <c r="K456" t="s">
        <v>130</v>
      </c>
      <c r="L456" t="s">
        <v>854</v>
      </c>
      <c r="M456" t="s">
        <v>45</v>
      </c>
      <c r="N456">
        <v>1</v>
      </c>
      <c r="O456">
        <v>3500</v>
      </c>
      <c r="P456" s="2">
        <f t="shared" si="7"/>
        <v>3500</v>
      </c>
    </row>
    <row r="457" spans="1:16" x14ac:dyDescent="0.3">
      <c r="A457">
        <v>456</v>
      </c>
      <c r="B457" s="54">
        <v>45459</v>
      </c>
      <c r="C457" s="53" t="s">
        <v>749</v>
      </c>
      <c r="D457" t="s">
        <v>437</v>
      </c>
      <c r="E457" t="s">
        <v>752</v>
      </c>
      <c r="F457" t="s">
        <v>752</v>
      </c>
      <c r="G457" t="s">
        <v>312</v>
      </c>
      <c r="H457" t="s">
        <v>8</v>
      </c>
      <c r="I457" t="s">
        <v>854</v>
      </c>
      <c r="J457" t="s">
        <v>854</v>
      </c>
      <c r="K457" t="s">
        <v>130</v>
      </c>
      <c r="L457" t="s">
        <v>854</v>
      </c>
      <c r="M457" t="s">
        <v>45</v>
      </c>
      <c r="N457">
        <v>1</v>
      </c>
      <c r="O457">
        <v>400</v>
      </c>
      <c r="P457" s="2">
        <f t="shared" si="7"/>
        <v>400</v>
      </c>
    </row>
    <row r="458" spans="1:16" x14ac:dyDescent="0.3">
      <c r="A458">
        <v>457</v>
      </c>
      <c r="B458" s="54">
        <v>45459</v>
      </c>
      <c r="C458" s="53" t="s">
        <v>749</v>
      </c>
      <c r="D458" t="s">
        <v>319</v>
      </c>
      <c r="E458" t="s">
        <v>752</v>
      </c>
      <c r="F458" t="s">
        <v>752</v>
      </c>
      <c r="G458" t="s">
        <v>18</v>
      </c>
      <c r="H458" t="s">
        <v>8</v>
      </c>
      <c r="I458" t="s">
        <v>854</v>
      </c>
      <c r="J458" t="s">
        <v>854</v>
      </c>
      <c r="K458" t="s">
        <v>130</v>
      </c>
      <c r="L458" t="s">
        <v>854</v>
      </c>
      <c r="M458" t="s">
        <v>45</v>
      </c>
      <c r="N458">
        <v>1</v>
      </c>
      <c r="O458">
        <v>519</v>
      </c>
      <c r="P458" s="2">
        <f t="shared" si="7"/>
        <v>519</v>
      </c>
    </row>
    <row r="459" spans="1:16" x14ac:dyDescent="0.3">
      <c r="A459">
        <v>458</v>
      </c>
      <c r="B459" s="54">
        <v>45461</v>
      </c>
      <c r="C459" s="53" t="s">
        <v>749</v>
      </c>
      <c r="D459" t="s">
        <v>429</v>
      </c>
      <c r="E459" t="s">
        <v>752</v>
      </c>
      <c r="F459" t="s">
        <v>752</v>
      </c>
      <c r="G459" t="s">
        <v>312</v>
      </c>
      <c r="H459" t="s">
        <v>8</v>
      </c>
      <c r="I459" t="s">
        <v>854</v>
      </c>
      <c r="J459" t="s">
        <v>854</v>
      </c>
      <c r="K459" t="s">
        <v>130</v>
      </c>
      <c r="L459" t="s">
        <v>854</v>
      </c>
      <c r="M459" t="s">
        <v>45</v>
      </c>
      <c r="N459">
        <v>1</v>
      </c>
      <c r="O459">
        <v>3500</v>
      </c>
      <c r="P459" s="2">
        <f t="shared" si="7"/>
        <v>3500</v>
      </c>
    </row>
    <row r="460" spans="1:16" x14ac:dyDescent="0.3">
      <c r="A460">
        <v>459</v>
      </c>
      <c r="B460" s="54">
        <v>45461</v>
      </c>
      <c r="C460" s="53" t="s">
        <v>749</v>
      </c>
      <c r="D460" t="s">
        <v>430</v>
      </c>
      <c r="E460" t="s">
        <v>752</v>
      </c>
      <c r="F460" t="s">
        <v>752</v>
      </c>
      <c r="G460" t="s">
        <v>18</v>
      </c>
      <c r="H460" t="s">
        <v>8</v>
      </c>
      <c r="I460" t="s">
        <v>854</v>
      </c>
      <c r="J460" t="s">
        <v>854</v>
      </c>
      <c r="K460" t="s">
        <v>130</v>
      </c>
      <c r="L460" t="s">
        <v>854</v>
      </c>
      <c r="M460" t="s">
        <v>45</v>
      </c>
      <c r="N460">
        <v>1</v>
      </c>
      <c r="O460">
        <v>-3500</v>
      </c>
      <c r="P460" s="2">
        <f t="shared" si="7"/>
        <v>-3500</v>
      </c>
    </row>
    <row r="461" spans="1:16" x14ac:dyDescent="0.3">
      <c r="A461">
        <v>460</v>
      </c>
      <c r="B461" s="54">
        <v>45463</v>
      </c>
      <c r="C461" s="53" t="s">
        <v>748</v>
      </c>
      <c r="D461" t="s">
        <v>763</v>
      </c>
      <c r="E461" t="s">
        <v>752</v>
      </c>
      <c r="F461" t="s">
        <v>116</v>
      </c>
      <c r="G461" t="str">
        <f>VLOOKUP(F461,'Ingresos RockstarSkull'!$B:$D,3,0)</f>
        <v>Hugo Vázquez</v>
      </c>
      <c r="H461" t="s">
        <v>97</v>
      </c>
      <c r="I461" t="s">
        <v>96</v>
      </c>
      <c r="J461" t="s">
        <v>95</v>
      </c>
      <c r="K461" t="s">
        <v>114</v>
      </c>
      <c r="L461" t="s">
        <v>117</v>
      </c>
      <c r="M461" t="s">
        <v>45</v>
      </c>
      <c r="N461">
        <v>1</v>
      </c>
      <c r="O461">
        <v>1350</v>
      </c>
      <c r="P461" s="2">
        <f t="shared" si="7"/>
        <v>1350</v>
      </c>
    </row>
    <row r="462" spans="1:16" x14ac:dyDescent="0.3">
      <c r="A462">
        <v>461</v>
      </c>
      <c r="B462" s="54">
        <v>45465</v>
      </c>
      <c r="C462" s="53" t="s">
        <v>748</v>
      </c>
      <c r="D462" t="s">
        <v>771</v>
      </c>
      <c r="E462" t="s">
        <v>752</v>
      </c>
      <c r="F462" t="s">
        <v>133</v>
      </c>
      <c r="G462" t="str">
        <f>VLOOKUP(F462,'Ingresos RockstarSkull'!$B:$D,3,0)</f>
        <v>Manuel Reyes</v>
      </c>
      <c r="H462" t="s">
        <v>97</v>
      </c>
      <c r="I462" t="s">
        <v>134</v>
      </c>
      <c r="J462" t="s">
        <v>95</v>
      </c>
      <c r="K462" t="s">
        <v>114</v>
      </c>
      <c r="L462" t="s">
        <v>133</v>
      </c>
      <c r="M462" t="s">
        <v>51</v>
      </c>
      <c r="N462">
        <v>1</v>
      </c>
      <c r="O462">
        <v>1350</v>
      </c>
      <c r="P462" s="2">
        <f t="shared" si="7"/>
        <v>1350</v>
      </c>
    </row>
    <row r="463" spans="1:16" x14ac:dyDescent="0.3">
      <c r="A463">
        <v>462</v>
      </c>
      <c r="B463" s="54">
        <v>45465</v>
      </c>
      <c r="C463" s="53" t="s">
        <v>749</v>
      </c>
      <c r="D463" t="s">
        <v>438</v>
      </c>
      <c r="E463" t="s">
        <v>752</v>
      </c>
      <c r="F463" t="s">
        <v>752</v>
      </c>
      <c r="G463" t="s">
        <v>312</v>
      </c>
      <c r="H463" t="s">
        <v>8</v>
      </c>
      <c r="I463" t="s">
        <v>854</v>
      </c>
      <c r="J463" t="s">
        <v>854</v>
      </c>
      <c r="K463" t="s">
        <v>130</v>
      </c>
      <c r="L463" t="s">
        <v>854</v>
      </c>
      <c r="M463" t="s">
        <v>45</v>
      </c>
      <c r="N463">
        <v>1</v>
      </c>
      <c r="O463">
        <v>6000</v>
      </c>
      <c r="P463" s="2">
        <f t="shared" si="7"/>
        <v>6000</v>
      </c>
    </row>
    <row r="464" spans="1:16" x14ac:dyDescent="0.3">
      <c r="A464">
        <v>463</v>
      </c>
      <c r="B464" s="54">
        <v>45465</v>
      </c>
      <c r="C464" s="53" t="s">
        <v>749</v>
      </c>
      <c r="D464" t="s">
        <v>439</v>
      </c>
      <c r="E464" t="s">
        <v>752</v>
      </c>
      <c r="F464" t="s">
        <v>752</v>
      </c>
      <c r="G464" t="s">
        <v>191</v>
      </c>
      <c r="H464" t="s">
        <v>8</v>
      </c>
      <c r="I464" t="s">
        <v>854</v>
      </c>
      <c r="J464" t="s">
        <v>854</v>
      </c>
      <c r="K464" t="s">
        <v>130</v>
      </c>
      <c r="L464" t="s">
        <v>854</v>
      </c>
      <c r="M464" t="s">
        <v>45</v>
      </c>
      <c r="N464">
        <v>1</v>
      </c>
      <c r="O464">
        <v>3000</v>
      </c>
      <c r="P464" s="2">
        <f t="shared" si="7"/>
        <v>3000</v>
      </c>
    </row>
    <row r="465" spans="1:16" x14ac:dyDescent="0.3">
      <c r="A465">
        <v>464</v>
      </c>
      <c r="B465" s="54">
        <v>45465</v>
      </c>
      <c r="C465" s="53" t="s">
        <v>749</v>
      </c>
      <c r="D465" t="s">
        <v>440</v>
      </c>
      <c r="E465" t="s">
        <v>752</v>
      </c>
      <c r="F465" t="s">
        <v>752</v>
      </c>
      <c r="G465" t="s">
        <v>18</v>
      </c>
      <c r="H465" t="s">
        <v>8</v>
      </c>
      <c r="I465" t="s">
        <v>854</v>
      </c>
      <c r="J465" t="s">
        <v>854</v>
      </c>
      <c r="K465" t="s">
        <v>130</v>
      </c>
      <c r="L465" t="s">
        <v>854</v>
      </c>
      <c r="M465" t="s">
        <v>45</v>
      </c>
      <c r="N465">
        <v>1</v>
      </c>
      <c r="O465">
        <v>2560</v>
      </c>
      <c r="P465" s="2">
        <f t="shared" si="7"/>
        <v>2560</v>
      </c>
    </row>
    <row r="466" spans="1:16" x14ac:dyDescent="0.3">
      <c r="A466">
        <v>465</v>
      </c>
      <c r="B466" s="54">
        <v>45466</v>
      </c>
      <c r="C466" s="53" t="s">
        <v>749</v>
      </c>
      <c r="D466" t="s">
        <v>441</v>
      </c>
      <c r="E466" t="s">
        <v>752</v>
      </c>
      <c r="F466" t="s">
        <v>752</v>
      </c>
      <c r="G466" t="s">
        <v>312</v>
      </c>
      <c r="H466" t="s">
        <v>8</v>
      </c>
      <c r="I466" t="s">
        <v>854</v>
      </c>
      <c r="J466" t="s">
        <v>854</v>
      </c>
      <c r="K466" t="s">
        <v>130</v>
      </c>
      <c r="L466" t="s">
        <v>854</v>
      </c>
      <c r="M466" t="s">
        <v>45</v>
      </c>
      <c r="N466">
        <v>1</v>
      </c>
      <c r="O466">
        <v>400</v>
      </c>
      <c r="P466" s="2">
        <f t="shared" si="7"/>
        <v>400</v>
      </c>
    </row>
    <row r="467" spans="1:16" x14ac:dyDescent="0.3">
      <c r="A467">
        <v>466</v>
      </c>
      <c r="B467" s="54">
        <v>45472</v>
      </c>
      <c r="C467" s="53" t="s">
        <v>749</v>
      </c>
      <c r="D467" t="s">
        <v>279</v>
      </c>
      <c r="E467" t="s">
        <v>752</v>
      </c>
      <c r="F467" t="s">
        <v>752</v>
      </c>
      <c r="G467" t="s">
        <v>191</v>
      </c>
      <c r="H467" t="s">
        <v>8</v>
      </c>
      <c r="I467" t="s">
        <v>854</v>
      </c>
      <c r="J467" t="s">
        <v>854</v>
      </c>
      <c r="K467" t="s">
        <v>130</v>
      </c>
      <c r="L467" t="s">
        <v>854</v>
      </c>
      <c r="M467" t="s">
        <v>45</v>
      </c>
      <c r="N467">
        <v>1</v>
      </c>
      <c r="O467">
        <v>5000</v>
      </c>
      <c r="P467" s="2">
        <f t="shared" si="7"/>
        <v>5000</v>
      </c>
    </row>
    <row r="468" spans="1:16" x14ac:dyDescent="0.3">
      <c r="A468">
        <v>467</v>
      </c>
      <c r="B468" s="54">
        <v>45473</v>
      </c>
      <c r="C468" s="53" t="s">
        <v>748</v>
      </c>
      <c r="D468" t="s">
        <v>779</v>
      </c>
      <c r="E468" t="s">
        <v>752</v>
      </c>
      <c r="F468" t="s">
        <v>146</v>
      </c>
      <c r="G468" t="str">
        <f>VLOOKUP(F468,'Ingresos RockstarSkull'!$B:$D,3,0)</f>
        <v>Hugo Vázquez</v>
      </c>
      <c r="H468" t="s">
        <v>97</v>
      </c>
      <c r="I468" t="s">
        <v>127</v>
      </c>
      <c r="J468" t="s">
        <v>95</v>
      </c>
      <c r="K468" t="s">
        <v>114</v>
      </c>
      <c r="L468" t="s">
        <v>147</v>
      </c>
      <c r="M468" t="s">
        <v>45</v>
      </c>
      <c r="N468">
        <v>1</v>
      </c>
      <c r="O468">
        <v>1350</v>
      </c>
      <c r="P468" s="2">
        <f t="shared" si="7"/>
        <v>1350</v>
      </c>
    </row>
    <row r="469" spans="1:16" x14ac:dyDescent="0.3">
      <c r="A469">
        <v>468</v>
      </c>
      <c r="B469" s="54">
        <v>45473</v>
      </c>
      <c r="C469" s="53" t="s">
        <v>749</v>
      </c>
      <c r="D469" t="s">
        <v>442</v>
      </c>
      <c r="E469" t="s">
        <v>752</v>
      </c>
      <c r="F469" t="s">
        <v>752</v>
      </c>
      <c r="G469" t="s">
        <v>312</v>
      </c>
      <c r="H469" t="s">
        <v>8</v>
      </c>
      <c r="I469" t="s">
        <v>854</v>
      </c>
      <c r="J469" t="s">
        <v>854</v>
      </c>
      <c r="K469" t="s">
        <v>130</v>
      </c>
      <c r="L469" t="s">
        <v>854</v>
      </c>
      <c r="M469" t="s">
        <v>45</v>
      </c>
      <c r="N469">
        <v>1</v>
      </c>
      <c r="O469">
        <v>400</v>
      </c>
      <c r="P469" s="2">
        <f t="shared" si="7"/>
        <v>400</v>
      </c>
    </row>
    <row r="470" spans="1:16" x14ac:dyDescent="0.3">
      <c r="A470">
        <v>469</v>
      </c>
      <c r="B470" s="54">
        <v>45473</v>
      </c>
      <c r="C470" s="53" t="s">
        <v>749</v>
      </c>
      <c r="D470" t="s">
        <v>364</v>
      </c>
      <c r="E470" t="s">
        <v>752</v>
      </c>
      <c r="F470" t="s">
        <v>752</v>
      </c>
      <c r="G470" t="s">
        <v>18</v>
      </c>
      <c r="H470" t="s">
        <v>8</v>
      </c>
      <c r="I470" t="s">
        <v>854</v>
      </c>
      <c r="J470" t="s">
        <v>854</v>
      </c>
      <c r="K470" t="s">
        <v>130</v>
      </c>
      <c r="L470" t="s">
        <v>854</v>
      </c>
      <c r="M470" t="s">
        <v>45</v>
      </c>
      <c r="N470">
        <v>1</v>
      </c>
      <c r="O470">
        <v>1980</v>
      </c>
      <c r="P470" s="2">
        <f t="shared" si="7"/>
        <v>1980</v>
      </c>
    </row>
    <row r="471" spans="1:16" x14ac:dyDescent="0.3">
      <c r="A471">
        <v>470</v>
      </c>
      <c r="B471" s="54">
        <v>45473</v>
      </c>
      <c r="C471" s="53" t="s">
        <v>749</v>
      </c>
      <c r="D471" t="s">
        <v>418</v>
      </c>
      <c r="E471" t="s">
        <v>752</v>
      </c>
      <c r="F471" t="s">
        <v>752</v>
      </c>
      <c r="G471" t="s">
        <v>18</v>
      </c>
      <c r="H471" t="s">
        <v>8</v>
      </c>
      <c r="I471" t="s">
        <v>854</v>
      </c>
      <c r="J471" t="s">
        <v>854</v>
      </c>
      <c r="K471" t="s">
        <v>130</v>
      </c>
      <c r="L471" t="s">
        <v>854</v>
      </c>
      <c r="M471" t="s">
        <v>45</v>
      </c>
      <c r="N471">
        <v>1</v>
      </c>
      <c r="O471">
        <v>3500</v>
      </c>
      <c r="P471" s="2">
        <f t="shared" si="7"/>
        <v>3500</v>
      </c>
    </row>
    <row r="472" spans="1:16" x14ac:dyDescent="0.3">
      <c r="A472">
        <v>471</v>
      </c>
      <c r="B472" s="54">
        <v>45473</v>
      </c>
      <c r="C472" s="53" t="s">
        <v>749</v>
      </c>
      <c r="D472" t="s">
        <v>425</v>
      </c>
      <c r="E472" t="s">
        <v>752</v>
      </c>
      <c r="F472" t="s">
        <v>752</v>
      </c>
      <c r="G472" t="s">
        <v>18</v>
      </c>
      <c r="H472" t="s">
        <v>8</v>
      </c>
      <c r="I472" t="s">
        <v>854</v>
      </c>
      <c r="J472" t="s">
        <v>854</v>
      </c>
      <c r="K472" t="s">
        <v>130</v>
      </c>
      <c r="L472" t="s">
        <v>854</v>
      </c>
      <c r="M472" t="s">
        <v>45</v>
      </c>
      <c r="N472">
        <v>1</v>
      </c>
      <c r="O472">
        <v>2940</v>
      </c>
      <c r="P472" s="2">
        <f t="shared" si="7"/>
        <v>2940</v>
      </c>
    </row>
    <row r="473" spans="1:16" x14ac:dyDescent="0.3">
      <c r="A473">
        <v>472</v>
      </c>
      <c r="B473" s="54">
        <v>45473</v>
      </c>
      <c r="C473" s="53" t="s">
        <v>749</v>
      </c>
      <c r="D473" t="s">
        <v>443</v>
      </c>
      <c r="E473" t="s">
        <v>752</v>
      </c>
      <c r="F473" t="s">
        <v>752</v>
      </c>
      <c r="G473" t="s">
        <v>18</v>
      </c>
      <c r="H473" t="s">
        <v>8</v>
      </c>
      <c r="I473" t="s">
        <v>854</v>
      </c>
      <c r="J473" t="s">
        <v>854</v>
      </c>
      <c r="K473" t="s">
        <v>130</v>
      </c>
      <c r="L473" t="s">
        <v>854</v>
      </c>
      <c r="M473" t="s">
        <v>45</v>
      </c>
      <c r="N473">
        <v>1</v>
      </c>
      <c r="O473">
        <v>80</v>
      </c>
      <c r="P473" s="2">
        <f t="shared" si="7"/>
        <v>80</v>
      </c>
    </row>
    <row r="474" spans="1:16" x14ac:dyDescent="0.3">
      <c r="A474">
        <v>473</v>
      </c>
      <c r="B474" s="54">
        <v>45473</v>
      </c>
      <c r="C474" s="53" t="s">
        <v>749</v>
      </c>
      <c r="D474" t="s">
        <v>444</v>
      </c>
      <c r="E474" t="s">
        <v>752</v>
      </c>
      <c r="F474" t="s">
        <v>752</v>
      </c>
      <c r="G474" t="s">
        <v>18</v>
      </c>
      <c r="H474" t="s">
        <v>8</v>
      </c>
      <c r="I474" t="s">
        <v>854</v>
      </c>
      <c r="J474" t="s">
        <v>854</v>
      </c>
      <c r="K474" t="s">
        <v>130</v>
      </c>
      <c r="L474" t="s">
        <v>854</v>
      </c>
      <c r="M474" t="s">
        <v>45</v>
      </c>
      <c r="N474">
        <v>1</v>
      </c>
      <c r="O474">
        <v>80</v>
      </c>
      <c r="P474" s="2">
        <f t="shared" si="7"/>
        <v>80</v>
      </c>
    </row>
    <row r="475" spans="1:16" x14ac:dyDescent="0.3">
      <c r="A475">
        <v>474</v>
      </c>
      <c r="B475" s="54">
        <v>45473</v>
      </c>
      <c r="C475" s="53" t="s">
        <v>749</v>
      </c>
      <c r="D475" t="s">
        <v>394</v>
      </c>
      <c r="E475" t="s">
        <v>752</v>
      </c>
      <c r="F475" t="s">
        <v>752</v>
      </c>
      <c r="G475" t="s">
        <v>18</v>
      </c>
      <c r="H475" t="s">
        <v>8</v>
      </c>
      <c r="I475" t="s">
        <v>854</v>
      </c>
      <c r="J475" t="s">
        <v>854</v>
      </c>
      <c r="K475" t="s">
        <v>130</v>
      </c>
      <c r="L475" t="s">
        <v>854</v>
      </c>
      <c r="M475" t="s">
        <v>45</v>
      </c>
      <c r="N475">
        <v>1</v>
      </c>
      <c r="O475">
        <v>720</v>
      </c>
      <c r="P475" s="2">
        <f t="shared" si="7"/>
        <v>720</v>
      </c>
    </row>
    <row r="476" spans="1:16" x14ac:dyDescent="0.3">
      <c r="A476">
        <v>475</v>
      </c>
      <c r="B476" s="54">
        <v>45473</v>
      </c>
      <c r="C476" s="53" t="s">
        <v>749</v>
      </c>
      <c r="D476" t="s">
        <v>357</v>
      </c>
      <c r="E476" t="s">
        <v>752</v>
      </c>
      <c r="F476" t="s">
        <v>752</v>
      </c>
      <c r="G476" t="s">
        <v>18</v>
      </c>
      <c r="H476" t="s">
        <v>8</v>
      </c>
      <c r="I476" t="s">
        <v>854</v>
      </c>
      <c r="J476" t="s">
        <v>854</v>
      </c>
      <c r="K476" t="s">
        <v>130</v>
      </c>
      <c r="L476" t="s">
        <v>854</v>
      </c>
      <c r="M476" t="s">
        <v>45</v>
      </c>
      <c r="N476">
        <v>1</v>
      </c>
      <c r="O476">
        <v>753</v>
      </c>
      <c r="P476" s="2">
        <f t="shared" si="7"/>
        <v>753</v>
      </c>
    </row>
    <row r="477" spans="1:16" x14ac:dyDescent="0.3">
      <c r="A477">
        <v>476</v>
      </c>
      <c r="B477" s="54">
        <v>45473</v>
      </c>
      <c r="C477" s="53" t="s">
        <v>749</v>
      </c>
      <c r="D477" t="s">
        <v>334</v>
      </c>
      <c r="E477" t="s">
        <v>752</v>
      </c>
      <c r="F477" t="s">
        <v>752</v>
      </c>
      <c r="G477" t="s">
        <v>312</v>
      </c>
      <c r="H477" t="s">
        <v>8</v>
      </c>
      <c r="I477" t="s">
        <v>854</v>
      </c>
      <c r="J477" t="s">
        <v>854</v>
      </c>
      <c r="K477" t="s">
        <v>130</v>
      </c>
      <c r="L477" t="s">
        <v>854</v>
      </c>
      <c r="M477" t="s">
        <v>45</v>
      </c>
      <c r="N477">
        <v>1</v>
      </c>
      <c r="O477">
        <v>930.9</v>
      </c>
      <c r="P477" s="2">
        <f t="shared" si="7"/>
        <v>930.9</v>
      </c>
    </row>
    <row r="478" spans="1:16" x14ac:dyDescent="0.3">
      <c r="A478">
        <v>477</v>
      </c>
      <c r="B478" s="54">
        <v>45474</v>
      </c>
      <c r="C478" s="53" t="s">
        <v>748</v>
      </c>
      <c r="D478" t="s">
        <v>777</v>
      </c>
      <c r="E478" t="s">
        <v>752</v>
      </c>
      <c r="F478" t="s">
        <v>142</v>
      </c>
      <c r="G478" t="str">
        <f>VLOOKUP(F478,'Ingresos RockstarSkull'!$B:$D,3,0)</f>
        <v>Hugo Vázquez</v>
      </c>
      <c r="H478" t="s">
        <v>8</v>
      </c>
      <c r="I478" t="s">
        <v>99</v>
      </c>
      <c r="J478" t="s">
        <v>95</v>
      </c>
      <c r="K478" t="s">
        <v>114</v>
      </c>
      <c r="L478" t="s">
        <v>143</v>
      </c>
      <c r="M478" t="s">
        <v>51</v>
      </c>
      <c r="N478">
        <v>1</v>
      </c>
      <c r="O478">
        <v>1350</v>
      </c>
      <c r="P478" s="2">
        <f t="shared" si="7"/>
        <v>1350</v>
      </c>
    </row>
    <row r="479" spans="1:16" x14ac:dyDescent="0.3">
      <c r="A479">
        <v>478</v>
      </c>
      <c r="B479" s="54">
        <v>45474</v>
      </c>
      <c r="C479" s="53" t="s">
        <v>748</v>
      </c>
      <c r="D479" t="s">
        <v>756</v>
      </c>
      <c r="E479" t="s">
        <v>752</v>
      </c>
      <c r="F479" t="s">
        <v>103</v>
      </c>
      <c r="G479" t="str">
        <f>VLOOKUP(F479,'Ingresos RockstarSkull'!$B:$D,3,0)</f>
        <v>Manuel Reyes</v>
      </c>
      <c r="H479" t="s">
        <v>97</v>
      </c>
      <c r="I479" t="s">
        <v>104</v>
      </c>
      <c r="J479" t="s">
        <v>95</v>
      </c>
      <c r="K479" t="s">
        <v>130</v>
      </c>
      <c r="L479">
        <v>0</v>
      </c>
      <c r="M479" t="s">
        <v>51</v>
      </c>
      <c r="N479">
        <v>1</v>
      </c>
      <c r="O479">
        <v>0</v>
      </c>
      <c r="P479" s="2">
        <f t="shared" si="7"/>
        <v>0</v>
      </c>
    </row>
    <row r="480" spans="1:16" x14ac:dyDescent="0.3">
      <c r="A480">
        <v>479</v>
      </c>
      <c r="B480" s="54">
        <v>45475</v>
      </c>
      <c r="C480" s="53" t="s">
        <v>748</v>
      </c>
      <c r="D480" t="s">
        <v>754</v>
      </c>
      <c r="E480" t="s">
        <v>752</v>
      </c>
      <c r="F480" t="s">
        <v>98</v>
      </c>
      <c r="G480" t="str">
        <f>VLOOKUP(F480,'Ingresos RockstarSkull'!$B:$D,3,0)</f>
        <v>Hugo Vázquez</v>
      </c>
      <c r="H480" t="s">
        <v>100</v>
      </c>
      <c r="I480" t="s">
        <v>99</v>
      </c>
      <c r="J480" t="s">
        <v>95</v>
      </c>
      <c r="K480">
        <v>0</v>
      </c>
      <c r="L480">
        <v>0</v>
      </c>
      <c r="M480" t="s">
        <v>51</v>
      </c>
      <c r="N480">
        <v>1</v>
      </c>
      <c r="O480">
        <v>0</v>
      </c>
      <c r="P480" s="2">
        <f t="shared" si="7"/>
        <v>0</v>
      </c>
    </row>
    <row r="481" spans="1:16" x14ac:dyDescent="0.3">
      <c r="A481">
        <v>480</v>
      </c>
      <c r="B481" s="54">
        <v>45477</v>
      </c>
      <c r="C481" s="53" t="s">
        <v>748</v>
      </c>
      <c r="D481" t="s">
        <v>782</v>
      </c>
      <c r="E481" t="s">
        <v>752</v>
      </c>
      <c r="F481" t="s">
        <v>617</v>
      </c>
      <c r="G481" t="s">
        <v>883</v>
      </c>
      <c r="H481" t="s">
        <v>97</v>
      </c>
      <c r="I481" t="s">
        <v>154</v>
      </c>
      <c r="J481" t="s">
        <v>95</v>
      </c>
      <c r="K481" t="s">
        <v>114</v>
      </c>
      <c r="L481" t="s">
        <v>155</v>
      </c>
      <c r="M481" t="s">
        <v>45</v>
      </c>
      <c r="N481">
        <v>1</v>
      </c>
      <c r="O481">
        <v>1350</v>
      </c>
      <c r="P481" s="2">
        <f t="shared" si="7"/>
        <v>1350</v>
      </c>
    </row>
    <row r="482" spans="1:16" x14ac:dyDescent="0.3">
      <c r="A482">
        <v>481</v>
      </c>
      <c r="B482" s="54">
        <v>45477</v>
      </c>
      <c r="C482" s="53" t="s">
        <v>748</v>
      </c>
      <c r="D482" t="s">
        <v>778</v>
      </c>
      <c r="E482" t="s">
        <v>752</v>
      </c>
      <c r="F482" t="s">
        <v>144</v>
      </c>
      <c r="G482" t="str">
        <f>VLOOKUP(F482,'Ingresos RockstarSkull'!$B:$D,3,0)</f>
        <v>Julio Olvera</v>
      </c>
      <c r="H482" t="s">
        <v>97</v>
      </c>
      <c r="I482" t="s">
        <v>115</v>
      </c>
      <c r="J482" t="s">
        <v>95</v>
      </c>
      <c r="K482" t="s">
        <v>114</v>
      </c>
      <c r="L482" t="s">
        <v>145</v>
      </c>
      <c r="M482" t="s">
        <v>45</v>
      </c>
      <c r="N482">
        <v>1</v>
      </c>
      <c r="O482">
        <v>1350</v>
      </c>
      <c r="P482" s="2">
        <f t="shared" si="7"/>
        <v>1350</v>
      </c>
    </row>
    <row r="483" spans="1:16" x14ac:dyDescent="0.3">
      <c r="A483">
        <v>482</v>
      </c>
      <c r="B483" s="54">
        <v>45477</v>
      </c>
      <c r="C483" s="53" t="s">
        <v>748</v>
      </c>
      <c r="D483" t="s">
        <v>768</v>
      </c>
      <c r="E483" t="s">
        <v>752</v>
      </c>
      <c r="F483" t="s">
        <v>126</v>
      </c>
      <c r="G483" t="str">
        <f>VLOOKUP(F483,'Ingresos RockstarSkull'!$B:$D,3,0)</f>
        <v>Julio Olvera</v>
      </c>
      <c r="H483" t="s">
        <v>97</v>
      </c>
      <c r="I483" t="s">
        <v>127</v>
      </c>
      <c r="J483" t="s">
        <v>95</v>
      </c>
      <c r="K483" t="s">
        <v>114</v>
      </c>
      <c r="L483" t="s">
        <v>128</v>
      </c>
      <c r="M483" t="s">
        <v>45</v>
      </c>
      <c r="N483">
        <v>1</v>
      </c>
      <c r="O483">
        <v>2000</v>
      </c>
      <c r="P483" s="2">
        <f t="shared" si="7"/>
        <v>2000</v>
      </c>
    </row>
    <row r="484" spans="1:16" x14ac:dyDescent="0.3">
      <c r="A484">
        <v>483</v>
      </c>
      <c r="B484" s="54">
        <v>45477</v>
      </c>
      <c r="C484" s="53" t="s">
        <v>748</v>
      </c>
      <c r="D484" t="s">
        <v>758</v>
      </c>
      <c r="E484" t="s">
        <v>752</v>
      </c>
      <c r="F484" t="s">
        <v>107</v>
      </c>
      <c r="G484" t="str">
        <f>VLOOKUP(F484,'Ingresos RockstarSkull'!$B:$D,3,0)</f>
        <v>Julio Olvera</v>
      </c>
      <c r="H484" t="s">
        <v>8</v>
      </c>
      <c r="I484" t="s">
        <v>108</v>
      </c>
      <c r="J484" t="s">
        <v>95</v>
      </c>
      <c r="K484" t="s">
        <v>114</v>
      </c>
      <c r="L484" t="s">
        <v>555</v>
      </c>
      <c r="M484" t="s">
        <v>45</v>
      </c>
      <c r="N484">
        <v>1</v>
      </c>
      <c r="O484">
        <v>1350</v>
      </c>
      <c r="P484" s="2">
        <f t="shared" si="7"/>
        <v>1350</v>
      </c>
    </row>
    <row r="485" spans="1:16" x14ac:dyDescent="0.3">
      <c r="A485">
        <v>484</v>
      </c>
      <c r="B485" s="54">
        <v>45478</v>
      </c>
      <c r="C485" s="53" t="s">
        <v>748</v>
      </c>
      <c r="D485" t="s">
        <v>780</v>
      </c>
      <c r="E485" t="s">
        <v>752</v>
      </c>
      <c r="F485" t="s">
        <v>148</v>
      </c>
      <c r="G485" t="s">
        <v>883</v>
      </c>
      <c r="H485" t="s">
        <v>97</v>
      </c>
      <c r="I485" t="s">
        <v>149</v>
      </c>
      <c r="J485" t="s">
        <v>95</v>
      </c>
      <c r="K485" t="s">
        <v>114</v>
      </c>
      <c r="L485" t="s">
        <v>150</v>
      </c>
      <c r="M485" t="s">
        <v>45</v>
      </c>
      <c r="N485">
        <v>1</v>
      </c>
      <c r="O485">
        <v>1350</v>
      </c>
      <c r="P485" s="2">
        <f t="shared" si="7"/>
        <v>1350</v>
      </c>
    </row>
    <row r="486" spans="1:16" x14ac:dyDescent="0.3">
      <c r="A486">
        <v>485</v>
      </c>
      <c r="B486" s="54">
        <v>45478</v>
      </c>
      <c r="C486" s="53" t="s">
        <v>748</v>
      </c>
      <c r="D486" t="s">
        <v>781</v>
      </c>
      <c r="E486" t="s">
        <v>752</v>
      </c>
      <c r="F486" t="s">
        <v>151</v>
      </c>
      <c r="G486" t="str">
        <f>VLOOKUP(F486,'Ingresos RockstarSkull'!$B:$D,3,0)</f>
        <v>Hugo Vázquez</v>
      </c>
      <c r="H486" t="s">
        <v>97</v>
      </c>
      <c r="I486" t="s">
        <v>152</v>
      </c>
      <c r="J486" t="s">
        <v>95</v>
      </c>
      <c r="K486" t="s">
        <v>114</v>
      </c>
      <c r="L486" t="s">
        <v>153</v>
      </c>
      <c r="M486" t="s">
        <v>51</v>
      </c>
      <c r="N486">
        <v>1</v>
      </c>
      <c r="O486">
        <v>1350</v>
      </c>
      <c r="P486" s="2">
        <f t="shared" si="7"/>
        <v>1350</v>
      </c>
    </row>
    <row r="487" spans="1:16" x14ac:dyDescent="0.3">
      <c r="A487">
        <v>486</v>
      </c>
      <c r="B487" s="54">
        <v>45479</v>
      </c>
      <c r="C487" s="53" t="s">
        <v>749</v>
      </c>
      <c r="D487" t="s">
        <v>445</v>
      </c>
      <c r="E487" t="s">
        <v>752</v>
      </c>
      <c r="F487" t="s">
        <v>752</v>
      </c>
      <c r="G487" t="s">
        <v>312</v>
      </c>
      <c r="H487" t="s">
        <v>8</v>
      </c>
      <c r="I487" t="s">
        <v>854</v>
      </c>
      <c r="J487" t="s">
        <v>854</v>
      </c>
      <c r="K487" t="s">
        <v>130</v>
      </c>
      <c r="L487" t="s">
        <v>854</v>
      </c>
      <c r="M487" t="s">
        <v>45</v>
      </c>
      <c r="N487">
        <v>1</v>
      </c>
      <c r="O487">
        <v>400</v>
      </c>
      <c r="P487" s="2">
        <f t="shared" si="7"/>
        <v>400</v>
      </c>
    </row>
    <row r="488" spans="1:16" x14ac:dyDescent="0.3">
      <c r="A488">
        <v>487</v>
      </c>
      <c r="B488" s="54">
        <v>45481</v>
      </c>
      <c r="C488" s="53" t="s">
        <v>749</v>
      </c>
      <c r="D488" t="s">
        <v>446</v>
      </c>
      <c r="E488" t="s">
        <v>752</v>
      </c>
      <c r="F488" t="s">
        <v>752</v>
      </c>
      <c r="G488" t="s">
        <v>312</v>
      </c>
      <c r="H488" t="s">
        <v>8</v>
      </c>
      <c r="I488" t="s">
        <v>854</v>
      </c>
      <c r="J488" t="s">
        <v>854</v>
      </c>
      <c r="K488" t="s">
        <v>130</v>
      </c>
      <c r="L488" t="s">
        <v>854</v>
      </c>
      <c r="M488" t="s">
        <v>45</v>
      </c>
      <c r="N488">
        <v>1</v>
      </c>
      <c r="O488">
        <v>750</v>
      </c>
      <c r="P488" s="2">
        <f t="shared" si="7"/>
        <v>750</v>
      </c>
    </row>
    <row r="489" spans="1:16" x14ac:dyDescent="0.3">
      <c r="A489">
        <v>488</v>
      </c>
      <c r="B489" s="54">
        <v>45482</v>
      </c>
      <c r="C489" s="53" t="s">
        <v>748</v>
      </c>
      <c r="D489" t="s">
        <v>767</v>
      </c>
      <c r="E489" t="s">
        <v>752</v>
      </c>
      <c r="F489" t="s">
        <v>123</v>
      </c>
      <c r="G489" t="str">
        <f>VLOOKUP(F489,'Ingresos RockstarSkull'!$B:$D,3,0)</f>
        <v>Julio Olvera</v>
      </c>
      <c r="H489" t="s">
        <v>97</v>
      </c>
      <c r="I489" t="s">
        <v>124</v>
      </c>
      <c r="J489" t="s">
        <v>95</v>
      </c>
      <c r="K489" t="s">
        <v>114</v>
      </c>
      <c r="L489" t="s">
        <v>125</v>
      </c>
      <c r="M489" t="s">
        <v>51</v>
      </c>
      <c r="N489">
        <v>1</v>
      </c>
      <c r="O489">
        <v>1350</v>
      </c>
      <c r="P489" s="2">
        <f t="shared" si="7"/>
        <v>1350</v>
      </c>
    </row>
    <row r="490" spans="1:16" x14ac:dyDescent="0.3">
      <c r="A490">
        <v>489</v>
      </c>
      <c r="B490" s="54">
        <v>45482</v>
      </c>
      <c r="C490" s="53" t="s">
        <v>748</v>
      </c>
      <c r="D490" t="s">
        <v>760</v>
      </c>
      <c r="E490" t="s">
        <v>752</v>
      </c>
      <c r="F490" t="s">
        <v>110</v>
      </c>
      <c r="G490" t="s">
        <v>883</v>
      </c>
      <c r="H490" t="s">
        <v>97</v>
      </c>
      <c r="I490" t="s">
        <v>111</v>
      </c>
      <c r="J490" t="s">
        <v>95</v>
      </c>
      <c r="K490" t="s">
        <v>114</v>
      </c>
      <c r="L490" t="s">
        <v>128</v>
      </c>
      <c r="M490" t="s">
        <v>45</v>
      </c>
      <c r="N490">
        <v>1</v>
      </c>
      <c r="O490">
        <v>2000</v>
      </c>
      <c r="P490" s="2">
        <f t="shared" si="7"/>
        <v>2000</v>
      </c>
    </row>
    <row r="491" spans="1:16" x14ac:dyDescent="0.3">
      <c r="A491">
        <v>490</v>
      </c>
      <c r="B491" s="54">
        <v>45483</v>
      </c>
      <c r="C491" s="53" t="s">
        <v>748</v>
      </c>
      <c r="D491" t="s">
        <v>776</v>
      </c>
      <c r="E491" t="s">
        <v>752</v>
      </c>
      <c r="F491" t="s">
        <v>139</v>
      </c>
      <c r="G491" t="str">
        <f>VLOOKUP(F491,'Ingresos RockstarSkull'!$B:$D,3,0)</f>
        <v>Hugo Vázquez</v>
      </c>
      <c r="H491" t="s">
        <v>97</v>
      </c>
      <c r="I491" t="s">
        <v>140</v>
      </c>
      <c r="J491" t="s">
        <v>95</v>
      </c>
      <c r="K491" t="s">
        <v>114</v>
      </c>
      <c r="L491" t="s">
        <v>141</v>
      </c>
      <c r="M491" t="s">
        <v>51</v>
      </c>
      <c r="N491">
        <v>1</v>
      </c>
      <c r="O491">
        <v>1350</v>
      </c>
      <c r="P491" s="2">
        <f t="shared" si="7"/>
        <v>1350</v>
      </c>
    </row>
    <row r="492" spans="1:16" x14ac:dyDescent="0.3">
      <c r="A492">
        <v>491</v>
      </c>
      <c r="B492" s="54">
        <v>45486</v>
      </c>
      <c r="C492" s="53" t="s">
        <v>749</v>
      </c>
      <c r="D492" t="s">
        <v>447</v>
      </c>
      <c r="E492" t="s">
        <v>752</v>
      </c>
      <c r="F492" t="s">
        <v>752</v>
      </c>
      <c r="G492" t="s">
        <v>312</v>
      </c>
      <c r="H492" t="s">
        <v>8</v>
      </c>
      <c r="I492" t="s">
        <v>854</v>
      </c>
      <c r="J492" t="s">
        <v>854</v>
      </c>
      <c r="K492" t="s">
        <v>130</v>
      </c>
      <c r="L492" t="s">
        <v>854</v>
      </c>
      <c r="M492" t="s">
        <v>45</v>
      </c>
      <c r="N492">
        <v>1</v>
      </c>
      <c r="O492">
        <v>400</v>
      </c>
      <c r="P492" s="2">
        <f t="shared" si="7"/>
        <v>400</v>
      </c>
    </row>
    <row r="493" spans="1:16" x14ac:dyDescent="0.3">
      <c r="A493">
        <v>492</v>
      </c>
      <c r="B493" s="54">
        <v>45486</v>
      </c>
      <c r="C493" s="53" t="s">
        <v>749</v>
      </c>
      <c r="D493" t="s">
        <v>418</v>
      </c>
      <c r="E493" t="s">
        <v>752</v>
      </c>
      <c r="F493" t="s">
        <v>752</v>
      </c>
      <c r="G493" t="s">
        <v>312</v>
      </c>
      <c r="H493" t="s">
        <v>8</v>
      </c>
      <c r="I493" t="s">
        <v>854</v>
      </c>
      <c r="J493" t="s">
        <v>854</v>
      </c>
      <c r="K493" t="s">
        <v>130</v>
      </c>
      <c r="L493" t="s">
        <v>854</v>
      </c>
      <c r="M493" t="s">
        <v>45</v>
      </c>
      <c r="N493">
        <v>1</v>
      </c>
      <c r="O493">
        <v>3500</v>
      </c>
      <c r="P493" s="2">
        <f t="shared" si="7"/>
        <v>3500</v>
      </c>
    </row>
    <row r="494" spans="1:16" x14ac:dyDescent="0.3">
      <c r="A494">
        <v>493</v>
      </c>
      <c r="B494" s="54">
        <v>45488</v>
      </c>
      <c r="C494" s="53" t="s">
        <v>748</v>
      </c>
      <c r="D494" t="s">
        <v>770</v>
      </c>
      <c r="E494" t="s">
        <v>752</v>
      </c>
      <c r="F494" t="s">
        <v>131</v>
      </c>
      <c r="G494" t="str">
        <f>VLOOKUP(F494,'Ingresos RockstarSkull'!$B:$D,3,0)</f>
        <v>Hugo Vázquez</v>
      </c>
      <c r="H494" t="s">
        <v>97</v>
      </c>
      <c r="I494" t="s">
        <v>96</v>
      </c>
      <c r="J494" t="s">
        <v>95</v>
      </c>
      <c r="K494" t="s">
        <v>114</v>
      </c>
      <c r="L494" t="s">
        <v>132</v>
      </c>
      <c r="M494" t="s">
        <v>51</v>
      </c>
      <c r="N494">
        <v>1</v>
      </c>
      <c r="O494">
        <v>1350</v>
      </c>
      <c r="P494" s="2">
        <f t="shared" si="7"/>
        <v>1350</v>
      </c>
    </row>
    <row r="495" spans="1:16" x14ac:dyDescent="0.3">
      <c r="A495">
        <v>494</v>
      </c>
      <c r="B495" s="54">
        <v>45488</v>
      </c>
      <c r="C495" s="53" t="s">
        <v>749</v>
      </c>
      <c r="D495" t="s">
        <v>319</v>
      </c>
      <c r="E495" t="s">
        <v>752</v>
      </c>
      <c r="F495" t="s">
        <v>752</v>
      </c>
      <c r="G495" t="s">
        <v>18</v>
      </c>
      <c r="H495" t="s">
        <v>8</v>
      </c>
      <c r="I495" t="s">
        <v>854</v>
      </c>
      <c r="J495" t="s">
        <v>854</v>
      </c>
      <c r="K495" t="s">
        <v>130</v>
      </c>
      <c r="L495" t="s">
        <v>854</v>
      </c>
      <c r="M495" t="s">
        <v>45</v>
      </c>
      <c r="N495">
        <v>1</v>
      </c>
      <c r="O495">
        <v>569</v>
      </c>
      <c r="P495" s="2">
        <f t="shared" si="7"/>
        <v>569</v>
      </c>
    </row>
    <row r="496" spans="1:16" x14ac:dyDescent="0.3">
      <c r="A496">
        <v>495</v>
      </c>
      <c r="B496" s="54">
        <v>45489</v>
      </c>
      <c r="C496" s="53" t="s">
        <v>749</v>
      </c>
      <c r="D496" t="s">
        <v>448</v>
      </c>
      <c r="E496" t="s">
        <v>752</v>
      </c>
      <c r="F496" t="s">
        <v>752</v>
      </c>
      <c r="G496" t="s">
        <v>312</v>
      </c>
      <c r="H496" t="s">
        <v>8</v>
      </c>
      <c r="I496" t="s">
        <v>854</v>
      </c>
      <c r="J496" t="s">
        <v>854</v>
      </c>
      <c r="K496" t="s">
        <v>130</v>
      </c>
      <c r="L496" t="s">
        <v>854</v>
      </c>
      <c r="M496" t="s">
        <v>45</v>
      </c>
      <c r="N496">
        <v>1</v>
      </c>
      <c r="O496">
        <v>1500</v>
      </c>
      <c r="P496" s="2">
        <f t="shared" si="7"/>
        <v>1500</v>
      </c>
    </row>
    <row r="497" spans="1:16" x14ac:dyDescent="0.3">
      <c r="A497">
        <v>496</v>
      </c>
      <c r="B497" s="54">
        <v>45491</v>
      </c>
      <c r="C497" s="53" t="s">
        <v>748</v>
      </c>
      <c r="D497" t="s">
        <v>783</v>
      </c>
      <c r="E497" t="s">
        <v>752</v>
      </c>
      <c r="F497" t="s">
        <v>156</v>
      </c>
      <c r="G497" t="str">
        <f>VLOOKUP(F497,'Ingresos RockstarSkull'!$B:$D,3,0)</f>
        <v>Manuel Reyes</v>
      </c>
      <c r="H497" t="s">
        <v>8</v>
      </c>
      <c r="I497" t="s">
        <v>157</v>
      </c>
      <c r="J497" t="s">
        <v>95</v>
      </c>
      <c r="K497">
        <v>0</v>
      </c>
      <c r="L497">
        <v>0</v>
      </c>
      <c r="M497" t="s">
        <v>51</v>
      </c>
      <c r="N497">
        <v>1</v>
      </c>
      <c r="O497">
        <v>1800</v>
      </c>
      <c r="P497" s="2">
        <f t="shared" si="7"/>
        <v>1800</v>
      </c>
    </row>
    <row r="498" spans="1:16" x14ac:dyDescent="0.3">
      <c r="A498">
        <v>497</v>
      </c>
      <c r="B498" s="54">
        <v>45491</v>
      </c>
      <c r="C498" s="53" t="s">
        <v>748</v>
      </c>
      <c r="D498" t="s">
        <v>784</v>
      </c>
      <c r="E498" t="s">
        <v>752</v>
      </c>
      <c r="F498" t="s">
        <v>156</v>
      </c>
      <c r="G498" t="str">
        <f>VLOOKUP(F498,'Ingresos RockstarSkull'!$B:$D,3,0)</f>
        <v>Manuel Reyes</v>
      </c>
      <c r="H498" t="s">
        <v>8</v>
      </c>
      <c r="I498" t="s">
        <v>157</v>
      </c>
      <c r="J498" t="s">
        <v>95</v>
      </c>
      <c r="K498">
        <v>0</v>
      </c>
      <c r="L498">
        <v>0</v>
      </c>
      <c r="M498" t="s">
        <v>51</v>
      </c>
      <c r="N498">
        <v>1</v>
      </c>
      <c r="O498">
        <v>1800</v>
      </c>
      <c r="P498" s="2">
        <f t="shared" si="7"/>
        <v>1800</v>
      </c>
    </row>
    <row r="499" spans="1:16" x14ac:dyDescent="0.3">
      <c r="A499">
        <v>498</v>
      </c>
      <c r="B499" s="54">
        <v>45493</v>
      </c>
      <c r="C499" s="53" t="s">
        <v>748</v>
      </c>
      <c r="D499" t="s">
        <v>763</v>
      </c>
      <c r="E499" t="s">
        <v>752</v>
      </c>
      <c r="F499" t="s">
        <v>116</v>
      </c>
      <c r="G499" t="str">
        <f>VLOOKUP(F499,'Ingresos RockstarSkull'!$B:$D,3,0)</f>
        <v>Hugo Vázquez</v>
      </c>
      <c r="H499" t="s">
        <v>97</v>
      </c>
      <c r="I499" t="s">
        <v>96</v>
      </c>
      <c r="J499" t="s">
        <v>95</v>
      </c>
      <c r="K499" t="s">
        <v>114</v>
      </c>
      <c r="L499" t="s">
        <v>117</v>
      </c>
      <c r="M499" t="s">
        <v>45</v>
      </c>
      <c r="N499">
        <v>1</v>
      </c>
      <c r="O499">
        <v>1350</v>
      </c>
      <c r="P499" s="2">
        <f t="shared" si="7"/>
        <v>1350</v>
      </c>
    </row>
    <row r="500" spans="1:16" x14ac:dyDescent="0.3">
      <c r="A500">
        <v>499</v>
      </c>
      <c r="B500" s="54">
        <v>45495</v>
      </c>
      <c r="C500" s="53" t="s">
        <v>749</v>
      </c>
      <c r="D500" t="s">
        <v>449</v>
      </c>
      <c r="E500" t="s">
        <v>752</v>
      </c>
      <c r="F500" t="s">
        <v>752</v>
      </c>
      <c r="G500" t="s">
        <v>312</v>
      </c>
      <c r="H500" t="s">
        <v>8</v>
      </c>
      <c r="I500" t="s">
        <v>854</v>
      </c>
      <c r="J500" t="s">
        <v>854</v>
      </c>
      <c r="K500" t="s">
        <v>130</v>
      </c>
      <c r="L500" t="s">
        <v>854</v>
      </c>
      <c r="M500" t="s">
        <v>45</v>
      </c>
      <c r="N500">
        <v>1</v>
      </c>
      <c r="O500">
        <v>400</v>
      </c>
      <c r="P500" s="2">
        <f t="shared" si="7"/>
        <v>400</v>
      </c>
    </row>
    <row r="501" spans="1:16" x14ac:dyDescent="0.3">
      <c r="A501">
        <v>500</v>
      </c>
      <c r="B501" s="54">
        <v>45498</v>
      </c>
      <c r="C501" s="53" t="s">
        <v>749</v>
      </c>
      <c r="D501" t="s">
        <v>450</v>
      </c>
      <c r="E501" t="s">
        <v>752</v>
      </c>
      <c r="F501" t="s">
        <v>752</v>
      </c>
      <c r="G501" t="s">
        <v>312</v>
      </c>
      <c r="H501" t="s">
        <v>8</v>
      </c>
      <c r="I501" t="s">
        <v>854</v>
      </c>
      <c r="J501" t="s">
        <v>854</v>
      </c>
      <c r="K501" t="s">
        <v>130</v>
      </c>
      <c r="L501" t="s">
        <v>854</v>
      </c>
      <c r="M501" t="s">
        <v>45</v>
      </c>
      <c r="N501">
        <v>1</v>
      </c>
      <c r="O501">
        <v>6000</v>
      </c>
      <c r="P501" s="2">
        <f t="shared" si="7"/>
        <v>6000</v>
      </c>
    </row>
    <row r="502" spans="1:16" x14ac:dyDescent="0.3">
      <c r="A502">
        <v>501</v>
      </c>
      <c r="B502" s="54">
        <v>45498</v>
      </c>
      <c r="C502" s="53" t="s">
        <v>749</v>
      </c>
      <c r="D502" t="s">
        <v>451</v>
      </c>
      <c r="E502" t="s">
        <v>752</v>
      </c>
      <c r="F502" t="s">
        <v>752</v>
      </c>
      <c r="G502" t="s">
        <v>191</v>
      </c>
      <c r="H502" t="s">
        <v>8</v>
      </c>
      <c r="I502" t="s">
        <v>854</v>
      </c>
      <c r="J502" t="s">
        <v>854</v>
      </c>
      <c r="K502" t="s">
        <v>130</v>
      </c>
      <c r="L502" t="s">
        <v>854</v>
      </c>
      <c r="M502" t="s">
        <v>45</v>
      </c>
      <c r="N502">
        <v>1</v>
      </c>
      <c r="O502">
        <v>2560</v>
      </c>
      <c r="P502" s="2">
        <f t="shared" si="7"/>
        <v>2560</v>
      </c>
    </row>
    <row r="503" spans="1:16" x14ac:dyDescent="0.3">
      <c r="A503">
        <v>502</v>
      </c>
      <c r="B503" s="54">
        <v>45498</v>
      </c>
      <c r="C503" s="53" t="s">
        <v>749</v>
      </c>
      <c r="D503" t="s">
        <v>452</v>
      </c>
      <c r="E503" t="s">
        <v>752</v>
      </c>
      <c r="F503" t="s">
        <v>752</v>
      </c>
      <c r="G503" t="s">
        <v>18</v>
      </c>
      <c r="H503" t="s">
        <v>8</v>
      </c>
      <c r="I503" t="s">
        <v>854</v>
      </c>
      <c r="J503" t="s">
        <v>854</v>
      </c>
      <c r="K503" t="s">
        <v>130</v>
      </c>
      <c r="L503" t="s">
        <v>854</v>
      </c>
      <c r="M503" t="s">
        <v>45</v>
      </c>
      <c r="N503">
        <v>1</v>
      </c>
      <c r="O503">
        <v>3000</v>
      </c>
      <c r="P503" s="2">
        <f t="shared" si="7"/>
        <v>3000</v>
      </c>
    </row>
    <row r="504" spans="1:16" x14ac:dyDescent="0.3">
      <c r="A504">
        <v>503</v>
      </c>
      <c r="B504" s="54">
        <v>45500</v>
      </c>
      <c r="C504" s="53" t="s">
        <v>749</v>
      </c>
      <c r="D504" t="s">
        <v>453</v>
      </c>
      <c r="E504" t="s">
        <v>752</v>
      </c>
      <c r="F504" t="s">
        <v>752</v>
      </c>
      <c r="G504" t="s">
        <v>312</v>
      </c>
      <c r="H504" t="s">
        <v>8</v>
      </c>
      <c r="I504" t="s">
        <v>854</v>
      </c>
      <c r="J504" t="s">
        <v>854</v>
      </c>
      <c r="K504" t="s">
        <v>130</v>
      </c>
      <c r="L504" t="s">
        <v>854</v>
      </c>
      <c r="M504" t="s">
        <v>45</v>
      </c>
      <c r="N504">
        <v>1</v>
      </c>
      <c r="O504">
        <v>400</v>
      </c>
      <c r="P504" s="2">
        <f t="shared" si="7"/>
        <v>400</v>
      </c>
    </row>
    <row r="505" spans="1:16" x14ac:dyDescent="0.3">
      <c r="A505">
        <v>504</v>
      </c>
      <c r="B505" s="54">
        <v>45503</v>
      </c>
      <c r="C505" s="53" t="s">
        <v>748</v>
      </c>
      <c r="D505" t="s">
        <v>779</v>
      </c>
      <c r="E505" t="s">
        <v>752</v>
      </c>
      <c r="F505" t="s">
        <v>146</v>
      </c>
      <c r="G505" t="str">
        <f>VLOOKUP(F505,'Ingresos RockstarSkull'!$B:$D,3,0)</f>
        <v>Hugo Vázquez</v>
      </c>
      <c r="H505" t="s">
        <v>97</v>
      </c>
      <c r="I505" t="s">
        <v>127</v>
      </c>
      <c r="J505" t="s">
        <v>95</v>
      </c>
      <c r="K505" t="s">
        <v>114</v>
      </c>
      <c r="L505" t="s">
        <v>147</v>
      </c>
      <c r="M505" t="s">
        <v>45</v>
      </c>
      <c r="N505">
        <v>1</v>
      </c>
      <c r="O505">
        <v>1350</v>
      </c>
      <c r="P505" s="2">
        <f t="shared" si="7"/>
        <v>1350</v>
      </c>
    </row>
    <row r="506" spans="1:16" x14ac:dyDescent="0.3">
      <c r="A506">
        <v>505</v>
      </c>
      <c r="B506" s="54">
        <v>45503</v>
      </c>
      <c r="C506" s="53" t="s">
        <v>749</v>
      </c>
      <c r="D506" t="s">
        <v>365</v>
      </c>
      <c r="E506" t="s">
        <v>752</v>
      </c>
      <c r="F506" t="s">
        <v>752</v>
      </c>
      <c r="G506" t="s">
        <v>312</v>
      </c>
      <c r="H506" t="s">
        <v>8</v>
      </c>
      <c r="I506" t="s">
        <v>854</v>
      </c>
      <c r="J506" t="s">
        <v>854</v>
      </c>
      <c r="K506" t="s">
        <v>130</v>
      </c>
      <c r="L506" t="s">
        <v>854</v>
      </c>
      <c r="M506" t="s">
        <v>45</v>
      </c>
      <c r="N506">
        <v>1</v>
      </c>
      <c r="O506">
        <v>2880</v>
      </c>
      <c r="P506" s="2">
        <f t="shared" si="7"/>
        <v>2880</v>
      </c>
    </row>
    <row r="507" spans="1:16" x14ac:dyDescent="0.3">
      <c r="A507">
        <v>506</v>
      </c>
      <c r="B507" s="54">
        <v>45503</v>
      </c>
      <c r="C507" s="53" t="s">
        <v>749</v>
      </c>
      <c r="D507" t="s">
        <v>418</v>
      </c>
      <c r="E507" t="s">
        <v>752</v>
      </c>
      <c r="F507" t="s">
        <v>752</v>
      </c>
      <c r="G507" t="s">
        <v>312</v>
      </c>
      <c r="H507" t="s">
        <v>8</v>
      </c>
      <c r="I507" t="s">
        <v>854</v>
      </c>
      <c r="J507" t="s">
        <v>854</v>
      </c>
      <c r="K507" t="s">
        <v>130</v>
      </c>
      <c r="L507" t="s">
        <v>854</v>
      </c>
      <c r="M507" t="s">
        <v>45</v>
      </c>
      <c r="N507">
        <v>1</v>
      </c>
      <c r="O507">
        <v>3500</v>
      </c>
      <c r="P507" s="2">
        <f t="shared" si="7"/>
        <v>3500</v>
      </c>
    </row>
    <row r="508" spans="1:16" x14ac:dyDescent="0.3">
      <c r="A508">
        <v>507</v>
      </c>
      <c r="B508" s="54">
        <v>45503</v>
      </c>
      <c r="C508" s="53" t="s">
        <v>749</v>
      </c>
      <c r="D508" t="s">
        <v>364</v>
      </c>
      <c r="E508" t="s">
        <v>752</v>
      </c>
      <c r="F508" t="s">
        <v>752</v>
      </c>
      <c r="G508" t="s">
        <v>312</v>
      </c>
      <c r="H508" t="s">
        <v>8</v>
      </c>
      <c r="I508" t="s">
        <v>854</v>
      </c>
      <c r="J508" t="s">
        <v>854</v>
      </c>
      <c r="K508" t="s">
        <v>130</v>
      </c>
      <c r="L508" t="s">
        <v>854</v>
      </c>
      <c r="M508" t="s">
        <v>45</v>
      </c>
      <c r="N508">
        <v>1</v>
      </c>
      <c r="O508">
        <v>1900</v>
      </c>
      <c r="P508" s="2">
        <f t="shared" si="7"/>
        <v>1900</v>
      </c>
    </row>
    <row r="509" spans="1:16" x14ac:dyDescent="0.3">
      <c r="A509">
        <v>508</v>
      </c>
      <c r="B509" s="54">
        <v>45503</v>
      </c>
      <c r="C509" s="53" t="s">
        <v>749</v>
      </c>
      <c r="D509" t="s">
        <v>394</v>
      </c>
      <c r="E509" t="s">
        <v>752</v>
      </c>
      <c r="F509" t="s">
        <v>752</v>
      </c>
      <c r="G509" t="s">
        <v>312</v>
      </c>
      <c r="H509" t="s">
        <v>8</v>
      </c>
      <c r="I509" t="s">
        <v>854</v>
      </c>
      <c r="J509" t="s">
        <v>854</v>
      </c>
      <c r="K509" t="s">
        <v>130</v>
      </c>
      <c r="L509" t="s">
        <v>854</v>
      </c>
      <c r="M509" t="s">
        <v>45</v>
      </c>
      <c r="N509">
        <v>1</v>
      </c>
      <c r="O509">
        <v>1200</v>
      </c>
      <c r="P509" s="2">
        <f t="shared" si="7"/>
        <v>1200</v>
      </c>
    </row>
    <row r="510" spans="1:16" x14ac:dyDescent="0.3">
      <c r="A510">
        <v>509</v>
      </c>
      <c r="B510" s="54">
        <v>45503</v>
      </c>
      <c r="C510" s="53" t="s">
        <v>749</v>
      </c>
      <c r="D510" t="s">
        <v>454</v>
      </c>
      <c r="E510" t="s">
        <v>752</v>
      </c>
      <c r="F510" t="s">
        <v>752</v>
      </c>
      <c r="G510" t="s">
        <v>312</v>
      </c>
      <c r="H510" t="s">
        <v>8</v>
      </c>
      <c r="I510" t="s">
        <v>854</v>
      </c>
      <c r="J510" t="s">
        <v>854</v>
      </c>
      <c r="K510" t="s">
        <v>130</v>
      </c>
      <c r="L510" t="s">
        <v>854</v>
      </c>
      <c r="M510" t="s">
        <v>45</v>
      </c>
      <c r="N510">
        <v>1</v>
      </c>
      <c r="O510">
        <v>80</v>
      </c>
      <c r="P510" s="2">
        <f t="shared" si="7"/>
        <v>80</v>
      </c>
    </row>
    <row r="511" spans="1:16" x14ac:dyDescent="0.3">
      <c r="A511">
        <v>510</v>
      </c>
      <c r="B511" s="54">
        <v>45503</v>
      </c>
      <c r="C511" s="53" t="s">
        <v>749</v>
      </c>
      <c r="D511" t="s">
        <v>455</v>
      </c>
      <c r="E511" t="s">
        <v>752</v>
      </c>
      <c r="F511" t="s">
        <v>752</v>
      </c>
      <c r="G511" t="s">
        <v>312</v>
      </c>
      <c r="H511" t="s">
        <v>8</v>
      </c>
      <c r="I511" t="s">
        <v>854</v>
      </c>
      <c r="J511" t="s">
        <v>854</v>
      </c>
      <c r="K511" t="s">
        <v>130</v>
      </c>
      <c r="L511" t="s">
        <v>854</v>
      </c>
      <c r="M511" t="s">
        <v>45</v>
      </c>
      <c r="N511">
        <v>1</v>
      </c>
      <c r="O511">
        <v>1180</v>
      </c>
      <c r="P511" s="2">
        <f t="shared" si="7"/>
        <v>1180</v>
      </c>
    </row>
    <row r="512" spans="1:16" x14ac:dyDescent="0.3">
      <c r="A512">
        <v>511</v>
      </c>
      <c r="B512" s="54">
        <v>45503</v>
      </c>
      <c r="C512" s="53" t="s">
        <v>749</v>
      </c>
      <c r="D512" t="s">
        <v>334</v>
      </c>
      <c r="E512" t="s">
        <v>752</v>
      </c>
      <c r="F512" t="s">
        <v>752</v>
      </c>
      <c r="G512" t="s">
        <v>312</v>
      </c>
      <c r="H512" t="s">
        <v>8</v>
      </c>
      <c r="I512" t="s">
        <v>854</v>
      </c>
      <c r="J512" t="s">
        <v>854</v>
      </c>
      <c r="K512" t="s">
        <v>130</v>
      </c>
      <c r="L512" t="s">
        <v>854</v>
      </c>
      <c r="M512" t="s">
        <v>45</v>
      </c>
      <c r="N512">
        <v>1</v>
      </c>
      <c r="O512">
        <v>1186.68</v>
      </c>
      <c r="P512" s="2">
        <f t="shared" si="7"/>
        <v>1186.68</v>
      </c>
    </row>
    <row r="513" spans="1:16" x14ac:dyDescent="0.3">
      <c r="A513">
        <v>512</v>
      </c>
      <c r="B513" s="54">
        <v>45503</v>
      </c>
      <c r="C513" s="53" t="s">
        <v>749</v>
      </c>
      <c r="D513" t="s">
        <v>456</v>
      </c>
      <c r="E513" t="s">
        <v>752</v>
      </c>
      <c r="F513" t="s">
        <v>752</v>
      </c>
      <c r="G513" t="s">
        <v>312</v>
      </c>
      <c r="H513" t="s">
        <v>8</v>
      </c>
      <c r="I513" t="s">
        <v>854</v>
      </c>
      <c r="J513" t="s">
        <v>854</v>
      </c>
      <c r="K513" t="s">
        <v>130</v>
      </c>
      <c r="L513" t="s">
        <v>854</v>
      </c>
      <c r="M513" t="s">
        <v>45</v>
      </c>
      <c r="N513">
        <v>1</v>
      </c>
      <c r="O513">
        <v>400</v>
      </c>
      <c r="P513" s="2">
        <f t="shared" si="7"/>
        <v>400</v>
      </c>
    </row>
    <row r="514" spans="1:16" x14ac:dyDescent="0.3">
      <c r="A514">
        <v>513</v>
      </c>
      <c r="B514" s="54">
        <v>45504</v>
      </c>
      <c r="C514" s="53" t="s">
        <v>749</v>
      </c>
      <c r="D514" s="53" t="s">
        <v>542</v>
      </c>
      <c r="E514" t="s">
        <v>746</v>
      </c>
      <c r="F514" t="s">
        <v>751</v>
      </c>
      <c r="G514" t="s">
        <v>18</v>
      </c>
      <c r="H514" t="s">
        <v>19</v>
      </c>
      <c r="I514" t="s">
        <v>854</v>
      </c>
      <c r="J514" t="s">
        <v>854</v>
      </c>
      <c r="K514" t="s">
        <v>854</v>
      </c>
      <c r="L514" t="s">
        <v>854</v>
      </c>
      <c r="M514" t="s">
        <v>45</v>
      </c>
      <c r="N514">
        <v>3</v>
      </c>
      <c r="O514">
        <v>44.16</v>
      </c>
      <c r="P514" s="2">
        <f t="shared" ref="P514:P577" si="8">N514*O514</f>
        <v>132.47999999999999</v>
      </c>
    </row>
    <row r="515" spans="1:16" x14ac:dyDescent="0.3">
      <c r="A515">
        <v>514</v>
      </c>
      <c r="B515" s="54">
        <v>45504</v>
      </c>
      <c r="C515" s="53" t="s">
        <v>749</v>
      </c>
      <c r="D515" s="53" t="s">
        <v>543</v>
      </c>
      <c r="E515" t="s">
        <v>746</v>
      </c>
      <c r="F515" t="s">
        <v>751</v>
      </c>
      <c r="G515" t="s">
        <v>18</v>
      </c>
      <c r="H515" t="s">
        <v>19</v>
      </c>
      <c r="I515" t="s">
        <v>854</v>
      </c>
      <c r="J515" t="s">
        <v>854</v>
      </c>
      <c r="K515" t="s">
        <v>854</v>
      </c>
      <c r="L515" t="s">
        <v>854</v>
      </c>
      <c r="M515" t="s">
        <v>45</v>
      </c>
      <c r="N515">
        <v>3</v>
      </c>
      <c r="O515">
        <v>1313.23</v>
      </c>
      <c r="P515" s="2">
        <f t="shared" si="8"/>
        <v>3939.69</v>
      </c>
    </row>
    <row r="516" spans="1:16" x14ac:dyDescent="0.3">
      <c r="A516">
        <v>515</v>
      </c>
      <c r="B516" s="54">
        <v>45505</v>
      </c>
      <c r="C516" s="53" t="s">
        <v>748</v>
      </c>
      <c r="D516" t="s">
        <v>777</v>
      </c>
      <c r="E516" t="s">
        <v>752</v>
      </c>
      <c r="F516" t="s">
        <v>142</v>
      </c>
      <c r="G516" t="str">
        <f>VLOOKUP(F516,'Ingresos RockstarSkull'!$B:$D,3,0)</f>
        <v>Hugo Vázquez</v>
      </c>
      <c r="H516" t="s">
        <v>8</v>
      </c>
      <c r="I516" t="s">
        <v>99</v>
      </c>
      <c r="J516" t="s">
        <v>95</v>
      </c>
      <c r="K516" t="s">
        <v>114</v>
      </c>
      <c r="L516" t="s">
        <v>143</v>
      </c>
      <c r="M516" t="s">
        <v>51</v>
      </c>
      <c r="N516">
        <v>1</v>
      </c>
      <c r="O516">
        <v>1350</v>
      </c>
      <c r="P516" s="2">
        <f t="shared" si="8"/>
        <v>1350</v>
      </c>
    </row>
    <row r="517" spans="1:16" x14ac:dyDescent="0.3">
      <c r="A517">
        <v>516</v>
      </c>
      <c r="B517" s="54">
        <v>45505</v>
      </c>
      <c r="C517" s="53" t="s">
        <v>748</v>
      </c>
      <c r="D517" t="s">
        <v>756</v>
      </c>
      <c r="E517" t="s">
        <v>752</v>
      </c>
      <c r="F517" t="s">
        <v>103</v>
      </c>
      <c r="G517" t="str">
        <f>VLOOKUP(F517,'Ingresos RockstarSkull'!$B:$D,3,0)</f>
        <v>Manuel Reyes</v>
      </c>
      <c r="H517" t="s">
        <v>97</v>
      </c>
      <c r="I517" t="s">
        <v>104</v>
      </c>
      <c r="J517" t="s">
        <v>95</v>
      </c>
      <c r="K517" t="s">
        <v>130</v>
      </c>
      <c r="L517">
        <v>0</v>
      </c>
      <c r="M517" t="s">
        <v>51</v>
      </c>
      <c r="N517">
        <v>2</v>
      </c>
      <c r="O517">
        <v>1275</v>
      </c>
      <c r="P517" s="2">
        <f t="shared" si="8"/>
        <v>2550</v>
      </c>
    </row>
    <row r="518" spans="1:16" x14ac:dyDescent="0.3">
      <c r="A518">
        <v>517</v>
      </c>
      <c r="B518" s="54">
        <v>45506</v>
      </c>
      <c r="C518" s="53" t="s">
        <v>748</v>
      </c>
      <c r="D518" t="s">
        <v>754</v>
      </c>
      <c r="E518" t="s">
        <v>752</v>
      </c>
      <c r="F518" t="s">
        <v>98</v>
      </c>
      <c r="G518" t="str">
        <f>VLOOKUP(F518,'Ingresos RockstarSkull'!$B:$D,3,0)</f>
        <v>Hugo Vázquez</v>
      </c>
      <c r="H518" t="s">
        <v>100</v>
      </c>
      <c r="I518" t="s">
        <v>99</v>
      </c>
      <c r="J518" t="s">
        <v>95</v>
      </c>
      <c r="K518">
        <v>0</v>
      </c>
      <c r="L518">
        <v>0</v>
      </c>
      <c r="M518" t="s">
        <v>51</v>
      </c>
      <c r="N518">
        <v>1</v>
      </c>
      <c r="O518">
        <v>0</v>
      </c>
      <c r="P518" s="2">
        <f t="shared" si="8"/>
        <v>0</v>
      </c>
    </row>
    <row r="519" spans="1:16" x14ac:dyDescent="0.3">
      <c r="A519">
        <v>518</v>
      </c>
      <c r="B519" s="54">
        <v>45508</v>
      </c>
      <c r="C519" s="53" t="s">
        <v>748</v>
      </c>
      <c r="D519" t="s">
        <v>782</v>
      </c>
      <c r="E519" t="s">
        <v>752</v>
      </c>
      <c r="F519" t="s">
        <v>617</v>
      </c>
      <c r="G519" t="s">
        <v>883</v>
      </c>
      <c r="H519" t="s">
        <v>97</v>
      </c>
      <c r="I519" t="s">
        <v>154</v>
      </c>
      <c r="J519" t="s">
        <v>95</v>
      </c>
      <c r="K519" t="s">
        <v>114</v>
      </c>
      <c r="L519" t="s">
        <v>155</v>
      </c>
      <c r="M519" t="s">
        <v>45</v>
      </c>
      <c r="N519">
        <v>1</v>
      </c>
      <c r="O519">
        <v>1350</v>
      </c>
      <c r="P519" s="2">
        <f t="shared" si="8"/>
        <v>1350</v>
      </c>
    </row>
    <row r="520" spans="1:16" x14ac:dyDescent="0.3">
      <c r="A520">
        <v>519</v>
      </c>
      <c r="B520" s="54">
        <v>45508</v>
      </c>
      <c r="C520" s="53" t="s">
        <v>748</v>
      </c>
      <c r="D520" t="s">
        <v>778</v>
      </c>
      <c r="E520" t="s">
        <v>752</v>
      </c>
      <c r="F520" t="s">
        <v>144</v>
      </c>
      <c r="G520" t="str">
        <f>VLOOKUP(F520,'Ingresos RockstarSkull'!$B:$D,3,0)</f>
        <v>Julio Olvera</v>
      </c>
      <c r="H520" t="s">
        <v>97</v>
      </c>
      <c r="I520" t="s">
        <v>115</v>
      </c>
      <c r="J520" t="s">
        <v>95</v>
      </c>
      <c r="K520" t="s">
        <v>114</v>
      </c>
      <c r="L520" t="s">
        <v>145</v>
      </c>
      <c r="M520" t="s">
        <v>45</v>
      </c>
      <c r="N520">
        <v>1</v>
      </c>
      <c r="O520">
        <v>1350</v>
      </c>
      <c r="P520" s="2">
        <f t="shared" si="8"/>
        <v>1350</v>
      </c>
    </row>
    <row r="521" spans="1:16" x14ac:dyDescent="0.3">
      <c r="A521">
        <v>520</v>
      </c>
      <c r="B521" s="54">
        <v>45508</v>
      </c>
      <c r="C521" s="53" t="s">
        <v>748</v>
      </c>
      <c r="D521" t="s">
        <v>768</v>
      </c>
      <c r="E521" t="s">
        <v>752</v>
      </c>
      <c r="F521" t="s">
        <v>126</v>
      </c>
      <c r="G521" t="str">
        <f>VLOOKUP(F521,'Ingresos RockstarSkull'!$B:$D,3,0)</f>
        <v>Julio Olvera</v>
      </c>
      <c r="H521" t="s">
        <v>97</v>
      </c>
      <c r="I521" t="s">
        <v>127</v>
      </c>
      <c r="J521" t="s">
        <v>95</v>
      </c>
      <c r="K521" t="s">
        <v>114</v>
      </c>
      <c r="L521" t="s">
        <v>128</v>
      </c>
      <c r="M521" t="s">
        <v>45</v>
      </c>
      <c r="N521">
        <v>1</v>
      </c>
      <c r="O521">
        <v>2000</v>
      </c>
      <c r="P521" s="2">
        <f t="shared" si="8"/>
        <v>2000</v>
      </c>
    </row>
    <row r="522" spans="1:16" x14ac:dyDescent="0.3">
      <c r="A522">
        <v>521</v>
      </c>
      <c r="B522" s="54">
        <v>45508</v>
      </c>
      <c r="C522" s="53" t="s">
        <v>748</v>
      </c>
      <c r="D522" t="s">
        <v>758</v>
      </c>
      <c r="E522" t="s">
        <v>752</v>
      </c>
      <c r="F522" t="s">
        <v>107</v>
      </c>
      <c r="G522" t="str">
        <f>VLOOKUP(F522,'Ingresos RockstarSkull'!$B:$D,3,0)</f>
        <v>Julio Olvera</v>
      </c>
      <c r="H522" t="s">
        <v>8</v>
      </c>
      <c r="I522" t="s">
        <v>108</v>
      </c>
      <c r="J522" t="s">
        <v>95</v>
      </c>
      <c r="K522" t="s">
        <v>114</v>
      </c>
      <c r="L522" t="s">
        <v>555</v>
      </c>
      <c r="M522" t="s">
        <v>45</v>
      </c>
      <c r="N522">
        <v>1</v>
      </c>
      <c r="O522">
        <v>0</v>
      </c>
      <c r="P522" s="2">
        <f t="shared" si="8"/>
        <v>0</v>
      </c>
    </row>
    <row r="523" spans="1:16" x14ac:dyDescent="0.3">
      <c r="A523">
        <v>522</v>
      </c>
      <c r="B523" s="54">
        <v>45508</v>
      </c>
      <c r="C523" s="53" t="s">
        <v>749</v>
      </c>
      <c r="D523" t="s">
        <v>457</v>
      </c>
      <c r="E523" t="s">
        <v>752</v>
      </c>
      <c r="F523" t="s">
        <v>752</v>
      </c>
      <c r="G523" t="s">
        <v>312</v>
      </c>
      <c r="H523" t="s">
        <v>8</v>
      </c>
      <c r="I523" t="s">
        <v>854</v>
      </c>
      <c r="J523" t="s">
        <v>854</v>
      </c>
      <c r="K523" t="s">
        <v>130</v>
      </c>
      <c r="L523" t="s">
        <v>854</v>
      </c>
      <c r="M523" t="s">
        <v>45</v>
      </c>
      <c r="N523">
        <v>1</v>
      </c>
      <c r="O523">
        <v>400</v>
      </c>
      <c r="P523" s="2">
        <f t="shared" si="8"/>
        <v>400</v>
      </c>
    </row>
    <row r="524" spans="1:16" x14ac:dyDescent="0.3">
      <c r="A524">
        <v>523</v>
      </c>
      <c r="B524" s="54">
        <v>45509</v>
      </c>
      <c r="C524" s="53" t="s">
        <v>748</v>
      </c>
      <c r="D524" t="s">
        <v>780</v>
      </c>
      <c r="E524" t="s">
        <v>752</v>
      </c>
      <c r="F524" t="s">
        <v>148</v>
      </c>
      <c r="G524" t="s">
        <v>883</v>
      </c>
      <c r="H524" t="s">
        <v>97</v>
      </c>
      <c r="I524" t="s">
        <v>149</v>
      </c>
      <c r="J524" t="s">
        <v>95</v>
      </c>
      <c r="K524" t="s">
        <v>114</v>
      </c>
      <c r="L524" t="s">
        <v>150</v>
      </c>
      <c r="M524" t="s">
        <v>45</v>
      </c>
      <c r="N524">
        <v>1</v>
      </c>
      <c r="O524">
        <v>1350</v>
      </c>
      <c r="P524" s="2">
        <f t="shared" si="8"/>
        <v>1350</v>
      </c>
    </row>
    <row r="525" spans="1:16" x14ac:dyDescent="0.3">
      <c r="A525">
        <v>524</v>
      </c>
      <c r="B525" s="54">
        <v>45509</v>
      </c>
      <c r="C525" s="53" t="s">
        <v>748</v>
      </c>
      <c r="D525" t="s">
        <v>781</v>
      </c>
      <c r="E525" t="s">
        <v>752</v>
      </c>
      <c r="F525" t="s">
        <v>151</v>
      </c>
      <c r="G525" t="str">
        <f>VLOOKUP(F525,'Ingresos RockstarSkull'!$B:$D,3,0)</f>
        <v>Hugo Vázquez</v>
      </c>
      <c r="H525" t="s">
        <v>97</v>
      </c>
      <c r="I525" t="s">
        <v>152</v>
      </c>
      <c r="J525" t="s">
        <v>95</v>
      </c>
      <c r="K525" t="s">
        <v>114</v>
      </c>
      <c r="L525" t="s">
        <v>153</v>
      </c>
      <c r="M525" t="s">
        <v>51</v>
      </c>
      <c r="N525">
        <v>1</v>
      </c>
      <c r="O525">
        <v>1350</v>
      </c>
      <c r="P525" s="2">
        <f t="shared" si="8"/>
        <v>1350</v>
      </c>
    </row>
    <row r="526" spans="1:16" x14ac:dyDescent="0.3">
      <c r="A526">
        <v>525</v>
      </c>
      <c r="B526" s="54">
        <v>45510</v>
      </c>
      <c r="C526" s="53" t="s">
        <v>749</v>
      </c>
      <c r="D526" t="s">
        <v>324</v>
      </c>
      <c r="E526" t="s">
        <v>752</v>
      </c>
      <c r="F526" t="s">
        <v>752</v>
      </c>
      <c r="G526" t="s">
        <v>312</v>
      </c>
      <c r="H526" t="s">
        <v>8</v>
      </c>
      <c r="I526" t="s">
        <v>854</v>
      </c>
      <c r="J526" t="s">
        <v>854</v>
      </c>
      <c r="K526" t="s">
        <v>130</v>
      </c>
      <c r="L526" t="s">
        <v>854</v>
      </c>
      <c r="M526" t="s">
        <v>45</v>
      </c>
      <c r="N526">
        <v>1</v>
      </c>
      <c r="O526">
        <v>750</v>
      </c>
      <c r="P526" s="2">
        <f t="shared" si="8"/>
        <v>750</v>
      </c>
    </row>
    <row r="527" spans="1:16" x14ac:dyDescent="0.3">
      <c r="A527">
        <v>526</v>
      </c>
      <c r="B527" s="54">
        <v>45513</v>
      </c>
      <c r="C527" s="53" t="s">
        <v>748</v>
      </c>
      <c r="D527" t="s">
        <v>767</v>
      </c>
      <c r="E527" t="s">
        <v>752</v>
      </c>
      <c r="F527" t="s">
        <v>123</v>
      </c>
      <c r="G527" t="str">
        <f>VLOOKUP(F527,'Ingresos RockstarSkull'!$B:$D,3,0)</f>
        <v>Julio Olvera</v>
      </c>
      <c r="H527" t="s">
        <v>97</v>
      </c>
      <c r="I527" t="s">
        <v>124</v>
      </c>
      <c r="J527" t="s">
        <v>95</v>
      </c>
      <c r="K527" t="s">
        <v>114</v>
      </c>
      <c r="L527" t="s">
        <v>125</v>
      </c>
      <c r="M527" t="s">
        <v>51</v>
      </c>
      <c r="N527">
        <v>1</v>
      </c>
      <c r="O527">
        <v>1350</v>
      </c>
      <c r="P527" s="2">
        <f t="shared" si="8"/>
        <v>1350</v>
      </c>
    </row>
    <row r="528" spans="1:16" x14ac:dyDescent="0.3">
      <c r="A528">
        <v>527</v>
      </c>
      <c r="B528" s="54">
        <v>45513</v>
      </c>
      <c r="C528" s="53" t="s">
        <v>748</v>
      </c>
      <c r="D528" t="s">
        <v>760</v>
      </c>
      <c r="E528" t="s">
        <v>752</v>
      </c>
      <c r="F528" t="s">
        <v>110</v>
      </c>
      <c r="G528" t="s">
        <v>883</v>
      </c>
      <c r="H528" t="s">
        <v>97</v>
      </c>
      <c r="I528" t="s">
        <v>111</v>
      </c>
      <c r="J528" t="s">
        <v>95</v>
      </c>
      <c r="K528" t="s">
        <v>114</v>
      </c>
      <c r="L528" t="s">
        <v>128</v>
      </c>
      <c r="M528" t="s">
        <v>45</v>
      </c>
      <c r="N528">
        <v>1</v>
      </c>
      <c r="O528">
        <v>0</v>
      </c>
      <c r="P528" s="2">
        <f t="shared" si="8"/>
        <v>0</v>
      </c>
    </row>
    <row r="529" spans="1:16" x14ac:dyDescent="0.3">
      <c r="A529">
        <v>528</v>
      </c>
      <c r="B529" s="54">
        <v>45514</v>
      </c>
      <c r="C529" s="53" t="s">
        <v>748</v>
      </c>
      <c r="D529" t="s">
        <v>776</v>
      </c>
      <c r="E529" t="s">
        <v>752</v>
      </c>
      <c r="F529" t="s">
        <v>139</v>
      </c>
      <c r="G529" t="str">
        <f>VLOOKUP(F529,'Ingresos RockstarSkull'!$B:$D,3,0)</f>
        <v>Hugo Vázquez</v>
      </c>
      <c r="H529" t="s">
        <v>97</v>
      </c>
      <c r="I529" t="s">
        <v>140</v>
      </c>
      <c r="J529" t="s">
        <v>95</v>
      </c>
      <c r="K529" t="s">
        <v>114</v>
      </c>
      <c r="L529" t="s">
        <v>141</v>
      </c>
      <c r="M529" t="s">
        <v>51</v>
      </c>
      <c r="N529">
        <v>1</v>
      </c>
      <c r="O529">
        <v>1350</v>
      </c>
      <c r="P529" s="2">
        <f t="shared" si="8"/>
        <v>1350</v>
      </c>
    </row>
    <row r="530" spans="1:16" x14ac:dyDescent="0.3">
      <c r="A530">
        <v>529</v>
      </c>
      <c r="B530" s="54">
        <v>45516</v>
      </c>
      <c r="C530" s="53" t="s">
        <v>749</v>
      </c>
      <c r="D530" t="s">
        <v>458</v>
      </c>
      <c r="E530" t="s">
        <v>752</v>
      </c>
      <c r="F530" t="s">
        <v>752</v>
      </c>
      <c r="G530" t="s">
        <v>312</v>
      </c>
      <c r="H530" t="s">
        <v>8</v>
      </c>
      <c r="I530" t="s">
        <v>854</v>
      </c>
      <c r="J530" t="s">
        <v>854</v>
      </c>
      <c r="K530" t="s">
        <v>130</v>
      </c>
      <c r="L530" t="s">
        <v>854</v>
      </c>
      <c r="M530" t="s">
        <v>45</v>
      </c>
      <c r="N530">
        <v>1</v>
      </c>
      <c r="O530">
        <v>400</v>
      </c>
      <c r="P530" s="2">
        <f t="shared" si="8"/>
        <v>400</v>
      </c>
    </row>
    <row r="531" spans="1:16" x14ac:dyDescent="0.3">
      <c r="A531">
        <v>530</v>
      </c>
      <c r="B531" s="54">
        <v>45519</v>
      </c>
      <c r="C531" s="53" t="s">
        <v>748</v>
      </c>
      <c r="D531" t="s">
        <v>770</v>
      </c>
      <c r="E531" t="s">
        <v>752</v>
      </c>
      <c r="F531" t="s">
        <v>131</v>
      </c>
      <c r="G531" t="str">
        <f>VLOOKUP(F531,'Ingresos RockstarSkull'!$B:$D,3,0)</f>
        <v>Hugo Vázquez</v>
      </c>
      <c r="H531" t="s">
        <v>97</v>
      </c>
      <c r="I531" t="s">
        <v>96</v>
      </c>
      <c r="J531" t="s">
        <v>95</v>
      </c>
      <c r="K531" t="s">
        <v>114</v>
      </c>
      <c r="L531" t="s">
        <v>132</v>
      </c>
      <c r="M531" t="s">
        <v>51</v>
      </c>
      <c r="N531">
        <v>1</v>
      </c>
      <c r="O531">
        <v>1350</v>
      </c>
      <c r="P531" s="2">
        <f t="shared" si="8"/>
        <v>1350</v>
      </c>
    </row>
    <row r="532" spans="1:16" x14ac:dyDescent="0.3">
      <c r="A532">
        <v>531</v>
      </c>
      <c r="B532" s="54">
        <v>45520</v>
      </c>
      <c r="C532" s="53" t="s">
        <v>749</v>
      </c>
      <c r="D532" t="s">
        <v>418</v>
      </c>
      <c r="E532" t="s">
        <v>752</v>
      </c>
      <c r="F532" t="s">
        <v>752</v>
      </c>
      <c r="G532" t="s">
        <v>312</v>
      </c>
      <c r="H532" t="s">
        <v>8</v>
      </c>
      <c r="I532" t="s">
        <v>854</v>
      </c>
      <c r="J532" t="s">
        <v>854</v>
      </c>
      <c r="K532" t="s">
        <v>130</v>
      </c>
      <c r="L532" t="s">
        <v>854</v>
      </c>
      <c r="M532" t="s">
        <v>45</v>
      </c>
      <c r="N532">
        <v>1</v>
      </c>
      <c r="O532">
        <v>3500</v>
      </c>
      <c r="P532" s="2">
        <f t="shared" si="8"/>
        <v>3500</v>
      </c>
    </row>
    <row r="533" spans="1:16" x14ac:dyDescent="0.3">
      <c r="A533">
        <v>532</v>
      </c>
      <c r="B533" s="54">
        <v>45520</v>
      </c>
      <c r="C533" s="53" t="s">
        <v>749</v>
      </c>
      <c r="D533" t="s">
        <v>319</v>
      </c>
      <c r="E533" t="s">
        <v>752</v>
      </c>
      <c r="F533" t="s">
        <v>752</v>
      </c>
      <c r="G533" t="s">
        <v>18</v>
      </c>
      <c r="H533" t="s">
        <v>8</v>
      </c>
      <c r="I533" t="s">
        <v>854</v>
      </c>
      <c r="J533" t="s">
        <v>854</v>
      </c>
      <c r="K533" t="s">
        <v>130</v>
      </c>
      <c r="L533" t="s">
        <v>854</v>
      </c>
      <c r="M533" t="s">
        <v>45</v>
      </c>
      <c r="N533">
        <v>1</v>
      </c>
      <c r="O533">
        <v>519</v>
      </c>
      <c r="P533" s="2">
        <f t="shared" si="8"/>
        <v>519</v>
      </c>
    </row>
    <row r="534" spans="1:16" x14ac:dyDescent="0.3">
      <c r="A534">
        <v>533</v>
      </c>
      <c r="B534" s="54">
        <v>45522</v>
      </c>
      <c r="C534" s="53" t="s">
        <v>749</v>
      </c>
      <c r="D534" t="s">
        <v>459</v>
      </c>
      <c r="E534" t="s">
        <v>752</v>
      </c>
      <c r="F534" t="s">
        <v>752</v>
      </c>
      <c r="G534" t="s">
        <v>312</v>
      </c>
      <c r="H534" t="s">
        <v>8</v>
      </c>
      <c r="I534" t="s">
        <v>854</v>
      </c>
      <c r="J534" t="s">
        <v>854</v>
      </c>
      <c r="K534" t="s">
        <v>130</v>
      </c>
      <c r="L534" t="s">
        <v>854</v>
      </c>
      <c r="M534" t="s">
        <v>45</v>
      </c>
      <c r="N534">
        <v>1</v>
      </c>
      <c r="O534">
        <v>400</v>
      </c>
      <c r="P534" s="2">
        <f t="shared" si="8"/>
        <v>400</v>
      </c>
    </row>
    <row r="535" spans="1:16" x14ac:dyDescent="0.3">
      <c r="A535">
        <v>534</v>
      </c>
      <c r="B535" s="54">
        <v>45523</v>
      </c>
      <c r="C535" s="53" t="s">
        <v>749</v>
      </c>
      <c r="D535" t="s">
        <v>460</v>
      </c>
      <c r="E535" t="s">
        <v>752</v>
      </c>
      <c r="F535" t="s">
        <v>752</v>
      </c>
      <c r="G535" t="s">
        <v>312</v>
      </c>
      <c r="H535" t="s">
        <v>8</v>
      </c>
      <c r="I535" t="s">
        <v>854</v>
      </c>
      <c r="J535" t="s">
        <v>854</v>
      </c>
      <c r="K535" t="s">
        <v>130</v>
      </c>
      <c r="L535" t="s">
        <v>854</v>
      </c>
      <c r="M535" t="s">
        <v>45</v>
      </c>
      <c r="N535">
        <v>1</v>
      </c>
      <c r="O535">
        <v>1200</v>
      </c>
      <c r="P535" s="2">
        <f t="shared" si="8"/>
        <v>1200</v>
      </c>
    </row>
    <row r="536" spans="1:16" x14ac:dyDescent="0.3">
      <c r="A536">
        <v>535</v>
      </c>
      <c r="B536" s="54">
        <v>45524</v>
      </c>
      <c r="C536" s="53" t="s">
        <v>748</v>
      </c>
      <c r="D536" t="s">
        <v>763</v>
      </c>
      <c r="E536" t="s">
        <v>752</v>
      </c>
      <c r="F536" t="s">
        <v>116</v>
      </c>
      <c r="G536" t="str">
        <f>VLOOKUP(F536,'Ingresos RockstarSkull'!$B:$D,3,0)</f>
        <v>Hugo Vázquez</v>
      </c>
      <c r="H536" t="s">
        <v>97</v>
      </c>
      <c r="I536" t="s">
        <v>96</v>
      </c>
      <c r="J536" t="s">
        <v>95</v>
      </c>
      <c r="K536" t="s">
        <v>114</v>
      </c>
      <c r="L536" t="s">
        <v>117</v>
      </c>
      <c r="M536" t="s">
        <v>45</v>
      </c>
      <c r="N536">
        <v>1</v>
      </c>
      <c r="O536">
        <v>1350</v>
      </c>
      <c r="P536" s="2">
        <f t="shared" si="8"/>
        <v>1350</v>
      </c>
    </row>
    <row r="537" spans="1:16" x14ac:dyDescent="0.3">
      <c r="A537">
        <v>536</v>
      </c>
      <c r="B537" s="54">
        <v>45525</v>
      </c>
      <c r="C537" s="53" t="s">
        <v>749</v>
      </c>
      <c r="D537" t="s">
        <v>461</v>
      </c>
      <c r="E537" t="s">
        <v>752</v>
      </c>
      <c r="F537" t="s">
        <v>752</v>
      </c>
      <c r="G537" t="s">
        <v>312</v>
      </c>
      <c r="H537" t="s">
        <v>8</v>
      </c>
      <c r="I537" t="s">
        <v>854</v>
      </c>
      <c r="J537" t="s">
        <v>854</v>
      </c>
      <c r="K537" t="s">
        <v>130</v>
      </c>
      <c r="L537" t="s">
        <v>854</v>
      </c>
      <c r="M537" t="s">
        <v>45</v>
      </c>
      <c r="N537">
        <v>1</v>
      </c>
      <c r="O537">
        <v>11560</v>
      </c>
      <c r="P537" s="2">
        <f t="shared" si="8"/>
        <v>11560</v>
      </c>
    </row>
    <row r="538" spans="1:16" x14ac:dyDescent="0.3">
      <c r="A538">
        <v>537</v>
      </c>
      <c r="B538" s="54">
        <v>45528</v>
      </c>
      <c r="C538" s="53" t="s">
        <v>749</v>
      </c>
      <c r="D538" t="s">
        <v>462</v>
      </c>
      <c r="E538" t="s">
        <v>752</v>
      </c>
      <c r="F538" t="s">
        <v>752</v>
      </c>
      <c r="G538" t="s">
        <v>312</v>
      </c>
      <c r="H538" t="s">
        <v>8</v>
      </c>
      <c r="I538" t="s">
        <v>854</v>
      </c>
      <c r="J538" t="s">
        <v>854</v>
      </c>
      <c r="K538" t="s">
        <v>130</v>
      </c>
      <c r="L538" t="s">
        <v>854</v>
      </c>
      <c r="M538" t="s">
        <v>45</v>
      </c>
      <c r="N538">
        <v>1</v>
      </c>
      <c r="O538">
        <v>400</v>
      </c>
      <c r="P538" s="2">
        <f t="shared" si="8"/>
        <v>400</v>
      </c>
    </row>
    <row r="539" spans="1:16" x14ac:dyDescent="0.3">
      <c r="A539">
        <v>538</v>
      </c>
      <c r="B539" s="54">
        <v>45532</v>
      </c>
      <c r="C539" s="53" t="s">
        <v>748</v>
      </c>
      <c r="D539" t="s">
        <v>788</v>
      </c>
      <c r="E539" t="s">
        <v>752</v>
      </c>
      <c r="F539" t="s">
        <v>162</v>
      </c>
      <c r="G539" t="str">
        <f>VLOOKUP(F539,'Ingresos RockstarSkull'!$B:$D,3,0)</f>
        <v>Manuel Reyes</v>
      </c>
      <c r="H539" t="s">
        <v>97</v>
      </c>
      <c r="I539" t="s">
        <v>163</v>
      </c>
      <c r="J539" t="s">
        <v>95</v>
      </c>
      <c r="K539" t="s">
        <v>114</v>
      </c>
      <c r="L539" t="s">
        <v>162</v>
      </c>
      <c r="M539" t="s">
        <v>51</v>
      </c>
      <c r="N539">
        <v>1</v>
      </c>
      <c r="O539">
        <v>1350</v>
      </c>
      <c r="P539" s="2">
        <f t="shared" si="8"/>
        <v>1350</v>
      </c>
    </row>
    <row r="540" spans="1:16" x14ac:dyDescent="0.3">
      <c r="A540">
        <v>539</v>
      </c>
      <c r="B540" s="54">
        <v>45534</v>
      </c>
      <c r="C540" s="53" t="s">
        <v>748</v>
      </c>
      <c r="D540" t="s">
        <v>779</v>
      </c>
      <c r="E540" t="s">
        <v>752</v>
      </c>
      <c r="F540" t="s">
        <v>146</v>
      </c>
      <c r="G540" t="str">
        <f>VLOOKUP(F540,'Ingresos RockstarSkull'!$B:$D,3,0)</f>
        <v>Hugo Vázquez</v>
      </c>
      <c r="H540" t="s">
        <v>97</v>
      </c>
      <c r="I540" t="s">
        <v>127</v>
      </c>
      <c r="J540" t="s">
        <v>95</v>
      </c>
      <c r="K540" t="s">
        <v>114</v>
      </c>
      <c r="L540" t="s">
        <v>147</v>
      </c>
      <c r="M540" t="s">
        <v>45</v>
      </c>
      <c r="N540">
        <v>1</v>
      </c>
      <c r="O540">
        <v>1350</v>
      </c>
      <c r="P540" s="2">
        <f t="shared" si="8"/>
        <v>1350</v>
      </c>
    </row>
    <row r="541" spans="1:16" x14ac:dyDescent="0.3">
      <c r="A541">
        <v>540</v>
      </c>
      <c r="B541" s="54">
        <v>45534</v>
      </c>
      <c r="C541" s="53" t="s">
        <v>749</v>
      </c>
      <c r="D541" t="s">
        <v>357</v>
      </c>
      <c r="E541" t="s">
        <v>752</v>
      </c>
      <c r="F541" t="s">
        <v>752</v>
      </c>
      <c r="G541" t="s">
        <v>18</v>
      </c>
      <c r="H541" t="s">
        <v>8</v>
      </c>
      <c r="I541" t="s">
        <v>854</v>
      </c>
      <c r="J541" t="s">
        <v>854</v>
      </c>
      <c r="K541" t="s">
        <v>130</v>
      </c>
      <c r="L541" t="s">
        <v>854</v>
      </c>
      <c r="M541" t="s">
        <v>45</v>
      </c>
      <c r="N541">
        <v>1</v>
      </c>
      <c r="O541">
        <v>762</v>
      </c>
      <c r="P541" s="2">
        <f t="shared" si="8"/>
        <v>762</v>
      </c>
    </row>
    <row r="542" spans="1:16" x14ac:dyDescent="0.3">
      <c r="A542">
        <v>541</v>
      </c>
      <c r="B542" s="54">
        <v>45535</v>
      </c>
      <c r="C542" s="53" t="s">
        <v>748</v>
      </c>
      <c r="D542" t="s">
        <v>789</v>
      </c>
      <c r="E542" t="s">
        <v>752</v>
      </c>
      <c r="F542" t="s">
        <v>625</v>
      </c>
      <c r="G542" t="s">
        <v>883</v>
      </c>
      <c r="H542" t="s">
        <v>97</v>
      </c>
      <c r="I542" t="s">
        <v>165</v>
      </c>
      <c r="J542" t="s">
        <v>95</v>
      </c>
      <c r="K542" t="s">
        <v>114</v>
      </c>
      <c r="L542" t="s">
        <v>164</v>
      </c>
      <c r="M542" t="s">
        <v>45</v>
      </c>
      <c r="N542">
        <v>1</v>
      </c>
      <c r="O542">
        <v>1350</v>
      </c>
      <c r="P542" s="2">
        <f t="shared" si="8"/>
        <v>1350</v>
      </c>
    </row>
    <row r="543" spans="1:16" x14ac:dyDescent="0.3">
      <c r="A543">
        <v>542</v>
      </c>
      <c r="B543" s="54">
        <v>45535</v>
      </c>
      <c r="C543" s="53" t="s">
        <v>749</v>
      </c>
      <c r="D543" t="s">
        <v>418</v>
      </c>
      <c r="E543" t="s">
        <v>752</v>
      </c>
      <c r="F543" t="s">
        <v>752</v>
      </c>
      <c r="G543" t="s">
        <v>312</v>
      </c>
      <c r="H543" t="s">
        <v>8</v>
      </c>
      <c r="I543" t="s">
        <v>854</v>
      </c>
      <c r="J543" t="s">
        <v>854</v>
      </c>
      <c r="K543" t="s">
        <v>130</v>
      </c>
      <c r="L543" t="s">
        <v>854</v>
      </c>
      <c r="M543" t="s">
        <v>45</v>
      </c>
      <c r="N543">
        <v>1</v>
      </c>
      <c r="O543">
        <v>3500</v>
      </c>
      <c r="P543" s="2">
        <f t="shared" si="8"/>
        <v>3500</v>
      </c>
    </row>
    <row r="544" spans="1:16" x14ac:dyDescent="0.3">
      <c r="A544">
        <v>543</v>
      </c>
      <c r="B544" s="54">
        <v>45535</v>
      </c>
      <c r="C544" s="53" t="s">
        <v>749</v>
      </c>
      <c r="D544" t="s">
        <v>463</v>
      </c>
      <c r="E544" t="s">
        <v>752</v>
      </c>
      <c r="F544" t="s">
        <v>752</v>
      </c>
      <c r="G544" t="s">
        <v>312</v>
      </c>
      <c r="H544" t="s">
        <v>8</v>
      </c>
      <c r="I544" t="s">
        <v>854</v>
      </c>
      <c r="J544" t="s">
        <v>854</v>
      </c>
      <c r="K544" t="s">
        <v>130</v>
      </c>
      <c r="L544" t="s">
        <v>854</v>
      </c>
      <c r="M544" t="s">
        <v>45</v>
      </c>
      <c r="N544">
        <v>1</v>
      </c>
      <c r="O544">
        <v>400</v>
      </c>
      <c r="P544" s="2">
        <f t="shared" si="8"/>
        <v>400</v>
      </c>
    </row>
    <row r="545" spans="1:16" x14ac:dyDescent="0.3">
      <c r="A545">
        <v>544</v>
      </c>
      <c r="B545" s="54">
        <v>45535</v>
      </c>
      <c r="C545" s="53" t="s">
        <v>749</v>
      </c>
      <c r="D545" t="s">
        <v>364</v>
      </c>
      <c r="E545" t="s">
        <v>752</v>
      </c>
      <c r="F545" t="s">
        <v>752</v>
      </c>
      <c r="G545" t="s">
        <v>18</v>
      </c>
      <c r="H545" t="s">
        <v>8</v>
      </c>
      <c r="I545" t="s">
        <v>854</v>
      </c>
      <c r="J545" t="s">
        <v>854</v>
      </c>
      <c r="K545" t="s">
        <v>130</v>
      </c>
      <c r="L545" t="s">
        <v>854</v>
      </c>
      <c r="M545" t="s">
        <v>45</v>
      </c>
      <c r="N545">
        <v>1</v>
      </c>
      <c r="O545">
        <v>900</v>
      </c>
      <c r="P545" s="2">
        <f t="shared" si="8"/>
        <v>900</v>
      </c>
    </row>
    <row r="546" spans="1:16" x14ac:dyDescent="0.3">
      <c r="A546">
        <v>545</v>
      </c>
      <c r="B546" s="54">
        <v>45535</v>
      </c>
      <c r="C546" s="53" t="s">
        <v>749</v>
      </c>
      <c r="D546" t="s">
        <v>364</v>
      </c>
      <c r="E546" t="s">
        <v>752</v>
      </c>
      <c r="F546" t="s">
        <v>752</v>
      </c>
      <c r="G546" t="s">
        <v>312</v>
      </c>
      <c r="H546" t="s">
        <v>8</v>
      </c>
      <c r="I546" t="s">
        <v>854</v>
      </c>
      <c r="J546" t="s">
        <v>854</v>
      </c>
      <c r="K546" t="s">
        <v>130</v>
      </c>
      <c r="L546" t="s">
        <v>854</v>
      </c>
      <c r="M546" t="s">
        <v>45</v>
      </c>
      <c r="N546">
        <v>1</v>
      </c>
      <c r="O546">
        <v>1000</v>
      </c>
      <c r="P546" s="2">
        <f t="shared" si="8"/>
        <v>1000</v>
      </c>
    </row>
    <row r="547" spans="1:16" x14ac:dyDescent="0.3">
      <c r="A547">
        <v>546</v>
      </c>
      <c r="B547" s="54">
        <v>45535</v>
      </c>
      <c r="C547" s="53" t="s">
        <v>749</v>
      </c>
      <c r="D547" t="s">
        <v>455</v>
      </c>
      <c r="E547" t="s">
        <v>752</v>
      </c>
      <c r="F547" t="s">
        <v>752</v>
      </c>
      <c r="G547" t="s">
        <v>312</v>
      </c>
      <c r="H547" t="s">
        <v>8</v>
      </c>
      <c r="I547" t="s">
        <v>854</v>
      </c>
      <c r="J547" t="s">
        <v>854</v>
      </c>
      <c r="K547" t="s">
        <v>130</v>
      </c>
      <c r="L547" t="s">
        <v>854</v>
      </c>
      <c r="M547" t="s">
        <v>45</v>
      </c>
      <c r="N547">
        <v>1</v>
      </c>
      <c r="O547">
        <v>1000</v>
      </c>
      <c r="P547" s="2">
        <f t="shared" si="8"/>
        <v>1000</v>
      </c>
    </row>
    <row r="548" spans="1:16" x14ac:dyDescent="0.3">
      <c r="A548">
        <v>547</v>
      </c>
      <c r="B548" s="54">
        <v>45535</v>
      </c>
      <c r="C548" s="53" t="s">
        <v>749</v>
      </c>
      <c r="D548" t="s">
        <v>365</v>
      </c>
      <c r="E548" t="s">
        <v>752</v>
      </c>
      <c r="F548" t="s">
        <v>752</v>
      </c>
      <c r="G548" t="s">
        <v>18</v>
      </c>
      <c r="H548" t="s">
        <v>8</v>
      </c>
      <c r="I548" t="s">
        <v>854</v>
      </c>
      <c r="J548" t="s">
        <v>854</v>
      </c>
      <c r="K548" t="s">
        <v>130</v>
      </c>
      <c r="L548" t="s">
        <v>854</v>
      </c>
      <c r="M548" t="s">
        <v>45</v>
      </c>
      <c r="N548">
        <v>1</v>
      </c>
      <c r="O548">
        <v>2800</v>
      </c>
      <c r="P548" s="2">
        <f t="shared" si="8"/>
        <v>2800</v>
      </c>
    </row>
    <row r="549" spans="1:16" x14ac:dyDescent="0.3">
      <c r="A549">
        <v>548</v>
      </c>
      <c r="B549" s="54">
        <v>45535</v>
      </c>
      <c r="C549" s="53" t="s">
        <v>749</v>
      </c>
      <c r="D549" t="s">
        <v>394</v>
      </c>
      <c r="E549" t="s">
        <v>752</v>
      </c>
      <c r="F549" t="s">
        <v>752</v>
      </c>
      <c r="G549" t="s">
        <v>18</v>
      </c>
      <c r="H549" t="s">
        <v>8</v>
      </c>
      <c r="I549" t="s">
        <v>854</v>
      </c>
      <c r="J549" t="s">
        <v>854</v>
      </c>
      <c r="K549" t="s">
        <v>130</v>
      </c>
      <c r="L549" t="s">
        <v>854</v>
      </c>
      <c r="M549" t="s">
        <v>45</v>
      </c>
      <c r="N549">
        <v>1</v>
      </c>
      <c r="O549">
        <v>1200</v>
      </c>
      <c r="P549" s="2">
        <f t="shared" si="8"/>
        <v>1200</v>
      </c>
    </row>
    <row r="550" spans="1:16" x14ac:dyDescent="0.3">
      <c r="A550">
        <v>549</v>
      </c>
      <c r="B550" s="54">
        <v>45535</v>
      </c>
      <c r="C550" s="53" t="s">
        <v>749</v>
      </c>
      <c r="D550" t="s">
        <v>464</v>
      </c>
      <c r="E550" t="s">
        <v>752</v>
      </c>
      <c r="F550" t="s">
        <v>752</v>
      </c>
      <c r="G550" t="s">
        <v>312</v>
      </c>
      <c r="H550" t="s">
        <v>8</v>
      </c>
      <c r="I550" t="s">
        <v>854</v>
      </c>
      <c r="J550" t="s">
        <v>854</v>
      </c>
      <c r="K550" t="s">
        <v>130</v>
      </c>
      <c r="L550" t="s">
        <v>854</v>
      </c>
      <c r="M550" t="s">
        <v>45</v>
      </c>
      <c r="N550">
        <v>1</v>
      </c>
      <c r="O550">
        <v>1600</v>
      </c>
      <c r="P550" s="2">
        <f t="shared" si="8"/>
        <v>1600</v>
      </c>
    </row>
    <row r="551" spans="1:16" x14ac:dyDescent="0.3">
      <c r="A551">
        <v>550</v>
      </c>
      <c r="B551" s="54">
        <v>45535</v>
      </c>
      <c r="C551" s="53" t="s">
        <v>749</v>
      </c>
      <c r="D551" t="s">
        <v>334</v>
      </c>
      <c r="E551" t="s">
        <v>752</v>
      </c>
      <c r="F551" t="s">
        <v>752</v>
      </c>
      <c r="G551" t="s">
        <v>312</v>
      </c>
      <c r="H551" t="s">
        <v>8</v>
      </c>
      <c r="I551" t="s">
        <v>854</v>
      </c>
      <c r="J551" t="s">
        <v>854</v>
      </c>
      <c r="K551" t="s">
        <v>130</v>
      </c>
      <c r="L551" t="s">
        <v>854</v>
      </c>
      <c r="M551" t="s">
        <v>45</v>
      </c>
      <c r="N551">
        <v>1</v>
      </c>
      <c r="O551">
        <v>1401.86</v>
      </c>
      <c r="P551" s="2">
        <f t="shared" si="8"/>
        <v>1401.86</v>
      </c>
    </row>
    <row r="552" spans="1:16" x14ac:dyDescent="0.3">
      <c r="A552">
        <v>551</v>
      </c>
      <c r="B552" s="54">
        <v>45536</v>
      </c>
      <c r="C552" s="53" t="s">
        <v>748</v>
      </c>
      <c r="D552" t="s">
        <v>785</v>
      </c>
      <c r="E552" t="s">
        <v>752</v>
      </c>
      <c r="F552" t="s">
        <v>158</v>
      </c>
      <c r="G552" t="str">
        <f>VLOOKUP(F552,'Ingresos RockstarSkull'!$B:$D,3,0)</f>
        <v>Julio Olvera</v>
      </c>
      <c r="H552" t="s">
        <v>97</v>
      </c>
      <c r="I552" t="s">
        <v>152</v>
      </c>
      <c r="J552" t="s">
        <v>95</v>
      </c>
      <c r="K552" t="s">
        <v>114</v>
      </c>
      <c r="L552" t="s">
        <v>158</v>
      </c>
      <c r="M552" t="s">
        <v>51</v>
      </c>
      <c r="N552">
        <v>1</v>
      </c>
      <c r="O552">
        <v>1250</v>
      </c>
      <c r="P552" s="2">
        <f t="shared" si="8"/>
        <v>1250</v>
      </c>
    </row>
    <row r="553" spans="1:16" x14ac:dyDescent="0.3">
      <c r="A553">
        <v>552</v>
      </c>
      <c r="B553" s="54">
        <v>45536</v>
      </c>
      <c r="C553" s="53" t="s">
        <v>748</v>
      </c>
      <c r="D553" t="s">
        <v>786</v>
      </c>
      <c r="E553" t="s">
        <v>752</v>
      </c>
      <c r="F553" t="s">
        <v>158</v>
      </c>
      <c r="G553" t="str">
        <f>VLOOKUP(F553,'Ingresos RockstarSkull'!$B:$D,3,0)</f>
        <v>Julio Olvera</v>
      </c>
      <c r="H553" t="s">
        <v>97</v>
      </c>
      <c r="I553" t="s">
        <v>159</v>
      </c>
      <c r="J553" t="s">
        <v>95</v>
      </c>
      <c r="K553" t="s">
        <v>114</v>
      </c>
      <c r="L553" t="s">
        <v>158</v>
      </c>
      <c r="M553" t="s">
        <v>51</v>
      </c>
      <c r="N553">
        <v>1</v>
      </c>
      <c r="O553">
        <v>1250</v>
      </c>
      <c r="P553" s="2">
        <f t="shared" si="8"/>
        <v>1250</v>
      </c>
    </row>
    <row r="554" spans="1:16" x14ac:dyDescent="0.3">
      <c r="A554">
        <v>553</v>
      </c>
      <c r="B554" s="54">
        <v>45536</v>
      </c>
      <c r="C554" s="53" t="s">
        <v>748</v>
      </c>
      <c r="D554" t="s">
        <v>777</v>
      </c>
      <c r="E554" t="s">
        <v>752</v>
      </c>
      <c r="F554" t="s">
        <v>142</v>
      </c>
      <c r="G554" t="str">
        <f>VLOOKUP(F554,'Ingresos RockstarSkull'!$B:$D,3,0)</f>
        <v>Hugo Vázquez</v>
      </c>
      <c r="H554" t="s">
        <v>8</v>
      </c>
      <c r="I554" t="s">
        <v>99</v>
      </c>
      <c r="J554" t="s">
        <v>95</v>
      </c>
      <c r="K554" t="s">
        <v>114</v>
      </c>
      <c r="L554" t="s">
        <v>143</v>
      </c>
      <c r="M554" t="s">
        <v>51</v>
      </c>
      <c r="N554">
        <v>1</v>
      </c>
      <c r="O554">
        <v>1350</v>
      </c>
      <c r="P554" s="2">
        <f t="shared" si="8"/>
        <v>1350</v>
      </c>
    </row>
    <row r="555" spans="1:16" x14ac:dyDescent="0.3">
      <c r="A555">
        <v>554</v>
      </c>
      <c r="B555" s="54">
        <v>45536</v>
      </c>
      <c r="C555" s="53" t="s">
        <v>748</v>
      </c>
      <c r="D555" t="s">
        <v>756</v>
      </c>
      <c r="E555" t="s">
        <v>752</v>
      </c>
      <c r="F555" t="s">
        <v>103</v>
      </c>
      <c r="G555" t="str">
        <f>VLOOKUP(F555,'Ingresos RockstarSkull'!$B:$D,3,0)</f>
        <v>Manuel Reyes</v>
      </c>
      <c r="H555" t="s">
        <v>97</v>
      </c>
      <c r="I555" t="s">
        <v>104</v>
      </c>
      <c r="J555" t="s">
        <v>95</v>
      </c>
      <c r="K555" t="s">
        <v>130</v>
      </c>
      <c r="L555">
        <v>0</v>
      </c>
      <c r="M555" t="s">
        <v>51</v>
      </c>
      <c r="N555">
        <v>2</v>
      </c>
      <c r="O555">
        <v>1275</v>
      </c>
      <c r="P555" s="2">
        <f t="shared" si="8"/>
        <v>2550</v>
      </c>
    </row>
    <row r="556" spans="1:16" x14ac:dyDescent="0.3">
      <c r="A556">
        <v>555</v>
      </c>
      <c r="B556" s="54">
        <v>45537</v>
      </c>
      <c r="C556" s="53" t="s">
        <v>748</v>
      </c>
      <c r="D556" t="s">
        <v>754</v>
      </c>
      <c r="E556" t="s">
        <v>752</v>
      </c>
      <c r="F556" t="s">
        <v>98</v>
      </c>
      <c r="G556" t="str">
        <f>VLOOKUP(F556,'Ingresos RockstarSkull'!$B:$D,3,0)</f>
        <v>Hugo Vázquez</v>
      </c>
      <c r="H556" t="s">
        <v>100</v>
      </c>
      <c r="I556" t="s">
        <v>99</v>
      </c>
      <c r="J556" t="s">
        <v>95</v>
      </c>
      <c r="K556">
        <v>0</v>
      </c>
      <c r="L556">
        <v>0</v>
      </c>
      <c r="M556" t="s">
        <v>51</v>
      </c>
      <c r="N556">
        <v>1</v>
      </c>
      <c r="O556">
        <v>0</v>
      </c>
      <c r="P556" s="2">
        <f t="shared" si="8"/>
        <v>0</v>
      </c>
    </row>
    <row r="557" spans="1:16" x14ac:dyDescent="0.3">
      <c r="A557">
        <v>556</v>
      </c>
      <c r="B557" s="54">
        <v>45537</v>
      </c>
      <c r="C557" s="53" t="s">
        <v>749</v>
      </c>
      <c r="D557" t="s">
        <v>465</v>
      </c>
      <c r="E557" t="s">
        <v>752</v>
      </c>
      <c r="F557" t="s">
        <v>752</v>
      </c>
      <c r="G557" t="s">
        <v>312</v>
      </c>
      <c r="H557" t="s">
        <v>8</v>
      </c>
      <c r="I557" t="s">
        <v>854</v>
      </c>
      <c r="J557" t="s">
        <v>854</v>
      </c>
      <c r="K557" t="s">
        <v>130</v>
      </c>
      <c r="L557" t="s">
        <v>854</v>
      </c>
      <c r="M557" t="s">
        <v>45</v>
      </c>
      <c r="N557">
        <v>1</v>
      </c>
      <c r="O557">
        <v>700</v>
      </c>
      <c r="P557" s="2">
        <f t="shared" si="8"/>
        <v>700</v>
      </c>
    </row>
    <row r="558" spans="1:16" x14ac:dyDescent="0.3">
      <c r="A558">
        <v>557</v>
      </c>
      <c r="B558" s="54">
        <v>45539</v>
      </c>
      <c r="C558" s="53" t="s">
        <v>748</v>
      </c>
      <c r="D558" t="s">
        <v>782</v>
      </c>
      <c r="E558" t="s">
        <v>752</v>
      </c>
      <c r="F558" t="s">
        <v>617</v>
      </c>
      <c r="G558" t="s">
        <v>883</v>
      </c>
      <c r="H558" t="s">
        <v>97</v>
      </c>
      <c r="I558" t="s">
        <v>154</v>
      </c>
      <c r="J558" t="s">
        <v>95</v>
      </c>
      <c r="K558" t="s">
        <v>114</v>
      </c>
      <c r="L558" t="s">
        <v>155</v>
      </c>
      <c r="M558" t="s">
        <v>45</v>
      </c>
      <c r="N558">
        <v>1</v>
      </c>
      <c r="O558">
        <v>1350</v>
      </c>
      <c r="P558" s="2">
        <f t="shared" si="8"/>
        <v>1350</v>
      </c>
    </row>
    <row r="559" spans="1:16" x14ac:dyDescent="0.3">
      <c r="A559">
        <v>558</v>
      </c>
      <c r="B559" s="54">
        <v>45539</v>
      </c>
      <c r="C559" s="53" t="s">
        <v>748</v>
      </c>
      <c r="D559" t="s">
        <v>778</v>
      </c>
      <c r="E559" t="s">
        <v>752</v>
      </c>
      <c r="F559" t="s">
        <v>144</v>
      </c>
      <c r="G559" t="str">
        <f>VLOOKUP(F559,'Ingresos RockstarSkull'!$B:$D,3,0)</f>
        <v>Julio Olvera</v>
      </c>
      <c r="H559" t="s">
        <v>97</v>
      </c>
      <c r="I559" t="s">
        <v>115</v>
      </c>
      <c r="J559" t="s">
        <v>95</v>
      </c>
      <c r="K559" t="s">
        <v>114</v>
      </c>
      <c r="L559" t="s">
        <v>145</v>
      </c>
      <c r="M559" t="s">
        <v>45</v>
      </c>
      <c r="N559">
        <v>1</v>
      </c>
      <c r="O559">
        <v>1350</v>
      </c>
      <c r="P559" s="2">
        <f t="shared" si="8"/>
        <v>1350</v>
      </c>
    </row>
    <row r="560" spans="1:16" x14ac:dyDescent="0.3">
      <c r="A560">
        <v>559</v>
      </c>
      <c r="B560" s="54">
        <v>45539</v>
      </c>
      <c r="C560" s="53" t="s">
        <v>748</v>
      </c>
      <c r="D560" t="s">
        <v>768</v>
      </c>
      <c r="E560" t="s">
        <v>752</v>
      </c>
      <c r="F560" t="s">
        <v>126</v>
      </c>
      <c r="G560" t="str">
        <f>VLOOKUP(F560,'Ingresos RockstarSkull'!$B:$D,3,0)</f>
        <v>Julio Olvera</v>
      </c>
      <c r="H560" t="s">
        <v>97</v>
      </c>
      <c r="I560" t="s">
        <v>127</v>
      </c>
      <c r="J560" t="s">
        <v>95</v>
      </c>
      <c r="K560" t="s">
        <v>114</v>
      </c>
      <c r="L560" t="s">
        <v>128</v>
      </c>
      <c r="M560" t="s">
        <v>45</v>
      </c>
      <c r="N560">
        <v>1</v>
      </c>
      <c r="O560">
        <v>1800</v>
      </c>
      <c r="P560" s="2">
        <f t="shared" si="8"/>
        <v>1800</v>
      </c>
    </row>
    <row r="561" spans="1:16" x14ac:dyDescent="0.3">
      <c r="A561">
        <v>560</v>
      </c>
      <c r="B561" s="54">
        <v>45539</v>
      </c>
      <c r="C561" s="53" t="s">
        <v>748</v>
      </c>
      <c r="D561" t="s">
        <v>758</v>
      </c>
      <c r="E561" t="s">
        <v>752</v>
      </c>
      <c r="F561" t="s">
        <v>107</v>
      </c>
      <c r="G561" t="str">
        <f>VLOOKUP(F561,'Ingresos RockstarSkull'!$B:$D,3,0)</f>
        <v>Julio Olvera</v>
      </c>
      <c r="H561" t="s">
        <v>8</v>
      </c>
      <c r="I561" t="s">
        <v>108</v>
      </c>
      <c r="J561" t="s">
        <v>95</v>
      </c>
      <c r="K561" t="s">
        <v>114</v>
      </c>
      <c r="L561" t="s">
        <v>555</v>
      </c>
      <c r="M561" t="s">
        <v>45</v>
      </c>
      <c r="N561">
        <v>1</v>
      </c>
      <c r="O561">
        <v>0</v>
      </c>
      <c r="P561" s="2">
        <f t="shared" si="8"/>
        <v>0</v>
      </c>
    </row>
    <row r="562" spans="1:16" x14ac:dyDescent="0.3">
      <c r="A562">
        <v>561</v>
      </c>
      <c r="B562" s="54">
        <v>45540</v>
      </c>
      <c r="C562" s="53" t="s">
        <v>748</v>
      </c>
      <c r="D562" t="s">
        <v>787</v>
      </c>
      <c r="E562" t="s">
        <v>752</v>
      </c>
      <c r="F562" t="s">
        <v>160</v>
      </c>
      <c r="G562" t="str">
        <f>VLOOKUP(F562,'Ingresos RockstarSkull'!$B:$D,3,0)</f>
        <v>Nahomy Perez</v>
      </c>
      <c r="H562" t="s">
        <v>97</v>
      </c>
      <c r="I562" t="s">
        <v>161</v>
      </c>
      <c r="J562" t="s">
        <v>95</v>
      </c>
      <c r="K562" t="s">
        <v>114</v>
      </c>
      <c r="L562" t="s">
        <v>160</v>
      </c>
      <c r="M562" t="s">
        <v>51</v>
      </c>
      <c r="N562">
        <v>1</v>
      </c>
      <c r="O562">
        <v>1350</v>
      </c>
      <c r="P562" s="2">
        <f t="shared" si="8"/>
        <v>1350</v>
      </c>
    </row>
    <row r="563" spans="1:16" x14ac:dyDescent="0.3">
      <c r="A563">
        <v>562</v>
      </c>
      <c r="B563" s="54">
        <v>45540</v>
      </c>
      <c r="C563" s="53" t="s">
        <v>748</v>
      </c>
      <c r="D563" t="s">
        <v>780</v>
      </c>
      <c r="E563" t="s">
        <v>752</v>
      </c>
      <c r="F563" t="s">
        <v>148</v>
      </c>
      <c r="G563" t="s">
        <v>883</v>
      </c>
      <c r="H563" t="s">
        <v>97</v>
      </c>
      <c r="I563" t="s">
        <v>149</v>
      </c>
      <c r="J563" t="s">
        <v>95</v>
      </c>
      <c r="K563" t="s">
        <v>114</v>
      </c>
      <c r="L563" t="s">
        <v>150</v>
      </c>
      <c r="M563" t="s">
        <v>45</v>
      </c>
      <c r="N563">
        <v>1</v>
      </c>
      <c r="O563">
        <v>1350</v>
      </c>
      <c r="P563" s="2">
        <f t="shared" si="8"/>
        <v>1350</v>
      </c>
    </row>
    <row r="564" spans="1:16" x14ac:dyDescent="0.3">
      <c r="A564">
        <v>563</v>
      </c>
      <c r="B564" s="54">
        <v>45540</v>
      </c>
      <c r="C564" s="53" t="s">
        <v>748</v>
      </c>
      <c r="D564" t="s">
        <v>781</v>
      </c>
      <c r="E564" t="s">
        <v>752</v>
      </c>
      <c r="F564" t="s">
        <v>151</v>
      </c>
      <c r="G564" t="str">
        <f>VLOOKUP(F564,'Ingresos RockstarSkull'!$B:$D,3,0)</f>
        <v>Hugo Vázquez</v>
      </c>
      <c r="H564" t="s">
        <v>97</v>
      </c>
      <c r="I564" t="s">
        <v>152</v>
      </c>
      <c r="J564" t="s">
        <v>95</v>
      </c>
      <c r="K564" t="s">
        <v>114</v>
      </c>
      <c r="L564" t="s">
        <v>153</v>
      </c>
      <c r="M564" t="s">
        <v>51</v>
      </c>
      <c r="N564">
        <v>1</v>
      </c>
      <c r="O564">
        <v>1350</v>
      </c>
      <c r="P564" s="2">
        <f t="shared" si="8"/>
        <v>1350</v>
      </c>
    </row>
    <row r="565" spans="1:16" x14ac:dyDescent="0.3">
      <c r="A565">
        <v>564</v>
      </c>
      <c r="B565" s="54">
        <v>45541</v>
      </c>
      <c r="C565" s="53" t="s">
        <v>749</v>
      </c>
      <c r="D565" t="s">
        <v>279</v>
      </c>
      <c r="E565" t="s">
        <v>752</v>
      </c>
      <c r="F565" t="s">
        <v>752</v>
      </c>
      <c r="G565" t="s">
        <v>191</v>
      </c>
      <c r="H565" t="s">
        <v>8</v>
      </c>
      <c r="I565" t="s">
        <v>854</v>
      </c>
      <c r="J565" t="s">
        <v>854</v>
      </c>
      <c r="K565" t="s">
        <v>130</v>
      </c>
      <c r="L565" t="s">
        <v>854</v>
      </c>
      <c r="M565" t="s">
        <v>45</v>
      </c>
      <c r="N565">
        <v>1</v>
      </c>
      <c r="O565">
        <v>5000</v>
      </c>
      <c r="P565" s="2">
        <f t="shared" si="8"/>
        <v>5000</v>
      </c>
    </row>
    <row r="566" spans="1:16" x14ac:dyDescent="0.3">
      <c r="A566">
        <v>565</v>
      </c>
      <c r="B566" s="54">
        <v>45542</v>
      </c>
      <c r="C566" s="53" t="s">
        <v>749</v>
      </c>
      <c r="D566" t="s">
        <v>466</v>
      </c>
      <c r="E566" t="s">
        <v>752</v>
      </c>
      <c r="F566" t="s">
        <v>752</v>
      </c>
      <c r="G566" t="s">
        <v>312</v>
      </c>
      <c r="H566" t="s">
        <v>8</v>
      </c>
      <c r="I566" t="s">
        <v>854</v>
      </c>
      <c r="J566" t="s">
        <v>854</v>
      </c>
      <c r="K566" t="s">
        <v>130</v>
      </c>
      <c r="L566" t="s">
        <v>854</v>
      </c>
      <c r="M566" t="s">
        <v>45</v>
      </c>
      <c r="N566">
        <v>1</v>
      </c>
      <c r="O566">
        <v>400</v>
      </c>
      <c r="P566" s="2">
        <f t="shared" si="8"/>
        <v>400</v>
      </c>
    </row>
    <row r="567" spans="1:16" x14ac:dyDescent="0.3">
      <c r="A567">
        <v>566</v>
      </c>
      <c r="B567" s="54">
        <v>45544</v>
      </c>
      <c r="C567" s="53" t="s">
        <v>748</v>
      </c>
      <c r="D567" t="s">
        <v>767</v>
      </c>
      <c r="E567" t="s">
        <v>752</v>
      </c>
      <c r="F567" t="s">
        <v>123</v>
      </c>
      <c r="G567" t="str">
        <f>VLOOKUP(F567,'Ingresos RockstarSkull'!$B:$D,3,0)</f>
        <v>Julio Olvera</v>
      </c>
      <c r="H567" t="s">
        <v>97</v>
      </c>
      <c r="I567" t="s">
        <v>124</v>
      </c>
      <c r="J567" t="s">
        <v>95</v>
      </c>
      <c r="K567" t="s">
        <v>114</v>
      </c>
      <c r="L567" t="s">
        <v>125</v>
      </c>
      <c r="M567" t="s">
        <v>51</v>
      </c>
      <c r="N567">
        <v>1</v>
      </c>
      <c r="O567">
        <v>1350</v>
      </c>
      <c r="P567" s="2">
        <f t="shared" si="8"/>
        <v>1350</v>
      </c>
    </row>
    <row r="568" spans="1:16" x14ac:dyDescent="0.3">
      <c r="A568">
        <v>567</v>
      </c>
      <c r="B568" s="54">
        <v>45544</v>
      </c>
      <c r="C568" s="53" t="s">
        <v>748</v>
      </c>
      <c r="D568" t="s">
        <v>760</v>
      </c>
      <c r="E568" t="s">
        <v>752</v>
      </c>
      <c r="F568" t="s">
        <v>110</v>
      </c>
      <c r="G568" t="s">
        <v>883</v>
      </c>
      <c r="H568" t="s">
        <v>97</v>
      </c>
      <c r="I568" t="s">
        <v>111</v>
      </c>
      <c r="J568" t="s">
        <v>95</v>
      </c>
      <c r="K568" t="s">
        <v>114</v>
      </c>
      <c r="L568" t="s">
        <v>128</v>
      </c>
      <c r="M568" t="s">
        <v>45</v>
      </c>
      <c r="N568">
        <v>1</v>
      </c>
      <c r="O568">
        <v>2000</v>
      </c>
      <c r="P568" s="2">
        <f t="shared" si="8"/>
        <v>2000</v>
      </c>
    </row>
    <row r="569" spans="1:16" x14ac:dyDescent="0.3">
      <c r="A569">
        <v>568</v>
      </c>
      <c r="B569" s="54">
        <v>45545</v>
      </c>
      <c r="C569" s="53" t="s">
        <v>748</v>
      </c>
      <c r="D569" t="s">
        <v>776</v>
      </c>
      <c r="E569" t="s">
        <v>752</v>
      </c>
      <c r="F569" t="s">
        <v>139</v>
      </c>
      <c r="G569" t="str">
        <f>VLOOKUP(F569,'Ingresos RockstarSkull'!$B:$D,3,0)</f>
        <v>Hugo Vázquez</v>
      </c>
      <c r="H569" t="s">
        <v>97</v>
      </c>
      <c r="I569" t="s">
        <v>140</v>
      </c>
      <c r="J569" t="s">
        <v>95</v>
      </c>
      <c r="K569" t="s">
        <v>114</v>
      </c>
      <c r="L569" t="s">
        <v>141</v>
      </c>
      <c r="M569" t="s">
        <v>51</v>
      </c>
      <c r="N569">
        <v>1</v>
      </c>
      <c r="O569">
        <v>1350</v>
      </c>
      <c r="P569" s="2">
        <f t="shared" si="8"/>
        <v>1350</v>
      </c>
    </row>
    <row r="570" spans="1:16" x14ac:dyDescent="0.3">
      <c r="A570">
        <v>569</v>
      </c>
      <c r="B570" s="54">
        <v>45548</v>
      </c>
      <c r="C570" s="53" t="s">
        <v>748</v>
      </c>
      <c r="D570" t="s">
        <v>790</v>
      </c>
      <c r="E570" t="s">
        <v>752</v>
      </c>
      <c r="F570" t="s">
        <v>166</v>
      </c>
      <c r="G570" t="str">
        <f>VLOOKUP(F570,'Ingresos RockstarSkull'!$B:$D,3,0)</f>
        <v>Luis Blanquet</v>
      </c>
      <c r="H570" t="s">
        <v>97</v>
      </c>
      <c r="I570" t="s">
        <v>99</v>
      </c>
      <c r="J570" t="s">
        <v>95</v>
      </c>
      <c r="K570" t="s">
        <v>114</v>
      </c>
      <c r="L570" t="s">
        <v>166</v>
      </c>
      <c r="M570" t="s">
        <v>45</v>
      </c>
      <c r="N570">
        <v>1</v>
      </c>
      <c r="O570">
        <v>1350</v>
      </c>
      <c r="P570" s="2">
        <f t="shared" si="8"/>
        <v>1350</v>
      </c>
    </row>
    <row r="571" spans="1:16" x14ac:dyDescent="0.3">
      <c r="A571">
        <v>570</v>
      </c>
      <c r="B571" s="54">
        <v>45550</v>
      </c>
      <c r="C571" s="53" t="s">
        <v>748</v>
      </c>
      <c r="D571" t="s">
        <v>770</v>
      </c>
      <c r="E571" t="s">
        <v>752</v>
      </c>
      <c r="F571" t="s">
        <v>131</v>
      </c>
      <c r="G571" t="str">
        <f>VLOOKUP(F571,'Ingresos RockstarSkull'!$B:$D,3,0)</f>
        <v>Hugo Vázquez</v>
      </c>
      <c r="H571" t="s">
        <v>97</v>
      </c>
      <c r="I571" t="s">
        <v>96</v>
      </c>
      <c r="J571" t="s">
        <v>95</v>
      </c>
      <c r="K571" t="s">
        <v>114</v>
      </c>
      <c r="L571" t="s">
        <v>132</v>
      </c>
      <c r="M571" t="s">
        <v>51</v>
      </c>
      <c r="N571">
        <v>1</v>
      </c>
      <c r="O571">
        <v>1350</v>
      </c>
      <c r="P571" s="2">
        <f t="shared" si="8"/>
        <v>1350</v>
      </c>
    </row>
    <row r="572" spans="1:16" x14ac:dyDescent="0.3">
      <c r="A572">
        <v>571</v>
      </c>
      <c r="B572" s="54">
        <v>45551</v>
      </c>
      <c r="C572" s="53" t="s">
        <v>749</v>
      </c>
      <c r="D572" t="s">
        <v>467</v>
      </c>
      <c r="E572" t="s">
        <v>752</v>
      </c>
      <c r="F572" t="s">
        <v>752</v>
      </c>
      <c r="G572" t="s">
        <v>312</v>
      </c>
      <c r="H572" t="s">
        <v>8</v>
      </c>
      <c r="I572" t="s">
        <v>854</v>
      </c>
      <c r="J572" t="s">
        <v>854</v>
      </c>
      <c r="K572" t="s">
        <v>130</v>
      </c>
      <c r="L572" t="s">
        <v>854</v>
      </c>
      <c r="M572" t="s">
        <v>45</v>
      </c>
      <c r="N572">
        <v>1</v>
      </c>
      <c r="O572">
        <v>400</v>
      </c>
      <c r="P572" s="2">
        <f t="shared" si="8"/>
        <v>400</v>
      </c>
    </row>
    <row r="573" spans="1:16" x14ac:dyDescent="0.3">
      <c r="A573">
        <v>572</v>
      </c>
      <c r="B573" s="54">
        <v>45552</v>
      </c>
      <c r="C573" s="53" t="s">
        <v>749</v>
      </c>
      <c r="D573" t="s">
        <v>319</v>
      </c>
      <c r="E573" t="s">
        <v>752</v>
      </c>
      <c r="F573" t="s">
        <v>752</v>
      </c>
      <c r="G573" t="s">
        <v>18</v>
      </c>
      <c r="H573" t="s">
        <v>8</v>
      </c>
      <c r="I573" t="s">
        <v>854</v>
      </c>
      <c r="J573" t="s">
        <v>854</v>
      </c>
      <c r="K573" t="s">
        <v>130</v>
      </c>
      <c r="L573" t="s">
        <v>854</v>
      </c>
      <c r="M573" t="s">
        <v>45</v>
      </c>
      <c r="N573">
        <v>1</v>
      </c>
      <c r="O573">
        <v>519</v>
      </c>
      <c r="P573" s="2">
        <f t="shared" si="8"/>
        <v>519</v>
      </c>
    </row>
    <row r="574" spans="1:16" x14ac:dyDescent="0.3">
      <c r="A574">
        <v>573</v>
      </c>
      <c r="B574" s="54">
        <v>45552</v>
      </c>
      <c r="C574" s="53" t="s">
        <v>749</v>
      </c>
      <c r="D574" t="s">
        <v>418</v>
      </c>
      <c r="E574" t="s">
        <v>752</v>
      </c>
      <c r="F574" t="s">
        <v>752</v>
      </c>
      <c r="G574" t="s">
        <v>312</v>
      </c>
      <c r="H574" t="s">
        <v>8</v>
      </c>
      <c r="I574" t="s">
        <v>854</v>
      </c>
      <c r="J574" t="s">
        <v>854</v>
      </c>
      <c r="K574" t="s">
        <v>130</v>
      </c>
      <c r="L574" t="s">
        <v>854</v>
      </c>
      <c r="M574" t="s">
        <v>45</v>
      </c>
      <c r="N574">
        <v>1</v>
      </c>
      <c r="O574">
        <v>3500</v>
      </c>
      <c r="P574" s="2">
        <f t="shared" si="8"/>
        <v>3500</v>
      </c>
    </row>
    <row r="575" spans="1:16" x14ac:dyDescent="0.3">
      <c r="A575">
        <v>574</v>
      </c>
      <c r="B575" s="54">
        <v>45555</v>
      </c>
      <c r="C575" s="53" t="s">
        <v>748</v>
      </c>
      <c r="D575" t="s">
        <v>763</v>
      </c>
      <c r="E575" t="s">
        <v>752</v>
      </c>
      <c r="F575" t="s">
        <v>116</v>
      </c>
      <c r="G575" t="str">
        <f>VLOOKUP(F575,'Ingresos RockstarSkull'!$B:$D,3,0)</f>
        <v>Hugo Vázquez</v>
      </c>
      <c r="H575" t="s">
        <v>97</v>
      </c>
      <c r="I575" t="s">
        <v>96</v>
      </c>
      <c r="J575" t="s">
        <v>95</v>
      </c>
      <c r="K575" t="s">
        <v>114</v>
      </c>
      <c r="L575" t="s">
        <v>117</v>
      </c>
      <c r="M575" t="s">
        <v>45</v>
      </c>
      <c r="N575">
        <v>1</v>
      </c>
      <c r="O575">
        <v>1350</v>
      </c>
      <c r="P575" s="2">
        <f t="shared" si="8"/>
        <v>1350</v>
      </c>
    </row>
    <row r="576" spans="1:16" x14ac:dyDescent="0.3">
      <c r="A576">
        <v>575</v>
      </c>
      <c r="B576" s="54">
        <v>45556</v>
      </c>
      <c r="C576" s="53" t="s">
        <v>749</v>
      </c>
      <c r="D576" t="s">
        <v>468</v>
      </c>
      <c r="E576" t="s">
        <v>752</v>
      </c>
      <c r="F576" t="s">
        <v>752</v>
      </c>
      <c r="G576" t="s">
        <v>312</v>
      </c>
      <c r="H576" t="s">
        <v>8</v>
      </c>
      <c r="I576" t="s">
        <v>854</v>
      </c>
      <c r="J576" t="s">
        <v>854</v>
      </c>
      <c r="K576" t="s">
        <v>130</v>
      </c>
      <c r="L576" t="s">
        <v>854</v>
      </c>
      <c r="M576" t="s">
        <v>45</v>
      </c>
      <c r="N576">
        <v>1</v>
      </c>
      <c r="O576">
        <v>11560</v>
      </c>
      <c r="P576" s="2">
        <f t="shared" si="8"/>
        <v>11560</v>
      </c>
    </row>
    <row r="577" spans="1:16" x14ac:dyDescent="0.3">
      <c r="A577">
        <v>576</v>
      </c>
      <c r="B577" s="54">
        <v>45558</v>
      </c>
      <c r="C577" s="53" t="s">
        <v>749</v>
      </c>
      <c r="D577" t="s">
        <v>469</v>
      </c>
      <c r="E577" t="s">
        <v>752</v>
      </c>
      <c r="F577" t="s">
        <v>752</v>
      </c>
      <c r="G577" t="s">
        <v>312</v>
      </c>
      <c r="H577" t="s">
        <v>8</v>
      </c>
      <c r="I577" t="s">
        <v>854</v>
      </c>
      <c r="J577" t="s">
        <v>854</v>
      </c>
      <c r="K577" t="s">
        <v>130</v>
      </c>
      <c r="L577" t="s">
        <v>854</v>
      </c>
      <c r="M577" t="s">
        <v>45</v>
      </c>
      <c r="N577">
        <v>1</v>
      </c>
      <c r="O577">
        <v>400</v>
      </c>
      <c r="P577" s="2">
        <f t="shared" si="8"/>
        <v>400</v>
      </c>
    </row>
    <row r="578" spans="1:16" x14ac:dyDescent="0.3">
      <c r="A578">
        <v>577</v>
      </c>
      <c r="B578" s="54">
        <v>45562</v>
      </c>
      <c r="C578" s="53" t="s">
        <v>748</v>
      </c>
      <c r="D578" t="s">
        <v>799</v>
      </c>
      <c r="E578" t="s">
        <v>752</v>
      </c>
      <c r="F578" t="s">
        <v>180</v>
      </c>
      <c r="G578" t="str">
        <f>VLOOKUP(F578,'Ingresos RockstarSkull'!$B:$D,3,0)</f>
        <v>Hugo Vázquez</v>
      </c>
      <c r="H578" t="s">
        <v>97</v>
      </c>
      <c r="I578" t="s">
        <v>181</v>
      </c>
      <c r="J578" t="s">
        <v>95</v>
      </c>
      <c r="K578" t="s">
        <v>114</v>
      </c>
      <c r="L578" t="s">
        <v>180</v>
      </c>
      <c r="M578" t="s">
        <v>51</v>
      </c>
      <c r="N578">
        <v>1</v>
      </c>
      <c r="O578">
        <v>1350</v>
      </c>
      <c r="P578" s="2">
        <f t="shared" ref="P578:P641" si="9">N578*O578</f>
        <v>1350</v>
      </c>
    </row>
    <row r="579" spans="1:16" x14ac:dyDescent="0.3">
      <c r="A579">
        <v>578</v>
      </c>
      <c r="B579" s="54">
        <v>45562</v>
      </c>
      <c r="C579" s="53" t="s">
        <v>748</v>
      </c>
      <c r="D579" t="s">
        <v>800</v>
      </c>
      <c r="E579" t="s">
        <v>752</v>
      </c>
      <c r="F579" t="s">
        <v>180</v>
      </c>
      <c r="G579" t="str">
        <f>VLOOKUP(F579,'Ingresos RockstarSkull'!$B:$D,3,0)</f>
        <v>Hugo Vázquez</v>
      </c>
      <c r="H579" t="s">
        <v>97</v>
      </c>
      <c r="I579" t="s">
        <v>182</v>
      </c>
      <c r="J579" t="s">
        <v>95</v>
      </c>
      <c r="K579" t="s">
        <v>114</v>
      </c>
      <c r="L579" t="s">
        <v>180</v>
      </c>
      <c r="M579" t="s">
        <v>51</v>
      </c>
      <c r="N579">
        <v>1</v>
      </c>
      <c r="O579">
        <v>1350</v>
      </c>
      <c r="P579" s="2">
        <f t="shared" si="9"/>
        <v>1350</v>
      </c>
    </row>
    <row r="580" spans="1:16" x14ac:dyDescent="0.3">
      <c r="A580">
        <v>579</v>
      </c>
      <c r="B580" s="54">
        <v>45563</v>
      </c>
      <c r="C580" s="53" t="s">
        <v>748</v>
      </c>
      <c r="D580" t="s">
        <v>788</v>
      </c>
      <c r="E580" t="s">
        <v>752</v>
      </c>
      <c r="F580" t="s">
        <v>162</v>
      </c>
      <c r="G580" t="str">
        <f>VLOOKUP(F580,'Ingresos RockstarSkull'!$B:$D,3,0)</f>
        <v>Manuel Reyes</v>
      </c>
      <c r="H580" t="s">
        <v>97</v>
      </c>
      <c r="I580" t="s">
        <v>163</v>
      </c>
      <c r="J580" t="s">
        <v>95</v>
      </c>
      <c r="K580" t="s">
        <v>114</v>
      </c>
      <c r="L580" t="s">
        <v>162</v>
      </c>
      <c r="M580" t="s">
        <v>51</v>
      </c>
      <c r="N580">
        <v>1</v>
      </c>
      <c r="O580">
        <v>1350</v>
      </c>
      <c r="P580" s="2">
        <f t="shared" si="9"/>
        <v>1350</v>
      </c>
    </row>
    <row r="581" spans="1:16" x14ac:dyDescent="0.3">
      <c r="A581">
        <v>580</v>
      </c>
      <c r="B581" s="54">
        <v>45564</v>
      </c>
      <c r="C581" s="53" t="s">
        <v>748</v>
      </c>
      <c r="D581" t="s">
        <v>791</v>
      </c>
      <c r="E581" t="s">
        <v>752</v>
      </c>
      <c r="F581" t="s">
        <v>167</v>
      </c>
      <c r="G581" t="str">
        <f>VLOOKUP(F581,'Ingresos RockstarSkull'!$B:$D,3,0)</f>
        <v>Hugo Vázquez</v>
      </c>
      <c r="H581" t="s">
        <v>97</v>
      </c>
      <c r="I581" t="s">
        <v>127</v>
      </c>
      <c r="J581" t="s">
        <v>95</v>
      </c>
      <c r="K581" t="s">
        <v>114</v>
      </c>
      <c r="L581" t="s">
        <v>168</v>
      </c>
      <c r="M581" t="s">
        <v>51</v>
      </c>
      <c r="N581">
        <v>1</v>
      </c>
      <c r="O581">
        <v>1350</v>
      </c>
      <c r="P581" s="2">
        <f t="shared" si="9"/>
        <v>1350</v>
      </c>
    </row>
    <row r="582" spans="1:16" x14ac:dyDescent="0.3">
      <c r="A582">
        <v>581</v>
      </c>
      <c r="B582" s="54">
        <v>45565</v>
      </c>
      <c r="C582" s="53" t="s">
        <v>748</v>
      </c>
      <c r="D582" t="s">
        <v>789</v>
      </c>
      <c r="E582" t="s">
        <v>752</v>
      </c>
      <c r="F582" t="s">
        <v>625</v>
      </c>
      <c r="G582" t="s">
        <v>883</v>
      </c>
      <c r="H582" t="s">
        <v>97</v>
      </c>
      <c r="I582" t="s">
        <v>165</v>
      </c>
      <c r="J582" t="s">
        <v>95</v>
      </c>
      <c r="K582" t="s">
        <v>114</v>
      </c>
      <c r="L582" t="s">
        <v>164</v>
      </c>
      <c r="M582" t="s">
        <v>45</v>
      </c>
      <c r="N582">
        <v>1</v>
      </c>
      <c r="O582">
        <v>1350</v>
      </c>
      <c r="P582" s="2">
        <f t="shared" si="9"/>
        <v>1350</v>
      </c>
    </row>
    <row r="583" spans="1:16" x14ac:dyDescent="0.3">
      <c r="A583">
        <v>582</v>
      </c>
      <c r="B583" s="54">
        <v>45565</v>
      </c>
      <c r="C583" s="53" t="s">
        <v>748</v>
      </c>
      <c r="D583" t="s">
        <v>779</v>
      </c>
      <c r="E583" t="s">
        <v>752</v>
      </c>
      <c r="F583" t="s">
        <v>146</v>
      </c>
      <c r="G583" t="str">
        <f>VLOOKUP(F583,'Ingresos RockstarSkull'!$B:$D,3,0)</f>
        <v>Hugo Vázquez</v>
      </c>
      <c r="H583" t="s">
        <v>97</v>
      </c>
      <c r="I583" t="s">
        <v>127</v>
      </c>
      <c r="J583" t="s">
        <v>95</v>
      </c>
      <c r="K583" t="s">
        <v>114</v>
      </c>
      <c r="L583" t="s">
        <v>147</v>
      </c>
      <c r="M583" t="s">
        <v>45</v>
      </c>
      <c r="N583">
        <v>1</v>
      </c>
      <c r="O583">
        <v>1350</v>
      </c>
      <c r="P583" s="2">
        <f t="shared" si="9"/>
        <v>1350</v>
      </c>
    </row>
    <row r="584" spans="1:16" x14ac:dyDescent="0.3">
      <c r="A584">
        <v>583</v>
      </c>
      <c r="B584" s="54">
        <v>45565</v>
      </c>
      <c r="C584" s="53" t="s">
        <v>749</v>
      </c>
      <c r="D584" t="s">
        <v>364</v>
      </c>
      <c r="E584" t="s">
        <v>752</v>
      </c>
      <c r="F584" t="s">
        <v>752</v>
      </c>
      <c r="G584" t="s">
        <v>312</v>
      </c>
      <c r="H584" t="s">
        <v>8</v>
      </c>
      <c r="I584" t="s">
        <v>854</v>
      </c>
      <c r="J584" t="s">
        <v>854</v>
      </c>
      <c r="K584" t="s">
        <v>130</v>
      </c>
      <c r="L584" t="s">
        <v>854</v>
      </c>
      <c r="M584" t="s">
        <v>45</v>
      </c>
      <c r="N584">
        <v>1</v>
      </c>
      <c r="O584">
        <v>1900</v>
      </c>
      <c r="P584" s="2">
        <f t="shared" si="9"/>
        <v>1900</v>
      </c>
    </row>
    <row r="585" spans="1:16" x14ac:dyDescent="0.3">
      <c r="A585">
        <v>584</v>
      </c>
      <c r="B585" s="54">
        <v>45565</v>
      </c>
      <c r="C585" s="53" t="s">
        <v>749</v>
      </c>
      <c r="D585" t="s">
        <v>455</v>
      </c>
      <c r="E585" t="s">
        <v>752</v>
      </c>
      <c r="F585" t="s">
        <v>752</v>
      </c>
      <c r="G585" t="s">
        <v>312</v>
      </c>
      <c r="H585" t="s">
        <v>8</v>
      </c>
      <c r="I585" t="s">
        <v>854</v>
      </c>
      <c r="J585" t="s">
        <v>854</v>
      </c>
      <c r="K585" t="s">
        <v>130</v>
      </c>
      <c r="L585" t="s">
        <v>854</v>
      </c>
      <c r="M585" t="s">
        <v>45</v>
      </c>
      <c r="N585">
        <v>1</v>
      </c>
      <c r="O585">
        <v>2100</v>
      </c>
      <c r="P585" s="2">
        <f t="shared" si="9"/>
        <v>2100</v>
      </c>
    </row>
    <row r="586" spans="1:16" x14ac:dyDescent="0.3">
      <c r="A586">
        <v>585</v>
      </c>
      <c r="B586" s="54">
        <v>45565</v>
      </c>
      <c r="C586" s="53" t="s">
        <v>749</v>
      </c>
      <c r="D586" t="s">
        <v>365</v>
      </c>
      <c r="E586" t="s">
        <v>752</v>
      </c>
      <c r="F586" t="s">
        <v>752</v>
      </c>
      <c r="G586" t="s">
        <v>312</v>
      </c>
      <c r="H586" t="s">
        <v>8</v>
      </c>
      <c r="I586" t="s">
        <v>854</v>
      </c>
      <c r="J586" t="s">
        <v>854</v>
      </c>
      <c r="K586" t="s">
        <v>130</v>
      </c>
      <c r="L586" t="s">
        <v>854</v>
      </c>
      <c r="M586" t="s">
        <v>45</v>
      </c>
      <c r="N586">
        <v>1</v>
      </c>
      <c r="O586">
        <v>2800</v>
      </c>
      <c r="P586" s="2">
        <f t="shared" si="9"/>
        <v>2800</v>
      </c>
    </row>
    <row r="587" spans="1:16" x14ac:dyDescent="0.3">
      <c r="A587">
        <v>586</v>
      </c>
      <c r="B587" s="54">
        <v>45565</v>
      </c>
      <c r="C587" s="53" t="s">
        <v>749</v>
      </c>
      <c r="D587" t="s">
        <v>394</v>
      </c>
      <c r="E587" t="s">
        <v>752</v>
      </c>
      <c r="F587" t="s">
        <v>752</v>
      </c>
      <c r="G587" t="s">
        <v>312</v>
      </c>
      <c r="H587" t="s">
        <v>8</v>
      </c>
      <c r="I587" t="s">
        <v>854</v>
      </c>
      <c r="J587" t="s">
        <v>854</v>
      </c>
      <c r="K587" t="s">
        <v>130</v>
      </c>
      <c r="L587" t="s">
        <v>854</v>
      </c>
      <c r="M587" t="s">
        <v>45</v>
      </c>
      <c r="N587">
        <v>1</v>
      </c>
      <c r="O587">
        <v>800</v>
      </c>
      <c r="P587" s="2">
        <f t="shared" si="9"/>
        <v>800</v>
      </c>
    </row>
    <row r="588" spans="1:16" x14ac:dyDescent="0.3">
      <c r="A588">
        <v>587</v>
      </c>
      <c r="B588" s="54">
        <v>45565</v>
      </c>
      <c r="C588" s="53" t="s">
        <v>749</v>
      </c>
      <c r="D588" t="s">
        <v>470</v>
      </c>
      <c r="E588" t="s">
        <v>752</v>
      </c>
      <c r="F588" t="s">
        <v>752</v>
      </c>
      <c r="G588" t="s">
        <v>312</v>
      </c>
      <c r="H588" t="s">
        <v>8</v>
      </c>
      <c r="I588" t="s">
        <v>854</v>
      </c>
      <c r="J588" t="s">
        <v>854</v>
      </c>
      <c r="K588" t="s">
        <v>130</v>
      </c>
      <c r="L588" t="s">
        <v>854</v>
      </c>
      <c r="M588" t="s">
        <v>45</v>
      </c>
      <c r="N588">
        <v>1</v>
      </c>
      <c r="O588">
        <v>800</v>
      </c>
      <c r="P588" s="2">
        <f t="shared" si="9"/>
        <v>800</v>
      </c>
    </row>
    <row r="589" spans="1:16" x14ac:dyDescent="0.3">
      <c r="A589">
        <v>588</v>
      </c>
      <c r="B589" s="54">
        <v>45565</v>
      </c>
      <c r="C589" s="53" t="s">
        <v>749</v>
      </c>
      <c r="D589" t="s">
        <v>360</v>
      </c>
      <c r="E589" t="s">
        <v>752</v>
      </c>
      <c r="F589" t="s">
        <v>752</v>
      </c>
      <c r="G589" t="s">
        <v>312</v>
      </c>
      <c r="H589" t="s">
        <v>8</v>
      </c>
      <c r="I589" t="s">
        <v>854</v>
      </c>
      <c r="J589" t="s">
        <v>854</v>
      </c>
      <c r="K589" t="s">
        <v>130</v>
      </c>
      <c r="L589" t="s">
        <v>854</v>
      </c>
      <c r="M589" t="s">
        <v>45</v>
      </c>
      <c r="N589">
        <v>1</v>
      </c>
      <c r="O589">
        <v>400</v>
      </c>
      <c r="P589" s="2">
        <f t="shared" si="9"/>
        <v>400</v>
      </c>
    </row>
    <row r="590" spans="1:16" x14ac:dyDescent="0.3">
      <c r="A590">
        <v>589</v>
      </c>
      <c r="B590" s="54">
        <v>45565</v>
      </c>
      <c r="C590" s="53" t="s">
        <v>749</v>
      </c>
      <c r="D590" t="s">
        <v>418</v>
      </c>
      <c r="E590" t="s">
        <v>752</v>
      </c>
      <c r="F590" t="s">
        <v>752</v>
      </c>
      <c r="G590" t="s">
        <v>312</v>
      </c>
      <c r="H590" t="s">
        <v>8</v>
      </c>
      <c r="I590" t="s">
        <v>854</v>
      </c>
      <c r="J590" t="s">
        <v>854</v>
      </c>
      <c r="K590" t="s">
        <v>130</v>
      </c>
      <c r="L590" t="s">
        <v>854</v>
      </c>
      <c r="M590" t="s">
        <v>45</v>
      </c>
      <c r="N590">
        <v>1</v>
      </c>
      <c r="O590">
        <v>3500</v>
      </c>
      <c r="P590" s="2">
        <f t="shared" si="9"/>
        <v>3500</v>
      </c>
    </row>
    <row r="591" spans="1:16" x14ac:dyDescent="0.3">
      <c r="A591">
        <v>590</v>
      </c>
      <c r="B591" s="54">
        <v>45565</v>
      </c>
      <c r="C591" s="53" t="s">
        <v>749</v>
      </c>
      <c r="D591" t="s">
        <v>334</v>
      </c>
      <c r="E591" t="s">
        <v>752</v>
      </c>
      <c r="F591" t="s">
        <v>752</v>
      </c>
      <c r="G591" t="s">
        <v>312</v>
      </c>
      <c r="H591" t="s">
        <v>8</v>
      </c>
      <c r="I591" t="s">
        <v>854</v>
      </c>
      <c r="J591" t="s">
        <v>854</v>
      </c>
      <c r="K591" t="s">
        <v>130</v>
      </c>
      <c r="L591" t="s">
        <v>854</v>
      </c>
      <c r="M591" t="s">
        <v>45</v>
      </c>
      <c r="N591">
        <v>1</v>
      </c>
      <c r="O591">
        <v>1298.33</v>
      </c>
      <c r="P591" s="2">
        <f t="shared" si="9"/>
        <v>1298.33</v>
      </c>
    </row>
    <row r="592" spans="1:16" x14ac:dyDescent="0.3">
      <c r="A592">
        <v>591</v>
      </c>
      <c r="B592" s="54">
        <v>45565</v>
      </c>
      <c r="C592" s="53" t="s">
        <v>749</v>
      </c>
      <c r="D592" t="s">
        <v>471</v>
      </c>
      <c r="E592" t="s">
        <v>752</v>
      </c>
      <c r="F592" t="s">
        <v>752</v>
      </c>
      <c r="G592" t="s">
        <v>312</v>
      </c>
      <c r="H592" t="s">
        <v>8</v>
      </c>
      <c r="I592" t="s">
        <v>854</v>
      </c>
      <c r="J592" t="s">
        <v>854</v>
      </c>
      <c r="K592" t="s">
        <v>130</v>
      </c>
      <c r="L592" t="s">
        <v>854</v>
      </c>
      <c r="M592" t="s">
        <v>45</v>
      </c>
      <c r="N592">
        <v>1</v>
      </c>
      <c r="O592">
        <v>400</v>
      </c>
      <c r="P592" s="2">
        <f t="shared" si="9"/>
        <v>400</v>
      </c>
    </row>
    <row r="593" spans="1:16" x14ac:dyDescent="0.3">
      <c r="A593">
        <v>592</v>
      </c>
      <c r="B593" s="54">
        <v>45566</v>
      </c>
      <c r="C593" s="53" t="s">
        <v>748</v>
      </c>
      <c r="D593" t="s">
        <v>785</v>
      </c>
      <c r="E593" t="s">
        <v>752</v>
      </c>
      <c r="F593" t="s">
        <v>158</v>
      </c>
      <c r="G593" t="str">
        <f>VLOOKUP(F593,'Ingresos RockstarSkull'!$B:$D,3,0)</f>
        <v>Julio Olvera</v>
      </c>
      <c r="H593" t="s">
        <v>97</v>
      </c>
      <c r="I593" t="s">
        <v>152</v>
      </c>
      <c r="J593" t="s">
        <v>95</v>
      </c>
      <c r="K593" t="s">
        <v>114</v>
      </c>
      <c r="L593" t="s">
        <v>158</v>
      </c>
      <c r="M593" t="s">
        <v>51</v>
      </c>
      <c r="N593">
        <v>1</v>
      </c>
      <c r="O593">
        <v>1250</v>
      </c>
      <c r="P593" s="2">
        <f t="shared" si="9"/>
        <v>1250</v>
      </c>
    </row>
    <row r="594" spans="1:16" x14ac:dyDescent="0.3">
      <c r="A594">
        <v>593</v>
      </c>
      <c r="B594" s="54">
        <v>45566</v>
      </c>
      <c r="C594" s="53" t="s">
        <v>748</v>
      </c>
      <c r="D594" t="s">
        <v>786</v>
      </c>
      <c r="E594" t="s">
        <v>752</v>
      </c>
      <c r="F594" t="s">
        <v>158</v>
      </c>
      <c r="G594" t="str">
        <f>VLOOKUP(F594,'Ingresos RockstarSkull'!$B:$D,3,0)</f>
        <v>Julio Olvera</v>
      </c>
      <c r="H594" t="s">
        <v>97</v>
      </c>
      <c r="I594" t="s">
        <v>159</v>
      </c>
      <c r="J594" t="s">
        <v>95</v>
      </c>
      <c r="K594" t="s">
        <v>114</v>
      </c>
      <c r="L594" t="s">
        <v>158</v>
      </c>
      <c r="M594" t="s">
        <v>51</v>
      </c>
      <c r="N594">
        <v>1</v>
      </c>
      <c r="O594">
        <v>1250</v>
      </c>
      <c r="P594" s="2">
        <f t="shared" si="9"/>
        <v>1250</v>
      </c>
    </row>
    <row r="595" spans="1:16" x14ac:dyDescent="0.3">
      <c r="A595">
        <v>594</v>
      </c>
      <c r="B595" s="54">
        <v>45566</v>
      </c>
      <c r="C595" s="53" t="s">
        <v>748</v>
      </c>
      <c r="D595" t="s">
        <v>777</v>
      </c>
      <c r="E595" t="s">
        <v>752</v>
      </c>
      <c r="F595" t="s">
        <v>142</v>
      </c>
      <c r="G595" t="str">
        <f>VLOOKUP(F595,'Ingresos RockstarSkull'!$B:$D,3,0)</f>
        <v>Hugo Vázquez</v>
      </c>
      <c r="H595" t="s">
        <v>8</v>
      </c>
      <c r="I595" t="s">
        <v>99</v>
      </c>
      <c r="J595" t="s">
        <v>95</v>
      </c>
      <c r="K595" t="s">
        <v>114</v>
      </c>
      <c r="L595" t="s">
        <v>143</v>
      </c>
      <c r="M595" t="s">
        <v>51</v>
      </c>
      <c r="N595">
        <v>1</v>
      </c>
      <c r="O595">
        <v>1350</v>
      </c>
      <c r="P595" s="2">
        <f t="shared" si="9"/>
        <v>1350</v>
      </c>
    </row>
    <row r="596" spans="1:16" x14ac:dyDescent="0.3">
      <c r="A596">
        <v>595</v>
      </c>
      <c r="B596" s="54">
        <v>45566</v>
      </c>
      <c r="C596" s="53" t="s">
        <v>748</v>
      </c>
      <c r="D596" t="s">
        <v>756</v>
      </c>
      <c r="E596" t="s">
        <v>752</v>
      </c>
      <c r="F596" t="s">
        <v>103</v>
      </c>
      <c r="G596" t="str">
        <f>VLOOKUP(F596,'Ingresos RockstarSkull'!$B:$D,3,0)</f>
        <v>Manuel Reyes</v>
      </c>
      <c r="H596" t="s">
        <v>97</v>
      </c>
      <c r="I596" t="s">
        <v>104</v>
      </c>
      <c r="J596" t="s">
        <v>95</v>
      </c>
      <c r="K596" t="s">
        <v>130</v>
      </c>
      <c r="L596">
        <v>0</v>
      </c>
      <c r="M596" t="s">
        <v>51</v>
      </c>
      <c r="N596">
        <v>1</v>
      </c>
      <c r="O596">
        <v>1500</v>
      </c>
      <c r="P596" s="2">
        <f t="shared" si="9"/>
        <v>1500</v>
      </c>
    </row>
    <row r="597" spans="1:16" x14ac:dyDescent="0.3">
      <c r="A597">
        <v>596</v>
      </c>
      <c r="B597" s="54">
        <v>45567</v>
      </c>
      <c r="C597" s="53" t="s">
        <v>748</v>
      </c>
      <c r="D597" t="s">
        <v>792</v>
      </c>
      <c r="E597" t="s">
        <v>752</v>
      </c>
      <c r="F597" t="s">
        <v>169</v>
      </c>
      <c r="G597" t="str">
        <f>VLOOKUP(F597,'Ingresos RockstarSkull'!$B:$D,3,0)</f>
        <v>Demian Andrade</v>
      </c>
      <c r="H597" t="s">
        <v>97</v>
      </c>
      <c r="I597" t="s">
        <v>99</v>
      </c>
      <c r="J597" t="s">
        <v>95</v>
      </c>
      <c r="K597" t="s">
        <v>114</v>
      </c>
      <c r="L597" t="s">
        <v>170</v>
      </c>
      <c r="M597" t="s">
        <v>51</v>
      </c>
      <c r="N597">
        <v>1</v>
      </c>
      <c r="O597">
        <v>0</v>
      </c>
      <c r="P597" s="2">
        <f t="shared" si="9"/>
        <v>0</v>
      </c>
    </row>
    <row r="598" spans="1:16" x14ac:dyDescent="0.3">
      <c r="A598">
        <v>597</v>
      </c>
      <c r="B598" s="54">
        <v>45567</v>
      </c>
      <c r="C598" s="53" t="s">
        <v>748</v>
      </c>
      <c r="D598" t="s">
        <v>793</v>
      </c>
      <c r="E598" t="s">
        <v>752</v>
      </c>
      <c r="F598" t="s">
        <v>171</v>
      </c>
      <c r="G598" t="str">
        <f>VLOOKUP(F598,'Ingresos RockstarSkull'!$B:$D,3,0)</f>
        <v>Manuel Reyes</v>
      </c>
      <c r="H598" t="s">
        <v>97</v>
      </c>
      <c r="I598" t="s">
        <v>99</v>
      </c>
      <c r="J598" t="s">
        <v>95</v>
      </c>
      <c r="K598" t="s">
        <v>114</v>
      </c>
      <c r="L598" t="s">
        <v>170</v>
      </c>
      <c r="M598" t="s">
        <v>51</v>
      </c>
      <c r="N598">
        <v>1</v>
      </c>
      <c r="O598">
        <v>0</v>
      </c>
      <c r="P598" s="2">
        <f t="shared" si="9"/>
        <v>0</v>
      </c>
    </row>
    <row r="599" spans="1:16" x14ac:dyDescent="0.3">
      <c r="A599">
        <v>598</v>
      </c>
      <c r="B599" s="54">
        <v>45567</v>
      </c>
      <c r="C599" s="53" t="s">
        <v>748</v>
      </c>
      <c r="D599" t="s">
        <v>754</v>
      </c>
      <c r="E599" t="s">
        <v>752</v>
      </c>
      <c r="F599" t="s">
        <v>98</v>
      </c>
      <c r="G599" t="str">
        <f>VLOOKUP(F599,'Ingresos RockstarSkull'!$B:$D,3,0)</f>
        <v>Hugo Vázquez</v>
      </c>
      <c r="H599" t="s">
        <v>100</v>
      </c>
      <c r="I599" t="s">
        <v>99</v>
      </c>
      <c r="J599" t="s">
        <v>95</v>
      </c>
      <c r="K599">
        <v>0</v>
      </c>
      <c r="L599">
        <v>0</v>
      </c>
      <c r="M599" t="s">
        <v>51</v>
      </c>
      <c r="N599">
        <v>1</v>
      </c>
      <c r="O599">
        <v>0</v>
      </c>
      <c r="P599" s="2">
        <f t="shared" si="9"/>
        <v>0</v>
      </c>
    </row>
    <row r="600" spans="1:16" x14ac:dyDescent="0.3">
      <c r="A600">
        <v>599</v>
      </c>
      <c r="B600" s="54">
        <v>45569</v>
      </c>
      <c r="C600" s="53" t="s">
        <v>748</v>
      </c>
      <c r="D600" t="s">
        <v>782</v>
      </c>
      <c r="E600" t="s">
        <v>752</v>
      </c>
      <c r="F600" t="s">
        <v>617</v>
      </c>
      <c r="G600" t="s">
        <v>883</v>
      </c>
      <c r="H600" t="s">
        <v>97</v>
      </c>
      <c r="I600" t="s">
        <v>154</v>
      </c>
      <c r="J600" t="s">
        <v>95</v>
      </c>
      <c r="K600" t="s">
        <v>114</v>
      </c>
      <c r="L600" t="s">
        <v>155</v>
      </c>
      <c r="M600" t="s">
        <v>45</v>
      </c>
      <c r="N600">
        <v>1</v>
      </c>
      <c r="O600">
        <v>1350</v>
      </c>
      <c r="P600" s="2">
        <f t="shared" si="9"/>
        <v>1350</v>
      </c>
    </row>
    <row r="601" spans="1:16" x14ac:dyDescent="0.3">
      <c r="A601">
        <v>600</v>
      </c>
      <c r="B601" s="54">
        <v>45569</v>
      </c>
      <c r="C601" s="53" t="s">
        <v>748</v>
      </c>
      <c r="D601" t="s">
        <v>778</v>
      </c>
      <c r="E601" t="s">
        <v>752</v>
      </c>
      <c r="F601" t="s">
        <v>144</v>
      </c>
      <c r="G601" t="str">
        <f>VLOOKUP(F601,'Ingresos RockstarSkull'!$B:$D,3,0)</f>
        <v>Julio Olvera</v>
      </c>
      <c r="H601" t="s">
        <v>97</v>
      </c>
      <c r="I601" t="s">
        <v>115</v>
      </c>
      <c r="J601" t="s">
        <v>95</v>
      </c>
      <c r="K601" t="s">
        <v>114</v>
      </c>
      <c r="L601" t="s">
        <v>145</v>
      </c>
      <c r="M601" t="s">
        <v>45</v>
      </c>
      <c r="N601">
        <v>1</v>
      </c>
      <c r="O601">
        <v>1350</v>
      </c>
      <c r="P601" s="2">
        <f t="shared" si="9"/>
        <v>1350</v>
      </c>
    </row>
    <row r="602" spans="1:16" x14ac:dyDescent="0.3">
      <c r="A602">
        <v>601</v>
      </c>
      <c r="B602" s="54">
        <v>45569</v>
      </c>
      <c r="C602" s="53" t="s">
        <v>748</v>
      </c>
      <c r="D602" t="s">
        <v>768</v>
      </c>
      <c r="E602" t="s">
        <v>752</v>
      </c>
      <c r="F602" t="s">
        <v>126</v>
      </c>
      <c r="G602" t="str">
        <f>VLOOKUP(F602,'Ingresos RockstarSkull'!$B:$D,3,0)</f>
        <v>Julio Olvera</v>
      </c>
      <c r="H602" t="s">
        <v>97</v>
      </c>
      <c r="I602" t="s">
        <v>127</v>
      </c>
      <c r="J602" t="s">
        <v>95</v>
      </c>
      <c r="K602" t="s">
        <v>114</v>
      </c>
      <c r="L602" t="s">
        <v>128</v>
      </c>
      <c r="M602" t="s">
        <v>45</v>
      </c>
      <c r="N602">
        <v>1</v>
      </c>
      <c r="O602">
        <v>1800</v>
      </c>
      <c r="P602" s="2">
        <f t="shared" si="9"/>
        <v>1800</v>
      </c>
    </row>
    <row r="603" spans="1:16" x14ac:dyDescent="0.3">
      <c r="A603">
        <v>602</v>
      </c>
      <c r="B603" s="54">
        <v>45569</v>
      </c>
      <c r="C603" s="53" t="s">
        <v>748</v>
      </c>
      <c r="D603" t="s">
        <v>758</v>
      </c>
      <c r="E603" t="s">
        <v>752</v>
      </c>
      <c r="F603" t="s">
        <v>107</v>
      </c>
      <c r="G603" t="str">
        <f>VLOOKUP(F603,'Ingresos RockstarSkull'!$B:$D,3,0)</f>
        <v>Julio Olvera</v>
      </c>
      <c r="H603" t="s">
        <v>8</v>
      </c>
      <c r="I603" t="s">
        <v>108</v>
      </c>
      <c r="J603" t="s">
        <v>95</v>
      </c>
      <c r="K603" t="s">
        <v>114</v>
      </c>
      <c r="L603" t="s">
        <v>555</v>
      </c>
      <c r="M603" t="s">
        <v>45</v>
      </c>
      <c r="N603">
        <v>1</v>
      </c>
      <c r="O603">
        <v>0</v>
      </c>
      <c r="P603" s="2">
        <f t="shared" si="9"/>
        <v>0</v>
      </c>
    </row>
    <row r="604" spans="1:16" x14ac:dyDescent="0.3">
      <c r="A604">
        <v>603</v>
      </c>
      <c r="B604" s="54">
        <v>45569</v>
      </c>
      <c r="C604" s="53" t="s">
        <v>749</v>
      </c>
      <c r="D604" t="s">
        <v>349</v>
      </c>
      <c r="E604" t="s">
        <v>752</v>
      </c>
      <c r="F604" t="s">
        <v>752</v>
      </c>
      <c r="G604" t="s">
        <v>312</v>
      </c>
      <c r="H604" t="s">
        <v>8</v>
      </c>
      <c r="I604" t="s">
        <v>854</v>
      </c>
      <c r="J604" t="s">
        <v>854</v>
      </c>
      <c r="K604" t="s">
        <v>130</v>
      </c>
      <c r="L604" t="s">
        <v>854</v>
      </c>
      <c r="M604" t="s">
        <v>45</v>
      </c>
      <c r="N604">
        <v>1</v>
      </c>
      <c r="O604">
        <v>700</v>
      </c>
      <c r="P604" s="2">
        <f t="shared" si="9"/>
        <v>700</v>
      </c>
    </row>
    <row r="605" spans="1:16" x14ac:dyDescent="0.3">
      <c r="A605">
        <v>604</v>
      </c>
      <c r="B605" s="54">
        <v>45570</v>
      </c>
      <c r="C605" s="53" t="s">
        <v>748</v>
      </c>
      <c r="D605" t="s">
        <v>794</v>
      </c>
      <c r="E605" t="s">
        <v>752</v>
      </c>
      <c r="F605" t="s">
        <v>172</v>
      </c>
      <c r="G605" t="str">
        <f>VLOOKUP(F605,'Ingresos RockstarSkull'!$B:$D,3,0)</f>
        <v>Julio Olvera</v>
      </c>
      <c r="H605" t="s">
        <v>97</v>
      </c>
      <c r="I605" t="s">
        <v>152</v>
      </c>
      <c r="J605" t="s">
        <v>95</v>
      </c>
      <c r="K605" t="s">
        <v>114</v>
      </c>
      <c r="L605" t="s">
        <v>173</v>
      </c>
      <c r="M605" t="s">
        <v>51</v>
      </c>
      <c r="N605">
        <v>1</v>
      </c>
      <c r="O605">
        <v>1350</v>
      </c>
      <c r="P605" s="2">
        <f t="shared" si="9"/>
        <v>1350</v>
      </c>
    </row>
    <row r="606" spans="1:16" x14ac:dyDescent="0.3">
      <c r="A606">
        <v>605</v>
      </c>
      <c r="B606" s="54">
        <v>45570</v>
      </c>
      <c r="C606" s="53" t="s">
        <v>748</v>
      </c>
      <c r="D606" t="s">
        <v>795</v>
      </c>
      <c r="E606" t="s">
        <v>752</v>
      </c>
      <c r="F606" t="s">
        <v>174</v>
      </c>
      <c r="G606" t="str">
        <f>VLOOKUP(F606,'Ingresos RockstarSkull'!$B:$D,3,0)</f>
        <v>Julio Olvera</v>
      </c>
      <c r="H606" t="s">
        <v>97</v>
      </c>
      <c r="I606" t="s">
        <v>136</v>
      </c>
      <c r="J606" t="s">
        <v>95</v>
      </c>
      <c r="K606" t="s">
        <v>114</v>
      </c>
      <c r="L606" t="s">
        <v>175</v>
      </c>
      <c r="M606" t="s">
        <v>45</v>
      </c>
      <c r="N606">
        <v>1</v>
      </c>
      <c r="O606">
        <v>1350</v>
      </c>
      <c r="P606" s="2">
        <f t="shared" si="9"/>
        <v>1350</v>
      </c>
    </row>
    <row r="607" spans="1:16" x14ac:dyDescent="0.3">
      <c r="A607">
        <v>606</v>
      </c>
      <c r="B607" s="54">
        <v>45570</v>
      </c>
      <c r="C607" s="53" t="s">
        <v>748</v>
      </c>
      <c r="D607" t="s">
        <v>796</v>
      </c>
      <c r="E607" t="s">
        <v>752</v>
      </c>
      <c r="F607" t="s">
        <v>176</v>
      </c>
      <c r="G607" t="str">
        <f>VLOOKUP(F607,'Ingresos RockstarSkull'!$B:$D,3,0)</f>
        <v>Manuel Reyes</v>
      </c>
      <c r="H607" t="s">
        <v>97</v>
      </c>
      <c r="I607" t="s">
        <v>177</v>
      </c>
      <c r="J607" t="s">
        <v>95</v>
      </c>
      <c r="K607" t="s">
        <v>114</v>
      </c>
      <c r="L607" t="s">
        <v>176</v>
      </c>
      <c r="M607" t="s">
        <v>51</v>
      </c>
      <c r="N607">
        <v>1</v>
      </c>
      <c r="O607">
        <v>1350</v>
      </c>
      <c r="P607" s="2">
        <f t="shared" si="9"/>
        <v>1350</v>
      </c>
    </row>
    <row r="608" spans="1:16" x14ac:dyDescent="0.3">
      <c r="A608">
        <v>607</v>
      </c>
      <c r="B608" s="54">
        <v>45570</v>
      </c>
      <c r="C608" s="53" t="s">
        <v>748</v>
      </c>
      <c r="D608" t="s">
        <v>797</v>
      </c>
      <c r="E608" t="s">
        <v>752</v>
      </c>
      <c r="F608" t="s">
        <v>178</v>
      </c>
      <c r="G608" t="str">
        <f>VLOOKUP(F608,'Ingresos RockstarSkull'!$B:$D,3,0)</f>
        <v>Nahomy Perez</v>
      </c>
      <c r="H608" t="s">
        <v>97</v>
      </c>
      <c r="I608" t="s">
        <v>140</v>
      </c>
      <c r="J608" t="s">
        <v>95</v>
      </c>
      <c r="K608" t="s">
        <v>114</v>
      </c>
      <c r="L608" t="s">
        <v>178</v>
      </c>
      <c r="M608" t="s">
        <v>51</v>
      </c>
      <c r="N608">
        <v>1</v>
      </c>
      <c r="O608">
        <v>1350</v>
      </c>
      <c r="P608" s="2">
        <f t="shared" si="9"/>
        <v>1350</v>
      </c>
    </row>
    <row r="609" spans="1:16" x14ac:dyDescent="0.3">
      <c r="A609">
        <v>608</v>
      </c>
      <c r="B609" s="54">
        <v>45570</v>
      </c>
      <c r="C609" s="53" t="s">
        <v>748</v>
      </c>
      <c r="D609" t="s">
        <v>787</v>
      </c>
      <c r="E609" t="s">
        <v>752</v>
      </c>
      <c r="F609" t="s">
        <v>160</v>
      </c>
      <c r="G609" t="str">
        <f>VLOOKUP(F609,'Ingresos RockstarSkull'!$B:$D,3,0)</f>
        <v>Nahomy Perez</v>
      </c>
      <c r="H609" t="s">
        <v>97</v>
      </c>
      <c r="I609" t="s">
        <v>161</v>
      </c>
      <c r="J609" t="s">
        <v>95</v>
      </c>
      <c r="K609" t="s">
        <v>114</v>
      </c>
      <c r="L609" t="s">
        <v>160</v>
      </c>
      <c r="M609" t="s">
        <v>51</v>
      </c>
      <c r="N609">
        <v>1</v>
      </c>
      <c r="O609">
        <v>1350</v>
      </c>
      <c r="P609" s="2">
        <f t="shared" si="9"/>
        <v>1350</v>
      </c>
    </row>
    <row r="610" spans="1:16" x14ac:dyDescent="0.3">
      <c r="A610">
        <v>609</v>
      </c>
      <c r="B610" s="54">
        <v>45570</v>
      </c>
      <c r="C610" s="53" t="s">
        <v>748</v>
      </c>
      <c r="D610" t="s">
        <v>780</v>
      </c>
      <c r="E610" t="s">
        <v>752</v>
      </c>
      <c r="F610" t="s">
        <v>148</v>
      </c>
      <c r="G610" t="s">
        <v>883</v>
      </c>
      <c r="H610" t="s">
        <v>97</v>
      </c>
      <c r="I610" t="s">
        <v>149</v>
      </c>
      <c r="J610" t="s">
        <v>95</v>
      </c>
      <c r="K610" t="s">
        <v>114</v>
      </c>
      <c r="L610" t="s">
        <v>150</v>
      </c>
      <c r="M610" t="s">
        <v>45</v>
      </c>
      <c r="N610">
        <v>1</v>
      </c>
      <c r="O610">
        <v>1350</v>
      </c>
      <c r="P610" s="2">
        <f t="shared" si="9"/>
        <v>1350</v>
      </c>
    </row>
    <row r="611" spans="1:16" x14ac:dyDescent="0.3">
      <c r="A611">
        <v>610</v>
      </c>
      <c r="B611" s="54">
        <v>45570</v>
      </c>
      <c r="C611" s="53" t="s">
        <v>748</v>
      </c>
      <c r="D611" t="s">
        <v>781</v>
      </c>
      <c r="E611" t="s">
        <v>752</v>
      </c>
      <c r="F611" t="s">
        <v>151</v>
      </c>
      <c r="G611" t="str">
        <f>VLOOKUP(F611,'Ingresos RockstarSkull'!$B:$D,3,0)</f>
        <v>Hugo Vázquez</v>
      </c>
      <c r="H611" t="s">
        <v>97</v>
      </c>
      <c r="I611" t="s">
        <v>152</v>
      </c>
      <c r="J611" t="s">
        <v>95</v>
      </c>
      <c r="K611" t="s">
        <v>114</v>
      </c>
      <c r="L611" t="s">
        <v>153</v>
      </c>
      <c r="M611" t="s">
        <v>51</v>
      </c>
      <c r="N611">
        <v>1</v>
      </c>
      <c r="O611">
        <v>1350</v>
      </c>
      <c r="P611" s="2">
        <f t="shared" si="9"/>
        <v>1350</v>
      </c>
    </row>
    <row r="612" spans="1:16" x14ac:dyDescent="0.3">
      <c r="A612">
        <v>611</v>
      </c>
      <c r="B612" s="54">
        <v>45571</v>
      </c>
      <c r="C612" s="53" t="s">
        <v>749</v>
      </c>
      <c r="D612" t="s">
        <v>472</v>
      </c>
      <c r="E612" t="s">
        <v>752</v>
      </c>
      <c r="F612" t="s">
        <v>752</v>
      </c>
      <c r="G612" t="s">
        <v>312</v>
      </c>
      <c r="H612" t="s">
        <v>8</v>
      </c>
      <c r="I612" t="s">
        <v>854</v>
      </c>
      <c r="J612" t="s">
        <v>854</v>
      </c>
      <c r="K612" t="s">
        <v>130</v>
      </c>
      <c r="L612" t="s">
        <v>854</v>
      </c>
      <c r="M612" t="s">
        <v>45</v>
      </c>
      <c r="N612">
        <v>1</v>
      </c>
      <c r="O612">
        <v>400</v>
      </c>
      <c r="P612" s="2">
        <f t="shared" si="9"/>
        <v>400</v>
      </c>
    </row>
    <row r="613" spans="1:16" x14ac:dyDescent="0.3">
      <c r="A613">
        <v>612</v>
      </c>
      <c r="B613" s="54">
        <v>45572</v>
      </c>
      <c r="C613" s="53" t="s">
        <v>748</v>
      </c>
      <c r="D613" t="s">
        <v>798</v>
      </c>
      <c r="E613" t="s">
        <v>752</v>
      </c>
      <c r="F613" t="s">
        <v>179</v>
      </c>
      <c r="G613" t="str">
        <f>VLOOKUP(F613,'Ingresos RockstarSkull'!$B:$D,3,0)</f>
        <v>Julio Olvera</v>
      </c>
      <c r="H613" t="s">
        <v>97</v>
      </c>
      <c r="I613" t="s">
        <v>163</v>
      </c>
      <c r="J613" t="s">
        <v>95</v>
      </c>
      <c r="K613" t="s">
        <v>114</v>
      </c>
      <c r="L613" t="s">
        <v>147</v>
      </c>
      <c r="M613" t="s">
        <v>51</v>
      </c>
      <c r="N613">
        <v>1</v>
      </c>
      <c r="O613">
        <v>1350</v>
      </c>
      <c r="P613" s="2">
        <f t="shared" si="9"/>
        <v>1350</v>
      </c>
    </row>
    <row r="614" spans="1:16" x14ac:dyDescent="0.3">
      <c r="A614">
        <v>613</v>
      </c>
      <c r="B614" s="54">
        <v>45574</v>
      </c>
      <c r="C614" s="53" t="s">
        <v>748</v>
      </c>
      <c r="D614" t="s">
        <v>767</v>
      </c>
      <c r="E614" t="s">
        <v>752</v>
      </c>
      <c r="F614" t="s">
        <v>123</v>
      </c>
      <c r="G614" t="str">
        <f>VLOOKUP(F614,'Ingresos RockstarSkull'!$B:$D,3,0)</f>
        <v>Julio Olvera</v>
      </c>
      <c r="H614" t="s">
        <v>97</v>
      </c>
      <c r="I614" t="s">
        <v>124</v>
      </c>
      <c r="J614" t="s">
        <v>95</v>
      </c>
      <c r="K614" t="s">
        <v>114</v>
      </c>
      <c r="L614" t="s">
        <v>125</v>
      </c>
      <c r="M614" t="s">
        <v>51</v>
      </c>
      <c r="N614">
        <v>1</v>
      </c>
      <c r="O614">
        <v>1350</v>
      </c>
      <c r="P614" s="2">
        <f t="shared" si="9"/>
        <v>1350</v>
      </c>
    </row>
    <row r="615" spans="1:16" x14ac:dyDescent="0.3">
      <c r="A615">
        <v>614</v>
      </c>
      <c r="B615" s="54">
        <v>45574</v>
      </c>
      <c r="C615" s="53" t="s">
        <v>748</v>
      </c>
      <c r="D615" t="s">
        <v>760</v>
      </c>
      <c r="E615" t="s">
        <v>752</v>
      </c>
      <c r="F615" t="s">
        <v>110</v>
      </c>
      <c r="G615" t="s">
        <v>883</v>
      </c>
      <c r="H615" t="s">
        <v>97</v>
      </c>
      <c r="I615" t="s">
        <v>111</v>
      </c>
      <c r="J615" t="s">
        <v>95</v>
      </c>
      <c r="K615" t="s">
        <v>114</v>
      </c>
      <c r="L615" t="s">
        <v>128</v>
      </c>
      <c r="M615" t="s">
        <v>45</v>
      </c>
      <c r="N615">
        <v>1</v>
      </c>
      <c r="O615">
        <v>1800</v>
      </c>
      <c r="P615" s="2">
        <f t="shared" si="9"/>
        <v>1800</v>
      </c>
    </row>
    <row r="616" spans="1:16" x14ac:dyDescent="0.3">
      <c r="A616">
        <v>615</v>
      </c>
      <c r="B616" s="54">
        <v>45575</v>
      </c>
      <c r="C616" s="53" t="s">
        <v>748</v>
      </c>
      <c r="D616" t="s">
        <v>776</v>
      </c>
      <c r="E616" t="s">
        <v>752</v>
      </c>
      <c r="F616" t="s">
        <v>139</v>
      </c>
      <c r="G616" t="str">
        <f>VLOOKUP(F616,'Ingresos RockstarSkull'!$B:$D,3,0)</f>
        <v>Hugo Vázquez</v>
      </c>
      <c r="H616" t="s">
        <v>97</v>
      </c>
      <c r="I616" t="s">
        <v>140</v>
      </c>
      <c r="J616" t="s">
        <v>95</v>
      </c>
      <c r="K616" t="s">
        <v>114</v>
      </c>
      <c r="L616" t="s">
        <v>141</v>
      </c>
      <c r="M616" t="s">
        <v>51</v>
      </c>
      <c r="N616">
        <v>1</v>
      </c>
      <c r="O616">
        <v>1350</v>
      </c>
      <c r="P616" s="2">
        <f t="shared" si="9"/>
        <v>1350</v>
      </c>
    </row>
    <row r="617" spans="1:16" x14ac:dyDescent="0.3">
      <c r="A617">
        <v>616</v>
      </c>
      <c r="B617" s="54">
        <v>45576</v>
      </c>
      <c r="C617" s="53" t="s">
        <v>749</v>
      </c>
      <c r="D617" t="s">
        <v>477</v>
      </c>
      <c r="E617" t="s">
        <v>752</v>
      </c>
      <c r="F617" t="s">
        <v>752</v>
      </c>
      <c r="G617" t="s">
        <v>312</v>
      </c>
      <c r="H617" t="s">
        <v>100</v>
      </c>
      <c r="I617" t="s">
        <v>854</v>
      </c>
      <c r="J617" t="s">
        <v>854</v>
      </c>
      <c r="K617" t="s">
        <v>130</v>
      </c>
      <c r="L617" t="s">
        <v>854</v>
      </c>
      <c r="M617" t="s">
        <v>45</v>
      </c>
      <c r="N617">
        <v>1</v>
      </c>
      <c r="O617">
        <v>403</v>
      </c>
      <c r="P617" s="2">
        <f t="shared" si="9"/>
        <v>403</v>
      </c>
    </row>
    <row r="618" spans="1:16" x14ac:dyDescent="0.3">
      <c r="A618">
        <v>617</v>
      </c>
      <c r="B618" s="54">
        <v>45578</v>
      </c>
      <c r="C618" s="53" t="s">
        <v>748</v>
      </c>
      <c r="D618" t="s">
        <v>790</v>
      </c>
      <c r="E618" t="s">
        <v>752</v>
      </c>
      <c r="F618" t="s">
        <v>166</v>
      </c>
      <c r="G618" t="str">
        <f>VLOOKUP(F618,'Ingresos RockstarSkull'!$B:$D,3,0)</f>
        <v>Luis Blanquet</v>
      </c>
      <c r="H618" t="s">
        <v>97</v>
      </c>
      <c r="I618" t="s">
        <v>99</v>
      </c>
      <c r="J618" t="s">
        <v>95</v>
      </c>
      <c r="K618" t="s">
        <v>114</v>
      </c>
      <c r="L618" t="s">
        <v>166</v>
      </c>
      <c r="M618" t="s">
        <v>45</v>
      </c>
      <c r="N618">
        <v>1</v>
      </c>
      <c r="O618">
        <v>1350</v>
      </c>
      <c r="P618" s="2">
        <f t="shared" si="9"/>
        <v>1350</v>
      </c>
    </row>
    <row r="619" spans="1:16" x14ac:dyDescent="0.3">
      <c r="A619">
        <v>618</v>
      </c>
      <c r="B619" s="54">
        <v>45580</v>
      </c>
      <c r="C619" s="53" t="s">
        <v>748</v>
      </c>
      <c r="D619" t="s">
        <v>770</v>
      </c>
      <c r="E619" t="s">
        <v>752</v>
      </c>
      <c r="F619" t="s">
        <v>131</v>
      </c>
      <c r="G619" t="str">
        <f>VLOOKUP(F619,'Ingresos RockstarSkull'!$B:$D,3,0)</f>
        <v>Hugo Vázquez</v>
      </c>
      <c r="H619" t="s">
        <v>97</v>
      </c>
      <c r="I619" t="s">
        <v>96</v>
      </c>
      <c r="J619" t="s">
        <v>95</v>
      </c>
      <c r="K619" t="s">
        <v>114</v>
      </c>
      <c r="L619" t="s">
        <v>132</v>
      </c>
      <c r="M619" t="s">
        <v>51</v>
      </c>
      <c r="N619">
        <v>1</v>
      </c>
      <c r="O619">
        <v>1350</v>
      </c>
      <c r="P619" s="2">
        <f t="shared" si="9"/>
        <v>1350</v>
      </c>
    </row>
    <row r="620" spans="1:16" x14ac:dyDescent="0.3">
      <c r="A620">
        <v>619</v>
      </c>
      <c r="B620" s="54">
        <v>45580</v>
      </c>
      <c r="C620" s="53" t="s">
        <v>749</v>
      </c>
      <c r="D620" t="s">
        <v>473</v>
      </c>
      <c r="E620" t="s">
        <v>752</v>
      </c>
      <c r="F620" t="s">
        <v>752</v>
      </c>
      <c r="G620" t="s">
        <v>312</v>
      </c>
      <c r="H620" t="s">
        <v>8</v>
      </c>
      <c r="I620" t="s">
        <v>854</v>
      </c>
      <c r="J620" t="s">
        <v>854</v>
      </c>
      <c r="K620" t="s">
        <v>130</v>
      </c>
      <c r="L620" t="s">
        <v>854</v>
      </c>
      <c r="M620" t="s">
        <v>45</v>
      </c>
      <c r="N620">
        <v>1</v>
      </c>
      <c r="O620">
        <v>400</v>
      </c>
      <c r="P620" s="2">
        <f t="shared" si="9"/>
        <v>400</v>
      </c>
    </row>
    <row r="621" spans="1:16" x14ac:dyDescent="0.3">
      <c r="A621">
        <v>620</v>
      </c>
      <c r="B621" s="54">
        <v>45580</v>
      </c>
      <c r="C621" s="53" t="s">
        <v>749</v>
      </c>
      <c r="D621" t="s">
        <v>319</v>
      </c>
      <c r="E621" t="s">
        <v>752</v>
      </c>
      <c r="F621" t="s">
        <v>752</v>
      </c>
      <c r="G621" t="s">
        <v>18</v>
      </c>
      <c r="H621" t="s">
        <v>8</v>
      </c>
      <c r="I621" t="s">
        <v>854</v>
      </c>
      <c r="J621" t="s">
        <v>854</v>
      </c>
      <c r="K621" t="s">
        <v>130</v>
      </c>
      <c r="L621" t="s">
        <v>854</v>
      </c>
      <c r="M621" t="s">
        <v>45</v>
      </c>
      <c r="N621">
        <v>1</v>
      </c>
      <c r="O621">
        <v>519</v>
      </c>
      <c r="P621" s="2">
        <f t="shared" si="9"/>
        <v>519</v>
      </c>
    </row>
    <row r="622" spans="1:16" x14ac:dyDescent="0.3">
      <c r="A622">
        <v>621</v>
      </c>
      <c r="B622" s="54">
        <v>45581</v>
      </c>
      <c r="C622" s="53" t="s">
        <v>749</v>
      </c>
      <c r="D622" t="s">
        <v>418</v>
      </c>
      <c r="E622" t="s">
        <v>752</v>
      </c>
      <c r="F622" t="s">
        <v>752</v>
      </c>
      <c r="G622" t="s">
        <v>312</v>
      </c>
      <c r="H622" t="s">
        <v>8</v>
      </c>
      <c r="I622" t="s">
        <v>854</v>
      </c>
      <c r="J622" t="s">
        <v>854</v>
      </c>
      <c r="K622" t="s">
        <v>130</v>
      </c>
      <c r="L622" t="s">
        <v>854</v>
      </c>
      <c r="M622" t="s">
        <v>45</v>
      </c>
      <c r="N622">
        <v>1</v>
      </c>
      <c r="O622">
        <v>3500</v>
      </c>
      <c r="P622" s="2">
        <f t="shared" si="9"/>
        <v>3500</v>
      </c>
    </row>
    <row r="623" spans="1:16" x14ac:dyDescent="0.3">
      <c r="A623">
        <v>622</v>
      </c>
      <c r="B623" s="54">
        <v>45585</v>
      </c>
      <c r="C623" s="53" t="s">
        <v>748</v>
      </c>
      <c r="D623" t="s">
        <v>763</v>
      </c>
      <c r="E623" t="s">
        <v>752</v>
      </c>
      <c r="F623" t="s">
        <v>116</v>
      </c>
      <c r="G623" t="str">
        <f>VLOOKUP(F623,'Ingresos RockstarSkull'!$B:$D,3,0)</f>
        <v>Hugo Vázquez</v>
      </c>
      <c r="H623" t="s">
        <v>97</v>
      </c>
      <c r="I623" t="s">
        <v>96</v>
      </c>
      <c r="J623" t="s">
        <v>95</v>
      </c>
      <c r="K623" t="s">
        <v>114</v>
      </c>
      <c r="L623" t="s">
        <v>117</v>
      </c>
      <c r="M623" t="s">
        <v>45</v>
      </c>
      <c r="N623">
        <v>1</v>
      </c>
      <c r="O623">
        <v>1350</v>
      </c>
      <c r="P623" s="2">
        <f t="shared" si="9"/>
        <v>1350</v>
      </c>
    </row>
    <row r="624" spans="1:16" x14ac:dyDescent="0.3">
      <c r="A624">
        <v>623</v>
      </c>
      <c r="B624" s="54">
        <v>45586</v>
      </c>
      <c r="C624" s="53" t="s">
        <v>749</v>
      </c>
      <c r="D624" t="s">
        <v>474</v>
      </c>
      <c r="E624" t="s">
        <v>752</v>
      </c>
      <c r="F624" t="s">
        <v>752</v>
      </c>
      <c r="G624" t="s">
        <v>312</v>
      </c>
      <c r="H624" t="s">
        <v>8</v>
      </c>
      <c r="I624" t="s">
        <v>854</v>
      </c>
      <c r="J624" t="s">
        <v>854</v>
      </c>
      <c r="K624" t="s">
        <v>130</v>
      </c>
      <c r="L624" t="s">
        <v>854</v>
      </c>
      <c r="M624" t="s">
        <v>45</v>
      </c>
      <c r="N624">
        <v>1</v>
      </c>
      <c r="O624">
        <v>400</v>
      </c>
      <c r="P624" s="2">
        <f t="shared" si="9"/>
        <v>400</v>
      </c>
    </row>
    <row r="625" spans="1:16" x14ac:dyDescent="0.3">
      <c r="A625">
        <v>624</v>
      </c>
      <c r="B625" s="54">
        <v>45591</v>
      </c>
      <c r="C625" s="53" t="s">
        <v>749</v>
      </c>
      <c r="D625" t="s">
        <v>475</v>
      </c>
      <c r="E625" t="s">
        <v>752</v>
      </c>
      <c r="F625" t="s">
        <v>752</v>
      </c>
      <c r="G625" t="s">
        <v>312</v>
      </c>
      <c r="H625" t="s">
        <v>8</v>
      </c>
      <c r="I625" t="s">
        <v>854</v>
      </c>
      <c r="J625" t="s">
        <v>854</v>
      </c>
      <c r="K625" t="s">
        <v>130</v>
      </c>
      <c r="L625" t="s">
        <v>854</v>
      </c>
      <c r="M625" t="s">
        <v>45</v>
      </c>
      <c r="N625">
        <v>1</v>
      </c>
      <c r="O625">
        <v>11560</v>
      </c>
      <c r="P625" s="2">
        <f t="shared" si="9"/>
        <v>11560</v>
      </c>
    </row>
    <row r="626" spans="1:16" x14ac:dyDescent="0.3">
      <c r="A626">
        <v>625</v>
      </c>
      <c r="B626" s="54">
        <v>45593</v>
      </c>
      <c r="C626" s="53" t="s">
        <v>748</v>
      </c>
      <c r="D626" t="s">
        <v>788</v>
      </c>
      <c r="E626" t="s">
        <v>752</v>
      </c>
      <c r="F626" t="s">
        <v>162</v>
      </c>
      <c r="G626" t="str">
        <f>VLOOKUP(F626,'Ingresos RockstarSkull'!$B:$D,3,0)</f>
        <v>Manuel Reyes</v>
      </c>
      <c r="H626" t="s">
        <v>97</v>
      </c>
      <c r="I626" t="s">
        <v>163</v>
      </c>
      <c r="J626" t="s">
        <v>95</v>
      </c>
      <c r="K626" t="s">
        <v>114</v>
      </c>
      <c r="L626" t="s">
        <v>162</v>
      </c>
      <c r="M626" t="s">
        <v>51</v>
      </c>
      <c r="N626">
        <v>1</v>
      </c>
      <c r="O626">
        <v>1350</v>
      </c>
      <c r="P626" s="2">
        <f t="shared" si="9"/>
        <v>1350</v>
      </c>
    </row>
    <row r="627" spans="1:16" x14ac:dyDescent="0.3">
      <c r="A627">
        <v>626</v>
      </c>
      <c r="B627" s="54">
        <v>45594</v>
      </c>
      <c r="C627" s="53" t="s">
        <v>748</v>
      </c>
      <c r="D627" t="s">
        <v>791</v>
      </c>
      <c r="E627" t="s">
        <v>752</v>
      </c>
      <c r="F627" t="s">
        <v>167</v>
      </c>
      <c r="G627" t="str">
        <f>VLOOKUP(F627,'Ingresos RockstarSkull'!$B:$D,3,0)</f>
        <v>Hugo Vázquez</v>
      </c>
      <c r="H627" t="s">
        <v>97</v>
      </c>
      <c r="I627" t="s">
        <v>127</v>
      </c>
      <c r="J627" t="s">
        <v>95</v>
      </c>
      <c r="K627" t="s">
        <v>114</v>
      </c>
      <c r="L627" t="s">
        <v>168</v>
      </c>
      <c r="M627" t="s">
        <v>51</v>
      </c>
      <c r="N627">
        <v>1</v>
      </c>
      <c r="O627">
        <v>1350</v>
      </c>
      <c r="P627" s="2">
        <f t="shared" si="9"/>
        <v>1350</v>
      </c>
    </row>
    <row r="628" spans="1:16" x14ac:dyDescent="0.3">
      <c r="A628">
        <v>627</v>
      </c>
      <c r="B628" s="54">
        <v>45594</v>
      </c>
      <c r="C628" s="53" t="s">
        <v>749</v>
      </c>
      <c r="D628" t="s">
        <v>476</v>
      </c>
      <c r="E628" t="s">
        <v>752</v>
      </c>
      <c r="F628" t="s">
        <v>752</v>
      </c>
      <c r="G628" t="s">
        <v>312</v>
      </c>
      <c r="H628" t="s">
        <v>8</v>
      </c>
      <c r="I628" t="s">
        <v>854</v>
      </c>
      <c r="J628" t="s">
        <v>854</v>
      </c>
      <c r="K628" t="s">
        <v>130</v>
      </c>
      <c r="L628" t="s">
        <v>854</v>
      </c>
      <c r="M628" t="s">
        <v>45</v>
      </c>
      <c r="N628">
        <v>1</v>
      </c>
      <c r="O628">
        <v>400</v>
      </c>
      <c r="P628" s="2">
        <f t="shared" si="9"/>
        <v>400</v>
      </c>
    </row>
    <row r="629" spans="1:16" x14ac:dyDescent="0.3">
      <c r="A629">
        <v>628</v>
      </c>
      <c r="B629" s="54">
        <v>45595</v>
      </c>
      <c r="C629" s="53" t="s">
        <v>748</v>
      </c>
      <c r="D629" t="s">
        <v>789</v>
      </c>
      <c r="E629" t="s">
        <v>752</v>
      </c>
      <c r="F629" t="s">
        <v>625</v>
      </c>
      <c r="G629" t="s">
        <v>883</v>
      </c>
      <c r="H629" t="s">
        <v>97</v>
      </c>
      <c r="I629" t="s">
        <v>165</v>
      </c>
      <c r="J629" t="s">
        <v>95</v>
      </c>
      <c r="K629" t="s">
        <v>114</v>
      </c>
      <c r="L629" t="s">
        <v>164</v>
      </c>
      <c r="M629" t="s">
        <v>45</v>
      </c>
      <c r="N629">
        <v>1</v>
      </c>
      <c r="O629">
        <v>1350</v>
      </c>
      <c r="P629" s="2">
        <f t="shared" si="9"/>
        <v>1350</v>
      </c>
    </row>
    <row r="630" spans="1:16" x14ac:dyDescent="0.3">
      <c r="A630">
        <v>629</v>
      </c>
      <c r="B630" s="54">
        <v>45595</v>
      </c>
      <c r="C630" s="53" t="s">
        <v>748</v>
      </c>
      <c r="D630" t="s">
        <v>779</v>
      </c>
      <c r="E630" t="s">
        <v>752</v>
      </c>
      <c r="F630" t="s">
        <v>146</v>
      </c>
      <c r="G630" t="str">
        <f>VLOOKUP(F630,'Ingresos RockstarSkull'!$B:$D,3,0)</f>
        <v>Hugo Vázquez</v>
      </c>
      <c r="H630" t="s">
        <v>97</v>
      </c>
      <c r="I630" t="s">
        <v>127</v>
      </c>
      <c r="J630" t="s">
        <v>95</v>
      </c>
      <c r="K630" t="s">
        <v>114</v>
      </c>
      <c r="L630" t="s">
        <v>147</v>
      </c>
      <c r="M630" t="s">
        <v>45</v>
      </c>
      <c r="N630">
        <v>1</v>
      </c>
      <c r="O630">
        <v>1275</v>
      </c>
      <c r="P630" s="2">
        <f t="shared" si="9"/>
        <v>1275</v>
      </c>
    </row>
    <row r="631" spans="1:16" x14ac:dyDescent="0.3">
      <c r="A631">
        <v>630</v>
      </c>
      <c r="B631" s="54">
        <v>45596</v>
      </c>
      <c r="C631" s="53" t="s">
        <v>749</v>
      </c>
      <c r="D631" t="s">
        <v>364</v>
      </c>
      <c r="E631" t="s">
        <v>752</v>
      </c>
      <c r="F631" t="s">
        <v>752</v>
      </c>
      <c r="G631" t="s">
        <v>312</v>
      </c>
      <c r="H631" t="s">
        <v>8</v>
      </c>
      <c r="I631" t="s">
        <v>854</v>
      </c>
      <c r="J631" t="s">
        <v>854</v>
      </c>
      <c r="K631" t="s">
        <v>130</v>
      </c>
      <c r="L631" t="s">
        <v>854</v>
      </c>
      <c r="M631" t="s">
        <v>45</v>
      </c>
      <c r="N631">
        <v>1</v>
      </c>
      <c r="O631">
        <v>2860</v>
      </c>
      <c r="P631" s="2">
        <f t="shared" si="9"/>
        <v>2860</v>
      </c>
    </row>
    <row r="632" spans="1:16" x14ac:dyDescent="0.3">
      <c r="A632">
        <v>631</v>
      </c>
      <c r="B632" s="54">
        <v>45596</v>
      </c>
      <c r="C632" s="53" t="s">
        <v>749</v>
      </c>
      <c r="D632" t="s">
        <v>478</v>
      </c>
      <c r="E632" t="s">
        <v>752</v>
      </c>
      <c r="F632" t="s">
        <v>752</v>
      </c>
      <c r="G632" t="s">
        <v>312</v>
      </c>
      <c r="H632" t="s">
        <v>8</v>
      </c>
      <c r="I632" t="s">
        <v>854</v>
      </c>
      <c r="J632" t="s">
        <v>854</v>
      </c>
      <c r="K632" t="s">
        <v>130</v>
      </c>
      <c r="L632" t="s">
        <v>854</v>
      </c>
      <c r="M632" t="s">
        <v>45</v>
      </c>
      <c r="N632">
        <v>1</v>
      </c>
      <c r="O632">
        <v>400</v>
      </c>
      <c r="P632" s="2">
        <f t="shared" si="9"/>
        <v>400</v>
      </c>
    </row>
    <row r="633" spans="1:16" x14ac:dyDescent="0.3">
      <c r="A633">
        <v>632</v>
      </c>
      <c r="B633" s="54">
        <v>45596</v>
      </c>
      <c r="C633" s="53" t="s">
        <v>749</v>
      </c>
      <c r="D633" t="s">
        <v>455</v>
      </c>
      <c r="E633" t="s">
        <v>752</v>
      </c>
      <c r="F633" t="s">
        <v>752</v>
      </c>
      <c r="G633" t="s">
        <v>312</v>
      </c>
      <c r="H633" t="s">
        <v>8</v>
      </c>
      <c r="I633" t="s">
        <v>854</v>
      </c>
      <c r="J633" t="s">
        <v>854</v>
      </c>
      <c r="K633" t="s">
        <v>130</v>
      </c>
      <c r="L633" t="s">
        <v>854</v>
      </c>
      <c r="M633" t="s">
        <v>45</v>
      </c>
      <c r="N633">
        <v>1</v>
      </c>
      <c r="O633">
        <v>2100</v>
      </c>
      <c r="P633" s="2">
        <f t="shared" si="9"/>
        <v>2100</v>
      </c>
    </row>
    <row r="634" spans="1:16" x14ac:dyDescent="0.3">
      <c r="A634">
        <v>633</v>
      </c>
      <c r="B634" s="54">
        <v>45596</v>
      </c>
      <c r="C634" s="53" t="s">
        <v>749</v>
      </c>
      <c r="D634" t="s">
        <v>365</v>
      </c>
      <c r="E634" t="s">
        <v>752</v>
      </c>
      <c r="F634" t="s">
        <v>752</v>
      </c>
      <c r="G634" t="s">
        <v>312</v>
      </c>
      <c r="H634" t="s">
        <v>8</v>
      </c>
      <c r="I634" t="s">
        <v>854</v>
      </c>
      <c r="J634" t="s">
        <v>854</v>
      </c>
      <c r="K634" t="s">
        <v>130</v>
      </c>
      <c r="L634" t="s">
        <v>854</v>
      </c>
      <c r="M634" t="s">
        <v>45</v>
      </c>
      <c r="N634">
        <v>1</v>
      </c>
      <c r="O634">
        <v>3680</v>
      </c>
      <c r="P634" s="2">
        <f t="shared" si="9"/>
        <v>3680</v>
      </c>
    </row>
    <row r="635" spans="1:16" x14ac:dyDescent="0.3">
      <c r="A635">
        <v>634</v>
      </c>
      <c r="B635" s="54">
        <v>45596</v>
      </c>
      <c r="C635" s="53" t="s">
        <v>749</v>
      </c>
      <c r="D635" t="s">
        <v>394</v>
      </c>
      <c r="E635" t="s">
        <v>752</v>
      </c>
      <c r="F635" t="s">
        <v>752</v>
      </c>
      <c r="G635" t="s">
        <v>312</v>
      </c>
      <c r="H635" t="s">
        <v>8</v>
      </c>
      <c r="I635" t="s">
        <v>854</v>
      </c>
      <c r="J635" t="s">
        <v>854</v>
      </c>
      <c r="K635" t="s">
        <v>130</v>
      </c>
      <c r="L635" t="s">
        <v>854</v>
      </c>
      <c r="M635" t="s">
        <v>45</v>
      </c>
      <c r="N635">
        <v>4</v>
      </c>
      <c r="O635">
        <v>400</v>
      </c>
      <c r="P635" s="2">
        <f t="shared" si="9"/>
        <v>1600</v>
      </c>
    </row>
    <row r="636" spans="1:16" x14ac:dyDescent="0.3">
      <c r="A636">
        <v>635</v>
      </c>
      <c r="B636" s="54">
        <v>45596</v>
      </c>
      <c r="C636" s="53" t="s">
        <v>749</v>
      </c>
      <c r="D636" t="s">
        <v>470</v>
      </c>
      <c r="E636" t="s">
        <v>752</v>
      </c>
      <c r="F636" t="s">
        <v>752</v>
      </c>
      <c r="G636" t="s">
        <v>312</v>
      </c>
      <c r="H636" t="s">
        <v>8</v>
      </c>
      <c r="I636" t="s">
        <v>854</v>
      </c>
      <c r="J636" t="s">
        <v>854</v>
      </c>
      <c r="K636" t="s">
        <v>130</v>
      </c>
      <c r="L636" t="s">
        <v>854</v>
      </c>
      <c r="M636" t="s">
        <v>45</v>
      </c>
      <c r="N636">
        <v>3</v>
      </c>
      <c r="O636">
        <v>400</v>
      </c>
      <c r="P636" s="2">
        <f t="shared" si="9"/>
        <v>1200</v>
      </c>
    </row>
    <row r="637" spans="1:16" x14ac:dyDescent="0.3">
      <c r="A637">
        <v>636</v>
      </c>
      <c r="B637" s="54">
        <v>45596</v>
      </c>
      <c r="C637" s="53" t="s">
        <v>749</v>
      </c>
      <c r="D637" t="s">
        <v>360</v>
      </c>
      <c r="E637" t="s">
        <v>752</v>
      </c>
      <c r="F637" t="s">
        <v>752</v>
      </c>
      <c r="G637" t="s">
        <v>312</v>
      </c>
      <c r="H637" t="s">
        <v>8</v>
      </c>
      <c r="I637" t="s">
        <v>854</v>
      </c>
      <c r="J637" t="s">
        <v>854</v>
      </c>
      <c r="K637" t="s">
        <v>130</v>
      </c>
      <c r="L637" t="s">
        <v>854</v>
      </c>
      <c r="M637" t="s">
        <v>45</v>
      </c>
      <c r="N637">
        <v>1</v>
      </c>
      <c r="O637">
        <v>480</v>
      </c>
      <c r="P637" s="2">
        <f t="shared" si="9"/>
        <v>480</v>
      </c>
    </row>
    <row r="638" spans="1:16" x14ac:dyDescent="0.3">
      <c r="A638">
        <v>637</v>
      </c>
      <c r="B638" s="54">
        <v>45596</v>
      </c>
      <c r="C638" s="53" t="s">
        <v>749</v>
      </c>
      <c r="D638" t="s">
        <v>418</v>
      </c>
      <c r="E638" t="s">
        <v>752</v>
      </c>
      <c r="F638" t="s">
        <v>752</v>
      </c>
      <c r="G638" t="s">
        <v>312</v>
      </c>
      <c r="H638" t="s">
        <v>8</v>
      </c>
      <c r="I638" t="s">
        <v>854</v>
      </c>
      <c r="J638" t="s">
        <v>854</v>
      </c>
      <c r="K638" t="s">
        <v>130</v>
      </c>
      <c r="L638" t="s">
        <v>854</v>
      </c>
      <c r="M638" t="s">
        <v>45</v>
      </c>
      <c r="N638">
        <v>1</v>
      </c>
      <c r="O638">
        <v>3500</v>
      </c>
      <c r="P638" s="2">
        <f t="shared" si="9"/>
        <v>3500</v>
      </c>
    </row>
    <row r="639" spans="1:16" x14ac:dyDescent="0.3">
      <c r="A639">
        <v>638</v>
      </c>
      <c r="B639" s="54">
        <v>45596</v>
      </c>
      <c r="C639" s="53" t="s">
        <v>749</v>
      </c>
      <c r="D639" t="s">
        <v>334</v>
      </c>
      <c r="E639" t="s">
        <v>752</v>
      </c>
      <c r="F639" t="s">
        <v>752</v>
      </c>
      <c r="G639" t="s">
        <v>312</v>
      </c>
      <c r="H639" t="s">
        <v>8</v>
      </c>
      <c r="I639" t="s">
        <v>854</v>
      </c>
      <c r="J639" t="s">
        <v>854</v>
      </c>
      <c r="K639" t="s">
        <v>130</v>
      </c>
      <c r="L639" t="s">
        <v>854</v>
      </c>
      <c r="M639" t="s">
        <v>45</v>
      </c>
      <c r="N639">
        <v>1</v>
      </c>
      <c r="O639">
        <v>1773.35</v>
      </c>
      <c r="P639" s="2">
        <f t="shared" si="9"/>
        <v>1773.35</v>
      </c>
    </row>
    <row r="640" spans="1:16" x14ac:dyDescent="0.3">
      <c r="A640">
        <v>639</v>
      </c>
      <c r="B640" s="54">
        <v>45597</v>
      </c>
      <c r="C640" s="53" t="s">
        <v>748</v>
      </c>
      <c r="D640" t="s">
        <v>777</v>
      </c>
      <c r="E640" t="s">
        <v>752</v>
      </c>
      <c r="F640" t="s">
        <v>142</v>
      </c>
      <c r="G640" t="str">
        <f>VLOOKUP(F640,'Ingresos RockstarSkull'!$B:$D,3,0)</f>
        <v>Hugo Vázquez</v>
      </c>
      <c r="H640" t="s">
        <v>8</v>
      </c>
      <c r="I640" t="s">
        <v>99</v>
      </c>
      <c r="J640" t="s">
        <v>95</v>
      </c>
      <c r="K640" t="s">
        <v>114</v>
      </c>
      <c r="L640" t="s">
        <v>143</v>
      </c>
      <c r="M640" t="s">
        <v>51</v>
      </c>
      <c r="N640">
        <v>1</v>
      </c>
      <c r="O640">
        <v>1380</v>
      </c>
      <c r="P640" s="2">
        <f t="shared" si="9"/>
        <v>1380</v>
      </c>
    </row>
    <row r="641" spans="1:16" x14ac:dyDescent="0.3">
      <c r="A641">
        <v>640</v>
      </c>
      <c r="B641" s="54">
        <v>45597</v>
      </c>
      <c r="C641" s="53" t="s">
        <v>748</v>
      </c>
      <c r="D641" t="s">
        <v>756</v>
      </c>
      <c r="E641" t="s">
        <v>752</v>
      </c>
      <c r="F641" t="s">
        <v>103</v>
      </c>
      <c r="G641" t="str">
        <f>VLOOKUP(F641,'Ingresos RockstarSkull'!$B:$D,3,0)</f>
        <v>Manuel Reyes</v>
      </c>
      <c r="H641" t="s">
        <v>97</v>
      </c>
      <c r="I641" t="s">
        <v>104</v>
      </c>
      <c r="J641" t="s">
        <v>95</v>
      </c>
      <c r="K641" t="s">
        <v>130</v>
      </c>
      <c r="L641">
        <v>0</v>
      </c>
      <c r="M641" t="s">
        <v>51</v>
      </c>
      <c r="N641">
        <v>1</v>
      </c>
      <c r="O641">
        <v>1500</v>
      </c>
      <c r="P641" s="2">
        <f t="shared" si="9"/>
        <v>1500</v>
      </c>
    </row>
    <row r="642" spans="1:16" x14ac:dyDescent="0.3">
      <c r="A642">
        <v>641</v>
      </c>
      <c r="B642" s="54">
        <v>45598</v>
      </c>
      <c r="C642" s="53" t="s">
        <v>748</v>
      </c>
      <c r="D642" t="s">
        <v>792</v>
      </c>
      <c r="E642" t="s">
        <v>752</v>
      </c>
      <c r="F642" t="s">
        <v>169</v>
      </c>
      <c r="G642" t="str">
        <f>VLOOKUP(F642,'Ingresos RockstarSkull'!$B:$D,3,0)</f>
        <v>Demian Andrade</v>
      </c>
      <c r="H642" t="s">
        <v>97</v>
      </c>
      <c r="I642" t="s">
        <v>99</v>
      </c>
      <c r="J642" t="s">
        <v>95</v>
      </c>
      <c r="K642" t="s">
        <v>114</v>
      </c>
      <c r="L642" t="s">
        <v>170</v>
      </c>
      <c r="M642" t="s">
        <v>51</v>
      </c>
      <c r="N642">
        <v>1</v>
      </c>
      <c r="O642">
        <v>0</v>
      </c>
      <c r="P642" s="2">
        <f t="shared" ref="P642:P705" si="10">N642*O642</f>
        <v>0</v>
      </c>
    </row>
    <row r="643" spans="1:16" x14ac:dyDescent="0.3">
      <c r="A643">
        <v>642</v>
      </c>
      <c r="B643" s="54">
        <v>45598</v>
      </c>
      <c r="C643" s="53" t="s">
        <v>748</v>
      </c>
      <c r="D643" t="s">
        <v>793</v>
      </c>
      <c r="E643" t="s">
        <v>752</v>
      </c>
      <c r="F643" t="s">
        <v>171</v>
      </c>
      <c r="G643" t="str">
        <f>VLOOKUP(F643,'Ingresos RockstarSkull'!$B:$D,3,0)</f>
        <v>Manuel Reyes</v>
      </c>
      <c r="H643" t="s">
        <v>97</v>
      </c>
      <c r="I643" t="s">
        <v>99</v>
      </c>
      <c r="J643" t="s">
        <v>95</v>
      </c>
      <c r="K643" t="s">
        <v>114</v>
      </c>
      <c r="L643" t="s">
        <v>170</v>
      </c>
      <c r="M643" t="s">
        <v>51</v>
      </c>
      <c r="N643">
        <v>1</v>
      </c>
      <c r="O643">
        <v>0</v>
      </c>
      <c r="P643" s="2">
        <f t="shared" si="10"/>
        <v>0</v>
      </c>
    </row>
    <row r="644" spans="1:16" x14ac:dyDescent="0.3">
      <c r="A644">
        <v>643</v>
      </c>
      <c r="B644" s="54">
        <v>45598</v>
      </c>
      <c r="C644" s="53" t="s">
        <v>748</v>
      </c>
      <c r="D644" t="s">
        <v>754</v>
      </c>
      <c r="E644" t="s">
        <v>752</v>
      </c>
      <c r="F644" t="s">
        <v>98</v>
      </c>
      <c r="G644" t="str">
        <f>VLOOKUP(F644,'Ingresos RockstarSkull'!$B:$D,3,0)</f>
        <v>Hugo Vázquez</v>
      </c>
      <c r="H644" t="s">
        <v>100</v>
      </c>
      <c r="I644" t="s">
        <v>99</v>
      </c>
      <c r="J644" t="s">
        <v>95</v>
      </c>
      <c r="K644">
        <v>0</v>
      </c>
      <c r="L644">
        <v>0</v>
      </c>
      <c r="M644" t="s">
        <v>51</v>
      </c>
      <c r="N644">
        <v>1</v>
      </c>
      <c r="O644">
        <v>0</v>
      </c>
      <c r="P644" s="2">
        <f t="shared" si="10"/>
        <v>0</v>
      </c>
    </row>
    <row r="645" spans="1:16" x14ac:dyDescent="0.3">
      <c r="A645">
        <v>644</v>
      </c>
      <c r="B645" s="54">
        <v>45598</v>
      </c>
      <c r="C645" s="53" t="s">
        <v>749</v>
      </c>
      <c r="D645" t="s">
        <v>535</v>
      </c>
      <c r="E645" t="s">
        <v>752</v>
      </c>
      <c r="F645" t="s">
        <v>752</v>
      </c>
      <c r="G645" t="s">
        <v>18</v>
      </c>
      <c r="H645" t="s">
        <v>19</v>
      </c>
      <c r="I645" t="s">
        <v>854</v>
      </c>
      <c r="J645" t="s">
        <v>854</v>
      </c>
      <c r="K645" t="s">
        <v>130</v>
      </c>
      <c r="L645" t="s">
        <v>854</v>
      </c>
      <c r="M645" t="s">
        <v>45</v>
      </c>
      <c r="N645">
        <v>2</v>
      </c>
      <c r="O645">
        <v>7590</v>
      </c>
      <c r="P645" s="2">
        <f t="shared" si="10"/>
        <v>15180</v>
      </c>
    </row>
    <row r="646" spans="1:16" x14ac:dyDescent="0.3">
      <c r="A646">
        <v>645</v>
      </c>
      <c r="B646" s="54">
        <v>45600</v>
      </c>
      <c r="C646" s="53" t="s">
        <v>748</v>
      </c>
      <c r="D646" t="s">
        <v>782</v>
      </c>
      <c r="E646" t="s">
        <v>752</v>
      </c>
      <c r="F646" t="s">
        <v>617</v>
      </c>
      <c r="G646" t="s">
        <v>883</v>
      </c>
      <c r="H646" t="s">
        <v>97</v>
      </c>
      <c r="I646" t="s">
        <v>154</v>
      </c>
      <c r="J646" t="s">
        <v>95</v>
      </c>
      <c r="K646" t="s">
        <v>114</v>
      </c>
      <c r="L646" t="s">
        <v>155</v>
      </c>
      <c r="M646" t="s">
        <v>45</v>
      </c>
      <c r="N646">
        <v>1</v>
      </c>
      <c r="O646">
        <v>1350</v>
      </c>
      <c r="P646" s="2">
        <f t="shared" si="10"/>
        <v>1350</v>
      </c>
    </row>
    <row r="647" spans="1:16" x14ac:dyDescent="0.3">
      <c r="A647">
        <v>646</v>
      </c>
      <c r="B647" s="54">
        <v>45600</v>
      </c>
      <c r="C647" s="53" t="s">
        <v>748</v>
      </c>
      <c r="D647" t="s">
        <v>778</v>
      </c>
      <c r="E647" t="s">
        <v>752</v>
      </c>
      <c r="F647" t="s">
        <v>144</v>
      </c>
      <c r="G647" t="str">
        <f>VLOOKUP(F647,'Ingresos RockstarSkull'!$B:$D,3,0)</f>
        <v>Julio Olvera</v>
      </c>
      <c r="H647" t="s">
        <v>97</v>
      </c>
      <c r="I647" t="s">
        <v>115</v>
      </c>
      <c r="J647" t="s">
        <v>95</v>
      </c>
      <c r="K647" t="s">
        <v>114</v>
      </c>
      <c r="L647" t="s">
        <v>145</v>
      </c>
      <c r="M647" t="s">
        <v>45</v>
      </c>
      <c r="N647">
        <v>1</v>
      </c>
      <c r="O647">
        <v>1350</v>
      </c>
      <c r="P647" s="2">
        <f t="shared" si="10"/>
        <v>1350</v>
      </c>
    </row>
    <row r="648" spans="1:16" x14ac:dyDescent="0.3">
      <c r="A648">
        <v>647</v>
      </c>
      <c r="B648" s="54">
        <v>45600</v>
      </c>
      <c r="C648" s="53" t="s">
        <v>748</v>
      </c>
      <c r="D648" t="s">
        <v>768</v>
      </c>
      <c r="E648" t="s">
        <v>752</v>
      </c>
      <c r="F648" t="s">
        <v>126</v>
      </c>
      <c r="G648" t="str">
        <f>VLOOKUP(F648,'Ingresos RockstarSkull'!$B:$D,3,0)</f>
        <v>Julio Olvera</v>
      </c>
      <c r="H648" t="s">
        <v>97</v>
      </c>
      <c r="I648" t="s">
        <v>127</v>
      </c>
      <c r="J648" t="s">
        <v>95</v>
      </c>
      <c r="K648" t="s">
        <v>114</v>
      </c>
      <c r="L648" t="s">
        <v>128</v>
      </c>
      <c r="M648" t="s">
        <v>45</v>
      </c>
      <c r="N648">
        <v>1</v>
      </c>
      <c r="O648">
        <v>1800</v>
      </c>
      <c r="P648" s="2">
        <f t="shared" si="10"/>
        <v>1800</v>
      </c>
    </row>
    <row r="649" spans="1:16" x14ac:dyDescent="0.3">
      <c r="A649">
        <v>648</v>
      </c>
      <c r="B649" s="54">
        <v>45600</v>
      </c>
      <c r="C649" s="53" t="s">
        <v>748</v>
      </c>
      <c r="D649" t="s">
        <v>758</v>
      </c>
      <c r="E649" t="s">
        <v>752</v>
      </c>
      <c r="F649" t="s">
        <v>107</v>
      </c>
      <c r="G649" t="str">
        <f>VLOOKUP(F649,'Ingresos RockstarSkull'!$B:$D,3,0)</f>
        <v>Julio Olvera</v>
      </c>
      <c r="H649" t="s">
        <v>8</v>
      </c>
      <c r="I649" t="s">
        <v>108</v>
      </c>
      <c r="J649" t="s">
        <v>95</v>
      </c>
      <c r="K649" t="s">
        <v>114</v>
      </c>
      <c r="L649" t="s">
        <v>555</v>
      </c>
      <c r="M649" t="s">
        <v>45</v>
      </c>
      <c r="N649">
        <v>1</v>
      </c>
      <c r="O649">
        <v>0</v>
      </c>
      <c r="P649" s="2">
        <f t="shared" si="10"/>
        <v>0</v>
      </c>
    </row>
    <row r="650" spans="1:16" x14ac:dyDescent="0.3">
      <c r="A650">
        <v>649</v>
      </c>
      <c r="B650" s="54">
        <v>45600</v>
      </c>
      <c r="C650" s="53" t="s">
        <v>749</v>
      </c>
      <c r="D650" t="s">
        <v>479</v>
      </c>
      <c r="E650" t="s">
        <v>752</v>
      </c>
      <c r="F650" t="s">
        <v>752</v>
      </c>
      <c r="G650" t="s">
        <v>312</v>
      </c>
      <c r="H650" t="s">
        <v>8</v>
      </c>
      <c r="I650" t="s">
        <v>854</v>
      </c>
      <c r="J650" t="s">
        <v>854</v>
      </c>
      <c r="K650" t="s">
        <v>130</v>
      </c>
      <c r="L650" t="s">
        <v>854</v>
      </c>
      <c r="M650" t="s">
        <v>45</v>
      </c>
      <c r="N650">
        <v>1</v>
      </c>
      <c r="O650">
        <v>400</v>
      </c>
      <c r="P650" s="2">
        <f t="shared" si="10"/>
        <v>400</v>
      </c>
    </row>
    <row r="651" spans="1:16" x14ac:dyDescent="0.3">
      <c r="A651">
        <v>650</v>
      </c>
      <c r="B651" s="54">
        <v>45600</v>
      </c>
      <c r="C651" s="53" t="s">
        <v>749</v>
      </c>
      <c r="D651" t="s">
        <v>480</v>
      </c>
      <c r="E651" t="s">
        <v>752</v>
      </c>
      <c r="F651" t="s">
        <v>752</v>
      </c>
      <c r="G651" t="s">
        <v>312</v>
      </c>
      <c r="H651" t="s">
        <v>8</v>
      </c>
      <c r="I651" t="s">
        <v>854</v>
      </c>
      <c r="J651" t="s">
        <v>854</v>
      </c>
      <c r="K651" t="s">
        <v>130</v>
      </c>
      <c r="L651" t="s">
        <v>854</v>
      </c>
      <c r="M651" t="s">
        <v>45</v>
      </c>
      <c r="N651">
        <v>1</v>
      </c>
      <c r="O651">
        <v>690</v>
      </c>
      <c r="P651" s="2">
        <f t="shared" si="10"/>
        <v>690</v>
      </c>
    </row>
    <row r="652" spans="1:16" x14ac:dyDescent="0.3">
      <c r="A652">
        <v>651</v>
      </c>
      <c r="B652" s="54">
        <v>45601</v>
      </c>
      <c r="C652" s="53" t="s">
        <v>748</v>
      </c>
      <c r="D652" t="s">
        <v>794</v>
      </c>
      <c r="E652" t="s">
        <v>752</v>
      </c>
      <c r="F652" t="s">
        <v>172</v>
      </c>
      <c r="G652" t="str">
        <f>VLOOKUP(F652,'Ingresos RockstarSkull'!$B:$D,3,0)</f>
        <v>Julio Olvera</v>
      </c>
      <c r="H652" t="s">
        <v>97</v>
      </c>
      <c r="I652" t="s">
        <v>152</v>
      </c>
      <c r="J652" t="s">
        <v>95</v>
      </c>
      <c r="K652" t="s">
        <v>114</v>
      </c>
      <c r="L652" t="s">
        <v>173</v>
      </c>
      <c r="M652" t="s">
        <v>51</v>
      </c>
      <c r="N652">
        <v>1</v>
      </c>
      <c r="O652">
        <v>1350</v>
      </c>
      <c r="P652" s="2">
        <f t="shared" si="10"/>
        <v>1350</v>
      </c>
    </row>
    <row r="653" spans="1:16" x14ac:dyDescent="0.3">
      <c r="A653">
        <v>652</v>
      </c>
      <c r="B653" s="54">
        <v>45601</v>
      </c>
      <c r="C653" s="53" t="s">
        <v>748</v>
      </c>
      <c r="D653" t="s">
        <v>795</v>
      </c>
      <c r="E653" t="s">
        <v>752</v>
      </c>
      <c r="F653" t="s">
        <v>174</v>
      </c>
      <c r="G653" t="str">
        <f>VLOOKUP(F653,'Ingresos RockstarSkull'!$B:$D,3,0)</f>
        <v>Julio Olvera</v>
      </c>
      <c r="H653" t="s">
        <v>97</v>
      </c>
      <c r="I653" t="s">
        <v>136</v>
      </c>
      <c r="J653" t="s">
        <v>95</v>
      </c>
      <c r="K653" t="s">
        <v>114</v>
      </c>
      <c r="L653" t="s">
        <v>175</v>
      </c>
      <c r="M653" t="s">
        <v>45</v>
      </c>
      <c r="N653">
        <v>1</v>
      </c>
      <c r="O653">
        <v>1350</v>
      </c>
      <c r="P653" s="2">
        <f t="shared" si="10"/>
        <v>1350</v>
      </c>
    </row>
    <row r="654" spans="1:16" x14ac:dyDescent="0.3">
      <c r="A654">
        <v>653</v>
      </c>
      <c r="B654" s="54">
        <v>45601</v>
      </c>
      <c r="C654" s="53" t="s">
        <v>748</v>
      </c>
      <c r="D654" t="s">
        <v>796</v>
      </c>
      <c r="E654" t="s">
        <v>752</v>
      </c>
      <c r="F654" t="s">
        <v>176</v>
      </c>
      <c r="G654" t="str">
        <f>VLOOKUP(F654,'Ingresos RockstarSkull'!$B:$D,3,0)</f>
        <v>Manuel Reyes</v>
      </c>
      <c r="H654" t="s">
        <v>97</v>
      </c>
      <c r="I654" t="s">
        <v>177</v>
      </c>
      <c r="J654" t="s">
        <v>95</v>
      </c>
      <c r="K654" t="s">
        <v>114</v>
      </c>
      <c r="L654" t="s">
        <v>176</v>
      </c>
      <c r="M654" t="s">
        <v>51</v>
      </c>
      <c r="N654">
        <v>1</v>
      </c>
      <c r="O654">
        <v>1350</v>
      </c>
      <c r="P654" s="2">
        <f t="shared" si="10"/>
        <v>1350</v>
      </c>
    </row>
    <row r="655" spans="1:16" x14ac:dyDescent="0.3">
      <c r="A655">
        <v>654</v>
      </c>
      <c r="B655" s="54">
        <v>45601</v>
      </c>
      <c r="C655" s="53" t="s">
        <v>748</v>
      </c>
      <c r="D655" t="s">
        <v>787</v>
      </c>
      <c r="E655" t="s">
        <v>752</v>
      </c>
      <c r="F655" t="s">
        <v>160</v>
      </c>
      <c r="G655" t="str">
        <f>VLOOKUP(F655,'Ingresos RockstarSkull'!$B:$D,3,0)</f>
        <v>Nahomy Perez</v>
      </c>
      <c r="H655" t="s">
        <v>97</v>
      </c>
      <c r="I655" t="s">
        <v>161</v>
      </c>
      <c r="J655" t="s">
        <v>95</v>
      </c>
      <c r="K655" t="s">
        <v>114</v>
      </c>
      <c r="L655" t="s">
        <v>160</v>
      </c>
      <c r="M655" t="s">
        <v>51</v>
      </c>
      <c r="N655">
        <v>1</v>
      </c>
      <c r="O655">
        <v>1350</v>
      </c>
      <c r="P655" s="2">
        <f t="shared" si="10"/>
        <v>1350</v>
      </c>
    </row>
    <row r="656" spans="1:16" x14ac:dyDescent="0.3">
      <c r="A656">
        <v>655</v>
      </c>
      <c r="B656" s="54">
        <v>45601</v>
      </c>
      <c r="C656" s="53" t="s">
        <v>748</v>
      </c>
      <c r="D656" t="s">
        <v>780</v>
      </c>
      <c r="E656" t="s">
        <v>752</v>
      </c>
      <c r="F656" t="s">
        <v>148</v>
      </c>
      <c r="G656" t="s">
        <v>883</v>
      </c>
      <c r="H656" t="s">
        <v>97</v>
      </c>
      <c r="I656" t="s">
        <v>149</v>
      </c>
      <c r="J656" t="s">
        <v>95</v>
      </c>
      <c r="K656" t="s">
        <v>114</v>
      </c>
      <c r="L656" t="s">
        <v>150</v>
      </c>
      <c r="M656" t="s">
        <v>45</v>
      </c>
      <c r="N656">
        <v>1</v>
      </c>
      <c r="O656">
        <v>1350</v>
      </c>
      <c r="P656" s="2">
        <f t="shared" si="10"/>
        <v>1350</v>
      </c>
    </row>
    <row r="657" spans="1:16" x14ac:dyDescent="0.3">
      <c r="A657">
        <v>656</v>
      </c>
      <c r="B657" s="54">
        <v>45601</v>
      </c>
      <c r="C657" s="53" t="s">
        <v>748</v>
      </c>
      <c r="D657" t="s">
        <v>781</v>
      </c>
      <c r="E657" t="s">
        <v>752</v>
      </c>
      <c r="F657" t="s">
        <v>151</v>
      </c>
      <c r="G657" t="str">
        <f>VLOOKUP(F657,'Ingresos RockstarSkull'!$B:$D,3,0)</f>
        <v>Hugo Vázquez</v>
      </c>
      <c r="H657" t="s">
        <v>97</v>
      </c>
      <c r="I657" t="s">
        <v>152</v>
      </c>
      <c r="J657" t="s">
        <v>95</v>
      </c>
      <c r="K657" t="s">
        <v>114</v>
      </c>
      <c r="L657" t="s">
        <v>153</v>
      </c>
      <c r="M657" t="s">
        <v>51</v>
      </c>
      <c r="N657">
        <v>1</v>
      </c>
      <c r="O657">
        <v>1350</v>
      </c>
      <c r="P657" s="2">
        <f t="shared" si="10"/>
        <v>1350</v>
      </c>
    </row>
    <row r="658" spans="1:16" x14ac:dyDescent="0.3">
      <c r="A658">
        <v>657</v>
      </c>
      <c r="B658" s="54">
        <v>45603</v>
      </c>
      <c r="C658" s="53" t="s">
        <v>749</v>
      </c>
      <c r="D658" s="53" t="s">
        <v>522</v>
      </c>
      <c r="E658" t="s">
        <v>746</v>
      </c>
      <c r="F658" t="s">
        <v>751</v>
      </c>
      <c r="G658" t="s">
        <v>191</v>
      </c>
      <c r="H658" t="s">
        <v>19</v>
      </c>
      <c r="I658" t="s">
        <v>854</v>
      </c>
      <c r="J658" t="s">
        <v>854</v>
      </c>
      <c r="K658" t="s">
        <v>854</v>
      </c>
      <c r="L658" t="s">
        <v>854</v>
      </c>
      <c r="M658" t="s">
        <v>45</v>
      </c>
      <c r="N658">
        <v>1</v>
      </c>
      <c r="O658">
        <v>5781.05</v>
      </c>
      <c r="P658" s="2">
        <f t="shared" si="10"/>
        <v>5781.05</v>
      </c>
    </row>
    <row r="659" spans="1:16" x14ac:dyDescent="0.3">
      <c r="A659">
        <v>658</v>
      </c>
      <c r="B659" s="54">
        <v>45603</v>
      </c>
      <c r="C659" s="53" t="s">
        <v>749</v>
      </c>
      <c r="D659" s="53" t="s">
        <v>523</v>
      </c>
      <c r="E659" t="s">
        <v>746</v>
      </c>
      <c r="F659" t="s">
        <v>751</v>
      </c>
      <c r="G659" t="s">
        <v>18</v>
      </c>
      <c r="H659" t="s">
        <v>19</v>
      </c>
      <c r="I659" t="s">
        <v>854</v>
      </c>
      <c r="J659" t="s">
        <v>854</v>
      </c>
      <c r="K659" t="s">
        <v>854</v>
      </c>
      <c r="L659" t="s">
        <v>854</v>
      </c>
      <c r="M659" t="s">
        <v>45</v>
      </c>
      <c r="N659">
        <v>1</v>
      </c>
      <c r="O659">
        <v>5329.95</v>
      </c>
      <c r="P659" s="2">
        <f t="shared" si="10"/>
        <v>5329.95</v>
      </c>
    </row>
    <row r="660" spans="1:16" x14ac:dyDescent="0.3">
      <c r="A660">
        <v>659</v>
      </c>
      <c r="B660" s="54">
        <v>45603</v>
      </c>
      <c r="C660" s="53" t="s">
        <v>749</v>
      </c>
      <c r="D660" s="53" t="s">
        <v>733</v>
      </c>
      <c r="E660" t="s">
        <v>746</v>
      </c>
      <c r="F660" t="s">
        <v>751</v>
      </c>
      <c r="G660" t="s">
        <v>18</v>
      </c>
      <c r="H660" t="s">
        <v>19</v>
      </c>
      <c r="I660" t="s">
        <v>854</v>
      </c>
      <c r="J660" t="s">
        <v>854</v>
      </c>
      <c r="K660" t="s">
        <v>854</v>
      </c>
      <c r="L660" t="s">
        <v>854</v>
      </c>
      <c r="M660" t="s">
        <v>45</v>
      </c>
      <c r="N660">
        <v>1</v>
      </c>
      <c r="O660">
        <v>209.9</v>
      </c>
      <c r="P660" s="2">
        <f t="shared" si="10"/>
        <v>209.9</v>
      </c>
    </row>
    <row r="661" spans="1:16" x14ac:dyDescent="0.3">
      <c r="A661">
        <v>660</v>
      </c>
      <c r="B661" s="54">
        <v>45603</v>
      </c>
      <c r="C661" s="53" t="s">
        <v>749</v>
      </c>
      <c r="D661" s="53" t="s">
        <v>540</v>
      </c>
      <c r="E661" t="s">
        <v>746</v>
      </c>
      <c r="F661" t="s">
        <v>751</v>
      </c>
      <c r="G661" t="s">
        <v>18</v>
      </c>
      <c r="H661" t="s">
        <v>19</v>
      </c>
      <c r="I661" t="s">
        <v>854</v>
      </c>
      <c r="J661" t="s">
        <v>854</v>
      </c>
      <c r="K661" t="s">
        <v>854</v>
      </c>
      <c r="L661" t="s">
        <v>854</v>
      </c>
      <c r="M661" t="s">
        <v>45</v>
      </c>
      <c r="N661">
        <v>3</v>
      </c>
      <c r="O661">
        <v>103.94</v>
      </c>
      <c r="P661" s="2">
        <f t="shared" si="10"/>
        <v>311.82</v>
      </c>
    </row>
    <row r="662" spans="1:16" x14ac:dyDescent="0.3">
      <c r="A662">
        <v>661</v>
      </c>
      <c r="B662" s="54">
        <v>45603</v>
      </c>
      <c r="C662" s="53" t="s">
        <v>749</v>
      </c>
      <c r="D662" s="53" t="s">
        <v>734</v>
      </c>
      <c r="E662" t="s">
        <v>746</v>
      </c>
      <c r="F662" t="s">
        <v>751</v>
      </c>
      <c r="G662" t="s">
        <v>18</v>
      </c>
      <c r="H662" t="s">
        <v>19</v>
      </c>
      <c r="I662" t="s">
        <v>854</v>
      </c>
      <c r="J662" t="s">
        <v>854</v>
      </c>
      <c r="K662" t="s">
        <v>854</v>
      </c>
      <c r="L662" t="s">
        <v>854</v>
      </c>
      <c r="M662" t="s">
        <v>45</v>
      </c>
      <c r="N662">
        <v>5</v>
      </c>
      <c r="O662">
        <v>79.733999999999995</v>
      </c>
      <c r="P662" s="2">
        <f t="shared" si="10"/>
        <v>398.66999999999996</v>
      </c>
    </row>
    <row r="663" spans="1:16" x14ac:dyDescent="0.3">
      <c r="A663">
        <v>662</v>
      </c>
      <c r="B663" s="54">
        <v>45603</v>
      </c>
      <c r="C663" s="53" t="s">
        <v>749</v>
      </c>
      <c r="D663" s="53" t="s">
        <v>541</v>
      </c>
      <c r="E663" t="s">
        <v>746</v>
      </c>
      <c r="F663" t="s">
        <v>751</v>
      </c>
      <c r="G663" t="s">
        <v>18</v>
      </c>
      <c r="H663" t="s">
        <v>19</v>
      </c>
      <c r="I663" t="s">
        <v>854</v>
      </c>
      <c r="J663" t="s">
        <v>854</v>
      </c>
      <c r="K663" t="s">
        <v>854</v>
      </c>
      <c r="L663" t="s">
        <v>854</v>
      </c>
      <c r="M663" t="s">
        <v>45</v>
      </c>
      <c r="N663">
        <v>5</v>
      </c>
      <c r="O663">
        <v>277.08999999999997</v>
      </c>
      <c r="P663" s="2">
        <f t="shared" si="10"/>
        <v>1385.4499999999998</v>
      </c>
    </row>
    <row r="664" spans="1:16" x14ac:dyDescent="0.3">
      <c r="A664">
        <v>663</v>
      </c>
      <c r="B664" s="54">
        <v>45603</v>
      </c>
      <c r="C664" s="53" t="s">
        <v>748</v>
      </c>
      <c r="D664" t="s">
        <v>798</v>
      </c>
      <c r="E664" t="s">
        <v>752</v>
      </c>
      <c r="F664" t="s">
        <v>179</v>
      </c>
      <c r="G664" t="str">
        <f>VLOOKUP(F664,'Ingresos RockstarSkull'!$B:$D,3,0)</f>
        <v>Julio Olvera</v>
      </c>
      <c r="H664" t="s">
        <v>97</v>
      </c>
      <c r="I664" t="s">
        <v>163</v>
      </c>
      <c r="J664" t="s">
        <v>95</v>
      </c>
      <c r="K664" t="s">
        <v>114</v>
      </c>
      <c r="L664" t="s">
        <v>147</v>
      </c>
      <c r="M664" t="s">
        <v>51</v>
      </c>
      <c r="N664">
        <v>1</v>
      </c>
      <c r="O664">
        <v>1350</v>
      </c>
      <c r="P664" s="2">
        <f t="shared" si="10"/>
        <v>1350</v>
      </c>
    </row>
    <row r="665" spans="1:16" x14ac:dyDescent="0.3">
      <c r="A665">
        <v>664</v>
      </c>
      <c r="B665" s="54">
        <v>45604</v>
      </c>
      <c r="C665" s="53" t="s">
        <v>749</v>
      </c>
      <c r="D665" t="s">
        <v>534</v>
      </c>
      <c r="E665" t="s">
        <v>752</v>
      </c>
      <c r="F665" t="s">
        <v>752</v>
      </c>
      <c r="G665" t="s">
        <v>18</v>
      </c>
      <c r="H665" t="s">
        <v>19</v>
      </c>
      <c r="I665" t="s">
        <v>854</v>
      </c>
      <c r="J665" t="s">
        <v>854</v>
      </c>
      <c r="K665" t="s">
        <v>130</v>
      </c>
      <c r="L665" t="s">
        <v>854</v>
      </c>
      <c r="M665" t="s">
        <v>45</v>
      </c>
      <c r="N665">
        <v>2</v>
      </c>
      <c r="O665">
        <v>7399</v>
      </c>
      <c r="P665" s="2">
        <f t="shared" si="10"/>
        <v>14798</v>
      </c>
    </row>
    <row r="666" spans="1:16" x14ac:dyDescent="0.3">
      <c r="A666">
        <v>665</v>
      </c>
      <c r="B666" s="54">
        <v>45605</v>
      </c>
      <c r="C666" s="53" t="s">
        <v>748</v>
      </c>
      <c r="D666" t="s">
        <v>801</v>
      </c>
      <c r="E666" t="s">
        <v>752</v>
      </c>
      <c r="F666" t="s">
        <v>183</v>
      </c>
      <c r="G666" t="str">
        <f>VLOOKUP(F666,'Ingresos RockstarSkull'!$B:$D,3,0)</f>
        <v>Manuel Reyes</v>
      </c>
      <c r="H666" t="s">
        <v>97</v>
      </c>
      <c r="I666" t="s">
        <v>165</v>
      </c>
      <c r="J666" t="s">
        <v>95</v>
      </c>
      <c r="K666" t="s">
        <v>114</v>
      </c>
      <c r="L666" t="s">
        <v>184</v>
      </c>
      <c r="M666" t="s">
        <v>51</v>
      </c>
      <c r="N666">
        <v>1</v>
      </c>
      <c r="O666">
        <v>1350</v>
      </c>
      <c r="P666" s="2">
        <f t="shared" si="10"/>
        <v>1350</v>
      </c>
    </row>
    <row r="667" spans="1:16" x14ac:dyDescent="0.3">
      <c r="A667">
        <v>666</v>
      </c>
      <c r="B667" s="54">
        <v>45605</v>
      </c>
      <c r="C667" s="53" t="s">
        <v>748</v>
      </c>
      <c r="D667" t="s">
        <v>807</v>
      </c>
      <c r="E667" t="s">
        <v>752</v>
      </c>
      <c r="F667" t="s">
        <v>618</v>
      </c>
      <c r="G667" t="str">
        <f>VLOOKUP(F667,'Ingresos RockstarSkull'!$B:$D,3,0)</f>
        <v>Julio Olvera</v>
      </c>
      <c r="H667" t="s">
        <v>97</v>
      </c>
      <c r="I667" t="s">
        <v>165</v>
      </c>
      <c r="J667" t="s">
        <v>95</v>
      </c>
      <c r="K667" t="s">
        <v>130</v>
      </c>
      <c r="L667" t="s">
        <v>189</v>
      </c>
      <c r="M667" t="s">
        <v>51</v>
      </c>
      <c r="N667">
        <v>1</v>
      </c>
      <c r="O667">
        <v>1350</v>
      </c>
      <c r="P667" s="2">
        <f t="shared" si="10"/>
        <v>1350</v>
      </c>
    </row>
    <row r="668" spans="1:16" x14ac:dyDescent="0.3">
      <c r="A668">
        <v>667</v>
      </c>
      <c r="B668" s="54">
        <v>45605</v>
      </c>
      <c r="C668" s="53" t="s">
        <v>748</v>
      </c>
      <c r="D668" t="s">
        <v>767</v>
      </c>
      <c r="E668" t="s">
        <v>752</v>
      </c>
      <c r="F668" t="s">
        <v>123</v>
      </c>
      <c r="G668" t="str">
        <f>VLOOKUP(F668,'Ingresos RockstarSkull'!$B:$D,3,0)</f>
        <v>Julio Olvera</v>
      </c>
      <c r="H668" t="s">
        <v>97</v>
      </c>
      <c r="I668" t="s">
        <v>124</v>
      </c>
      <c r="J668" t="s">
        <v>95</v>
      </c>
      <c r="K668" t="s">
        <v>114</v>
      </c>
      <c r="L668" t="s">
        <v>125</v>
      </c>
      <c r="M668" t="s">
        <v>51</v>
      </c>
      <c r="N668">
        <v>1</v>
      </c>
      <c r="O668">
        <v>1350</v>
      </c>
      <c r="P668" s="2">
        <f t="shared" si="10"/>
        <v>1350</v>
      </c>
    </row>
    <row r="669" spans="1:16" x14ac:dyDescent="0.3">
      <c r="A669">
        <v>668</v>
      </c>
      <c r="B669" s="54">
        <v>45605</v>
      </c>
      <c r="C669" s="53" t="s">
        <v>748</v>
      </c>
      <c r="D669" t="s">
        <v>760</v>
      </c>
      <c r="E669" t="s">
        <v>752</v>
      </c>
      <c r="F669" t="s">
        <v>110</v>
      </c>
      <c r="G669" t="s">
        <v>883</v>
      </c>
      <c r="H669" t="s">
        <v>97</v>
      </c>
      <c r="I669" t="s">
        <v>111</v>
      </c>
      <c r="J669" t="s">
        <v>95</v>
      </c>
      <c r="K669" t="s">
        <v>114</v>
      </c>
      <c r="L669" t="s">
        <v>128</v>
      </c>
      <c r="M669" t="s">
        <v>45</v>
      </c>
      <c r="N669">
        <v>1</v>
      </c>
      <c r="O669">
        <v>1800</v>
      </c>
      <c r="P669" s="2">
        <f t="shared" si="10"/>
        <v>1800</v>
      </c>
    </row>
    <row r="670" spans="1:16" x14ac:dyDescent="0.3">
      <c r="A670">
        <v>669</v>
      </c>
      <c r="B670" s="54">
        <v>45605</v>
      </c>
      <c r="C670" s="53" t="s">
        <v>749</v>
      </c>
      <c r="D670" t="s">
        <v>279</v>
      </c>
      <c r="E670" t="s">
        <v>752</v>
      </c>
      <c r="F670" t="s">
        <v>752</v>
      </c>
      <c r="G670" t="s">
        <v>312</v>
      </c>
      <c r="H670" t="s">
        <v>8</v>
      </c>
      <c r="I670" t="s">
        <v>854</v>
      </c>
      <c r="J670" t="s">
        <v>854</v>
      </c>
      <c r="K670" t="s">
        <v>130</v>
      </c>
      <c r="L670" t="s">
        <v>854</v>
      </c>
      <c r="M670" t="s">
        <v>45</v>
      </c>
      <c r="N670">
        <v>1</v>
      </c>
      <c r="O670">
        <v>5250</v>
      </c>
      <c r="P670" s="2">
        <f t="shared" si="10"/>
        <v>5250</v>
      </c>
    </row>
    <row r="671" spans="1:16" x14ac:dyDescent="0.3">
      <c r="A671">
        <v>670</v>
      </c>
      <c r="B671" s="54">
        <v>45606</v>
      </c>
      <c r="C671" s="53" t="s">
        <v>748</v>
      </c>
      <c r="D671" t="s">
        <v>776</v>
      </c>
      <c r="E671" t="s">
        <v>752</v>
      </c>
      <c r="F671" t="s">
        <v>139</v>
      </c>
      <c r="G671" t="str">
        <f>VLOOKUP(F671,'Ingresos RockstarSkull'!$B:$D,3,0)</f>
        <v>Hugo Vázquez</v>
      </c>
      <c r="H671" t="s">
        <v>97</v>
      </c>
      <c r="I671" t="s">
        <v>140</v>
      </c>
      <c r="J671" t="s">
        <v>95</v>
      </c>
      <c r="K671" t="s">
        <v>114</v>
      </c>
      <c r="L671" t="s">
        <v>141</v>
      </c>
      <c r="M671" t="s">
        <v>51</v>
      </c>
      <c r="N671">
        <v>1</v>
      </c>
      <c r="O671">
        <v>1350</v>
      </c>
      <c r="P671" s="2">
        <f t="shared" si="10"/>
        <v>1350</v>
      </c>
    </row>
    <row r="672" spans="1:16" x14ac:dyDescent="0.3">
      <c r="A672">
        <v>671</v>
      </c>
      <c r="B672" s="54">
        <v>45608</v>
      </c>
      <c r="C672" s="53" t="s">
        <v>749</v>
      </c>
      <c r="D672" t="s">
        <v>481</v>
      </c>
      <c r="E672" t="s">
        <v>752</v>
      </c>
      <c r="F672" t="s">
        <v>752</v>
      </c>
      <c r="G672" t="s">
        <v>312</v>
      </c>
      <c r="H672" t="s">
        <v>8</v>
      </c>
      <c r="I672" t="s">
        <v>854</v>
      </c>
      <c r="J672" t="s">
        <v>854</v>
      </c>
      <c r="K672" t="s">
        <v>130</v>
      </c>
      <c r="L672" t="s">
        <v>854</v>
      </c>
      <c r="M672" t="s">
        <v>45</v>
      </c>
      <c r="N672">
        <v>1</v>
      </c>
      <c r="O672">
        <v>400</v>
      </c>
      <c r="P672" s="2">
        <f t="shared" si="10"/>
        <v>400</v>
      </c>
    </row>
    <row r="673" spans="1:16" x14ac:dyDescent="0.3">
      <c r="A673">
        <v>672</v>
      </c>
      <c r="B673" s="54">
        <v>45608</v>
      </c>
      <c r="C673" s="53" t="s">
        <v>749</v>
      </c>
      <c r="D673" t="s">
        <v>520</v>
      </c>
      <c r="E673" t="s">
        <v>752</v>
      </c>
      <c r="F673" t="s">
        <v>752</v>
      </c>
      <c r="G673" t="s">
        <v>312</v>
      </c>
      <c r="H673" t="s">
        <v>8</v>
      </c>
      <c r="I673" t="s">
        <v>854</v>
      </c>
      <c r="J673" t="s">
        <v>854</v>
      </c>
      <c r="K673" t="s">
        <v>130</v>
      </c>
      <c r="L673" t="s">
        <v>854</v>
      </c>
      <c r="M673" t="s">
        <v>45</v>
      </c>
      <c r="N673">
        <v>1</v>
      </c>
      <c r="O673">
        <v>400</v>
      </c>
      <c r="P673" s="2">
        <f t="shared" si="10"/>
        <v>400</v>
      </c>
    </row>
    <row r="674" spans="1:16" x14ac:dyDescent="0.3">
      <c r="A674">
        <v>673</v>
      </c>
      <c r="B674" s="54">
        <v>45609</v>
      </c>
      <c r="C674" s="53" t="s">
        <v>748</v>
      </c>
      <c r="D674" t="s">
        <v>790</v>
      </c>
      <c r="E674" t="s">
        <v>752</v>
      </c>
      <c r="F674" t="s">
        <v>166</v>
      </c>
      <c r="G674" t="str">
        <f>VLOOKUP(F674,'Ingresos RockstarSkull'!$B:$D,3,0)</f>
        <v>Luis Blanquet</v>
      </c>
      <c r="H674" t="s">
        <v>97</v>
      </c>
      <c r="I674" t="s">
        <v>99</v>
      </c>
      <c r="J674" t="s">
        <v>95</v>
      </c>
      <c r="K674" t="s">
        <v>114</v>
      </c>
      <c r="L674" t="s">
        <v>166</v>
      </c>
      <c r="M674" t="s">
        <v>45</v>
      </c>
      <c r="N674">
        <v>1</v>
      </c>
      <c r="O674">
        <v>1350</v>
      </c>
      <c r="P674" s="2">
        <f t="shared" si="10"/>
        <v>1350</v>
      </c>
    </row>
    <row r="675" spans="1:16" x14ac:dyDescent="0.3">
      <c r="A675">
        <v>674</v>
      </c>
      <c r="B675" s="54">
        <v>45610</v>
      </c>
      <c r="C675" s="53" t="s">
        <v>749</v>
      </c>
      <c r="D675" t="s">
        <v>684</v>
      </c>
      <c r="E675" t="s">
        <v>752</v>
      </c>
      <c r="F675" t="s">
        <v>752</v>
      </c>
      <c r="G675" t="s">
        <v>312</v>
      </c>
      <c r="H675" t="s">
        <v>8</v>
      </c>
      <c r="I675" t="s">
        <v>854</v>
      </c>
      <c r="J675" t="s">
        <v>854</v>
      </c>
      <c r="K675" t="s">
        <v>130</v>
      </c>
      <c r="L675" t="s">
        <v>854</v>
      </c>
      <c r="M675" t="s">
        <v>45</v>
      </c>
      <c r="N675">
        <v>1</v>
      </c>
      <c r="O675">
        <v>2453.3000000000002</v>
      </c>
      <c r="P675" s="2">
        <f t="shared" si="10"/>
        <v>2453.3000000000002</v>
      </c>
    </row>
    <row r="676" spans="1:16" x14ac:dyDescent="0.3">
      <c r="A676">
        <v>675</v>
      </c>
      <c r="B676" s="54">
        <v>45611</v>
      </c>
      <c r="C676" s="53" t="s">
        <v>748</v>
      </c>
      <c r="D676" t="s">
        <v>770</v>
      </c>
      <c r="E676" t="s">
        <v>752</v>
      </c>
      <c r="F676" t="s">
        <v>131</v>
      </c>
      <c r="G676" t="str">
        <f>VLOOKUP(F676,'Ingresos RockstarSkull'!$B:$D,3,0)</f>
        <v>Hugo Vázquez</v>
      </c>
      <c r="H676" t="s">
        <v>97</v>
      </c>
      <c r="I676" t="s">
        <v>96</v>
      </c>
      <c r="J676" t="s">
        <v>95</v>
      </c>
      <c r="K676" t="s">
        <v>114</v>
      </c>
      <c r="L676" t="s">
        <v>132</v>
      </c>
      <c r="M676" t="s">
        <v>51</v>
      </c>
      <c r="N676">
        <v>1</v>
      </c>
      <c r="O676">
        <v>1350</v>
      </c>
      <c r="P676" s="2">
        <f t="shared" si="10"/>
        <v>1350</v>
      </c>
    </row>
    <row r="677" spans="1:16" x14ac:dyDescent="0.3">
      <c r="A677">
        <v>676</v>
      </c>
      <c r="B677" s="54">
        <v>45611</v>
      </c>
      <c r="C677" s="53" t="s">
        <v>749</v>
      </c>
      <c r="D677" t="s">
        <v>418</v>
      </c>
      <c r="E677" t="s">
        <v>752</v>
      </c>
      <c r="F677" t="s">
        <v>752</v>
      </c>
      <c r="G677" t="s">
        <v>312</v>
      </c>
      <c r="H677" t="s">
        <v>8</v>
      </c>
      <c r="I677" t="s">
        <v>854</v>
      </c>
      <c r="J677" t="s">
        <v>854</v>
      </c>
      <c r="K677" t="s">
        <v>130</v>
      </c>
      <c r="L677" t="s">
        <v>854</v>
      </c>
      <c r="M677" t="s">
        <v>45</v>
      </c>
      <c r="N677">
        <v>1</v>
      </c>
      <c r="O677">
        <v>3300.94</v>
      </c>
      <c r="P677" s="2">
        <f t="shared" si="10"/>
        <v>3300.94</v>
      </c>
    </row>
    <row r="678" spans="1:16" x14ac:dyDescent="0.3">
      <c r="A678">
        <v>677</v>
      </c>
      <c r="B678" s="54">
        <v>45612</v>
      </c>
      <c r="C678" s="53" t="s">
        <v>749</v>
      </c>
      <c r="D678" t="s">
        <v>482</v>
      </c>
      <c r="E678" t="s">
        <v>752</v>
      </c>
      <c r="F678" t="s">
        <v>752</v>
      </c>
      <c r="G678" t="s">
        <v>312</v>
      </c>
      <c r="H678" t="s">
        <v>8</v>
      </c>
      <c r="I678" t="s">
        <v>854</v>
      </c>
      <c r="J678" t="s">
        <v>854</v>
      </c>
      <c r="K678" t="s">
        <v>130</v>
      </c>
      <c r="L678" t="s">
        <v>854</v>
      </c>
      <c r="M678" t="s">
        <v>45</v>
      </c>
      <c r="N678">
        <v>1</v>
      </c>
      <c r="O678">
        <v>400</v>
      </c>
      <c r="P678" s="2">
        <f t="shared" si="10"/>
        <v>400</v>
      </c>
    </row>
    <row r="679" spans="1:16" x14ac:dyDescent="0.3">
      <c r="A679">
        <v>678</v>
      </c>
      <c r="B679" s="54">
        <v>45612</v>
      </c>
      <c r="C679" s="53" t="s">
        <v>749</v>
      </c>
      <c r="D679" t="s">
        <v>319</v>
      </c>
      <c r="E679" t="s">
        <v>752</v>
      </c>
      <c r="F679" t="s">
        <v>752</v>
      </c>
      <c r="G679" t="s">
        <v>18</v>
      </c>
      <c r="H679" t="s">
        <v>8</v>
      </c>
      <c r="I679" t="s">
        <v>854</v>
      </c>
      <c r="J679" t="s">
        <v>854</v>
      </c>
      <c r="K679" t="s">
        <v>130</v>
      </c>
      <c r="L679" t="s">
        <v>854</v>
      </c>
      <c r="M679" t="s">
        <v>45</v>
      </c>
      <c r="N679">
        <v>1</v>
      </c>
      <c r="O679">
        <v>519</v>
      </c>
      <c r="P679" s="2">
        <f t="shared" si="10"/>
        <v>519</v>
      </c>
    </row>
    <row r="680" spans="1:16" x14ac:dyDescent="0.3">
      <c r="A680">
        <v>679</v>
      </c>
      <c r="B680" s="54">
        <v>45616</v>
      </c>
      <c r="C680" s="53" t="s">
        <v>748</v>
      </c>
      <c r="D680" t="s">
        <v>763</v>
      </c>
      <c r="E680" t="s">
        <v>752</v>
      </c>
      <c r="F680" t="s">
        <v>116</v>
      </c>
      <c r="G680" t="str">
        <f>VLOOKUP(F680,'Ingresos RockstarSkull'!$B:$D,3,0)</f>
        <v>Hugo Vázquez</v>
      </c>
      <c r="H680" t="s">
        <v>97</v>
      </c>
      <c r="I680" t="s">
        <v>96</v>
      </c>
      <c r="J680" t="s">
        <v>95</v>
      </c>
      <c r="K680" t="s">
        <v>114</v>
      </c>
      <c r="L680" t="s">
        <v>117</v>
      </c>
      <c r="M680" t="s">
        <v>45</v>
      </c>
      <c r="N680">
        <v>1</v>
      </c>
      <c r="O680">
        <v>1350</v>
      </c>
      <c r="P680" s="2">
        <f t="shared" si="10"/>
        <v>1350</v>
      </c>
    </row>
    <row r="681" spans="1:16" x14ac:dyDescent="0.3">
      <c r="A681">
        <v>680</v>
      </c>
      <c r="B681" s="54">
        <v>45617</v>
      </c>
      <c r="C681" s="53" t="s">
        <v>749</v>
      </c>
      <c r="D681" t="s">
        <v>483</v>
      </c>
      <c r="E681" t="s">
        <v>752</v>
      </c>
      <c r="F681" t="s">
        <v>752</v>
      </c>
      <c r="G681" t="s">
        <v>312</v>
      </c>
      <c r="H681" t="s">
        <v>8</v>
      </c>
      <c r="I681" t="s">
        <v>854</v>
      </c>
      <c r="J681" t="s">
        <v>854</v>
      </c>
      <c r="K681" t="s">
        <v>130</v>
      </c>
      <c r="L681" t="s">
        <v>854</v>
      </c>
      <c r="M681" t="s">
        <v>45</v>
      </c>
      <c r="N681">
        <v>1</v>
      </c>
      <c r="O681">
        <v>11560</v>
      </c>
      <c r="P681" s="2">
        <f t="shared" si="10"/>
        <v>11560</v>
      </c>
    </row>
    <row r="682" spans="1:16" x14ac:dyDescent="0.3">
      <c r="A682">
        <v>681</v>
      </c>
      <c r="B682" s="54">
        <v>45621</v>
      </c>
      <c r="C682" s="53" t="s">
        <v>748</v>
      </c>
      <c r="D682" t="s">
        <v>802</v>
      </c>
      <c r="E682" t="s">
        <v>752</v>
      </c>
      <c r="F682" t="s">
        <v>185</v>
      </c>
      <c r="G682" t="str">
        <f>VLOOKUP(F682,'Ingresos RockstarSkull'!$B:$D,3,0)</f>
        <v>Nahomy Perez</v>
      </c>
      <c r="H682" t="s">
        <v>97</v>
      </c>
      <c r="I682" t="s">
        <v>186</v>
      </c>
      <c r="J682" t="s">
        <v>95</v>
      </c>
      <c r="K682" t="s">
        <v>114</v>
      </c>
      <c r="L682" t="s">
        <v>185</v>
      </c>
      <c r="M682" t="s">
        <v>51</v>
      </c>
      <c r="N682">
        <v>1</v>
      </c>
      <c r="O682">
        <v>1275</v>
      </c>
      <c r="P682" s="2">
        <f t="shared" si="10"/>
        <v>1275</v>
      </c>
    </row>
    <row r="683" spans="1:16" x14ac:dyDescent="0.3">
      <c r="A683">
        <v>682</v>
      </c>
      <c r="B683" s="54">
        <v>45621</v>
      </c>
      <c r="C683" s="53" t="s">
        <v>748</v>
      </c>
      <c r="D683" t="s">
        <v>803</v>
      </c>
      <c r="E683" t="s">
        <v>752</v>
      </c>
      <c r="F683" t="s">
        <v>185</v>
      </c>
      <c r="G683" t="str">
        <f>VLOOKUP(F683,'Ingresos RockstarSkull'!$B:$D,3,0)</f>
        <v>Nahomy Perez</v>
      </c>
      <c r="H683" t="s">
        <v>97</v>
      </c>
      <c r="I683" t="s">
        <v>181</v>
      </c>
      <c r="J683" t="s">
        <v>95</v>
      </c>
      <c r="K683" t="s">
        <v>114</v>
      </c>
      <c r="L683" t="s">
        <v>185</v>
      </c>
      <c r="M683" t="s">
        <v>51</v>
      </c>
      <c r="N683">
        <v>1</v>
      </c>
      <c r="O683">
        <v>1275</v>
      </c>
      <c r="P683" s="2">
        <f t="shared" si="10"/>
        <v>1275</v>
      </c>
    </row>
    <row r="684" spans="1:16" x14ac:dyDescent="0.3">
      <c r="A684">
        <v>683</v>
      </c>
      <c r="B684" s="54">
        <v>45625</v>
      </c>
      <c r="C684" s="53" t="s">
        <v>748</v>
      </c>
      <c r="D684" t="s">
        <v>791</v>
      </c>
      <c r="E684" t="s">
        <v>752</v>
      </c>
      <c r="F684" t="s">
        <v>167</v>
      </c>
      <c r="G684" t="str">
        <f>VLOOKUP(F684,'Ingresos RockstarSkull'!$B:$D,3,0)</f>
        <v>Hugo Vázquez</v>
      </c>
      <c r="H684" t="s">
        <v>97</v>
      </c>
      <c r="I684" t="s">
        <v>127</v>
      </c>
      <c r="J684" t="s">
        <v>95</v>
      </c>
      <c r="K684" t="s">
        <v>114</v>
      </c>
      <c r="L684" t="s">
        <v>168</v>
      </c>
      <c r="M684" t="s">
        <v>51</v>
      </c>
      <c r="N684">
        <v>1</v>
      </c>
      <c r="O684">
        <v>1350</v>
      </c>
      <c r="P684" s="2">
        <f t="shared" si="10"/>
        <v>1350</v>
      </c>
    </row>
    <row r="685" spans="1:16" x14ac:dyDescent="0.3">
      <c r="A685">
        <v>684</v>
      </c>
      <c r="B685" s="54">
        <v>45626</v>
      </c>
      <c r="C685" s="53" t="s">
        <v>748</v>
      </c>
      <c r="D685" t="s">
        <v>789</v>
      </c>
      <c r="E685" t="s">
        <v>752</v>
      </c>
      <c r="F685" t="s">
        <v>625</v>
      </c>
      <c r="G685" t="s">
        <v>883</v>
      </c>
      <c r="H685" t="s">
        <v>97</v>
      </c>
      <c r="I685" t="s">
        <v>165</v>
      </c>
      <c r="J685" t="s">
        <v>95</v>
      </c>
      <c r="K685" t="s">
        <v>114</v>
      </c>
      <c r="L685" t="s">
        <v>164</v>
      </c>
      <c r="M685" t="s">
        <v>45</v>
      </c>
      <c r="N685">
        <v>1</v>
      </c>
      <c r="O685">
        <v>1350</v>
      </c>
      <c r="P685" s="2">
        <f t="shared" si="10"/>
        <v>1350</v>
      </c>
    </row>
    <row r="686" spans="1:16" x14ac:dyDescent="0.3">
      <c r="A686">
        <v>685</v>
      </c>
      <c r="B686" s="54">
        <v>45626</v>
      </c>
      <c r="C686" s="53" t="s">
        <v>748</v>
      </c>
      <c r="D686" t="s">
        <v>779</v>
      </c>
      <c r="E686" t="s">
        <v>752</v>
      </c>
      <c r="F686" t="s">
        <v>146</v>
      </c>
      <c r="G686" t="str">
        <f>VLOOKUP(F686,'Ingresos RockstarSkull'!$B:$D,3,0)</f>
        <v>Hugo Vázquez</v>
      </c>
      <c r="H686" t="s">
        <v>97</v>
      </c>
      <c r="I686" t="s">
        <v>127</v>
      </c>
      <c r="J686" t="s">
        <v>95</v>
      </c>
      <c r="K686" t="s">
        <v>114</v>
      </c>
      <c r="L686" t="s">
        <v>147</v>
      </c>
      <c r="M686" t="s">
        <v>45</v>
      </c>
      <c r="N686">
        <v>1</v>
      </c>
      <c r="O686">
        <v>1275</v>
      </c>
      <c r="P686" s="2">
        <f t="shared" si="10"/>
        <v>1275</v>
      </c>
    </row>
    <row r="687" spans="1:16" x14ac:dyDescent="0.3">
      <c r="A687">
        <v>686</v>
      </c>
      <c r="B687" s="54">
        <v>45626</v>
      </c>
      <c r="C687" s="53" t="s">
        <v>749</v>
      </c>
      <c r="D687" t="s">
        <v>484</v>
      </c>
      <c r="E687" t="s">
        <v>752</v>
      </c>
      <c r="F687" t="s">
        <v>752</v>
      </c>
      <c r="G687" t="s">
        <v>312</v>
      </c>
      <c r="H687" t="s">
        <v>8</v>
      </c>
      <c r="I687" t="s">
        <v>854</v>
      </c>
      <c r="J687" t="s">
        <v>854</v>
      </c>
      <c r="K687" t="s">
        <v>130</v>
      </c>
      <c r="L687" t="s">
        <v>854</v>
      </c>
      <c r="M687" t="s">
        <v>45</v>
      </c>
      <c r="N687">
        <v>1</v>
      </c>
      <c r="O687">
        <v>2900</v>
      </c>
      <c r="P687" s="2">
        <f t="shared" si="10"/>
        <v>2900</v>
      </c>
    </row>
    <row r="688" spans="1:16" x14ac:dyDescent="0.3">
      <c r="A688">
        <v>687</v>
      </c>
      <c r="B688" s="54">
        <v>45626</v>
      </c>
      <c r="C688" s="53" t="s">
        <v>749</v>
      </c>
      <c r="D688" t="s">
        <v>485</v>
      </c>
      <c r="E688" t="s">
        <v>752</v>
      </c>
      <c r="F688" t="s">
        <v>752</v>
      </c>
      <c r="G688" t="s">
        <v>312</v>
      </c>
      <c r="H688" t="s">
        <v>8</v>
      </c>
      <c r="I688" t="s">
        <v>854</v>
      </c>
      <c r="J688" t="s">
        <v>854</v>
      </c>
      <c r="K688" t="s">
        <v>130</v>
      </c>
      <c r="L688" t="s">
        <v>854</v>
      </c>
      <c r="M688" t="s">
        <v>45</v>
      </c>
      <c r="N688">
        <v>1</v>
      </c>
      <c r="O688">
        <v>2000</v>
      </c>
      <c r="P688" s="2">
        <f t="shared" si="10"/>
        <v>2000</v>
      </c>
    </row>
    <row r="689" spans="1:16" x14ac:dyDescent="0.3">
      <c r="A689">
        <v>688</v>
      </c>
      <c r="B689" s="54">
        <v>45626</v>
      </c>
      <c r="C689" s="53" t="s">
        <v>749</v>
      </c>
      <c r="D689" t="s">
        <v>486</v>
      </c>
      <c r="E689" t="s">
        <v>752</v>
      </c>
      <c r="F689" t="s">
        <v>752</v>
      </c>
      <c r="G689" t="s">
        <v>312</v>
      </c>
      <c r="H689" t="s">
        <v>8</v>
      </c>
      <c r="I689" t="s">
        <v>854</v>
      </c>
      <c r="J689" t="s">
        <v>854</v>
      </c>
      <c r="K689" t="s">
        <v>130</v>
      </c>
      <c r="L689" t="s">
        <v>854</v>
      </c>
      <c r="M689" t="s">
        <v>45</v>
      </c>
      <c r="N689">
        <v>1</v>
      </c>
      <c r="O689">
        <v>400</v>
      </c>
      <c r="P689" s="2">
        <f t="shared" si="10"/>
        <v>400</v>
      </c>
    </row>
    <row r="690" spans="1:16" x14ac:dyDescent="0.3">
      <c r="A690">
        <v>689</v>
      </c>
      <c r="B690" s="54">
        <v>45626</v>
      </c>
      <c r="C690" s="53" t="s">
        <v>749</v>
      </c>
      <c r="D690" t="s">
        <v>487</v>
      </c>
      <c r="E690" t="s">
        <v>752</v>
      </c>
      <c r="F690" t="s">
        <v>752</v>
      </c>
      <c r="G690" t="s">
        <v>312</v>
      </c>
      <c r="H690" t="s">
        <v>8</v>
      </c>
      <c r="I690" t="s">
        <v>854</v>
      </c>
      <c r="J690" t="s">
        <v>854</v>
      </c>
      <c r="K690" t="s">
        <v>130</v>
      </c>
      <c r="L690" t="s">
        <v>854</v>
      </c>
      <c r="M690" t="s">
        <v>45</v>
      </c>
      <c r="N690">
        <v>1</v>
      </c>
      <c r="O690">
        <v>400</v>
      </c>
      <c r="P690" s="2">
        <f t="shared" si="10"/>
        <v>400</v>
      </c>
    </row>
    <row r="691" spans="1:16" x14ac:dyDescent="0.3">
      <c r="A691">
        <v>690</v>
      </c>
      <c r="B691" s="54">
        <v>45626</v>
      </c>
      <c r="C691" s="53" t="s">
        <v>749</v>
      </c>
      <c r="D691" t="s">
        <v>488</v>
      </c>
      <c r="E691" t="s">
        <v>752</v>
      </c>
      <c r="F691" t="s">
        <v>752</v>
      </c>
      <c r="G691" t="s">
        <v>191</v>
      </c>
      <c r="H691" t="s">
        <v>8</v>
      </c>
      <c r="I691" t="s">
        <v>854</v>
      </c>
      <c r="J691" t="s">
        <v>854</v>
      </c>
      <c r="K691" t="s">
        <v>130</v>
      </c>
      <c r="L691" t="s">
        <v>854</v>
      </c>
      <c r="M691" t="s">
        <v>45</v>
      </c>
      <c r="N691">
        <v>1</v>
      </c>
      <c r="O691">
        <v>2700</v>
      </c>
      <c r="P691" s="2">
        <f t="shared" si="10"/>
        <v>2700</v>
      </c>
    </row>
    <row r="692" spans="1:16" x14ac:dyDescent="0.3">
      <c r="A692">
        <v>691</v>
      </c>
      <c r="B692" s="54">
        <v>45626</v>
      </c>
      <c r="C692" s="53" t="s">
        <v>749</v>
      </c>
      <c r="D692" t="s">
        <v>489</v>
      </c>
      <c r="E692" t="s">
        <v>752</v>
      </c>
      <c r="F692" t="s">
        <v>752</v>
      </c>
      <c r="G692" t="s">
        <v>312</v>
      </c>
      <c r="H692" t="s">
        <v>8</v>
      </c>
      <c r="I692" t="s">
        <v>854</v>
      </c>
      <c r="J692" t="s">
        <v>854</v>
      </c>
      <c r="K692" t="s">
        <v>130</v>
      </c>
      <c r="L692" t="s">
        <v>854</v>
      </c>
      <c r="M692" t="s">
        <v>45</v>
      </c>
      <c r="N692">
        <v>1</v>
      </c>
      <c r="O692">
        <v>3600</v>
      </c>
      <c r="P692" s="2">
        <f t="shared" si="10"/>
        <v>3600</v>
      </c>
    </row>
    <row r="693" spans="1:16" x14ac:dyDescent="0.3">
      <c r="A693">
        <v>692</v>
      </c>
      <c r="B693" s="54">
        <v>45626</v>
      </c>
      <c r="C693" s="53" t="s">
        <v>749</v>
      </c>
      <c r="D693" t="s">
        <v>490</v>
      </c>
      <c r="E693" t="s">
        <v>752</v>
      </c>
      <c r="F693" t="s">
        <v>752</v>
      </c>
      <c r="G693" t="s">
        <v>312</v>
      </c>
      <c r="H693" t="s">
        <v>8</v>
      </c>
      <c r="I693" t="s">
        <v>854</v>
      </c>
      <c r="J693" t="s">
        <v>854</v>
      </c>
      <c r="K693" t="s">
        <v>130</v>
      </c>
      <c r="L693" t="s">
        <v>854</v>
      </c>
      <c r="M693" t="s">
        <v>45</v>
      </c>
      <c r="N693">
        <v>1</v>
      </c>
      <c r="O693">
        <v>400</v>
      </c>
      <c r="P693" s="2">
        <f t="shared" si="10"/>
        <v>400</v>
      </c>
    </row>
    <row r="694" spans="1:16" x14ac:dyDescent="0.3">
      <c r="A694">
        <v>693</v>
      </c>
      <c r="B694" s="54">
        <v>45626</v>
      </c>
      <c r="C694" s="53" t="s">
        <v>749</v>
      </c>
      <c r="D694" t="s">
        <v>470</v>
      </c>
      <c r="E694" t="s">
        <v>752</v>
      </c>
      <c r="F694" t="s">
        <v>752</v>
      </c>
      <c r="G694" t="s">
        <v>312</v>
      </c>
      <c r="H694" t="s">
        <v>525</v>
      </c>
      <c r="I694" t="s">
        <v>854</v>
      </c>
      <c r="J694" t="s">
        <v>854</v>
      </c>
      <c r="K694" t="s">
        <v>130</v>
      </c>
      <c r="L694" t="s">
        <v>854</v>
      </c>
      <c r="M694" t="s">
        <v>45</v>
      </c>
      <c r="N694">
        <v>1</v>
      </c>
      <c r="O694">
        <v>1200</v>
      </c>
      <c r="P694" s="2">
        <f t="shared" si="10"/>
        <v>1200</v>
      </c>
    </row>
    <row r="695" spans="1:16" x14ac:dyDescent="0.3">
      <c r="A695">
        <v>694</v>
      </c>
      <c r="B695" s="54">
        <v>45626</v>
      </c>
      <c r="C695" s="53" t="s">
        <v>749</v>
      </c>
      <c r="D695" t="s">
        <v>418</v>
      </c>
      <c r="E695" t="s">
        <v>752</v>
      </c>
      <c r="F695" t="s">
        <v>752</v>
      </c>
      <c r="G695" t="s">
        <v>18</v>
      </c>
      <c r="H695" t="s">
        <v>8</v>
      </c>
      <c r="I695" t="s">
        <v>854</v>
      </c>
      <c r="J695" t="s">
        <v>854</v>
      </c>
      <c r="K695" t="s">
        <v>130</v>
      </c>
      <c r="L695" t="s">
        <v>854</v>
      </c>
      <c r="M695" t="s">
        <v>45</v>
      </c>
      <c r="N695">
        <v>1</v>
      </c>
      <c r="O695">
        <v>3500</v>
      </c>
      <c r="P695" s="2">
        <f t="shared" si="10"/>
        <v>3500</v>
      </c>
    </row>
    <row r="696" spans="1:16" x14ac:dyDescent="0.3">
      <c r="A696">
        <v>695</v>
      </c>
      <c r="B696" s="54">
        <v>45626</v>
      </c>
      <c r="C696" s="53" t="s">
        <v>749</v>
      </c>
      <c r="D696" t="s">
        <v>357</v>
      </c>
      <c r="E696" t="s">
        <v>752</v>
      </c>
      <c r="F696" t="s">
        <v>752</v>
      </c>
      <c r="G696" t="s">
        <v>18</v>
      </c>
      <c r="H696" t="s">
        <v>8</v>
      </c>
      <c r="I696" t="s">
        <v>854</v>
      </c>
      <c r="J696" t="s">
        <v>854</v>
      </c>
      <c r="K696" t="s">
        <v>130</v>
      </c>
      <c r="L696" t="s">
        <v>854</v>
      </c>
      <c r="M696" t="s">
        <v>45</v>
      </c>
      <c r="N696">
        <v>1</v>
      </c>
      <c r="O696">
        <v>803</v>
      </c>
      <c r="P696" s="2">
        <f t="shared" si="10"/>
        <v>803</v>
      </c>
    </row>
    <row r="697" spans="1:16" x14ac:dyDescent="0.3">
      <c r="A697">
        <v>696</v>
      </c>
      <c r="B697" s="54">
        <v>45626</v>
      </c>
      <c r="C697" s="53" t="s">
        <v>749</v>
      </c>
      <c r="D697" t="s">
        <v>334</v>
      </c>
      <c r="E697" t="s">
        <v>752</v>
      </c>
      <c r="F697" t="s">
        <v>752</v>
      </c>
      <c r="G697" t="s">
        <v>312</v>
      </c>
      <c r="H697" t="s">
        <v>8</v>
      </c>
      <c r="I697" t="s">
        <v>854</v>
      </c>
      <c r="J697" t="s">
        <v>854</v>
      </c>
      <c r="K697" t="s">
        <v>130</v>
      </c>
      <c r="L697" t="s">
        <v>854</v>
      </c>
      <c r="M697" t="s">
        <v>45</v>
      </c>
      <c r="N697">
        <v>1</v>
      </c>
      <c r="O697">
        <v>1719.76</v>
      </c>
      <c r="P697" s="2">
        <f t="shared" si="10"/>
        <v>1719.76</v>
      </c>
    </row>
    <row r="698" spans="1:16" x14ac:dyDescent="0.3">
      <c r="A698">
        <v>697</v>
      </c>
      <c r="B698" s="54">
        <v>45627</v>
      </c>
      <c r="C698" s="53" t="s">
        <v>748</v>
      </c>
      <c r="D698" t="s">
        <v>756</v>
      </c>
      <c r="E698" t="s">
        <v>752</v>
      </c>
      <c r="F698" t="s">
        <v>103</v>
      </c>
      <c r="G698" t="str">
        <f>VLOOKUP(F698,'Ingresos RockstarSkull'!$B:$D,3,0)</f>
        <v>Manuel Reyes</v>
      </c>
      <c r="H698" t="s">
        <v>97</v>
      </c>
      <c r="I698" t="s">
        <v>104</v>
      </c>
      <c r="J698" t="s">
        <v>95</v>
      </c>
      <c r="K698" t="s">
        <v>130</v>
      </c>
      <c r="L698">
        <v>0</v>
      </c>
      <c r="M698" t="s">
        <v>51</v>
      </c>
      <c r="N698">
        <v>1</v>
      </c>
      <c r="O698">
        <v>1500</v>
      </c>
      <c r="P698" s="2">
        <f t="shared" si="10"/>
        <v>1500</v>
      </c>
    </row>
    <row r="699" spans="1:16" x14ac:dyDescent="0.3">
      <c r="A699">
        <v>698</v>
      </c>
      <c r="B699" s="54">
        <v>45628</v>
      </c>
      <c r="C699" s="53" t="s">
        <v>748</v>
      </c>
      <c r="D699" t="s">
        <v>806</v>
      </c>
      <c r="E699" t="s">
        <v>752</v>
      </c>
      <c r="F699" t="s">
        <v>188</v>
      </c>
      <c r="G699" t="str">
        <f>VLOOKUP(F699,'Ingresos RockstarSkull'!$B:$D,3,0)</f>
        <v>Luis Blanquet</v>
      </c>
      <c r="H699" t="s">
        <v>97</v>
      </c>
      <c r="I699" t="s">
        <v>127</v>
      </c>
      <c r="J699" t="s">
        <v>95</v>
      </c>
      <c r="K699" t="s">
        <v>130</v>
      </c>
      <c r="L699" t="s">
        <v>188</v>
      </c>
      <c r="M699" t="s">
        <v>51</v>
      </c>
      <c r="N699">
        <v>1</v>
      </c>
      <c r="O699">
        <v>1350</v>
      </c>
      <c r="P699" s="2">
        <f t="shared" si="10"/>
        <v>1350</v>
      </c>
    </row>
    <row r="700" spans="1:16" x14ac:dyDescent="0.3">
      <c r="A700">
        <v>699</v>
      </c>
      <c r="B700" s="54">
        <v>45628</v>
      </c>
      <c r="C700" s="53" t="s">
        <v>748</v>
      </c>
      <c r="D700" t="s">
        <v>792</v>
      </c>
      <c r="E700" t="s">
        <v>752</v>
      </c>
      <c r="F700" t="s">
        <v>169</v>
      </c>
      <c r="G700" t="str">
        <f>VLOOKUP(F700,'Ingresos RockstarSkull'!$B:$D,3,0)</f>
        <v>Demian Andrade</v>
      </c>
      <c r="H700" t="s">
        <v>97</v>
      </c>
      <c r="I700" t="s">
        <v>99</v>
      </c>
      <c r="J700" t="s">
        <v>95</v>
      </c>
      <c r="K700" t="s">
        <v>114</v>
      </c>
      <c r="L700" t="s">
        <v>170</v>
      </c>
      <c r="M700" t="s">
        <v>51</v>
      </c>
      <c r="N700">
        <v>1</v>
      </c>
      <c r="O700">
        <v>0</v>
      </c>
      <c r="P700" s="2">
        <f t="shared" si="10"/>
        <v>0</v>
      </c>
    </row>
    <row r="701" spans="1:16" x14ac:dyDescent="0.3">
      <c r="A701">
        <v>700</v>
      </c>
      <c r="B701" s="54">
        <v>45628</v>
      </c>
      <c r="C701" s="53" t="s">
        <v>748</v>
      </c>
      <c r="D701" t="s">
        <v>793</v>
      </c>
      <c r="E701" t="s">
        <v>752</v>
      </c>
      <c r="F701" t="s">
        <v>171</v>
      </c>
      <c r="G701" t="str">
        <f>VLOOKUP(F701,'Ingresos RockstarSkull'!$B:$D,3,0)</f>
        <v>Manuel Reyes</v>
      </c>
      <c r="H701" t="s">
        <v>97</v>
      </c>
      <c r="I701" t="s">
        <v>99</v>
      </c>
      <c r="J701" t="s">
        <v>95</v>
      </c>
      <c r="K701" t="s">
        <v>114</v>
      </c>
      <c r="L701" t="s">
        <v>170</v>
      </c>
      <c r="M701" t="s">
        <v>51</v>
      </c>
      <c r="N701">
        <v>1</v>
      </c>
      <c r="O701">
        <v>0</v>
      </c>
      <c r="P701" s="2">
        <f t="shared" si="10"/>
        <v>0</v>
      </c>
    </row>
    <row r="702" spans="1:16" x14ac:dyDescent="0.3">
      <c r="A702">
        <v>701</v>
      </c>
      <c r="B702" s="54">
        <v>45628</v>
      </c>
      <c r="C702" s="53" t="s">
        <v>748</v>
      </c>
      <c r="D702" t="s">
        <v>754</v>
      </c>
      <c r="E702" t="s">
        <v>752</v>
      </c>
      <c r="F702" t="s">
        <v>98</v>
      </c>
      <c r="G702" t="str">
        <f>VLOOKUP(F702,'Ingresos RockstarSkull'!$B:$D,3,0)</f>
        <v>Hugo Vázquez</v>
      </c>
      <c r="H702" t="s">
        <v>100</v>
      </c>
      <c r="I702" t="s">
        <v>99</v>
      </c>
      <c r="J702" t="s">
        <v>95</v>
      </c>
      <c r="K702">
        <v>0</v>
      </c>
      <c r="L702">
        <v>0</v>
      </c>
      <c r="M702" t="s">
        <v>51</v>
      </c>
      <c r="N702">
        <v>1</v>
      </c>
      <c r="O702">
        <v>0</v>
      </c>
      <c r="P702" s="2">
        <f t="shared" si="10"/>
        <v>0</v>
      </c>
    </row>
    <row r="703" spans="1:16" x14ac:dyDescent="0.3">
      <c r="A703">
        <v>702</v>
      </c>
      <c r="B703" s="54">
        <v>45629</v>
      </c>
      <c r="C703" s="53" t="s">
        <v>749</v>
      </c>
      <c r="D703" t="s">
        <v>491</v>
      </c>
      <c r="E703" t="s">
        <v>752</v>
      </c>
      <c r="F703" t="s">
        <v>752</v>
      </c>
      <c r="G703" t="s">
        <v>312</v>
      </c>
      <c r="H703" t="s">
        <v>8</v>
      </c>
      <c r="I703" t="s">
        <v>854</v>
      </c>
      <c r="J703" t="s">
        <v>854</v>
      </c>
      <c r="K703" t="s">
        <v>130</v>
      </c>
      <c r="L703" t="s">
        <v>854</v>
      </c>
      <c r="M703" t="s">
        <v>45</v>
      </c>
      <c r="N703">
        <v>1</v>
      </c>
      <c r="O703">
        <v>684</v>
      </c>
      <c r="P703" s="2">
        <f t="shared" si="10"/>
        <v>684</v>
      </c>
    </row>
    <row r="704" spans="1:16" x14ac:dyDescent="0.3">
      <c r="A704">
        <v>703</v>
      </c>
      <c r="B704" s="54">
        <v>45629</v>
      </c>
      <c r="C704" s="53" t="s">
        <v>749</v>
      </c>
      <c r="D704" t="s">
        <v>510</v>
      </c>
      <c r="E704" t="s">
        <v>752</v>
      </c>
      <c r="F704" t="s">
        <v>752</v>
      </c>
      <c r="G704" t="s">
        <v>312</v>
      </c>
      <c r="H704" t="s">
        <v>100</v>
      </c>
      <c r="I704" t="s">
        <v>854</v>
      </c>
      <c r="J704" t="s">
        <v>854</v>
      </c>
      <c r="K704" t="s">
        <v>130</v>
      </c>
      <c r="L704" t="s">
        <v>854</v>
      </c>
      <c r="M704" t="s">
        <v>45</v>
      </c>
      <c r="N704">
        <v>1</v>
      </c>
      <c r="O704">
        <v>145</v>
      </c>
      <c r="P704" s="2">
        <f t="shared" si="10"/>
        <v>145</v>
      </c>
    </row>
    <row r="705" spans="1:16" x14ac:dyDescent="0.3">
      <c r="A705">
        <v>704</v>
      </c>
      <c r="B705" s="54">
        <v>45629</v>
      </c>
      <c r="C705" s="53" t="s">
        <v>749</v>
      </c>
      <c r="D705" t="s">
        <v>511</v>
      </c>
      <c r="E705" t="s">
        <v>752</v>
      </c>
      <c r="F705" t="s">
        <v>752</v>
      </c>
      <c r="G705" t="s">
        <v>312</v>
      </c>
      <c r="H705" t="s">
        <v>100</v>
      </c>
      <c r="I705" t="s">
        <v>854</v>
      </c>
      <c r="J705" t="s">
        <v>854</v>
      </c>
      <c r="K705" t="s">
        <v>130</v>
      </c>
      <c r="L705" t="s">
        <v>854</v>
      </c>
      <c r="M705" t="s">
        <v>45</v>
      </c>
      <c r="N705">
        <v>1</v>
      </c>
      <c r="O705">
        <v>25</v>
      </c>
      <c r="P705" s="2">
        <f t="shared" si="10"/>
        <v>25</v>
      </c>
    </row>
    <row r="706" spans="1:16" x14ac:dyDescent="0.3">
      <c r="A706">
        <v>705</v>
      </c>
      <c r="B706" s="54">
        <v>45629</v>
      </c>
      <c r="C706" s="53" t="s">
        <v>749</v>
      </c>
      <c r="D706" t="s">
        <v>517</v>
      </c>
      <c r="E706" t="s">
        <v>752</v>
      </c>
      <c r="F706" t="s">
        <v>752</v>
      </c>
      <c r="G706" t="s">
        <v>312</v>
      </c>
      <c r="H706" t="s">
        <v>100</v>
      </c>
      <c r="I706" t="s">
        <v>854</v>
      </c>
      <c r="J706" t="s">
        <v>854</v>
      </c>
      <c r="K706" t="s">
        <v>130</v>
      </c>
      <c r="L706" t="s">
        <v>854</v>
      </c>
      <c r="M706" t="s">
        <v>45</v>
      </c>
      <c r="N706">
        <v>1</v>
      </c>
      <c r="O706">
        <v>20</v>
      </c>
      <c r="P706" s="2">
        <f t="shared" ref="P706:P769" si="11">N706*O706</f>
        <v>20</v>
      </c>
    </row>
    <row r="707" spans="1:16" x14ac:dyDescent="0.3">
      <c r="A707">
        <v>706</v>
      </c>
      <c r="B707" s="54">
        <v>45629</v>
      </c>
      <c r="C707" s="53" t="s">
        <v>749</v>
      </c>
      <c r="D707" t="s">
        <v>514</v>
      </c>
      <c r="E707" t="s">
        <v>752</v>
      </c>
      <c r="F707" t="s">
        <v>752</v>
      </c>
      <c r="G707" t="s">
        <v>312</v>
      </c>
      <c r="H707" t="s">
        <v>100</v>
      </c>
      <c r="I707" t="s">
        <v>854</v>
      </c>
      <c r="J707" t="s">
        <v>854</v>
      </c>
      <c r="K707" t="s">
        <v>130</v>
      </c>
      <c r="L707" t="s">
        <v>854</v>
      </c>
      <c r="M707" t="s">
        <v>45</v>
      </c>
      <c r="N707">
        <v>1</v>
      </c>
      <c r="O707">
        <v>15</v>
      </c>
      <c r="P707" s="2">
        <f t="shared" si="11"/>
        <v>15</v>
      </c>
    </row>
    <row r="708" spans="1:16" x14ac:dyDescent="0.3">
      <c r="A708">
        <v>707</v>
      </c>
      <c r="B708" s="54">
        <v>45630</v>
      </c>
      <c r="C708" s="53" t="s">
        <v>748</v>
      </c>
      <c r="D708" t="s">
        <v>782</v>
      </c>
      <c r="E708" t="s">
        <v>752</v>
      </c>
      <c r="F708" t="s">
        <v>617</v>
      </c>
      <c r="G708" t="s">
        <v>883</v>
      </c>
      <c r="H708" t="s">
        <v>97</v>
      </c>
      <c r="I708" t="s">
        <v>154</v>
      </c>
      <c r="J708" t="s">
        <v>95</v>
      </c>
      <c r="K708" t="s">
        <v>114</v>
      </c>
      <c r="L708" t="s">
        <v>155</v>
      </c>
      <c r="M708" t="s">
        <v>45</v>
      </c>
      <c r="N708">
        <v>1</v>
      </c>
      <c r="O708">
        <v>1350</v>
      </c>
      <c r="P708" s="2">
        <f t="shared" si="11"/>
        <v>1350</v>
      </c>
    </row>
    <row r="709" spans="1:16" x14ac:dyDescent="0.3">
      <c r="A709">
        <v>708</v>
      </c>
      <c r="B709" s="54">
        <v>45630</v>
      </c>
      <c r="C709" s="53" t="s">
        <v>748</v>
      </c>
      <c r="D709" t="s">
        <v>778</v>
      </c>
      <c r="E709" t="s">
        <v>752</v>
      </c>
      <c r="F709" t="s">
        <v>144</v>
      </c>
      <c r="G709" t="str">
        <f>VLOOKUP(F709,'Ingresos RockstarSkull'!$B:$D,3,0)</f>
        <v>Julio Olvera</v>
      </c>
      <c r="H709" t="s">
        <v>97</v>
      </c>
      <c r="I709" t="s">
        <v>115</v>
      </c>
      <c r="J709" t="s">
        <v>95</v>
      </c>
      <c r="K709" t="s">
        <v>114</v>
      </c>
      <c r="L709" t="s">
        <v>145</v>
      </c>
      <c r="M709" t="s">
        <v>45</v>
      </c>
      <c r="N709">
        <v>1</v>
      </c>
      <c r="O709">
        <v>1350</v>
      </c>
      <c r="P709" s="2">
        <f t="shared" si="11"/>
        <v>1350</v>
      </c>
    </row>
    <row r="710" spans="1:16" x14ac:dyDescent="0.3">
      <c r="A710">
        <v>709</v>
      </c>
      <c r="B710" s="54">
        <v>45630</v>
      </c>
      <c r="C710" s="53" t="s">
        <v>748</v>
      </c>
      <c r="D710" t="s">
        <v>768</v>
      </c>
      <c r="E710" t="s">
        <v>752</v>
      </c>
      <c r="F710" t="s">
        <v>126</v>
      </c>
      <c r="G710" t="str">
        <f>VLOOKUP(F710,'Ingresos RockstarSkull'!$B:$D,3,0)</f>
        <v>Julio Olvera</v>
      </c>
      <c r="H710" t="s">
        <v>97</v>
      </c>
      <c r="I710" t="s">
        <v>127</v>
      </c>
      <c r="J710" t="s">
        <v>95</v>
      </c>
      <c r="K710" t="s">
        <v>114</v>
      </c>
      <c r="L710" t="s">
        <v>128</v>
      </c>
      <c r="M710" t="s">
        <v>45</v>
      </c>
      <c r="N710">
        <v>1</v>
      </c>
      <c r="O710">
        <v>1800</v>
      </c>
      <c r="P710" s="2">
        <f t="shared" si="11"/>
        <v>1800</v>
      </c>
    </row>
    <row r="711" spans="1:16" x14ac:dyDescent="0.3">
      <c r="A711">
        <v>710</v>
      </c>
      <c r="B711" s="54">
        <v>45630</v>
      </c>
      <c r="C711" s="53" t="s">
        <v>748</v>
      </c>
      <c r="D711" t="s">
        <v>758</v>
      </c>
      <c r="E711" t="s">
        <v>752</v>
      </c>
      <c r="F711" t="s">
        <v>107</v>
      </c>
      <c r="G711" t="str">
        <f>VLOOKUP(F711,'Ingresos RockstarSkull'!$B:$D,3,0)</f>
        <v>Julio Olvera</v>
      </c>
      <c r="H711" t="s">
        <v>8</v>
      </c>
      <c r="I711" t="s">
        <v>108</v>
      </c>
      <c r="J711" t="s">
        <v>95</v>
      </c>
      <c r="K711" t="s">
        <v>114</v>
      </c>
      <c r="L711" t="s">
        <v>555</v>
      </c>
      <c r="M711" t="s">
        <v>45</v>
      </c>
      <c r="N711">
        <v>1</v>
      </c>
      <c r="O711">
        <v>0</v>
      </c>
      <c r="P711" s="2">
        <f t="shared" si="11"/>
        <v>0</v>
      </c>
    </row>
    <row r="712" spans="1:16" x14ac:dyDescent="0.3">
      <c r="A712">
        <v>711</v>
      </c>
      <c r="B712" s="54">
        <v>45631</v>
      </c>
      <c r="C712" s="53" t="s">
        <v>748</v>
      </c>
      <c r="D712" t="s">
        <v>794</v>
      </c>
      <c r="E712" t="s">
        <v>752</v>
      </c>
      <c r="F712" t="s">
        <v>172</v>
      </c>
      <c r="G712" t="str">
        <f>VLOOKUP(F712,'Ingresos RockstarSkull'!$B:$D,3,0)</f>
        <v>Julio Olvera</v>
      </c>
      <c r="H712" t="s">
        <v>97</v>
      </c>
      <c r="I712" t="s">
        <v>152</v>
      </c>
      <c r="J712" t="s">
        <v>95</v>
      </c>
      <c r="K712" t="s">
        <v>114</v>
      </c>
      <c r="L712" t="s">
        <v>173</v>
      </c>
      <c r="M712" t="s">
        <v>51</v>
      </c>
      <c r="N712">
        <v>1</v>
      </c>
      <c r="O712">
        <v>1350</v>
      </c>
      <c r="P712" s="2">
        <f t="shared" si="11"/>
        <v>1350</v>
      </c>
    </row>
    <row r="713" spans="1:16" x14ac:dyDescent="0.3">
      <c r="A713">
        <v>712</v>
      </c>
      <c r="B713" s="54">
        <v>45631</v>
      </c>
      <c r="C713" s="53" t="s">
        <v>748</v>
      </c>
      <c r="D713" t="s">
        <v>795</v>
      </c>
      <c r="E713" t="s">
        <v>752</v>
      </c>
      <c r="F713" t="s">
        <v>174</v>
      </c>
      <c r="G713" t="str">
        <f>VLOOKUP(F713,'Ingresos RockstarSkull'!$B:$D,3,0)</f>
        <v>Julio Olvera</v>
      </c>
      <c r="H713" t="s">
        <v>97</v>
      </c>
      <c r="I713" t="s">
        <v>136</v>
      </c>
      <c r="J713" t="s">
        <v>95</v>
      </c>
      <c r="K713" t="s">
        <v>114</v>
      </c>
      <c r="L713" t="s">
        <v>175</v>
      </c>
      <c r="M713" t="s">
        <v>45</v>
      </c>
      <c r="N713">
        <v>1</v>
      </c>
      <c r="O713">
        <v>1350</v>
      </c>
      <c r="P713" s="2">
        <f t="shared" si="11"/>
        <v>1350</v>
      </c>
    </row>
    <row r="714" spans="1:16" x14ac:dyDescent="0.3">
      <c r="A714">
        <v>713</v>
      </c>
      <c r="B714" s="54">
        <v>45631</v>
      </c>
      <c r="C714" s="53" t="s">
        <v>748</v>
      </c>
      <c r="D714" t="s">
        <v>787</v>
      </c>
      <c r="E714" t="s">
        <v>752</v>
      </c>
      <c r="F714" t="s">
        <v>160</v>
      </c>
      <c r="G714" t="str">
        <f>VLOOKUP(F714,'Ingresos RockstarSkull'!$B:$D,3,0)</f>
        <v>Nahomy Perez</v>
      </c>
      <c r="H714" t="s">
        <v>97</v>
      </c>
      <c r="I714" t="s">
        <v>161</v>
      </c>
      <c r="J714" t="s">
        <v>95</v>
      </c>
      <c r="K714" t="s">
        <v>114</v>
      </c>
      <c r="L714" t="s">
        <v>160</v>
      </c>
      <c r="M714" t="s">
        <v>51</v>
      </c>
      <c r="N714">
        <v>1</v>
      </c>
      <c r="O714">
        <v>1350</v>
      </c>
      <c r="P714" s="2">
        <f t="shared" si="11"/>
        <v>1350</v>
      </c>
    </row>
    <row r="715" spans="1:16" x14ac:dyDescent="0.3">
      <c r="A715">
        <v>714</v>
      </c>
      <c r="B715" s="54">
        <v>45631</v>
      </c>
      <c r="C715" s="53" t="s">
        <v>748</v>
      </c>
      <c r="D715" t="s">
        <v>780</v>
      </c>
      <c r="E715" t="s">
        <v>752</v>
      </c>
      <c r="F715" t="s">
        <v>148</v>
      </c>
      <c r="G715" t="s">
        <v>883</v>
      </c>
      <c r="H715" t="s">
        <v>97</v>
      </c>
      <c r="I715" t="s">
        <v>149</v>
      </c>
      <c r="J715" t="s">
        <v>95</v>
      </c>
      <c r="K715" t="s">
        <v>114</v>
      </c>
      <c r="L715" t="s">
        <v>150</v>
      </c>
      <c r="M715" t="s">
        <v>45</v>
      </c>
      <c r="N715">
        <v>1</v>
      </c>
      <c r="O715">
        <v>1350</v>
      </c>
      <c r="P715" s="2">
        <f t="shared" si="11"/>
        <v>1350</v>
      </c>
    </row>
    <row r="716" spans="1:16" x14ac:dyDescent="0.3">
      <c r="A716">
        <v>715</v>
      </c>
      <c r="B716" s="54">
        <v>45631</v>
      </c>
      <c r="C716" s="53" t="s">
        <v>748</v>
      </c>
      <c r="D716" t="s">
        <v>781</v>
      </c>
      <c r="E716" t="s">
        <v>752</v>
      </c>
      <c r="F716" t="s">
        <v>151</v>
      </c>
      <c r="G716" t="str">
        <f>VLOOKUP(F716,'Ingresos RockstarSkull'!$B:$D,3,0)</f>
        <v>Hugo Vázquez</v>
      </c>
      <c r="H716" t="s">
        <v>97</v>
      </c>
      <c r="I716" t="s">
        <v>152</v>
      </c>
      <c r="J716" t="s">
        <v>95</v>
      </c>
      <c r="K716" t="s">
        <v>114</v>
      </c>
      <c r="L716" t="s">
        <v>153</v>
      </c>
      <c r="M716" t="s">
        <v>51</v>
      </c>
      <c r="N716">
        <v>1</v>
      </c>
      <c r="O716">
        <v>1350</v>
      </c>
      <c r="P716" s="2">
        <f t="shared" si="11"/>
        <v>1350</v>
      </c>
    </row>
    <row r="717" spans="1:16" x14ac:dyDescent="0.3">
      <c r="A717">
        <v>716</v>
      </c>
      <c r="B717" s="54">
        <v>45633</v>
      </c>
      <c r="C717" s="53" t="s">
        <v>748</v>
      </c>
      <c r="D717" t="s">
        <v>798</v>
      </c>
      <c r="E717" t="s">
        <v>752</v>
      </c>
      <c r="F717" t="s">
        <v>179</v>
      </c>
      <c r="G717" t="str">
        <f>VLOOKUP(F717,'Ingresos RockstarSkull'!$B:$D,3,0)</f>
        <v>Julio Olvera</v>
      </c>
      <c r="H717" t="s">
        <v>97</v>
      </c>
      <c r="I717" t="s">
        <v>163</v>
      </c>
      <c r="J717" t="s">
        <v>95</v>
      </c>
      <c r="K717" t="s">
        <v>114</v>
      </c>
      <c r="L717" t="s">
        <v>147</v>
      </c>
      <c r="M717" t="s">
        <v>51</v>
      </c>
      <c r="N717">
        <v>1</v>
      </c>
      <c r="O717">
        <v>1350</v>
      </c>
      <c r="P717" s="2">
        <f t="shared" si="11"/>
        <v>1350</v>
      </c>
    </row>
    <row r="718" spans="1:16" x14ac:dyDescent="0.3">
      <c r="A718">
        <v>717</v>
      </c>
      <c r="B718" s="54">
        <v>45635</v>
      </c>
      <c r="C718" s="53" t="s">
        <v>748</v>
      </c>
      <c r="D718" t="s">
        <v>807</v>
      </c>
      <c r="E718" t="s">
        <v>752</v>
      </c>
      <c r="F718" t="s">
        <v>618</v>
      </c>
      <c r="G718" t="str">
        <f>VLOOKUP(F718,'Ingresos RockstarSkull'!$B:$D,3,0)</f>
        <v>Julio Olvera</v>
      </c>
      <c r="H718" t="s">
        <v>97</v>
      </c>
      <c r="I718" t="s">
        <v>165</v>
      </c>
      <c r="J718" t="s">
        <v>95</v>
      </c>
      <c r="K718" t="s">
        <v>130</v>
      </c>
      <c r="L718" t="s">
        <v>189</v>
      </c>
      <c r="M718" t="s">
        <v>51</v>
      </c>
      <c r="N718">
        <v>1</v>
      </c>
      <c r="O718">
        <v>1350</v>
      </c>
      <c r="P718" s="2">
        <f t="shared" si="11"/>
        <v>1350</v>
      </c>
    </row>
    <row r="719" spans="1:16" x14ac:dyDescent="0.3">
      <c r="A719">
        <v>718</v>
      </c>
      <c r="B719" s="54">
        <v>45635</v>
      </c>
      <c r="C719" s="53" t="s">
        <v>748</v>
      </c>
      <c r="D719" t="s">
        <v>760</v>
      </c>
      <c r="E719" t="s">
        <v>752</v>
      </c>
      <c r="F719" t="s">
        <v>110</v>
      </c>
      <c r="G719" t="s">
        <v>883</v>
      </c>
      <c r="H719" t="s">
        <v>97</v>
      </c>
      <c r="I719" t="s">
        <v>111</v>
      </c>
      <c r="J719" t="s">
        <v>95</v>
      </c>
      <c r="K719" t="s">
        <v>114</v>
      </c>
      <c r="L719" t="s">
        <v>128</v>
      </c>
      <c r="M719" t="s">
        <v>45</v>
      </c>
      <c r="N719">
        <v>1</v>
      </c>
      <c r="O719">
        <v>1800</v>
      </c>
      <c r="P719" s="2">
        <f t="shared" si="11"/>
        <v>1800</v>
      </c>
    </row>
    <row r="720" spans="1:16" x14ac:dyDescent="0.3">
      <c r="A720">
        <v>719</v>
      </c>
      <c r="B720" s="54">
        <v>45635</v>
      </c>
      <c r="C720" s="53" t="s">
        <v>749</v>
      </c>
      <c r="D720" t="s">
        <v>492</v>
      </c>
      <c r="E720" t="s">
        <v>752</v>
      </c>
      <c r="F720" t="s">
        <v>752</v>
      </c>
      <c r="G720" t="s">
        <v>312</v>
      </c>
      <c r="H720" t="s">
        <v>8</v>
      </c>
      <c r="I720" t="s">
        <v>854</v>
      </c>
      <c r="J720" t="s">
        <v>854</v>
      </c>
      <c r="K720" t="s">
        <v>130</v>
      </c>
      <c r="L720" t="s">
        <v>854</v>
      </c>
      <c r="M720" t="s">
        <v>45</v>
      </c>
      <c r="N720">
        <v>1</v>
      </c>
      <c r="O720">
        <v>400</v>
      </c>
      <c r="P720" s="2">
        <f t="shared" si="11"/>
        <v>400</v>
      </c>
    </row>
    <row r="721" spans="1:16" x14ac:dyDescent="0.3">
      <c r="A721">
        <v>720</v>
      </c>
      <c r="B721" s="54">
        <v>45636</v>
      </c>
      <c r="C721" s="53" t="s">
        <v>748</v>
      </c>
      <c r="D721" t="s">
        <v>804</v>
      </c>
      <c r="E721" t="s">
        <v>752</v>
      </c>
      <c r="F721" t="s">
        <v>619</v>
      </c>
      <c r="G721" t="str">
        <f>VLOOKUP(F721,'Ingresos RockstarSkull'!$B:$D,3,0)</f>
        <v>Julio Olvera</v>
      </c>
      <c r="H721" t="s">
        <v>8</v>
      </c>
      <c r="I721" t="s">
        <v>177</v>
      </c>
      <c r="J721" t="s">
        <v>95</v>
      </c>
      <c r="K721" t="s">
        <v>114</v>
      </c>
      <c r="L721" t="s">
        <v>187</v>
      </c>
      <c r="M721" t="s">
        <v>45</v>
      </c>
      <c r="N721">
        <v>1</v>
      </c>
      <c r="O721">
        <v>1275</v>
      </c>
      <c r="P721" s="2">
        <f t="shared" si="11"/>
        <v>1275</v>
      </c>
    </row>
    <row r="722" spans="1:16" x14ac:dyDescent="0.3">
      <c r="A722">
        <v>721</v>
      </c>
      <c r="B722" s="54">
        <v>45636</v>
      </c>
      <c r="C722" s="53" t="s">
        <v>748</v>
      </c>
      <c r="D722" t="s">
        <v>805</v>
      </c>
      <c r="E722" t="s">
        <v>752</v>
      </c>
      <c r="F722" t="s">
        <v>623</v>
      </c>
      <c r="G722" t="s">
        <v>883</v>
      </c>
      <c r="H722" t="s">
        <v>8</v>
      </c>
      <c r="I722" t="s">
        <v>177</v>
      </c>
      <c r="J722" t="s">
        <v>95</v>
      </c>
      <c r="K722" t="s">
        <v>114</v>
      </c>
      <c r="L722" t="s">
        <v>187</v>
      </c>
      <c r="M722" t="s">
        <v>45</v>
      </c>
      <c r="N722">
        <v>1</v>
      </c>
      <c r="O722">
        <v>1275</v>
      </c>
      <c r="P722" s="2">
        <f t="shared" si="11"/>
        <v>1275</v>
      </c>
    </row>
    <row r="723" spans="1:16" x14ac:dyDescent="0.3">
      <c r="A723">
        <v>722</v>
      </c>
      <c r="B723" s="54">
        <v>45637</v>
      </c>
      <c r="C723" s="53" t="s">
        <v>749</v>
      </c>
      <c r="D723" t="s">
        <v>533</v>
      </c>
      <c r="E723" t="s">
        <v>752</v>
      </c>
      <c r="F723" t="s">
        <v>752</v>
      </c>
      <c r="G723" t="s">
        <v>18</v>
      </c>
      <c r="H723" t="s">
        <v>19</v>
      </c>
      <c r="I723" t="s">
        <v>854</v>
      </c>
      <c r="J723" t="s">
        <v>854</v>
      </c>
      <c r="K723" t="s">
        <v>130</v>
      </c>
      <c r="L723" t="s">
        <v>854</v>
      </c>
      <c r="M723" t="s">
        <v>45</v>
      </c>
      <c r="N723">
        <v>2</v>
      </c>
      <c r="O723">
        <v>596.22</v>
      </c>
      <c r="P723" s="2">
        <f t="shared" si="11"/>
        <v>1192.44</v>
      </c>
    </row>
    <row r="724" spans="1:16" x14ac:dyDescent="0.3">
      <c r="A724">
        <v>723</v>
      </c>
      <c r="B724" s="54">
        <v>45639</v>
      </c>
      <c r="C724" s="53" t="s">
        <v>748</v>
      </c>
      <c r="D724" t="s">
        <v>790</v>
      </c>
      <c r="E724" t="s">
        <v>752</v>
      </c>
      <c r="F724" t="s">
        <v>166</v>
      </c>
      <c r="G724" t="str">
        <f>VLOOKUP(F724,'Ingresos RockstarSkull'!$B:$D,3,0)</f>
        <v>Luis Blanquet</v>
      </c>
      <c r="H724" t="s">
        <v>97</v>
      </c>
      <c r="I724" t="s">
        <v>99</v>
      </c>
      <c r="J724" t="s">
        <v>95</v>
      </c>
      <c r="K724" t="s">
        <v>114</v>
      </c>
      <c r="L724" t="s">
        <v>166</v>
      </c>
      <c r="M724" t="s">
        <v>45</v>
      </c>
      <c r="N724">
        <v>1</v>
      </c>
      <c r="O724">
        <v>1350</v>
      </c>
      <c r="P724" s="2">
        <f t="shared" si="11"/>
        <v>1350</v>
      </c>
    </row>
    <row r="725" spans="1:16" x14ac:dyDescent="0.3">
      <c r="A725">
        <v>724</v>
      </c>
      <c r="B725" s="54">
        <v>45641</v>
      </c>
      <c r="C725" s="53" t="s">
        <v>748</v>
      </c>
      <c r="D725" t="s">
        <v>770</v>
      </c>
      <c r="E725" t="s">
        <v>752</v>
      </c>
      <c r="F725" t="s">
        <v>131</v>
      </c>
      <c r="G725" t="str">
        <f>VLOOKUP(F725,'Ingresos RockstarSkull'!$B:$D,3,0)</f>
        <v>Hugo Vázquez</v>
      </c>
      <c r="H725" t="s">
        <v>97</v>
      </c>
      <c r="I725" t="s">
        <v>96</v>
      </c>
      <c r="J725" t="s">
        <v>95</v>
      </c>
      <c r="K725" t="s">
        <v>114</v>
      </c>
      <c r="L725" t="s">
        <v>132</v>
      </c>
      <c r="M725" t="s">
        <v>51</v>
      </c>
      <c r="N725">
        <v>1</v>
      </c>
      <c r="O725">
        <v>1350</v>
      </c>
      <c r="P725" s="2">
        <f t="shared" si="11"/>
        <v>1350</v>
      </c>
    </row>
    <row r="726" spans="1:16" x14ac:dyDescent="0.3">
      <c r="A726">
        <v>725</v>
      </c>
      <c r="B726" s="54">
        <v>45642</v>
      </c>
      <c r="C726" s="53" t="s">
        <v>749</v>
      </c>
      <c r="D726" t="s">
        <v>493</v>
      </c>
      <c r="E726" t="s">
        <v>752</v>
      </c>
      <c r="F726" t="s">
        <v>752</v>
      </c>
      <c r="G726" t="s">
        <v>312</v>
      </c>
      <c r="H726" t="s">
        <v>8</v>
      </c>
      <c r="I726" t="s">
        <v>854</v>
      </c>
      <c r="J726" t="s">
        <v>854</v>
      </c>
      <c r="K726" t="s">
        <v>130</v>
      </c>
      <c r="L726" t="s">
        <v>854</v>
      </c>
      <c r="M726" t="s">
        <v>45</v>
      </c>
      <c r="N726">
        <v>1</v>
      </c>
      <c r="O726">
        <v>3500</v>
      </c>
      <c r="P726" s="2">
        <f t="shared" si="11"/>
        <v>3500</v>
      </c>
    </row>
    <row r="727" spans="1:16" x14ac:dyDescent="0.3">
      <c r="A727">
        <v>726</v>
      </c>
      <c r="B727" s="54">
        <v>45642</v>
      </c>
      <c r="C727" s="53" t="s">
        <v>749</v>
      </c>
      <c r="D727" t="s">
        <v>494</v>
      </c>
      <c r="E727" t="s">
        <v>752</v>
      </c>
      <c r="F727" t="s">
        <v>752</v>
      </c>
      <c r="G727" t="s">
        <v>312</v>
      </c>
      <c r="H727" t="s">
        <v>8</v>
      </c>
      <c r="I727" t="s">
        <v>854</v>
      </c>
      <c r="J727" t="s">
        <v>854</v>
      </c>
      <c r="K727" t="s">
        <v>130</v>
      </c>
      <c r="L727" t="s">
        <v>854</v>
      </c>
      <c r="M727" t="s">
        <v>45</v>
      </c>
      <c r="N727">
        <v>1</v>
      </c>
      <c r="O727">
        <v>1200</v>
      </c>
      <c r="P727" s="2">
        <f t="shared" si="11"/>
        <v>1200</v>
      </c>
    </row>
    <row r="728" spans="1:16" x14ac:dyDescent="0.3">
      <c r="A728">
        <v>727</v>
      </c>
      <c r="B728" s="54">
        <v>45643</v>
      </c>
      <c r="C728" s="53" t="s">
        <v>749</v>
      </c>
      <c r="D728" t="s">
        <v>516</v>
      </c>
      <c r="E728" t="s">
        <v>752</v>
      </c>
      <c r="F728" t="s">
        <v>752</v>
      </c>
      <c r="G728" t="s">
        <v>312</v>
      </c>
      <c r="H728" t="s">
        <v>100</v>
      </c>
      <c r="I728" t="s">
        <v>854</v>
      </c>
      <c r="J728" t="s">
        <v>854</v>
      </c>
      <c r="K728" t="s">
        <v>130</v>
      </c>
      <c r="L728" t="s">
        <v>854</v>
      </c>
      <c r="M728" t="s">
        <v>45</v>
      </c>
      <c r="N728">
        <v>1</v>
      </c>
      <c r="O728">
        <v>35</v>
      </c>
      <c r="P728" s="2">
        <f t="shared" si="11"/>
        <v>35</v>
      </c>
    </row>
    <row r="729" spans="1:16" x14ac:dyDescent="0.3">
      <c r="A729">
        <v>728</v>
      </c>
      <c r="B729" s="54">
        <v>45644</v>
      </c>
      <c r="C729" s="53" t="s">
        <v>749</v>
      </c>
      <c r="D729" t="s">
        <v>512</v>
      </c>
      <c r="E729" t="s">
        <v>752</v>
      </c>
      <c r="F729" t="s">
        <v>752</v>
      </c>
      <c r="G729" t="s">
        <v>312</v>
      </c>
      <c r="H729" t="s">
        <v>100</v>
      </c>
      <c r="I729" t="s">
        <v>854</v>
      </c>
      <c r="J729" t="s">
        <v>854</v>
      </c>
      <c r="K729" t="s">
        <v>130</v>
      </c>
      <c r="L729" t="s">
        <v>854</v>
      </c>
      <c r="M729" t="s">
        <v>45</v>
      </c>
      <c r="N729">
        <v>1</v>
      </c>
      <c r="O729">
        <v>25</v>
      </c>
      <c r="P729" s="2">
        <f t="shared" si="11"/>
        <v>25</v>
      </c>
    </row>
    <row r="730" spans="1:16" x14ac:dyDescent="0.3">
      <c r="A730">
        <v>729</v>
      </c>
      <c r="B730" s="54">
        <v>45644</v>
      </c>
      <c r="C730" s="53" t="s">
        <v>749</v>
      </c>
      <c r="D730" t="s">
        <v>513</v>
      </c>
      <c r="E730" t="s">
        <v>752</v>
      </c>
      <c r="F730" t="s">
        <v>752</v>
      </c>
      <c r="G730" t="s">
        <v>312</v>
      </c>
      <c r="H730" t="s">
        <v>100</v>
      </c>
      <c r="I730" t="s">
        <v>854</v>
      </c>
      <c r="J730" t="s">
        <v>854</v>
      </c>
      <c r="K730" t="s">
        <v>130</v>
      </c>
      <c r="L730" t="s">
        <v>854</v>
      </c>
      <c r="M730" t="s">
        <v>45</v>
      </c>
      <c r="N730">
        <v>1</v>
      </c>
      <c r="O730">
        <v>17</v>
      </c>
      <c r="P730" s="2">
        <f t="shared" si="11"/>
        <v>17</v>
      </c>
    </row>
    <row r="731" spans="1:16" x14ac:dyDescent="0.3">
      <c r="A731">
        <v>730</v>
      </c>
      <c r="B731" s="54">
        <v>45644</v>
      </c>
      <c r="C731" s="53" t="s">
        <v>749</v>
      </c>
      <c r="D731" t="s">
        <v>514</v>
      </c>
      <c r="E731" t="s">
        <v>752</v>
      </c>
      <c r="F731" t="s">
        <v>752</v>
      </c>
      <c r="G731" t="s">
        <v>312</v>
      </c>
      <c r="H731" t="s">
        <v>100</v>
      </c>
      <c r="I731" t="s">
        <v>854</v>
      </c>
      <c r="J731" t="s">
        <v>854</v>
      </c>
      <c r="K731" t="s">
        <v>130</v>
      </c>
      <c r="L731" t="s">
        <v>854</v>
      </c>
      <c r="M731" t="s">
        <v>45</v>
      </c>
      <c r="N731">
        <v>1</v>
      </c>
      <c r="O731">
        <v>15</v>
      </c>
      <c r="P731" s="2">
        <f t="shared" si="11"/>
        <v>15</v>
      </c>
    </row>
    <row r="732" spans="1:16" x14ac:dyDescent="0.3">
      <c r="A732">
        <v>731</v>
      </c>
      <c r="B732" s="54">
        <v>45646</v>
      </c>
      <c r="C732" s="53" t="s">
        <v>748</v>
      </c>
      <c r="D732" t="s">
        <v>811</v>
      </c>
      <c r="E732" t="s">
        <v>752</v>
      </c>
      <c r="F732" t="s">
        <v>502</v>
      </c>
      <c r="G732" t="str">
        <f>VLOOKUP(F732,'Ingresos RockstarSkull'!$B:$D,3,0)</f>
        <v>Demian Andrade</v>
      </c>
      <c r="H732" t="s">
        <v>97</v>
      </c>
      <c r="I732" t="s">
        <v>503</v>
      </c>
      <c r="J732" t="s">
        <v>95</v>
      </c>
      <c r="K732" t="s">
        <v>130</v>
      </c>
      <c r="L732" t="s">
        <v>504</v>
      </c>
      <c r="M732" t="s">
        <v>45</v>
      </c>
      <c r="N732">
        <v>1</v>
      </c>
      <c r="O732">
        <v>1350</v>
      </c>
      <c r="P732" s="2">
        <f t="shared" si="11"/>
        <v>1350</v>
      </c>
    </row>
    <row r="733" spans="1:16" x14ac:dyDescent="0.3">
      <c r="A733">
        <v>732</v>
      </c>
      <c r="B733" s="54">
        <v>45646</v>
      </c>
      <c r="C733" s="53" t="s">
        <v>748</v>
      </c>
      <c r="D733" t="s">
        <v>763</v>
      </c>
      <c r="E733" t="s">
        <v>752</v>
      </c>
      <c r="F733" t="s">
        <v>116</v>
      </c>
      <c r="G733" t="str">
        <f>VLOOKUP(F733,'Ingresos RockstarSkull'!$B:$D,3,0)</f>
        <v>Hugo Vázquez</v>
      </c>
      <c r="H733" t="s">
        <v>97</v>
      </c>
      <c r="I733" t="s">
        <v>96</v>
      </c>
      <c r="J733" t="s">
        <v>95</v>
      </c>
      <c r="K733" t="s">
        <v>114</v>
      </c>
      <c r="L733" t="s">
        <v>117</v>
      </c>
      <c r="M733" t="s">
        <v>45</v>
      </c>
      <c r="N733">
        <v>1</v>
      </c>
      <c r="O733">
        <v>1350</v>
      </c>
      <c r="P733" s="2">
        <f t="shared" si="11"/>
        <v>1350</v>
      </c>
    </row>
    <row r="734" spans="1:16" x14ac:dyDescent="0.3">
      <c r="A734">
        <v>733</v>
      </c>
      <c r="B734" s="54">
        <v>45646</v>
      </c>
      <c r="C734" s="53" t="s">
        <v>749</v>
      </c>
      <c r="D734" t="s">
        <v>495</v>
      </c>
      <c r="E734" t="s">
        <v>752</v>
      </c>
      <c r="F734" t="s">
        <v>752</v>
      </c>
      <c r="G734" t="s">
        <v>312</v>
      </c>
      <c r="H734" t="s">
        <v>8</v>
      </c>
      <c r="I734" t="s">
        <v>854</v>
      </c>
      <c r="J734" t="s">
        <v>854</v>
      </c>
      <c r="K734" t="s">
        <v>130</v>
      </c>
      <c r="L734" t="s">
        <v>854</v>
      </c>
      <c r="M734" t="s">
        <v>45</v>
      </c>
      <c r="N734">
        <v>1</v>
      </c>
      <c r="O734">
        <v>11560</v>
      </c>
      <c r="P734" s="2">
        <f t="shared" si="11"/>
        <v>11560</v>
      </c>
    </row>
    <row r="735" spans="1:16" x14ac:dyDescent="0.3">
      <c r="A735">
        <v>734</v>
      </c>
      <c r="B735" s="54">
        <v>45646</v>
      </c>
      <c r="C735" s="53" t="s">
        <v>749</v>
      </c>
      <c r="D735" t="s">
        <v>385</v>
      </c>
      <c r="E735" t="s">
        <v>752</v>
      </c>
      <c r="F735" t="s">
        <v>752</v>
      </c>
      <c r="G735" t="s">
        <v>312</v>
      </c>
      <c r="H735" t="s">
        <v>8</v>
      </c>
      <c r="I735" t="s">
        <v>854</v>
      </c>
      <c r="J735" t="s">
        <v>854</v>
      </c>
      <c r="K735" t="s">
        <v>130</v>
      </c>
      <c r="L735" t="s">
        <v>854</v>
      </c>
      <c r="M735" t="s">
        <v>45</v>
      </c>
      <c r="N735">
        <v>1</v>
      </c>
      <c r="O735">
        <v>740</v>
      </c>
      <c r="P735" s="2">
        <f t="shared" si="11"/>
        <v>740</v>
      </c>
    </row>
    <row r="736" spans="1:16" x14ac:dyDescent="0.3">
      <c r="A736">
        <v>735</v>
      </c>
      <c r="B736" s="54">
        <v>45649</v>
      </c>
      <c r="C736" s="53" t="s">
        <v>749</v>
      </c>
      <c r="D736" t="s">
        <v>496</v>
      </c>
      <c r="E736" t="s">
        <v>752</v>
      </c>
      <c r="F736" t="s">
        <v>752</v>
      </c>
      <c r="G736" t="s">
        <v>312</v>
      </c>
      <c r="H736" t="s">
        <v>8</v>
      </c>
      <c r="I736" t="s">
        <v>854</v>
      </c>
      <c r="J736" t="s">
        <v>854</v>
      </c>
      <c r="K736" t="s">
        <v>130</v>
      </c>
      <c r="L736" t="s">
        <v>854</v>
      </c>
      <c r="M736" t="s">
        <v>45</v>
      </c>
      <c r="N736">
        <v>1</v>
      </c>
      <c r="O736">
        <v>400</v>
      </c>
      <c r="P736" s="2">
        <f t="shared" si="11"/>
        <v>400</v>
      </c>
    </row>
    <row r="737" spans="1:16" x14ac:dyDescent="0.3">
      <c r="A737">
        <v>736</v>
      </c>
      <c r="B737" s="54">
        <v>45649</v>
      </c>
      <c r="C737" s="53" t="s">
        <v>749</v>
      </c>
      <c r="D737" t="s">
        <v>319</v>
      </c>
      <c r="E737" t="s">
        <v>752</v>
      </c>
      <c r="F737" t="s">
        <v>752</v>
      </c>
      <c r="G737" t="s">
        <v>18</v>
      </c>
      <c r="H737" t="s">
        <v>8</v>
      </c>
      <c r="I737" t="s">
        <v>854</v>
      </c>
      <c r="J737" t="s">
        <v>854</v>
      </c>
      <c r="K737" t="s">
        <v>130</v>
      </c>
      <c r="L737" t="s">
        <v>854</v>
      </c>
      <c r="M737" t="s">
        <v>45</v>
      </c>
      <c r="N737">
        <v>1</v>
      </c>
      <c r="O737">
        <v>569</v>
      </c>
      <c r="P737" s="2">
        <f t="shared" si="11"/>
        <v>569</v>
      </c>
    </row>
    <row r="738" spans="1:16" x14ac:dyDescent="0.3">
      <c r="A738">
        <v>737</v>
      </c>
      <c r="B738" s="54">
        <v>45655</v>
      </c>
      <c r="C738" s="53" t="s">
        <v>748</v>
      </c>
      <c r="D738" t="s">
        <v>791</v>
      </c>
      <c r="E738" t="s">
        <v>752</v>
      </c>
      <c r="F738" t="s">
        <v>167</v>
      </c>
      <c r="G738" t="str">
        <f>VLOOKUP(F738,'Ingresos RockstarSkull'!$B:$D,3,0)</f>
        <v>Hugo Vázquez</v>
      </c>
      <c r="H738" t="s">
        <v>97</v>
      </c>
      <c r="I738" t="s">
        <v>127</v>
      </c>
      <c r="J738" t="s">
        <v>95</v>
      </c>
      <c r="K738" t="s">
        <v>114</v>
      </c>
      <c r="L738" t="s">
        <v>168</v>
      </c>
      <c r="M738" t="s">
        <v>51</v>
      </c>
      <c r="N738">
        <v>1</v>
      </c>
      <c r="O738">
        <v>1350</v>
      </c>
      <c r="P738" s="2">
        <f t="shared" si="11"/>
        <v>1350</v>
      </c>
    </row>
    <row r="739" spans="1:16" x14ac:dyDescent="0.3">
      <c r="A739">
        <v>738</v>
      </c>
      <c r="B739" s="54">
        <v>45656</v>
      </c>
      <c r="C739" s="53" t="s">
        <v>748</v>
      </c>
      <c r="D739" t="s">
        <v>789</v>
      </c>
      <c r="E739" t="s">
        <v>752</v>
      </c>
      <c r="F739" t="s">
        <v>625</v>
      </c>
      <c r="G739" t="s">
        <v>883</v>
      </c>
      <c r="H739" t="s">
        <v>97</v>
      </c>
      <c r="I739" t="s">
        <v>165</v>
      </c>
      <c r="J739" t="s">
        <v>95</v>
      </c>
      <c r="K739" t="s">
        <v>114</v>
      </c>
      <c r="L739" t="s">
        <v>164</v>
      </c>
      <c r="M739" t="s">
        <v>45</v>
      </c>
      <c r="N739">
        <v>1</v>
      </c>
      <c r="O739">
        <v>1350</v>
      </c>
      <c r="P739" s="2">
        <f t="shared" si="11"/>
        <v>1350</v>
      </c>
    </row>
    <row r="740" spans="1:16" x14ac:dyDescent="0.3">
      <c r="A740">
        <v>739</v>
      </c>
      <c r="B740" s="54">
        <v>45656</v>
      </c>
      <c r="C740" s="53" t="s">
        <v>748</v>
      </c>
      <c r="D740" t="s">
        <v>779</v>
      </c>
      <c r="E740" t="s">
        <v>752</v>
      </c>
      <c r="F740" t="s">
        <v>146</v>
      </c>
      <c r="G740" t="str">
        <f>VLOOKUP(F740,'Ingresos RockstarSkull'!$B:$D,3,0)</f>
        <v>Hugo Vázquez</v>
      </c>
      <c r="H740" t="s">
        <v>97</v>
      </c>
      <c r="I740" t="s">
        <v>127</v>
      </c>
      <c r="J740" t="s">
        <v>95</v>
      </c>
      <c r="K740" t="s">
        <v>114</v>
      </c>
      <c r="L740" t="s">
        <v>147</v>
      </c>
      <c r="M740" t="s">
        <v>45</v>
      </c>
      <c r="N740">
        <v>1</v>
      </c>
      <c r="O740">
        <v>1275</v>
      </c>
      <c r="P740" s="2">
        <f t="shared" si="11"/>
        <v>1275</v>
      </c>
    </row>
    <row r="741" spans="1:16" x14ac:dyDescent="0.3">
      <c r="A741">
        <v>740</v>
      </c>
      <c r="B741" s="54">
        <v>45656</v>
      </c>
      <c r="C741" s="53" t="s">
        <v>749</v>
      </c>
      <c r="D741" t="s">
        <v>526</v>
      </c>
      <c r="E741" t="s">
        <v>752</v>
      </c>
      <c r="F741" t="s">
        <v>752</v>
      </c>
      <c r="G741" t="s">
        <v>312</v>
      </c>
      <c r="H741" t="s">
        <v>8</v>
      </c>
      <c r="I741" t="s">
        <v>854</v>
      </c>
      <c r="J741" t="s">
        <v>854</v>
      </c>
      <c r="K741" t="s">
        <v>130</v>
      </c>
      <c r="L741" t="s">
        <v>854</v>
      </c>
      <c r="M741" t="s">
        <v>45</v>
      </c>
      <c r="N741">
        <v>1</v>
      </c>
      <c r="O741">
        <v>1500</v>
      </c>
      <c r="P741" s="2">
        <f t="shared" si="11"/>
        <v>1500</v>
      </c>
    </row>
    <row r="742" spans="1:16" x14ac:dyDescent="0.3">
      <c r="A742">
        <v>741</v>
      </c>
      <c r="B742" s="54">
        <v>45657</v>
      </c>
      <c r="C742" s="53" t="s">
        <v>749</v>
      </c>
      <c r="D742" s="53" t="s">
        <v>524</v>
      </c>
      <c r="E742" t="s">
        <v>746</v>
      </c>
      <c r="F742" t="s">
        <v>751</v>
      </c>
      <c r="G742" t="s">
        <v>18</v>
      </c>
      <c r="H742" t="s">
        <v>19</v>
      </c>
      <c r="I742" t="s">
        <v>854</v>
      </c>
      <c r="J742" t="s">
        <v>854</v>
      </c>
      <c r="K742" t="s">
        <v>854</v>
      </c>
      <c r="L742" t="s">
        <v>854</v>
      </c>
      <c r="M742" t="s">
        <v>45</v>
      </c>
      <c r="N742">
        <v>1</v>
      </c>
      <c r="O742">
        <v>18300</v>
      </c>
      <c r="P742" s="2">
        <f t="shared" si="11"/>
        <v>18300</v>
      </c>
    </row>
    <row r="743" spans="1:16" x14ac:dyDescent="0.3">
      <c r="A743">
        <v>742</v>
      </c>
      <c r="B743" s="54">
        <v>45657</v>
      </c>
      <c r="C743" s="53" t="s">
        <v>749</v>
      </c>
      <c r="D743" t="s">
        <v>418</v>
      </c>
      <c r="E743" t="s">
        <v>752</v>
      </c>
      <c r="F743" t="s">
        <v>752</v>
      </c>
      <c r="G743" t="s">
        <v>312</v>
      </c>
      <c r="H743" t="s">
        <v>525</v>
      </c>
      <c r="I743" t="s">
        <v>854</v>
      </c>
      <c r="J743" t="s">
        <v>854</v>
      </c>
      <c r="K743" t="s">
        <v>130</v>
      </c>
      <c r="L743" t="s">
        <v>854</v>
      </c>
      <c r="M743" t="s">
        <v>45</v>
      </c>
      <c r="N743">
        <v>1</v>
      </c>
      <c r="O743">
        <v>3500</v>
      </c>
      <c r="P743" s="2">
        <f t="shared" si="11"/>
        <v>3500</v>
      </c>
    </row>
    <row r="744" spans="1:16" x14ac:dyDescent="0.3">
      <c r="A744">
        <v>743</v>
      </c>
      <c r="B744" s="54">
        <v>45657</v>
      </c>
      <c r="C744" s="53" t="s">
        <v>749</v>
      </c>
      <c r="D744" t="s">
        <v>478</v>
      </c>
      <c r="E744" t="s">
        <v>752</v>
      </c>
      <c r="F744" t="s">
        <v>752</v>
      </c>
      <c r="G744" t="s">
        <v>312</v>
      </c>
      <c r="H744" t="s">
        <v>525</v>
      </c>
      <c r="I744" t="s">
        <v>854</v>
      </c>
      <c r="J744" t="s">
        <v>854</v>
      </c>
      <c r="K744" t="s">
        <v>130</v>
      </c>
      <c r="L744" t="s">
        <v>854</v>
      </c>
      <c r="M744" t="s">
        <v>45</v>
      </c>
      <c r="N744">
        <v>1</v>
      </c>
      <c r="O744">
        <v>400</v>
      </c>
      <c r="P744" s="2">
        <f t="shared" si="11"/>
        <v>400</v>
      </c>
    </row>
    <row r="745" spans="1:16" x14ac:dyDescent="0.3">
      <c r="A745">
        <v>744</v>
      </c>
      <c r="B745" s="54">
        <v>45657</v>
      </c>
      <c r="C745" s="53" t="s">
        <v>749</v>
      </c>
      <c r="D745" t="s">
        <v>470</v>
      </c>
      <c r="E745" t="s">
        <v>752</v>
      </c>
      <c r="F745" t="s">
        <v>752</v>
      </c>
      <c r="G745" t="s">
        <v>312</v>
      </c>
      <c r="H745" t="s">
        <v>525</v>
      </c>
      <c r="I745" t="s">
        <v>854</v>
      </c>
      <c r="J745" t="s">
        <v>854</v>
      </c>
      <c r="K745" t="s">
        <v>130</v>
      </c>
      <c r="L745" t="s">
        <v>854</v>
      </c>
      <c r="M745" t="s">
        <v>45</v>
      </c>
      <c r="N745">
        <v>1</v>
      </c>
      <c r="O745">
        <v>650</v>
      </c>
      <c r="P745" s="2">
        <f t="shared" si="11"/>
        <v>650</v>
      </c>
    </row>
    <row r="746" spans="1:16" x14ac:dyDescent="0.3">
      <c r="A746">
        <v>745</v>
      </c>
      <c r="B746" s="54">
        <v>45657</v>
      </c>
      <c r="C746" s="53" t="s">
        <v>749</v>
      </c>
      <c r="D746" t="s">
        <v>394</v>
      </c>
      <c r="E746" t="s">
        <v>752</v>
      </c>
      <c r="F746" t="s">
        <v>752</v>
      </c>
      <c r="G746" t="s">
        <v>312</v>
      </c>
      <c r="H746" t="s">
        <v>525</v>
      </c>
      <c r="I746" t="s">
        <v>854</v>
      </c>
      <c r="J746" t="s">
        <v>854</v>
      </c>
      <c r="K746" t="s">
        <v>130</v>
      </c>
      <c r="L746" t="s">
        <v>854</v>
      </c>
      <c r="M746" t="s">
        <v>45</v>
      </c>
      <c r="N746">
        <v>1</v>
      </c>
      <c r="O746">
        <v>1050</v>
      </c>
      <c r="P746" s="2">
        <f t="shared" si="11"/>
        <v>1050</v>
      </c>
    </row>
    <row r="747" spans="1:16" x14ac:dyDescent="0.3">
      <c r="A747">
        <v>746</v>
      </c>
      <c r="B747" s="54">
        <v>45657</v>
      </c>
      <c r="C747" s="53" t="s">
        <v>749</v>
      </c>
      <c r="D747" t="s">
        <v>527</v>
      </c>
      <c r="E747" t="s">
        <v>752</v>
      </c>
      <c r="F747" t="s">
        <v>752</v>
      </c>
      <c r="G747" t="s">
        <v>312</v>
      </c>
      <c r="H747" t="s">
        <v>8</v>
      </c>
      <c r="I747" t="s">
        <v>854</v>
      </c>
      <c r="J747" t="s">
        <v>854</v>
      </c>
      <c r="K747" t="s">
        <v>130</v>
      </c>
      <c r="L747" t="s">
        <v>854</v>
      </c>
      <c r="M747" t="s">
        <v>45</v>
      </c>
      <c r="N747">
        <v>1</v>
      </c>
      <c r="O747">
        <v>2231</v>
      </c>
      <c r="P747" s="2">
        <f t="shared" si="11"/>
        <v>2231</v>
      </c>
    </row>
    <row r="748" spans="1:16" x14ac:dyDescent="0.3">
      <c r="A748">
        <v>747</v>
      </c>
      <c r="B748" s="54">
        <v>45657</v>
      </c>
      <c r="C748" s="53" t="s">
        <v>749</v>
      </c>
      <c r="D748" t="s">
        <v>360</v>
      </c>
      <c r="E748" t="s">
        <v>752</v>
      </c>
      <c r="F748" t="s">
        <v>752</v>
      </c>
      <c r="G748" t="s">
        <v>312</v>
      </c>
      <c r="H748" t="s">
        <v>525</v>
      </c>
      <c r="I748" t="s">
        <v>854</v>
      </c>
      <c r="J748" t="s">
        <v>854</v>
      </c>
      <c r="K748" t="s">
        <v>130</v>
      </c>
      <c r="L748" t="s">
        <v>854</v>
      </c>
      <c r="M748" t="s">
        <v>45</v>
      </c>
      <c r="N748">
        <v>1</v>
      </c>
      <c r="O748">
        <v>1050</v>
      </c>
      <c r="P748" s="2">
        <f t="shared" si="11"/>
        <v>1050</v>
      </c>
    </row>
    <row r="749" spans="1:16" x14ac:dyDescent="0.3">
      <c r="A749">
        <v>748</v>
      </c>
      <c r="B749" s="54">
        <v>45657</v>
      </c>
      <c r="C749" s="53" t="s">
        <v>749</v>
      </c>
      <c r="D749" t="s">
        <v>364</v>
      </c>
      <c r="E749" t="s">
        <v>752</v>
      </c>
      <c r="F749" t="s">
        <v>752</v>
      </c>
      <c r="G749" t="s">
        <v>312</v>
      </c>
      <c r="H749" t="s">
        <v>525</v>
      </c>
      <c r="I749" t="s">
        <v>854</v>
      </c>
      <c r="J749" t="s">
        <v>854</v>
      </c>
      <c r="K749" t="s">
        <v>130</v>
      </c>
      <c r="L749" t="s">
        <v>854</v>
      </c>
      <c r="M749" t="s">
        <v>45</v>
      </c>
      <c r="N749">
        <v>1</v>
      </c>
      <c r="O749">
        <v>3350</v>
      </c>
      <c r="P749" s="2">
        <f t="shared" si="11"/>
        <v>3350</v>
      </c>
    </row>
    <row r="750" spans="1:16" x14ac:dyDescent="0.3">
      <c r="A750">
        <v>749</v>
      </c>
      <c r="B750" s="54">
        <v>45657</v>
      </c>
      <c r="C750" s="53" t="s">
        <v>749</v>
      </c>
      <c r="D750" t="s">
        <v>455</v>
      </c>
      <c r="E750" t="s">
        <v>752</v>
      </c>
      <c r="F750" t="s">
        <v>752</v>
      </c>
      <c r="G750" t="s">
        <v>312</v>
      </c>
      <c r="H750" t="s">
        <v>525</v>
      </c>
      <c r="I750" t="s">
        <v>854</v>
      </c>
      <c r="J750" t="s">
        <v>854</v>
      </c>
      <c r="K750" t="s">
        <v>130</v>
      </c>
      <c r="L750" t="s">
        <v>854</v>
      </c>
      <c r="M750" t="s">
        <v>45</v>
      </c>
      <c r="N750">
        <v>1</v>
      </c>
      <c r="O750">
        <v>3150</v>
      </c>
      <c r="P750" s="2">
        <f t="shared" si="11"/>
        <v>3150</v>
      </c>
    </row>
    <row r="751" spans="1:16" x14ac:dyDescent="0.3">
      <c r="A751">
        <v>750</v>
      </c>
      <c r="B751" s="54">
        <v>45657</v>
      </c>
      <c r="C751" s="53" t="s">
        <v>749</v>
      </c>
      <c r="D751" t="s">
        <v>365</v>
      </c>
      <c r="E751" t="s">
        <v>752</v>
      </c>
      <c r="F751" t="s">
        <v>752</v>
      </c>
      <c r="G751" t="s">
        <v>312</v>
      </c>
      <c r="H751" t="s">
        <v>525</v>
      </c>
      <c r="I751" t="s">
        <v>854</v>
      </c>
      <c r="J751" t="s">
        <v>854</v>
      </c>
      <c r="K751" t="s">
        <v>130</v>
      </c>
      <c r="L751" t="s">
        <v>854</v>
      </c>
      <c r="M751" t="s">
        <v>45</v>
      </c>
      <c r="N751">
        <v>1</v>
      </c>
      <c r="O751">
        <v>2650</v>
      </c>
      <c r="P751" s="2">
        <f t="shared" si="11"/>
        <v>2650</v>
      </c>
    </row>
    <row r="752" spans="1:16" x14ac:dyDescent="0.3">
      <c r="A752">
        <v>751</v>
      </c>
      <c r="B752" s="54">
        <v>45657</v>
      </c>
      <c r="C752" s="53" t="s">
        <v>749</v>
      </c>
      <c r="D752" t="s">
        <v>334</v>
      </c>
      <c r="E752" t="s">
        <v>752</v>
      </c>
      <c r="F752" t="s">
        <v>752</v>
      </c>
      <c r="G752" t="s">
        <v>312</v>
      </c>
      <c r="H752" t="s">
        <v>8</v>
      </c>
      <c r="I752" t="s">
        <v>854</v>
      </c>
      <c r="J752" t="s">
        <v>854</v>
      </c>
      <c r="K752" t="s">
        <v>130</v>
      </c>
      <c r="L752" t="s">
        <v>854</v>
      </c>
      <c r="M752" t="s">
        <v>45</v>
      </c>
      <c r="N752">
        <v>1</v>
      </c>
      <c r="O752">
        <v>1608.92</v>
      </c>
      <c r="P752" s="2">
        <f t="shared" si="11"/>
        <v>1608.92</v>
      </c>
    </row>
    <row r="753" spans="1:16" x14ac:dyDescent="0.3">
      <c r="A753">
        <v>752</v>
      </c>
      <c r="B753" s="54">
        <v>45658</v>
      </c>
      <c r="C753" s="53" t="s">
        <v>748</v>
      </c>
      <c r="D753" t="s">
        <v>756</v>
      </c>
      <c r="E753" t="s">
        <v>752</v>
      </c>
      <c r="F753" t="s">
        <v>103</v>
      </c>
      <c r="G753" t="str">
        <f>VLOOKUP(F753,'Ingresos RockstarSkull'!$B:$D,3,0)</f>
        <v>Manuel Reyes</v>
      </c>
      <c r="H753" t="s">
        <v>97</v>
      </c>
      <c r="I753" t="s">
        <v>104</v>
      </c>
      <c r="J753" t="s">
        <v>95</v>
      </c>
      <c r="K753" t="s">
        <v>130</v>
      </c>
      <c r="L753">
        <v>0</v>
      </c>
      <c r="M753" t="s">
        <v>51</v>
      </c>
      <c r="N753">
        <v>1</v>
      </c>
      <c r="O753">
        <v>1500</v>
      </c>
      <c r="P753" s="2">
        <f t="shared" si="11"/>
        <v>1500</v>
      </c>
    </row>
    <row r="754" spans="1:16" x14ac:dyDescent="0.3">
      <c r="A754">
        <v>753</v>
      </c>
      <c r="B754" s="54">
        <v>45659</v>
      </c>
      <c r="C754" s="53" t="s">
        <v>748</v>
      </c>
      <c r="D754" t="s">
        <v>806</v>
      </c>
      <c r="E754" t="s">
        <v>752</v>
      </c>
      <c r="F754" t="s">
        <v>188</v>
      </c>
      <c r="G754" t="str">
        <f>VLOOKUP(F754,'Ingresos RockstarSkull'!$B:$D,3,0)</f>
        <v>Luis Blanquet</v>
      </c>
      <c r="H754" t="s">
        <v>97</v>
      </c>
      <c r="I754" t="s">
        <v>127</v>
      </c>
      <c r="J754" t="s">
        <v>95</v>
      </c>
      <c r="K754" t="s">
        <v>130</v>
      </c>
      <c r="L754" t="s">
        <v>188</v>
      </c>
      <c r="M754" t="s">
        <v>51</v>
      </c>
      <c r="N754">
        <v>1</v>
      </c>
      <c r="O754">
        <v>1350</v>
      </c>
      <c r="P754" s="2">
        <f t="shared" si="11"/>
        <v>1350</v>
      </c>
    </row>
    <row r="755" spans="1:16" x14ac:dyDescent="0.3">
      <c r="A755">
        <v>754</v>
      </c>
      <c r="B755" s="54">
        <v>45659</v>
      </c>
      <c r="C755" s="53" t="s">
        <v>748</v>
      </c>
      <c r="D755" t="s">
        <v>792</v>
      </c>
      <c r="E755" t="s">
        <v>752</v>
      </c>
      <c r="F755" t="s">
        <v>169</v>
      </c>
      <c r="G755" t="str">
        <f>VLOOKUP(F755,'Ingresos RockstarSkull'!$B:$D,3,0)</f>
        <v>Demian Andrade</v>
      </c>
      <c r="H755" t="s">
        <v>97</v>
      </c>
      <c r="I755" t="s">
        <v>99</v>
      </c>
      <c r="J755" t="s">
        <v>95</v>
      </c>
      <c r="K755" t="s">
        <v>114</v>
      </c>
      <c r="L755" t="s">
        <v>170</v>
      </c>
      <c r="M755" t="s">
        <v>51</v>
      </c>
      <c r="N755">
        <v>1</v>
      </c>
      <c r="O755">
        <v>0</v>
      </c>
      <c r="P755" s="2">
        <f t="shared" si="11"/>
        <v>0</v>
      </c>
    </row>
    <row r="756" spans="1:16" x14ac:dyDescent="0.3">
      <c r="A756">
        <v>755</v>
      </c>
      <c r="B756" s="54">
        <v>45659</v>
      </c>
      <c r="C756" s="53" t="s">
        <v>748</v>
      </c>
      <c r="D756" t="s">
        <v>793</v>
      </c>
      <c r="E756" t="s">
        <v>752</v>
      </c>
      <c r="F756" t="s">
        <v>171</v>
      </c>
      <c r="G756" t="str">
        <f>VLOOKUP(F756,'Ingresos RockstarSkull'!$B:$D,3,0)</f>
        <v>Manuel Reyes</v>
      </c>
      <c r="H756" t="s">
        <v>97</v>
      </c>
      <c r="I756" t="s">
        <v>99</v>
      </c>
      <c r="J756" t="s">
        <v>95</v>
      </c>
      <c r="K756" t="s">
        <v>114</v>
      </c>
      <c r="L756" t="s">
        <v>170</v>
      </c>
      <c r="M756" t="s">
        <v>51</v>
      </c>
      <c r="N756">
        <v>1</v>
      </c>
      <c r="O756">
        <v>0</v>
      </c>
      <c r="P756" s="2">
        <f t="shared" si="11"/>
        <v>0</v>
      </c>
    </row>
    <row r="757" spans="1:16" x14ac:dyDescent="0.3">
      <c r="A757">
        <v>756</v>
      </c>
      <c r="B757" s="54">
        <v>45661</v>
      </c>
      <c r="C757" s="53" t="s">
        <v>748</v>
      </c>
      <c r="D757" t="s">
        <v>782</v>
      </c>
      <c r="E757" t="s">
        <v>752</v>
      </c>
      <c r="F757" t="s">
        <v>617</v>
      </c>
      <c r="G757" t="s">
        <v>883</v>
      </c>
      <c r="H757" t="s">
        <v>97</v>
      </c>
      <c r="I757" t="s">
        <v>154</v>
      </c>
      <c r="J757" t="s">
        <v>95</v>
      </c>
      <c r="K757" t="s">
        <v>114</v>
      </c>
      <c r="L757" t="s">
        <v>155</v>
      </c>
      <c r="M757" t="s">
        <v>45</v>
      </c>
      <c r="N757">
        <v>1</v>
      </c>
      <c r="O757">
        <v>1350</v>
      </c>
      <c r="P757" s="2">
        <f t="shared" si="11"/>
        <v>1350</v>
      </c>
    </row>
    <row r="758" spans="1:16" x14ac:dyDescent="0.3">
      <c r="A758">
        <v>757</v>
      </c>
      <c r="B758" s="54">
        <v>45661</v>
      </c>
      <c r="C758" s="53" t="s">
        <v>748</v>
      </c>
      <c r="D758" t="s">
        <v>778</v>
      </c>
      <c r="E758" t="s">
        <v>752</v>
      </c>
      <c r="F758" t="s">
        <v>144</v>
      </c>
      <c r="G758" t="str">
        <f>VLOOKUP(F758,'Ingresos RockstarSkull'!$B:$D,3,0)</f>
        <v>Julio Olvera</v>
      </c>
      <c r="H758" t="s">
        <v>97</v>
      </c>
      <c r="I758" t="s">
        <v>115</v>
      </c>
      <c r="J758" t="s">
        <v>95</v>
      </c>
      <c r="K758" t="s">
        <v>114</v>
      </c>
      <c r="L758" t="s">
        <v>145</v>
      </c>
      <c r="M758" t="s">
        <v>45</v>
      </c>
      <c r="N758">
        <v>1</v>
      </c>
      <c r="O758">
        <v>1350</v>
      </c>
      <c r="P758" s="2">
        <f t="shared" si="11"/>
        <v>1350</v>
      </c>
    </row>
    <row r="759" spans="1:16" x14ac:dyDescent="0.3">
      <c r="A759">
        <v>758</v>
      </c>
      <c r="B759" s="54">
        <v>45661</v>
      </c>
      <c r="C759" s="53" t="s">
        <v>748</v>
      </c>
      <c r="D759" t="s">
        <v>768</v>
      </c>
      <c r="E759" t="s">
        <v>752</v>
      </c>
      <c r="F759" t="s">
        <v>126</v>
      </c>
      <c r="G759" t="str">
        <f>VLOOKUP(F759,'Ingresos RockstarSkull'!$B:$D,3,0)</f>
        <v>Julio Olvera</v>
      </c>
      <c r="H759" t="s">
        <v>97</v>
      </c>
      <c r="I759" t="s">
        <v>127</v>
      </c>
      <c r="J759" t="s">
        <v>95</v>
      </c>
      <c r="K759" t="s">
        <v>114</v>
      </c>
      <c r="L759" t="s">
        <v>128</v>
      </c>
      <c r="M759" t="s">
        <v>45</v>
      </c>
      <c r="N759">
        <v>1</v>
      </c>
      <c r="O759">
        <v>1800</v>
      </c>
      <c r="P759" s="2">
        <f t="shared" si="11"/>
        <v>1800</v>
      </c>
    </row>
    <row r="760" spans="1:16" x14ac:dyDescent="0.3">
      <c r="A760">
        <v>759</v>
      </c>
      <c r="B760" s="54">
        <v>45661</v>
      </c>
      <c r="C760" s="53" t="s">
        <v>748</v>
      </c>
      <c r="D760" t="s">
        <v>758</v>
      </c>
      <c r="E760" t="s">
        <v>752</v>
      </c>
      <c r="F760" t="s">
        <v>107</v>
      </c>
      <c r="G760" t="str">
        <f>VLOOKUP(F760,'Ingresos RockstarSkull'!$B:$D,3,0)</f>
        <v>Julio Olvera</v>
      </c>
      <c r="H760" t="s">
        <v>8</v>
      </c>
      <c r="I760" t="s">
        <v>108</v>
      </c>
      <c r="J760" t="s">
        <v>95</v>
      </c>
      <c r="K760" t="s">
        <v>114</v>
      </c>
      <c r="L760" t="s">
        <v>555</v>
      </c>
      <c r="M760" t="s">
        <v>45</v>
      </c>
      <c r="N760">
        <v>1</v>
      </c>
      <c r="O760">
        <v>1350</v>
      </c>
      <c r="P760" s="2">
        <f t="shared" si="11"/>
        <v>1350</v>
      </c>
    </row>
    <row r="761" spans="1:16" x14ac:dyDescent="0.3">
      <c r="A761">
        <v>760</v>
      </c>
      <c r="B761" s="54">
        <v>45662</v>
      </c>
      <c r="C761" s="53" t="s">
        <v>748</v>
      </c>
      <c r="D761" t="s">
        <v>794</v>
      </c>
      <c r="E761" t="s">
        <v>752</v>
      </c>
      <c r="F761" t="s">
        <v>172</v>
      </c>
      <c r="G761" t="str">
        <f>VLOOKUP(F761,'Ingresos RockstarSkull'!$B:$D,3,0)</f>
        <v>Julio Olvera</v>
      </c>
      <c r="H761" t="s">
        <v>97</v>
      </c>
      <c r="I761" t="s">
        <v>152</v>
      </c>
      <c r="J761" t="s">
        <v>95</v>
      </c>
      <c r="K761" t="s">
        <v>114</v>
      </c>
      <c r="L761" t="s">
        <v>173</v>
      </c>
      <c r="M761" t="s">
        <v>51</v>
      </c>
      <c r="N761">
        <v>1</v>
      </c>
      <c r="O761">
        <v>1350</v>
      </c>
      <c r="P761" s="2">
        <f t="shared" si="11"/>
        <v>1350</v>
      </c>
    </row>
    <row r="762" spans="1:16" x14ac:dyDescent="0.3">
      <c r="A762">
        <v>761</v>
      </c>
      <c r="B762" s="54">
        <v>45662</v>
      </c>
      <c r="C762" s="53" t="s">
        <v>748</v>
      </c>
      <c r="D762" t="s">
        <v>795</v>
      </c>
      <c r="E762" t="s">
        <v>752</v>
      </c>
      <c r="F762" t="s">
        <v>174</v>
      </c>
      <c r="G762" t="str">
        <f>VLOOKUP(F762,'Ingresos RockstarSkull'!$B:$D,3,0)</f>
        <v>Julio Olvera</v>
      </c>
      <c r="H762" t="s">
        <v>97</v>
      </c>
      <c r="I762" t="s">
        <v>136</v>
      </c>
      <c r="J762" t="s">
        <v>95</v>
      </c>
      <c r="K762" t="s">
        <v>114</v>
      </c>
      <c r="L762" t="s">
        <v>175</v>
      </c>
      <c r="M762" t="s">
        <v>45</v>
      </c>
      <c r="N762">
        <v>1</v>
      </c>
      <c r="O762">
        <v>1350</v>
      </c>
      <c r="P762" s="2">
        <f t="shared" si="11"/>
        <v>1350</v>
      </c>
    </row>
    <row r="763" spans="1:16" x14ac:dyDescent="0.3">
      <c r="A763">
        <v>762</v>
      </c>
      <c r="B763" s="54">
        <v>45662</v>
      </c>
      <c r="C763" s="53" t="s">
        <v>748</v>
      </c>
      <c r="D763" t="s">
        <v>787</v>
      </c>
      <c r="E763" t="s">
        <v>752</v>
      </c>
      <c r="F763" t="s">
        <v>160</v>
      </c>
      <c r="G763" t="str">
        <f>VLOOKUP(F763,'Ingresos RockstarSkull'!$B:$D,3,0)</f>
        <v>Nahomy Perez</v>
      </c>
      <c r="H763" t="s">
        <v>97</v>
      </c>
      <c r="I763" t="s">
        <v>161</v>
      </c>
      <c r="J763" t="s">
        <v>95</v>
      </c>
      <c r="K763" t="s">
        <v>114</v>
      </c>
      <c r="L763" t="s">
        <v>160</v>
      </c>
      <c r="M763" t="s">
        <v>51</v>
      </c>
      <c r="N763">
        <v>1</v>
      </c>
      <c r="O763">
        <v>1350</v>
      </c>
      <c r="P763" s="2">
        <f t="shared" si="11"/>
        <v>1350</v>
      </c>
    </row>
    <row r="764" spans="1:16" x14ac:dyDescent="0.3">
      <c r="A764">
        <v>763</v>
      </c>
      <c r="B764" s="54">
        <v>45662</v>
      </c>
      <c r="C764" s="53" t="s">
        <v>748</v>
      </c>
      <c r="D764" t="s">
        <v>780</v>
      </c>
      <c r="E764" t="s">
        <v>752</v>
      </c>
      <c r="F764" t="s">
        <v>148</v>
      </c>
      <c r="G764" t="s">
        <v>883</v>
      </c>
      <c r="H764" t="s">
        <v>97</v>
      </c>
      <c r="I764" t="s">
        <v>149</v>
      </c>
      <c r="J764" t="s">
        <v>95</v>
      </c>
      <c r="K764" t="s">
        <v>114</v>
      </c>
      <c r="L764" t="s">
        <v>150</v>
      </c>
      <c r="M764" t="s">
        <v>45</v>
      </c>
      <c r="N764">
        <v>1</v>
      </c>
      <c r="O764">
        <v>1350</v>
      </c>
      <c r="P764" s="2">
        <f t="shared" si="11"/>
        <v>1350</v>
      </c>
    </row>
    <row r="765" spans="1:16" x14ac:dyDescent="0.3">
      <c r="A765">
        <v>764</v>
      </c>
      <c r="B765" s="54">
        <v>45663</v>
      </c>
      <c r="C765" s="53" t="s">
        <v>749</v>
      </c>
      <c r="D765" t="s">
        <v>497</v>
      </c>
      <c r="E765" t="s">
        <v>752</v>
      </c>
      <c r="F765" t="s">
        <v>752</v>
      </c>
      <c r="G765" t="s">
        <v>312</v>
      </c>
      <c r="H765" t="s">
        <v>8</v>
      </c>
      <c r="I765" t="s">
        <v>854</v>
      </c>
      <c r="J765" t="s">
        <v>854</v>
      </c>
      <c r="K765" t="s">
        <v>130</v>
      </c>
      <c r="L765" t="s">
        <v>854</v>
      </c>
      <c r="M765" t="s">
        <v>45</v>
      </c>
      <c r="N765">
        <v>1</v>
      </c>
      <c r="O765">
        <v>400</v>
      </c>
      <c r="P765" s="2">
        <f t="shared" si="11"/>
        <v>400</v>
      </c>
    </row>
    <row r="766" spans="1:16" x14ac:dyDescent="0.3">
      <c r="A766">
        <v>765</v>
      </c>
      <c r="B766" s="54">
        <v>45664</v>
      </c>
      <c r="C766" s="53" t="s">
        <v>748</v>
      </c>
      <c r="D766" t="s">
        <v>808</v>
      </c>
      <c r="E766" t="s">
        <v>752</v>
      </c>
      <c r="F766" t="s">
        <v>505</v>
      </c>
      <c r="G766" t="str">
        <f>VLOOKUP(F766,'Ingresos RockstarSkull'!$B:$D,3,0)</f>
        <v>Manuel Reyes</v>
      </c>
      <c r="H766" t="s">
        <v>97</v>
      </c>
      <c r="I766" t="s">
        <v>115</v>
      </c>
      <c r="J766" t="s">
        <v>95</v>
      </c>
      <c r="K766" t="s">
        <v>130</v>
      </c>
      <c r="L766" t="s">
        <v>547</v>
      </c>
      <c r="M766" t="s">
        <v>51</v>
      </c>
      <c r="N766">
        <v>1</v>
      </c>
      <c r="O766">
        <v>1350</v>
      </c>
      <c r="P766" s="2">
        <f t="shared" si="11"/>
        <v>1350</v>
      </c>
    </row>
    <row r="767" spans="1:16" x14ac:dyDescent="0.3">
      <c r="A767">
        <v>766</v>
      </c>
      <c r="B767" s="54">
        <v>45664</v>
      </c>
      <c r="C767" s="53" t="s">
        <v>748</v>
      </c>
      <c r="D767" t="s">
        <v>798</v>
      </c>
      <c r="E767" t="s">
        <v>752</v>
      </c>
      <c r="F767" t="s">
        <v>179</v>
      </c>
      <c r="G767" t="str">
        <f>VLOOKUP(F767,'Ingresos RockstarSkull'!$B:$D,3,0)</f>
        <v>Julio Olvera</v>
      </c>
      <c r="H767" t="s">
        <v>97</v>
      </c>
      <c r="I767" t="s">
        <v>163</v>
      </c>
      <c r="J767" t="s">
        <v>95</v>
      </c>
      <c r="K767" t="s">
        <v>114</v>
      </c>
      <c r="L767" t="s">
        <v>147</v>
      </c>
      <c r="M767" t="s">
        <v>51</v>
      </c>
      <c r="N767">
        <v>1</v>
      </c>
      <c r="O767">
        <v>1350</v>
      </c>
      <c r="P767" s="2">
        <f t="shared" si="11"/>
        <v>1350</v>
      </c>
    </row>
    <row r="768" spans="1:16" x14ac:dyDescent="0.3">
      <c r="A768">
        <v>767</v>
      </c>
      <c r="B768" s="54">
        <v>45665</v>
      </c>
      <c r="C768" s="53" t="s">
        <v>749</v>
      </c>
      <c r="D768" t="s">
        <v>279</v>
      </c>
      <c r="E768" t="s">
        <v>752</v>
      </c>
      <c r="F768" t="s">
        <v>752</v>
      </c>
      <c r="G768" t="s">
        <v>191</v>
      </c>
      <c r="H768" t="s">
        <v>8</v>
      </c>
      <c r="I768" t="s">
        <v>854</v>
      </c>
      <c r="J768" t="s">
        <v>854</v>
      </c>
      <c r="K768" t="s">
        <v>130</v>
      </c>
      <c r="L768" t="s">
        <v>854</v>
      </c>
      <c r="M768" t="s">
        <v>45</v>
      </c>
      <c r="N768">
        <v>1</v>
      </c>
      <c r="O768">
        <v>5000</v>
      </c>
      <c r="P768" s="2">
        <f t="shared" si="11"/>
        <v>5000</v>
      </c>
    </row>
    <row r="769" spans="1:16" x14ac:dyDescent="0.3">
      <c r="A769">
        <v>768</v>
      </c>
      <c r="B769" s="54">
        <v>45666</v>
      </c>
      <c r="C769" s="53" t="s">
        <v>748</v>
      </c>
      <c r="D769" t="s">
        <v>807</v>
      </c>
      <c r="E769" t="s">
        <v>752</v>
      </c>
      <c r="F769" t="s">
        <v>618</v>
      </c>
      <c r="G769" t="str">
        <f>VLOOKUP(F769,'Ingresos RockstarSkull'!$B:$D,3,0)</f>
        <v>Julio Olvera</v>
      </c>
      <c r="H769" t="s">
        <v>97</v>
      </c>
      <c r="I769" t="s">
        <v>165</v>
      </c>
      <c r="J769" t="s">
        <v>95</v>
      </c>
      <c r="K769" t="s">
        <v>130</v>
      </c>
      <c r="L769" t="s">
        <v>189</v>
      </c>
      <c r="M769" t="s">
        <v>51</v>
      </c>
      <c r="N769">
        <v>1</v>
      </c>
      <c r="O769">
        <v>1350</v>
      </c>
      <c r="P769" s="2">
        <f t="shared" si="11"/>
        <v>1350</v>
      </c>
    </row>
    <row r="770" spans="1:16" x14ac:dyDescent="0.3">
      <c r="A770">
        <v>769</v>
      </c>
      <c r="B770" s="54">
        <v>45666</v>
      </c>
      <c r="C770" s="53" t="s">
        <v>748</v>
      </c>
      <c r="D770" t="s">
        <v>760</v>
      </c>
      <c r="E770" t="s">
        <v>752</v>
      </c>
      <c r="F770" t="s">
        <v>110</v>
      </c>
      <c r="G770" t="s">
        <v>883</v>
      </c>
      <c r="H770" t="s">
        <v>97</v>
      </c>
      <c r="I770" t="s">
        <v>111</v>
      </c>
      <c r="J770" t="s">
        <v>95</v>
      </c>
      <c r="K770" t="s">
        <v>114</v>
      </c>
      <c r="L770" t="s">
        <v>128</v>
      </c>
      <c r="M770" t="s">
        <v>45</v>
      </c>
      <c r="N770">
        <v>1</v>
      </c>
      <c r="O770">
        <v>1800</v>
      </c>
      <c r="P770" s="2">
        <f t="shared" ref="P770:P833" si="12">N770*O770</f>
        <v>1800</v>
      </c>
    </row>
    <row r="771" spans="1:16" x14ac:dyDescent="0.3">
      <c r="A771">
        <v>770</v>
      </c>
      <c r="B771" s="54">
        <v>45667</v>
      </c>
      <c r="C771" s="53" t="s">
        <v>748</v>
      </c>
      <c r="D771" t="s">
        <v>804</v>
      </c>
      <c r="E771" t="s">
        <v>752</v>
      </c>
      <c r="F771" t="s">
        <v>619</v>
      </c>
      <c r="G771" t="str">
        <f>VLOOKUP(F771,'Ingresos RockstarSkull'!$B:$D,3,0)</f>
        <v>Julio Olvera</v>
      </c>
      <c r="H771" t="s">
        <v>8</v>
      </c>
      <c r="I771" t="s">
        <v>177</v>
      </c>
      <c r="J771" t="s">
        <v>95</v>
      </c>
      <c r="K771" t="s">
        <v>114</v>
      </c>
      <c r="L771" t="s">
        <v>187</v>
      </c>
      <c r="M771" t="s">
        <v>45</v>
      </c>
      <c r="N771">
        <v>1</v>
      </c>
      <c r="O771">
        <v>1275</v>
      </c>
      <c r="P771" s="2">
        <f t="shared" si="12"/>
        <v>1275</v>
      </c>
    </row>
    <row r="772" spans="1:16" x14ac:dyDescent="0.3">
      <c r="A772">
        <v>771</v>
      </c>
      <c r="B772" s="54">
        <v>45667</v>
      </c>
      <c r="C772" s="53" t="s">
        <v>748</v>
      </c>
      <c r="D772" t="s">
        <v>805</v>
      </c>
      <c r="E772" t="s">
        <v>752</v>
      </c>
      <c r="F772" t="s">
        <v>623</v>
      </c>
      <c r="G772" t="s">
        <v>883</v>
      </c>
      <c r="H772" t="s">
        <v>8</v>
      </c>
      <c r="I772" t="s">
        <v>177</v>
      </c>
      <c r="J772" t="s">
        <v>95</v>
      </c>
      <c r="K772" t="s">
        <v>114</v>
      </c>
      <c r="L772" t="s">
        <v>187</v>
      </c>
      <c r="M772" t="s">
        <v>45</v>
      </c>
      <c r="N772">
        <v>1</v>
      </c>
      <c r="O772">
        <v>1275</v>
      </c>
      <c r="P772" s="2">
        <f t="shared" si="12"/>
        <v>1275</v>
      </c>
    </row>
    <row r="773" spans="1:16" x14ac:dyDescent="0.3">
      <c r="A773">
        <v>772</v>
      </c>
      <c r="B773" s="54">
        <v>45668</v>
      </c>
      <c r="C773" s="53" t="s">
        <v>748</v>
      </c>
      <c r="D773" t="s">
        <v>809</v>
      </c>
      <c r="E773" t="s">
        <v>752</v>
      </c>
      <c r="F773" t="s">
        <v>507</v>
      </c>
      <c r="G773" t="str">
        <f>VLOOKUP(F773,'Ingresos RockstarSkull'!$B:$D,3,0)</f>
        <v>Julio Olvera</v>
      </c>
      <c r="H773" t="s">
        <v>8</v>
      </c>
      <c r="I773" t="s">
        <v>509</v>
      </c>
      <c r="J773" t="s">
        <v>95</v>
      </c>
      <c r="K773" t="s">
        <v>130</v>
      </c>
      <c r="L773" t="s">
        <v>508</v>
      </c>
      <c r="M773" t="s">
        <v>45</v>
      </c>
      <c r="N773">
        <v>1</v>
      </c>
      <c r="O773">
        <v>0</v>
      </c>
      <c r="P773" s="2">
        <f t="shared" si="12"/>
        <v>0</v>
      </c>
    </row>
    <row r="774" spans="1:16" x14ac:dyDescent="0.3">
      <c r="A774">
        <v>773</v>
      </c>
      <c r="B774" s="54">
        <v>45670</v>
      </c>
      <c r="C774" s="53" t="s">
        <v>748</v>
      </c>
      <c r="D774" t="s">
        <v>7</v>
      </c>
      <c r="E774" t="s">
        <v>746</v>
      </c>
      <c r="F774" t="s">
        <v>751</v>
      </c>
      <c r="G774" t="s">
        <v>18</v>
      </c>
      <c r="H774" t="s">
        <v>8</v>
      </c>
      <c r="I774" t="s">
        <v>854</v>
      </c>
      <c r="J774" t="s">
        <v>854</v>
      </c>
      <c r="K774" t="s">
        <v>854</v>
      </c>
      <c r="L774" t="s">
        <v>854</v>
      </c>
      <c r="M774" t="s">
        <v>45</v>
      </c>
      <c r="N774">
        <v>20.6</v>
      </c>
      <c r="O774" s="2">
        <v>3750</v>
      </c>
      <c r="P774" s="2">
        <f t="shared" si="12"/>
        <v>77250</v>
      </c>
    </row>
    <row r="775" spans="1:16" x14ac:dyDescent="0.3">
      <c r="A775">
        <v>774</v>
      </c>
      <c r="B775" s="54">
        <v>45670</v>
      </c>
      <c r="C775" s="53" t="s">
        <v>748</v>
      </c>
      <c r="D775" t="s">
        <v>790</v>
      </c>
      <c r="E775" t="s">
        <v>752</v>
      </c>
      <c r="F775" t="s">
        <v>166</v>
      </c>
      <c r="G775" t="str">
        <f>VLOOKUP(F775,'Ingresos RockstarSkull'!$B:$D,3,0)</f>
        <v>Luis Blanquet</v>
      </c>
      <c r="H775" t="s">
        <v>97</v>
      </c>
      <c r="I775" t="s">
        <v>99</v>
      </c>
      <c r="J775" t="s">
        <v>95</v>
      </c>
      <c r="K775" t="s">
        <v>114</v>
      </c>
      <c r="L775" t="s">
        <v>166</v>
      </c>
      <c r="M775" t="s">
        <v>45</v>
      </c>
      <c r="N775">
        <v>1</v>
      </c>
      <c r="O775">
        <v>1350</v>
      </c>
      <c r="P775" s="2">
        <f t="shared" si="12"/>
        <v>1350</v>
      </c>
    </row>
    <row r="776" spans="1:16" x14ac:dyDescent="0.3">
      <c r="A776">
        <v>775</v>
      </c>
      <c r="B776" s="54">
        <v>45670</v>
      </c>
      <c r="C776" s="53" t="s">
        <v>749</v>
      </c>
      <c r="D776" t="s">
        <v>536</v>
      </c>
      <c r="E776" t="s">
        <v>752</v>
      </c>
      <c r="F776" t="s">
        <v>752</v>
      </c>
      <c r="G776" t="s">
        <v>206</v>
      </c>
      <c r="H776" t="s">
        <v>100</v>
      </c>
      <c r="I776" t="s">
        <v>854</v>
      </c>
      <c r="J776" t="s">
        <v>854</v>
      </c>
      <c r="K776" t="s">
        <v>130</v>
      </c>
      <c r="L776" t="s">
        <v>854</v>
      </c>
      <c r="M776" t="s">
        <v>45</v>
      </c>
      <c r="N776">
        <v>1</v>
      </c>
      <c r="O776">
        <v>1500</v>
      </c>
      <c r="P776" s="2">
        <f t="shared" si="12"/>
        <v>1500</v>
      </c>
    </row>
    <row r="777" spans="1:16" x14ac:dyDescent="0.3">
      <c r="A777">
        <v>776</v>
      </c>
      <c r="B777" s="54">
        <v>45671</v>
      </c>
      <c r="C777" s="53" t="s">
        <v>749</v>
      </c>
      <c r="D777" s="53" t="s">
        <v>532</v>
      </c>
      <c r="E777" t="s">
        <v>746</v>
      </c>
      <c r="F777" t="s">
        <v>751</v>
      </c>
      <c r="G777" t="s">
        <v>18</v>
      </c>
      <c r="H777" t="s">
        <v>19</v>
      </c>
      <c r="I777" t="s">
        <v>854</v>
      </c>
      <c r="J777" t="s">
        <v>854</v>
      </c>
      <c r="K777" t="s">
        <v>854</v>
      </c>
      <c r="L777" t="s">
        <v>854</v>
      </c>
      <c r="M777" t="s">
        <v>45</v>
      </c>
      <c r="N777">
        <v>1</v>
      </c>
      <c r="O777">
        <v>25656.46</v>
      </c>
      <c r="P777" s="2">
        <f t="shared" si="12"/>
        <v>25656.46</v>
      </c>
    </row>
    <row r="778" spans="1:16" x14ac:dyDescent="0.3">
      <c r="A778">
        <v>777</v>
      </c>
      <c r="B778" s="54">
        <v>45671</v>
      </c>
      <c r="C778" s="53" t="s">
        <v>749</v>
      </c>
      <c r="D778" t="s">
        <v>515</v>
      </c>
      <c r="E778" t="s">
        <v>752</v>
      </c>
      <c r="F778" t="s">
        <v>752</v>
      </c>
      <c r="G778" t="s">
        <v>312</v>
      </c>
      <c r="H778" t="s">
        <v>100</v>
      </c>
      <c r="I778" t="s">
        <v>854</v>
      </c>
      <c r="J778" t="s">
        <v>854</v>
      </c>
      <c r="K778" t="s">
        <v>130</v>
      </c>
      <c r="L778" t="s">
        <v>854</v>
      </c>
      <c r="M778" t="s">
        <v>45</v>
      </c>
      <c r="N778">
        <v>1</v>
      </c>
      <c r="O778">
        <v>50</v>
      </c>
      <c r="P778" s="2">
        <f t="shared" si="12"/>
        <v>50</v>
      </c>
    </row>
    <row r="779" spans="1:16" x14ac:dyDescent="0.3">
      <c r="A779">
        <v>778</v>
      </c>
      <c r="B779" s="54">
        <v>45671</v>
      </c>
      <c r="C779" s="53" t="s">
        <v>749</v>
      </c>
      <c r="D779" t="s">
        <v>388</v>
      </c>
      <c r="E779" t="s">
        <v>752</v>
      </c>
      <c r="F779" t="s">
        <v>752</v>
      </c>
      <c r="G779" t="s">
        <v>312</v>
      </c>
      <c r="H779" t="s">
        <v>8</v>
      </c>
      <c r="I779" t="s">
        <v>854</v>
      </c>
      <c r="J779" t="s">
        <v>854</v>
      </c>
      <c r="K779" t="s">
        <v>130</v>
      </c>
      <c r="L779" t="s">
        <v>854</v>
      </c>
      <c r="M779" t="s">
        <v>45</v>
      </c>
      <c r="N779">
        <v>1</v>
      </c>
      <c r="O779">
        <v>400</v>
      </c>
      <c r="P779" s="2">
        <f t="shared" si="12"/>
        <v>400</v>
      </c>
    </row>
    <row r="780" spans="1:16" x14ac:dyDescent="0.3">
      <c r="A780">
        <v>779</v>
      </c>
      <c r="B780" s="54">
        <v>45672</v>
      </c>
      <c r="C780" s="53" t="s">
        <v>748</v>
      </c>
      <c r="D780" t="s">
        <v>770</v>
      </c>
      <c r="E780" t="s">
        <v>752</v>
      </c>
      <c r="F780" t="s">
        <v>131</v>
      </c>
      <c r="G780" t="str">
        <f>VLOOKUP(F780,'Ingresos RockstarSkull'!$B:$D,3,0)</f>
        <v>Hugo Vázquez</v>
      </c>
      <c r="H780" t="s">
        <v>97</v>
      </c>
      <c r="I780" t="s">
        <v>96</v>
      </c>
      <c r="J780" t="s">
        <v>95</v>
      </c>
      <c r="K780" t="s">
        <v>114</v>
      </c>
      <c r="L780" t="s">
        <v>132</v>
      </c>
      <c r="M780" t="s">
        <v>51</v>
      </c>
      <c r="N780">
        <v>1</v>
      </c>
      <c r="O780">
        <v>1350</v>
      </c>
      <c r="P780" s="2">
        <f t="shared" si="12"/>
        <v>1350</v>
      </c>
    </row>
    <row r="781" spans="1:16" x14ac:dyDescent="0.3">
      <c r="A781">
        <v>780</v>
      </c>
      <c r="B781" s="54">
        <v>45673</v>
      </c>
      <c r="C781" s="53" t="s">
        <v>749</v>
      </c>
      <c r="D781" t="s">
        <v>418</v>
      </c>
      <c r="E781" t="s">
        <v>752</v>
      </c>
      <c r="F781" t="s">
        <v>752</v>
      </c>
      <c r="G781" t="s">
        <v>312</v>
      </c>
      <c r="H781" t="s">
        <v>8</v>
      </c>
      <c r="I781" t="s">
        <v>854</v>
      </c>
      <c r="J781" t="s">
        <v>854</v>
      </c>
      <c r="K781" t="s">
        <v>130</v>
      </c>
      <c r="L781" t="s">
        <v>854</v>
      </c>
      <c r="M781" t="s">
        <v>45</v>
      </c>
      <c r="N781">
        <v>1</v>
      </c>
      <c r="O781">
        <v>2150</v>
      </c>
      <c r="P781" s="2">
        <f t="shared" si="12"/>
        <v>2150</v>
      </c>
    </row>
    <row r="782" spans="1:16" x14ac:dyDescent="0.3">
      <c r="A782">
        <v>781</v>
      </c>
      <c r="B782" s="54">
        <v>45673</v>
      </c>
      <c r="C782" s="53" t="s">
        <v>749</v>
      </c>
      <c r="D782" t="s">
        <v>418</v>
      </c>
      <c r="E782" t="s">
        <v>752</v>
      </c>
      <c r="F782" t="s">
        <v>752</v>
      </c>
      <c r="G782" t="s">
        <v>312</v>
      </c>
      <c r="H782" t="s">
        <v>100</v>
      </c>
      <c r="I782" t="s">
        <v>854</v>
      </c>
      <c r="J782" t="s">
        <v>854</v>
      </c>
      <c r="K782" t="s">
        <v>130</v>
      </c>
      <c r="L782" t="s">
        <v>854</v>
      </c>
      <c r="M782" t="s">
        <v>45</v>
      </c>
      <c r="N782">
        <v>1</v>
      </c>
      <c r="O782">
        <v>1350</v>
      </c>
      <c r="P782" s="2">
        <f t="shared" si="12"/>
        <v>1350</v>
      </c>
    </row>
    <row r="783" spans="1:16" x14ac:dyDescent="0.3">
      <c r="A783">
        <v>782</v>
      </c>
      <c r="B783" s="54">
        <v>45677</v>
      </c>
      <c r="C783" s="53" t="s">
        <v>748</v>
      </c>
      <c r="D783" t="s">
        <v>811</v>
      </c>
      <c r="E783" t="s">
        <v>752</v>
      </c>
      <c r="F783" t="s">
        <v>502</v>
      </c>
      <c r="G783" t="str">
        <f>VLOOKUP(F783,'Ingresos RockstarSkull'!$B:$D,3,0)</f>
        <v>Demian Andrade</v>
      </c>
      <c r="H783" t="s">
        <v>97</v>
      </c>
      <c r="I783" t="s">
        <v>503</v>
      </c>
      <c r="J783" t="s">
        <v>95</v>
      </c>
      <c r="K783" t="s">
        <v>130</v>
      </c>
      <c r="L783" t="s">
        <v>504</v>
      </c>
      <c r="M783" t="s">
        <v>45</v>
      </c>
      <c r="N783">
        <v>1</v>
      </c>
      <c r="O783">
        <v>1350</v>
      </c>
      <c r="P783" s="2">
        <f t="shared" si="12"/>
        <v>1350</v>
      </c>
    </row>
    <row r="784" spans="1:16" x14ac:dyDescent="0.3">
      <c r="A784">
        <v>783</v>
      </c>
      <c r="B784" s="54">
        <v>45677</v>
      </c>
      <c r="C784" s="53" t="s">
        <v>748</v>
      </c>
      <c r="D784" t="s">
        <v>763</v>
      </c>
      <c r="E784" t="s">
        <v>752</v>
      </c>
      <c r="F784" t="s">
        <v>116</v>
      </c>
      <c r="G784" t="str">
        <f>VLOOKUP(F784,'Ingresos RockstarSkull'!$B:$D,3,0)</f>
        <v>Hugo Vázquez</v>
      </c>
      <c r="H784" t="s">
        <v>97</v>
      </c>
      <c r="I784" t="s">
        <v>96</v>
      </c>
      <c r="J784" t="s">
        <v>95</v>
      </c>
      <c r="K784" t="s">
        <v>114</v>
      </c>
      <c r="L784" t="s">
        <v>117</v>
      </c>
      <c r="M784" t="s">
        <v>45</v>
      </c>
      <c r="N784">
        <v>1</v>
      </c>
      <c r="O784">
        <v>1350</v>
      </c>
      <c r="P784" s="2">
        <f t="shared" si="12"/>
        <v>1350</v>
      </c>
    </row>
    <row r="785" spans="1:16" x14ac:dyDescent="0.3">
      <c r="A785">
        <v>784</v>
      </c>
      <c r="B785" s="54">
        <v>45677</v>
      </c>
      <c r="C785" s="53" t="s">
        <v>749</v>
      </c>
      <c r="D785" t="s">
        <v>257</v>
      </c>
      <c r="E785" t="s">
        <v>752</v>
      </c>
      <c r="F785" t="s">
        <v>752</v>
      </c>
      <c r="G785" t="s">
        <v>312</v>
      </c>
      <c r="H785" t="s">
        <v>100</v>
      </c>
      <c r="I785" t="s">
        <v>854</v>
      </c>
      <c r="J785" t="s">
        <v>854</v>
      </c>
      <c r="K785" t="s">
        <v>130</v>
      </c>
      <c r="L785" t="s">
        <v>854</v>
      </c>
      <c r="M785" t="s">
        <v>45</v>
      </c>
      <c r="N785">
        <v>1</v>
      </c>
      <c r="O785">
        <v>39</v>
      </c>
      <c r="P785" s="2">
        <f t="shared" si="12"/>
        <v>39</v>
      </c>
    </row>
    <row r="786" spans="1:16" x14ac:dyDescent="0.3">
      <c r="A786">
        <v>785</v>
      </c>
      <c r="B786" s="54">
        <v>45677</v>
      </c>
      <c r="C786" s="53" t="s">
        <v>749</v>
      </c>
      <c r="D786" t="s">
        <v>357</v>
      </c>
      <c r="E786" t="s">
        <v>752</v>
      </c>
      <c r="F786" t="s">
        <v>752</v>
      </c>
      <c r="G786" t="s">
        <v>18</v>
      </c>
      <c r="H786" t="s">
        <v>8</v>
      </c>
      <c r="I786" t="s">
        <v>854</v>
      </c>
      <c r="J786" t="s">
        <v>854</v>
      </c>
      <c r="K786" t="s">
        <v>130</v>
      </c>
      <c r="L786" t="s">
        <v>854</v>
      </c>
      <c r="M786" t="s">
        <v>45</v>
      </c>
      <c r="N786">
        <v>1</v>
      </c>
      <c r="O786">
        <v>812</v>
      </c>
      <c r="P786" s="2">
        <f t="shared" si="12"/>
        <v>812</v>
      </c>
    </row>
    <row r="787" spans="1:16" x14ac:dyDescent="0.3">
      <c r="A787">
        <v>786</v>
      </c>
      <c r="B787" s="54">
        <v>45678</v>
      </c>
      <c r="C787" s="53" t="s">
        <v>748</v>
      </c>
      <c r="D787" t="s">
        <v>810</v>
      </c>
      <c r="E787" t="s">
        <v>752</v>
      </c>
      <c r="F787" t="s">
        <v>506</v>
      </c>
      <c r="G787" t="s">
        <v>883</v>
      </c>
      <c r="H787" t="s">
        <v>97</v>
      </c>
      <c r="I787" t="s">
        <v>108</v>
      </c>
      <c r="J787" t="s">
        <v>95</v>
      </c>
      <c r="K787" t="s">
        <v>130</v>
      </c>
      <c r="L787" t="s">
        <v>506</v>
      </c>
      <c r="M787" t="s">
        <v>45</v>
      </c>
      <c r="N787">
        <v>1</v>
      </c>
      <c r="O787">
        <v>1350</v>
      </c>
      <c r="P787" s="2">
        <f t="shared" si="12"/>
        <v>1350</v>
      </c>
    </row>
    <row r="788" spans="1:16" x14ac:dyDescent="0.3">
      <c r="A788">
        <v>787</v>
      </c>
      <c r="B788" s="54">
        <v>45678</v>
      </c>
      <c r="C788" s="53" t="s">
        <v>749</v>
      </c>
      <c r="D788" t="s">
        <v>528</v>
      </c>
      <c r="E788" t="s">
        <v>752</v>
      </c>
      <c r="F788" t="s">
        <v>752</v>
      </c>
      <c r="G788" t="s">
        <v>312</v>
      </c>
      <c r="H788" t="s">
        <v>8</v>
      </c>
      <c r="I788" t="s">
        <v>854</v>
      </c>
      <c r="J788" t="s">
        <v>854</v>
      </c>
      <c r="K788" t="s">
        <v>130</v>
      </c>
      <c r="L788" t="s">
        <v>854</v>
      </c>
      <c r="M788" t="s">
        <v>45</v>
      </c>
      <c r="N788">
        <v>1</v>
      </c>
      <c r="O788">
        <v>11560</v>
      </c>
      <c r="P788" s="2">
        <f t="shared" si="12"/>
        <v>11560</v>
      </c>
    </row>
    <row r="789" spans="1:16" x14ac:dyDescent="0.3">
      <c r="A789">
        <v>788</v>
      </c>
      <c r="B789" s="54">
        <v>45678</v>
      </c>
      <c r="C789" s="53" t="s">
        <v>749</v>
      </c>
      <c r="D789" t="s">
        <v>529</v>
      </c>
      <c r="E789" t="s">
        <v>752</v>
      </c>
      <c r="F789" t="s">
        <v>752</v>
      </c>
      <c r="G789" t="s">
        <v>312</v>
      </c>
      <c r="H789" t="s">
        <v>8</v>
      </c>
      <c r="I789" t="s">
        <v>854</v>
      </c>
      <c r="J789" t="s">
        <v>854</v>
      </c>
      <c r="K789" t="s">
        <v>130</v>
      </c>
      <c r="L789" t="s">
        <v>854</v>
      </c>
      <c r="M789" t="s">
        <v>45</v>
      </c>
      <c r="N789">
        <v>1</v>
      </c>
      <c r="O789">
        <v>400</v>
      </c>
      <c r="P789" s="2">
        <f t="shared" si="12"/>
        <v>400</v>
      </c>
    </row>
    <row r="790" spans="1:16" x14ac:dyDescent="0.3">
      <c r="A790">
        <v>789</v>
      </c>
      <c r="B790" s="54">
        <v>45679</v>
      </c>
      <c r="C790" s="53" t="s">
        <v>749</v>
      </c>
      <c r="D790" t="s">
        <v>319</v>
      </c>
      <c r="E790" t="s">
        <v>752</v>
      </c>
      <c r="F790" t="s">
        <v>752</v>
      </c>
      <c r="G790" t="s">
        <v>18</v>
      </c>
      <c r="H790" t="s">
        <v>8</v>
      </c>
      <c r="I790" t="s">
        <v>854</v>
      </c>
      <c r="J790" t="s">
        <v>854</v>
      </c>
      <c r="K790" t="s">
        <v>130</v>
      </c>
      <c r="L790" t="s">
        <v>854</v>
      </c>
      <c r="M790" t="s">
        <v>45</v>
      </c>
      <c r="N790">
        <v>1</v>
      </c>
      <c r="O790">
        <v>569</v>
      </c>
      <c r="P790" s="2">
        <f t="shared" si="12"/>
        <v>569</v>
      </c>
    </row>
    <row r="791" spans="1:16" x14ac:dyDescent="0.3">
      <c r="A791">
        <v>790</v>
      </c>
      <c r="B791" s="54">
        <v>45682</v>
      </c>
      <c r="C791" s="53" t="s">
        <v>749</v>
      </c>
      <c r="D791" t="s">
        <v>530</v>
      </c>
      <c r="E791" t="s">
        <v>752</v>
      </c>
      <c r="F791" t="s">
        <v>752</v>
      </c>
      <c r="G791" t="s">
        <v>312</v>
      </c>
      <c r="H791" t="s">
        <v>8</v>
      </c>
      <c r="I791" t="s">
        <v>854</v>
      </c>
      <c r="J791" t="s">
        <v>854</v>
      </c>
      <c r="K791" t="s">
        <v>130</v>
      </c>
      <c r="L791" t="s">
        <v>854</v>
      </c>
      <c r="M791" t="s">
        <v>45</v>
      </c>
      <c r="N791">
        <v>1</v>
      </c>
      <c r="O791">
        <v>400</v>
      </c>
      <c r="P791" s="2">
        <f t="shared" si="12"/>
        <v>400</v>
      </c>
    </row>
    <row r="792" spans="1:16" x14ac:dyDescent="0.3">
      <c r="A792">
        <v>791</v>
      </c>
      <c r="B792" s="54">
        <v>45685</v>
      </c>
      <c r="C792" s="53" t="s">
        <v>748</v>
      </c>
      <c r="D792" t="s">
        <v>813</v>
      </c>
      <c r="E792" t="s">
        <v>752</v>
      </c>
      <c r="F792" t="s">
        <v>545</v>
      </c>
      <c r="G792" t="str">
        <f>VLOOKUP(F792,'Ingresos RockstarSkull'!$B:$D,3,0)</f>
        <v>Julio Olvera</v>
      </c>
      <c r="H792" t="s">
        <v>100</v>
      </c>
      <c r="I792" t="s">
        <v>546</v>
      </c>
      <c r="J792" t="s">
        <v>95</v>
      </c>
      <c r="K792" t="s">
        <v>130</v>
      </c>
      <c r="L792" t="s">
        <v>569</v>
      </c>
      <c r="M792" t="s">
        <v>51</v>
      </c>
      <c r="N792">
        <v>1</v>
      </c>
      <c r="O792">
        <v>0</v>
      </c>
      <c r="P792" s="2">
        <f t="shared" si="12"/>
        <v>0</v>
      </c>
    </row>
    <row r="793" spans="1:16" x14ac:dyDescent="0.3">
      <c r="A793">
        <v>792</v>
      </c>
      <c r="B793" s="54">
        <v>45686</v>
      </c>
      <c r="C793" s="53" t="s">
        <v>748</v>
      </c>
      <c r="D793" t="s">
        <v>812</v>
      </c>
      <c r="E793" t="s">
        <v>752</v>
      </c>
      <c r="F793" t="s">
        <v>655</v>
      </c>
      <c r="G793" t="str">
        <f>VLOOKUP(F793,'Ingresos RockstarSkull'!$B:$D,3,0)</f>
        <v>Nahomy Perez</v>
      </c>
      <c r="H793" t="s">
        <v>97</v>
      </c>
      <c r="I793" t="s">
        <v>544</v>
      </c>
      <c r="J793" t="s">
        <v>95</v>
      </c>
      <c r="K793" t="s">
        <v>130</v>
      </c>
      <c r="L793">
        <v>0</v>
      </c>
      <c r="M793" t="s">
        <v>45</v>
      </c>
      <c r="N793">
        <v>2</v>
      </c>
      <c r="O793">
        <v>1275</v>
      </c>
      <c r="P793" s="2">
        <f t="shared" si="12"/>
        <v>2550</v>
      </c>
    </row>
    <row r="794" spans="1:16" x14ac:dyDescent="0.3">
      <c r="A794">
        <v>793</v>
      </c>
      <c r="B794" s="54">
        <v>45687</v>
      </c>
      <c r="C794" s="53" t="s">
        <v>748</v>
      </c>
      <c r="D794" t="s">
        <v>789</v>
      </c>
      <c r="E794" t="s">
        <v>752</v>
      </c>
      <c r="F794" t="s">
        <v>625</v>
      </c>
      <c r="G794" t="s">
        <v>883</v>
      </c>
      <c r="H794" t="s">
        <v>97</v>
      </c>
      <c r="I794" t="s">
        <v>165</v>
      </c>
      <c r="J794" t="s">
        <v>95</v>
      </c>
      <c r="K794" t="s">
        <v>114</v>
      </c>
      <c r="L794" t="s">
        <v>164</v>
      </c>
      <c r="M794" t="s">
        <v>45</v>
      </c>
      <c r="N794">
        <v>1</v>
      </c>
      <c r="O794">
        <v>1350</v>
      </c>
      <c r="P794" s="2">
        <f t="shared" si="12"/>
        <v>1350</v>
      </c>
    </row>
    <row r="795" spans="1:16" x14ac:dyDescent="0.3">
      <c r="A795">
        <v>794</v>
      </c>
      <c r="B795" s="54">
        <v>45687</v>
      </c>
      <c r="C795" s="53" t="s">
        <v>748</v>
      </c>
      <c r="D795" t="s">
        <v>779</v>
      </c>
      <c r="E795" t="s">
        <v>752</v>
      </c>
      <c r="F795" t="s">
        <v>146</v>
      </c>
      <c r="G795" t="str">
        <f>VLOOKUP(F795,'Ingresos RockstarSkull'!$B:$D,3,0)</f>
        <v>Hugo Vázquez</v>
      </c>
      <c r="H795" t="s">
        <v>97</v>
      </c>
      <c r="I795" t="s">
        <v>127</v>
      </c>
      <c r="J795" t="s">
        <v>95</v>
      </c>
      <c r="K795" t="s">
        <v>114</v>
      </c>
      <c r="L795" t="s">
        <v>147</v>
      </c>
      <c r="M795" t="s">
        <v>45</v>
      </c>
      <c r="N795">
        <v>1</v>
      </c>
      <c r="O795">
        <v>1275</v>
      </c>
      <c r="P795" s="2">
        <f t="shared" si="12"/>
        <v>1275</v>
      </c>
    </row>
    <row r="796" spans="1:16" x14ac:dyDescent="0.3">
      <c r="A796">
        <v>795</v>
      </c>
      <c r="B796" s="54">
        <v>45688</v>
      </c>
      <c r="C796" s="53" t="s">
        <v>749</v>
      </c>
      <c r="D796" t="s">
        <v>470</v>
      </c>
      <c r="E796" t="s">
        <v>752</v>
      </c>
      <c r="F796" t="s">
        <v>752</v>
      </c>
      <c r="G796" t="s">
        <v>312</v>
      </c>
      <c r="H796" t="s">
        <v>8</v>
      </c>
      <c r="I796" t="s">
        <v>854</v>
      </c>
      <c r="J796" t="s">
        <v>854</v>
      </c>
      <c r="K796" t="s">
        <v>130</v>
      </c>
      <c r="L796" t="s">
        <v>854</v>
      </c>
      <c r="M796" t="s">
        <v>45</v>
      </c>
      <c r="N796">
        <v>1</v>
      </c>
      <c r="O796">
        <v>480</v>
      </c>
      <c r="P796" s="2">
        <f t="shared" si="12"/>
        <v>480</v>
      </c>
    </row>
    <row r="797" spans="1:16" x14ac:dyDescent="0.3">
      <c r="A797">
        <v>796</v>
      </c>
      <c r="B797" s="54">
        <v>45688</v>
      </c>
      <c r="C797" s="53" t="s">
        <v>749</v>
      </c>
      <c r="D797" t="s">
        <v>364</v>
      </c>
      <c r="E797" t="s">
        <v>752</v>
      </c>
      <c r="F797" t="s">
        <v>752</v>
      </c>
      <c r="G797" t="s">
        <v>312</v>
      </c>
      <c r="H797" t="s">
        <v>8</v>
      </c>
      <c r="I797" t="s">
        <v>854</v>
      </c>
      <c r="J797" t="s">
        <v>854</v>
      </c>
      <c r="K797" t="s">
        <v>130</v>
      </c>
      <c r="L797" t="s">
        <v>854</v>
      </c>
      <c r="M797" t="s">
        <v>45</v>
      </c>
      <c r="N797">
        <v>1</v>
      </c>
      <c r="O797">
        <v>3980</v>
      </c>
      <c r="P797" s="2">
        <f t="shared" si="12"/>
        <v>3980</v>
      </c>
    </row>
    <row r="798" spans="1:16" x14ac:dyDescent="0.3">
      <c r="A798">
        <v>797</v>
      </c>
      <c r="B798" s="54">
        <v>45688</v>
      </c>
      <c r="C798" s="53" t="s">
        <v>749</v>
      </c>
      <c r="D798" t="s">
        <v>418</v>
      </c>
      <c r="E798" t="s">
        <v>752</v>
      </c>
      <c r="F798" t="s">
        <v>752</v>
      </c>
      <c r="G798" t="s">
        <v>312</v>
      </c>
      <c r="H798" t="s">
        <v>8</v>
      </c>
      <c r="I798" t="s">
        <v>854</v>
      </c>
      <c r="J798" t="s">
        <v>854</v>
      </c>
      <c r="K798" t="s">
        <v>130</v>
      </c>
      <c r="L798" t="s">
        <v>854</v>
      </c>
      <c r="M798" t="s">
        <v>45</v>
      </c>
      <c r="N798">
        <v>1</v>
      </c>
      <c r="O798">
        <v>3500</v>
      </c>
      <c r="P798" s="2">
        <f t="shared" si="12"/>
        <v>3500</v>
      </c>
    </row>
    <row r="799" spans="1:16" x14ac:dyDescent="0.3">
      <c r="A799">
        <v>798</v>
      </c>
      <c r="B799" s="54">
        <v>45688</v>
      </c>
      <c r="C799" s="53" t="s">
        <v>749</v>
      </c>
      <c r="D799" t="s">
        <v>394</v>
      </c>
      <c r="E799" t="s">
        <v>752</v>
      </c>
      <c r="F799" t="s">
        <v>752</v>
      </c>
      <c r="G799" t="s">
        <v>312</v>
      </c>
      <c r="H799" t="s">
        <v>8</v>
      </c>
      <c r="I799" t="s">
        <v>854</v>
      </c>
      <c r="J799" t="s">
        <v>854</v>
      </c>
      <c r="K799" t="s">
        <v>130</v>
      </c>
      <c r="L799" t="s">
        <v>854</v>
      </c>
      <c r="M799" t="s">
        <v>45</v>
      </c>
      <c r="N799">
        <v>1</v>
      </c>
      <c r="O799">
        <v>1280</v>
      </c>
      <c r="P799" s="2">
        <f t="shared" si="12"/>
        <v>1280</v>
      </c>
    </row>
    <row r="800" spans="1:16" x14ac:dyDescent="0.3">
      <c r="A800">
        <v>799</v>
      </c>
      <c r="B800" s="54">
        <v>45688</v>
      </c>
      <c r="C800" s="53" t="s">
        <v>749</v>
      </c>
      <c r="D800" t="s">
        <v>360</v>
      </c>
      <c r="E800" t="s">
        <v>752</v>
      </c>
      <c r="F800" t="s">
        <v>752</v>
      </c>
      <c r="G800" t="s">
        <v>312</v>
      </c>
      <c r="H800" t="s">
        <v>8</v>
      </c>
      <c r="I800" t="s">
        <v>854</v>
      </c>
      <c r="J800" t="s">
        <v>854</v>
      </c>
      <c r="K800" t="s">
        <v>130</v>
      </c>
      <c r="L800" t="s">
        <v>854</v>
      </c>
      <c r="M800" t="s">
        <v>45</v>
      </c>
      <c r="N800">
        <v>1</v>
      </c>
      <c r="O800">
        <v>800</v>
      </c>
      <c r="P800" s="2">
        <f t="shared" si="12"/>
        <v>800</v>
      </c>
    </row>
    <row r="801" spans="1:16" x14ac:dyDescent="0.3">
      <c r="A801">
        <v>800</v>
      </c>
      <c r="B801" s="54">
        <v>45688</v>
      </c>
      <c r="C801" s="53" t="s">
        <v>749</v>
      </c>
      <c r="D801" t="s">
        <v>478</v>
      </c>
      <c r="E801" t="s">
        <v>752</v>
      </c>
      <c r="F801" t="s">
        <v>752</v>
      </c>
      <c r="G801" t="s">
        <v>312</v>
      </c>
      <c r="H801" t="s">
        <v>8</v>
      </c>
      <c r="I801" t="s">
        <v>854</v>
      </c>
      <c r="J801" t="s">
        <v>854</v>
      </c>
      <c r="K801" t="s">
        <v>130</v>
      </c>
      <c r="L801" t="s">
        <v>854</v>
      </c>
      <c r="M801" t="s">
        <v>45</v>
      </c>
      <c r="N801">
        <v>1</v>
      </c>
      <c r="O801">
        <v>800</v>
      </c>
      <c r="P801" s="2">
        <f t="shared" si="12"/>
        <v>800</v>
      </c>
    </row>
    <row r="802" spans="1:16" x14ac:dyDescent="0.3">
      <c r="A802">
        <v>801</v>
      </c>
      <c r="B802" s="54">
        <v>45688</v>
      </c>
      <c r="C802" s="53" t="s">
        <v>749</v>
      </c>
      <c r="D802" t="s">
        <v>455</v>
      </c>
      <c r="E802" t="s">
        <v>752</v>
      </c>
      <c r="F802" t="s">
        <v>752</v>
      </c>
      <c r="G802" t="s">
        <v>312</v>
      </c>
      <c r="H802" t="s">
        <v>8</v>
      </c>
      <c r="I802" t="s">
        <v>854</v>
      </c>
      <c r="J802" t="s">
        <v>854</v>
      </c>
      <c r="K802" t="s">
        <v>130</v>
      </c>
      <c r="L802" t="s">
        <v>854</v>
      </c>
      <c r="M802" t="s">
        <v>45</v>
      </c>
      <c r="N802">
        <v>1</v>
      </c>
      <c r="O802">
        <v>2900</v>
      </c>
      <c r="P802" s="2">
        <f t="shared" si="12"/>
        <v>2900</v>
      </c>
    </row>
    <row r="803" spans="1:16" x14ac:dyDescent="0.3">
      <c r="A803">
        <v>802</v>
      </c>
      <c r="B803" s="54">
        <v>45688</v>
      </c>
      <c r="C803" s="53" t="s">
        <v>749</v>
      </c>
      <c r="D803" t="s">
        <v>365</v>
      </c>
      <c r="E803" t="s">
        <v>752</v>
      </c>
      <c r="F803" t="s">
        <v>752</v>
      </c>
      <c r="G803" t="s">
        <v>312</v>
      </c>
      <c r="H803" t="s">
        <v>8</v>
      </c>
      <c r="I803" t="s">
        <v>854</v>
      </c>
      <c r="J803" t="s">
        <v>854</v>
      </c>
      <c r="K803" t="s">
        <v>130</v>
      </c>
      <c r="L803" t="s">
        <v>854</v>
      </c>
      <c r="M803" t="s">
        <v>45</v>
      </c>
      <c r="N803">
        <v>1</v>
      </c>
      <c r="O803">
        <v>1600</v>
      </c>
      <c r="P803" s="2">
        <f t="shared" si="12"/>
        <v>1600</v>
      </c>
    </row>
    <row r="804" spans="1:16" x14ac:dyDescent="0.3">
      <c r="A804">
        <v>803</v>
      </c>
      <c r="B804" s="54">
        <v>45688</v>
      </c>
      <c r="C804" s="53" t="s">
        <v>749</v>
      </c>
      <c r="D804" t="s">
        <v>334</v>
      </c>
      <c r="E804" t="s">
        <v>752</v>
      </c>
      <c r="F804" t="s">
        <v>752</v>
      </c>
      <c r="G804" t="s">
        <v>312</v>
      </c>
      <c r="H804" t="s">
        <v>8</v>
      </c>
      <c r="I804" t="s">
        <v>854</v>
      </c>
      <c r="J804" t="s">
        <v>854</v>
      </c>
      <c r="K804" t="s">
        <v>130</v>
      </c>
      <c r="L804" t="s">
        <v>854</v>
      </c>
      <c r="M804" t="s">
        <v>45</v>
      </c>
      <c r="N804">
        <v>1</v>
      </c>
      <c r="O804">
        <v>1718.54</v>
      </c>
      <c r="P804" s="2">
        <f t="shared" si="12"/>
        <v>1718.54</v>
      </c>
    </row>
    <row r="805" spans="1:16" x14ac:dyDescent="0.3">
      <c r="A805">
        <v>804</v>
      </c>
      <c r="B805" s="54">
        <v>45689</v>
      </c>
      <c r="C805" t="s">
        <v>748</v>
      </c>
      <c r="D805" t="s">
        <v>756</v>
      </c>
      <c r="E805" t="s">
        <v>752</v>
      </c>
      <c r="F805" t="s">
        <v>103</v>
      </c>
      <c r="G805" t="str">
        <f>VLOOKUP(F805,'Ingresos RockstarSkull'!$B:$D,3,0)</f>
        <v>Manuel Reyes</v>
      </c>
      <c r="H805" t="s">
        <v>97</v>
      </c>
      <c r="I805" t="s">
        <v>104</v>
      </c>
      <c r="J805" t="s">
        <v>95</v>
      </c>
      <c r="K805" t="s">
        <v>130</v>
      </c>
      <c r="L805">
        <v>0</v>
      </c>
      <c r="M805" t="s">
        <v>51</v>
      </c>
      <c r="N805">
        <v>1</v>
      </c>
      <c r="O805">
        <v>1500</v>
      </c>
      <c r="P805" s="2">
        <f t="shared" si="12"/>
        <v>1500</v>
      </c>
    </row>
    <row r="806" spans="1:16" x14ac:dyDescent="0.3">
      <c r="A806">
        <v>805</v>
      </c>
      <c r="B806" s="54">
        <v>45690</v>
      </c>
      <c r="C806" s="53" t="s">
        <v>748</v>
      </c>
      <c r="D806" t="s">
        <v>792</v>
      </c>
      <c r="E806" t="s">
        <v>752</v>
      </c>
      <c r="F806" t="s">
        <v>169</v>
      </c>
      <c r="G806" t="str">
        <f>VLOOKUP(F806,'Ingresos RockstarSkull'!$B:$D,3,0)</f>
        <v>Demian Andrade</v>
      </c>
      <c r="H806" t="s">
        <v>97</v>
      </c>
      <c r="I806" t="s">
        <v>99</v>
      </c>
      <c r="J806" t="s">
        <v>95</v>
      </c>
      <c r="K806" t="s">
        <v>114</v>
      </c>
      <c r="L806" t="s">
        <v>170</v>
      </c>
      <c r="M806" t="s">
        <v>51</v>
      </c>
      <c r="N806">
        <v>1</v>
      </c>
      <c r="O806">
        <v>0</v>
      </c>
      <c r="P806" s="2">
        <f t="shared" si="12"/>
        <v>0</v>
      </c>
    </row>
    <row r="807" spans="1:16" x14ac:dyDescent="0.3">
      <c r="A807">
        <v>806</v>
      </c>
      <c r="B807" s="54">
        <v>45690</v>
      </c>
      <c r="C807" s="53" t="s">
        <v>748</v>
      </c>
      <c r="D807" t="s">
        <v>793</v>
      </c>
      <c r="E807" t="s">
        <v>752</v>
      </c>
      <c r="F807" t="s">
        <v>171</v>
      </c>
      <c r="G807" t="str">
        <f>VLOOKUP(F807,'Ingresos RockstarSkull'!$B:$D,3,0)</f>
        <v>Manuel Reyes</v>
      </c>
      <c r="H807" t="s">
        <v>97</v>
      </c>
      <c r="I807" t="s">
        <v>99</v>
      </c>
      <c r="J807" t="s">
        <v>95</v>
      </c>
      <c r="K807" t="s">
        <v>114</v>
      </c>
      <c r="L807" t="s">
        <v>170</v>
      </c>
      <c r="M807" t="s">
        <v>51</v>
      </c>
      <c r="N807">
        <v>1</v>
      </c>
      <c r="O807">
        <v>0</v>
      </c>
      <c r="P807" s="2">
        <f t="shared" si="12"/>
        <v>0</v>
      </c>
    </row>
    <row r="808" spans="1:16" x14ac:dyDescent="0.3">
      <c r="A808">
        <v>807</v>
      </c>
      <c r="B808" s="54">
        <v>45690</v>
      </c>
      <c r="C808" s="53" t="s">
        <v>749</v>
      </c>
      <c r="D808" t="s">
        <v>548</v>
      </c>
      <c r="E808" t="s">
        <v>752</v>
      </c>
      <c r="F808" t="s">
        <v>752</v>
      </c>
      <c r="G808" t="s">
        <v>312</v>
      </c>
      <c r="H808" t="s">
        <v>100</v>
      </c>
      <c r="I808" t="s">
        <v>854</v>
      </c>
      <c r="J808" t="s">
        <v>854</v>
      </c>
      <c r="K808" t="s">
        <v>130</v>
      </c>
      <c r="L808" t="s">
        <v>854</v>
      </c>
      <c r="M808" t="s">
        <v>45</v>
      </c>
      <c r="N808">
        <v>1</v>
      </c>
      <c r="O808">
        <v>70</v>
      </c>
      <c r="P808" s="2">
        <f t="shared" si="12"/>
        <v>70</v>
      </c>
    </row>
    <row r="809" spans="1:16" x14ac:dyDescent="0.3">
      <c r="A809">
        <v>808</v>
      </c>
      <c r="B809" s="54">
        <v>45692</v>
      </c>
      <c r="C809" s="53" t="s">
        <v>748</v>
      </c>
      <c r="D809" t="s">
        <v>782</v>
      </c>
      <c r="E809" t="s">
        <v>752</v>
      </c>
      <c r="F809" t="s">
        <v>617</v>
      </c>
      <c r="G809" t="s">
        <v>883</v>
      </c>
      <c r="H809" t="s">
        <v>97</v>
      </c>
      <c r="I809" t="s">
        <v>154</v>
      </c>
      <c r="J809" t="s">
        <v>95</v>
      </c>
      <c r="K809" t="s">
        <v>114</v>
      </c>
      <c r="L809" t="s">
        <v>155</v>
      </c>
      <c r="M809" t="s">
        <v>45</v>
      </c>
      <c r="N809">
        <v>1</v>
      </c>
      <c r="O809">
        <v>1350</v>
      </c>
      <c r="P809" s="2">
        <f t="shared" si="12"/>
        <v>1350</v>
      </c>
    </row>
    <row r="810" spans="1:16" x14ac:dyDescent="0.3">
      <c r="A810">
        <v>809</v>
      </c>
      <c r="B810" s="54">
        <v>45692</v>
      </c>
      <c r="C810" s="53" t="s">
        <v>748</v>
      </c>
      <c r="D810" t="s">
        <v>778</v>
      </c>
      <c r="E810" t="s">
        <v>752</v>
      </c>
      <c r="F810" t="s">
        <v>144</v>
      </c>
      <c r="G810" t="str">
        <f>VLOOKUP(F810,'Ingresos RockstarSkull'!$B:$D,3,0)</f>
        <v>Julio Olvera</v>
      </c>
      <c r="H810" t="s">
        <v>97</v>
      </c>
      <c r="I810" t="s">
        <v>115</v>
      </c>
      <c r="J810" t="s">
        <v>95</v>
      </c>
      <c r="K810" t="s">
        <v>114</v>
      </c>
      <c r="L810" t="s">
        <v>145</v>
      </c>
      <c r="M810" t="s">
        <v>45</v>
      </c>
      <c r="N810">
        <v>1</v>
      </c>
      <c r="O810">
        <v>1350</v>
      </c>
      <c r="P810" s="2">
        <f t="shared" si="12"/>
        <v>1350</v>
      </c>
    </row>
    <row r="811" spans="1:16" x14ac:dyDescent="0.3">
      <c r="A811">
        <v>810</v>
      </c>
      <c r="B811" s="54">
        <v>45692</v>
      </c>
      <c r="C811" s="53" t="s">
        <v>748</v>
      </c>
      <c r="D811" t="s">
        <v>768</v>
      </c>
      <c r="E811" t="s">
        <v>752</v>
      </c>
      <c r="F811" t="s">
        <v>126</v>
      </c>
      <c r="G811" t="str">
        <f>VLOOKUP(F811,'Ingresos RockstarSkull'!$B:$D,3,0)</f>
        <v>Julio Olvera</v>
      </c>
      <c r="H811" t="s">
        <v>97</v>
      </c>
      <c r="I811" t="s">
        <v>127</v>
      </c>
      <c r="J811" t="s">
        <v>95</v>
      </c>
      <c r="K811" t="s">
        <v>114</v>
      </c>
      <c r="L811" t="s">
        <v>128</v>
      </c>
      <c r="M811" t="s">
        <v>45</v>
      </c>
      <c r="N811">
        <v>1</v>
      </c>
      <c r="O811">
        <v>1800</v>
      </c>
      <c r="P811" s="2">
        <f t="shared" si="12"/>
        <v>1800</v>
      </c>
    </row>
    <row r="812" spans="1:16" x14ac:dyDescent="0.3">
      <c r="A812">
        <v>811</v>
      </c>
      <c r="B812" s="54">
        <v>45692</v>
      </c>
      <c r="C812" t="s">
        <v>748</v>
      </c>
      <c r="D812" t="s">
        <v>758</v>
      </c>
      <c r="E812" t="s">
        <v>752</v>
      </c>
      <c r="F812" t="s">
        <v>107</v>
      </c>
      <c r="G812" t="str">
        <f>VLOOKUP(F812,'Ingresos RockstarSkull'!$B:$D,3,0)</f>
        <v>Julio Olvera</v>
      </c>
      <c r="H812" t="s">
        <v>8</v>
      </c>
      <c r="I812" t="s">
        <v>108</v>
      </c>
      <c r="J812" t="s">
        <v>95</v>
      </c>
      <c r="K812" t="s">
        <v>114</v>
      </c>
      <c r="L812" t="s">
        <v>555</v>
      </c>
      <c r="M812" t="s">
        <v>45</v>
      </c>
      <c r="N812">
        <v>1</v>
      </c>
      <c r="O812">
        <v>1350</v>
      </c>
      <c r="P812" s="2">
        <f t="shared" si="12"/>
        <v>1350</v>
      </c>
    </row>
    <row r="813" spans="1:16" x14ac:dyDescent="0.3">
      <c r="A813">
        <v>812</v>
      </c>
      <c r="B813" s="54">
        <v>45692</v>
      </c>
      <c r="C813" s="53" t="s">
        <v>749</v>
      </c>
      <c r="D813" t="s">
        <v>519</v>
      </c>
      <c r="E813" t="s">
        <v>752</v>
      </c>
      <c r="F813" t="s">
        <v>752</v>
      </c>
      <c r="G813" t="s">
        <v>312</v>
      </c>
      <c r="H813" t="s">
        <v>8</v>
      </c>
      <c r="I813" t="s">
        <v>854</v>
      </c>
      <c r="J813" t="s">
        <v>854</v>
      </c>
      <c r="K813" t="s">
        <v>130</v>
      </c>
      <c r="L813" t="s">
        <v>854</v>
      </c>
      <c r="M813" t="s">
        <v>45</v>
      </c>
      <c r="N813">
        <v>1</v>
      </c>
      <c r="O813">
        <v>400</v>
      </c>
      <c r="P813" s="2">
        <f t="shared" si="12"/>
        <v>400</v>
      </c>
    </row>
    <row r="814" spans="1:16" x14ac:dyDescent="0.3">
      <c r="A814">
        <v>813</v>
      </c>
      <c r="B814" s="54">
        <v>45692</v>
      </c>
      <c r="C814" s="53" t="s">
        <v>749</v>
      </c>
      <c r="D814" t="s">
        <v>253</v>
      </c>
      <c r="E814" t="s">
        <v>752</v>
      </c>
      <c r="F814" t="s">
        <v>752</v>
      </c>
      <c r="G814" t="s">
        <v>312</v>
      </c>
      <c r="H814" t="s">
        <v>100</v>
      </c>
      <c r="I814" t="s">
        <v>854</v>
      </c>
      <c r="J814" t="s">
        <v>854</v>
      </c>
      <c r="K814" t="s">
        <v>130</v>
      </c>
      <c r="L814" t="s">
        <v>854</v>
      </c>
      <c r="M814" t="s">
        <v>45</v>
      </c>
      <c r="N814">
        <v>1</v>
      </c>
      <c r="O814">
        <v>45</v>
      </c>
      <c r="P814" s="2">
        <f t="shared" si="12"/>
        <v>45</v>
      </c>
    </row>
    <row r="815" spans="1:16" x14ac:dyDescent="0.3">
      <c r="A815">
        <v>814</v>
      </c>
      <c r="B815" s="54">
        <v>45693</v>
      </c>
      <c r="C815" s="53" t="s">
        <v>748</v>
      </c>
      <c r="D815" t="s">
        <v>794</v>
      </c>
      <c r="E815" t="s">
        <v>752</v>
      </c>
      <c r="F815" t="s">
        <v>172</v>
      </c>
      <c r="G815" t="str">
        <f>VLOOKUP(F815,'Ingresos RockstarSkull'!$B:$D,3,0)</f>
        <v>Julio Olvera</v>
      </c>
      <c r="H815" t="s">
        <v>97</v>
      </c>
      <c r="I815" t="s">
        <v>152</v>
      </c>
      <c r="J815" t="s">
        <v>95</v>
      </c>
      <c r="K815" t="s">
        <v>114</v>
      </c>
      <c r="L815" t="s">
        <v>173</v>
      </c>
      <c r="M815" t="s">
        <v>51</v>
      </c>
      <c r="N815">
        <v>1</v>
      </c>
      <c r="O815">
        <v>1350</v>
      </c>
      <c r="P815" s="2">
        <f t="shared" si="12"/>
        <v>1350</v>
      </c>
    </row>
    <row r="816" spans="1:16" x14ac:dyDescent="0.3">
      <c r="A816">
        <v>815</v>
      </c>
      <c r="B816" s="54">
        <v>45693</v>
      </c>
      <c r="C816" s="53" t="s">
        <v>748</v>
      </c>
      <c r="D816" t="s">
        <v>795</v>
      </c>
      <c r="E816" t="s">
        <v>752</v>
      </c>
      <c r="F816" t="s">
        <v>174</v>
      </c>
      <c r="G816" t="str">
        <f>VLOOKUP(F816,'Ingresos RockstarSkull'!$B:$D,3,0)</f>
        <v>Julio Olvera</v>
      </c>
      <c r="H816" t="s">
        <v>97</v>
      </c>
      <c r="I816" t="s">
        <v>136</v>
      </c>
      <c r="J816" t="s">
        <v>95</v>
      </c>
      <c r="K816" t="s">
        <v>114</v>
      </c>
      <c r="L816" t="s">
        <v>175</v>
      </c>
      <c r="M816" t="s">
        <v>45</v>
      </c>
      <c r="N816">
        <v>1</v>
      </c>
      <c r="O816">
        <v>1350</v>
      </c>
      <c r="P816" s="2">
        <f t="shared" si="12"/>
        <v>1350</v>
      </c>
    </row>
    <row r="817" spans="1:16" x14ac:dyDescent="0.3">
      <c r="A817">
        <v>816</v>
      </c>
      <c r="B817" s="54">
        <v>45693</v>
      </c>
      <c r="C817" s="53" t="s">
        <v>748</v>
      </c>
      <c r="D817" t="s">
        <v>787</v>
      </c>
      <c r="E817" t="s">
        <v>752</v>
      </c>
      <c r="F817" t="s">
        <v>160</v>
      </c>
      <c r="G817" t="str">
        <f>VLOOKUP(F817,'Ingresos RockstarSkull'!$B:$D,3,0)</f>
        <v>Nahomy Perez</v>
      </c>
      <c r="H817" t="s">
        <v>97</v>
      </c>
      <c r="I817" t="s">
        <v>161</v>
      </c>
      <c r="J817" t="s">
        <v>95</v>
      </c>
      <c r="K817" t="s">
        <v>114</v>
      </c>
      <c r="L817" t="s">
        <v>160</v>
      </c>
      <c r="M817" t="s">
        <v>51</v>
      </c>
      <c r="N817">
        <v>1</v>
      </c>
      <c r="O817">
        <v>1350</v>
      </c>
      <c r="P817" s="2">
        <f t="shared" si="12"/>
        <v>1350</v>
      </c>
    </row>
    <row r="818" spans="1:16" x14ac:dyDescent="0.3">
      <c r="A818">
        <v>817</v>
      </c>
      <c r="B818" s="54">
        <v>45693</v>
      </c>
      <c r="C818" s="53" t="s">
        <v>748</v>
      </c>
      <c r="D818" t="s">
        <v>780</v>
      </c>
      <c r="E818" t="s">
        <v>752</v>
      </c>
      <c r="F818" t="s">
        <v>148</v>
      </c>
      <c r="G818" t="s">
        <v>883</v>
      </c>
      <c r="H818" t="s">
        <v>97</v>
      </c>
      <c r="I818" t="s">
        <v>149</v>
      </c>
      <c r="J818" t="s">
        <v>95</v>
      </c>
      <c r="K818" t="s">
        <v>114</v>
      </c>
      <c r="L818" t="s">
        <v>150</v>
      </c>
      <c r="M818" t="s">
        <v>45</v>
      </c>
      <c r="N818">
        <v>1</v>
      </c>
      <c r="O818">
        <v>1350</v>
      </c>
      <c r="P818" s="2">
        <f t="shared" si="12"/>
        <v>1350</v>
      </c>
    </row>
    <row r="819" spans="1:16" x14ac:dyDescent="0.3">
      <c r="A819">
        <v>818</v>
      </c>
      <c r="B819" s="54">
        <v>45693</v>
      </c>
      <c r="C819" s="53" t="s">
        <v>749</v>
      </c>
      <c r="D819" t="s">
        <v>549</v>
      </c>
      <c r="E819" t="s">
        <v>752</v>
      </c>
      <c r="F819" t="s">
        <v>752</v>
      </c>
      <c r="G819" t="s">
        <v>312</v>
      </c>
      <c r="H819" t="s">
        <v>100</v>
      </c>
      <c r="I819" t="s">
        <v>854</v>
      </c>
      <c r="J819" t="s">
        <v>854</v>
      </c>
      <c r="K819" t="s">
        <v>130</v>
      </c>
      <c r="L819" t="s">
        <v>854</v>
      </c>
      <c r="M819" t="s">
        <v>45</v>
      </c>
      <c r="N819">
        <v>1</v>
      </c>
      <c r="O819">
        <v>210</v>
      </c>
      <c r="P819" s="2">
        <f t="shared" si="12"/>
        <v>210</v>
      </c>
    </row>
    <row r="820" spans="1:16" x14ac:dyDescent="0.3">
      <c r="A820">
        <v>819</v>
      </c>
      <c r="B820" s="54">
        <v>45693</v>
      </c>
      <c r="C820" s="53" t="s">
        <v>749</v>
      </c>
      <c r="D820" t="s">
        <v>477</v>
      </c>
      <c r="E820" t="s">
        <v>752</v>
      </c>
      <c r="F820" t="s">
        <v>752</v>
      </c>
      <c r="G820" t="s">
        <v>312</v>
      </c>
      <c r="H820" t="s">
        <v>100</v>
      </c>
      <c r="I820" t="s">
        <v>854</v>
      </c>
      <c r="J820" t="s">
        <v>854</v>
      </c>
      <c r="K820" t="s">
        <v>130</v>
      </c>
      <c r="L820" t="s">
        <v>854</v>
      </c>
      <c r="M820" t="s">
        <v>45</v>
      </c>
      <c r="N820">
        <v>1</v>
      </c>
      <c r="O820">
        <v>87</v>
      </c>
      <c r="P820" s="2">
        <f t="shared" si="12"/>
        <v>87</v>
      </c>
    </row>
    <row r="821" spans="1:16" x14ac:dyDescent="0.3">
      <c r="A821">
        <v>820</v>
      </c>
      <c r="B821" s="54">
        <v>45695</v>
      </c>
      <c r="C821" s="53" t="s">
        <v>748</v>
      </c>
      <c r="D821" t="s">
        <v>808</v>
      </c>
      <c r="E821" t="s">
        <v>752</v>
      </c>
      <c r="F821" t="s">
        <v>505</v>
      </c>
      <c r="G821" t="str">
        <f>VLOOKUP(F821,'Ingresos RockstarSkull'!$B:$D,3,0)</f>
        <v>Manuel Reyes</v>
      </c>
      <c r="H821" t="s">
        <v>97</v>
      </c>
      <c r="I821" t="s">
        <v>115</v>
      </c>
      <c r="J821" t="s">
        <v>95</v>
      </c>
      <c r="K821" t="s">
        <v>130</v>
      </c>
      <c r="L821" t="s">
        <v>547</v>
      </c>
      <c r="M821" t="s">
        <v>51</v>
      </c>
      <c r="N821">
        <v>1</v>
      </c>
      <c r="O821">
        <v>1350</v>
      </c>
      <c r="P821" s="2">
        <f t="shared" si="12"/>
        <v>1350</v>
      </c>
    </row>
    <row r="822" spans="1:16" x14ac:dyDescent="0.3">
      <c r="A822">
        <v>821</v>
      </c>
      <c r="B822" s="54">
        <v>45695</v>
      </c>
      <c r="C822" s="53" t="s">
        <v>748</v>
      </c>
      <c r="D822" t="s">
        <v>798</v>
      </c>
      <c r="E822" t="s">
        <v>752</v>
      </c>
      <c r="F822" t="s">
        <v>179</v>
      </c>
      <c r="G822" t="str">
        <f>VLOOKUP(F822,'Ingresos RockstarSkull'!$B:$D,3,0)</f>
        <v>Julio Olvera</v>
      </c>
      <c r="H822" t="s">
        <v>97</v>
      </c>
      <c r="I822" t="s">
        <v>163</v>
      </c>
      <c r="J822" t="s">
        <v>95</v>
      </c>
      <c r="K822" t="s">
        <v>114</v>
      </c>
      <c r="L822" t="s">
        <v>147</v>
      </c>
      <c r="M822" t="s">
        <v>51</v>
      </c>
      <c r="N822">
        <v>1</v>
      </c>
      <c r="O822">
        <v>1350</v>
      </c>
      <c r="P822" s="2">
        <f t="shared" si="12"/>
        <v>1350</v>
      </c>
    </row>
    <row r="823" spans="1:16" x14ac:dyDescent="0.3">
      <c r="A823">
        <v>822</v>
      </c>
      <c r="B823" s="54">
        <v>45697</v>
      </c>
      <c r="C823" s="53" t="s">
        <v>749</v>
      </c>
      <c r="D823" s="53" t="s">
        <v>531</v>
      </c>
      <c r="E823" t="s">
        <v>746</v>
      </c>
      <c r="F823" t="s">
        <v>751</v>
      </c>
      <c r="G823" t="s">
        <v>18</v>
      </c>
      <c r="H823" t="s">
        <v>19</v>
      </c>
      <c r="I823" t="s">
        <v>854</v>
      </c>
      <c r="J823" t="s">
        <v>854</v>
      </c>
      <c r="K823" t="s">
        <v>854</v>
      </c>
      <c r="L823" t="s">
        <v>854</v>
      </c>
      <c r="M823" t="s">
        <v>45</v>
      </c>
      <c r="N823">
        <v>3</v>
      </c>
      <c r="O823">
        <v>993.93</v>
      </c>
      <c r="P823" s="2">
        <f t="shared" si="12"/>
        <v>2981.79</v>
      </c>
    </row>
    <row r="824" spans="1:16" x14ac:dyDescent="0.3">
      <c r="A824">
        <v>823</v>
      </c>
      <c r="B824" s="54">
        <v>45697</v>
      </c>
      <c r="C824" s="53" t="s">
        <v>748</v>
      </c>
      <c r="D824" t="s">
        <v>807</v>
      </c>
      <c r="E824" t="s">
        <v>752</v>
      </c>
      <c r="F824" t="s">
        <v>618</v>
      </c>
      <c r="G824" t="str">
        <f>VLOOKUP(F824,'Ingresos RockstarSkull'!$B:$D,3,0)</f>
        <v>Julio Olvera</v>
      </c>
      <c r="H824" t="s">
        <v>97</v>
      </c>
      <c r="I824" t="s">
        <v>165</v>
      </c>
      <c r="J824" t="s">
        <v>95</v>
      </c>
      <c r="K824" t="s">
        <v>130</v>
      </c>
      <c r="L824" t="s">
        <v>189</v>
      </c>
      <c r="M824" t="s">
        <v>51</v>
      </c>
      <c r="N824">
        <v>1</v>
      </c>
      <c r="O824">
        <v>1350</v>
      </c>
      <c r="P824" s="2">
        <f t="shared" si="12"/>
        <v>1350</v>
      </c>
    </row>
    <row r="825" spans="1:16" x14ac:dyDescent="0.3">
      <c r="A825">
        <v>824</v>
      </c>
      <c r="B825" s="54">
        <v>45697</v>
      </c>
      <c r="C825" t="s">
        <v>748</v>
      </c>
      <c r="D825" t="s">
        <v>760</v>
      </c>
      <c r="E825" t="s">
        <v>752</v>
      </c>
      <c r="F825" t="s">
        <v>110</v>
      </c>
      <c r="G825" t="s">
        <v>883</v>
      </c>
      <c r="H825" t="s">
        <v>97</v>
      </c>
      <c r="I825" t="s">
        <v>111</v>
      </c>
      <c r="J825" t="s">
        <v>95</v>
      </c>
      <c r="K825" t="s">
        <v>114</v>
      </c>
      <c r="L825" t="s">
        <v>112</v>
      </c>
      <c r="M825" t="s">
        <v>45</v>
      </c>
      <c r="N825">
        <v>1</v>
      </c>
      <c r="O825">
        <v>1800</v>
      </c>
      <c r="P825" s="2">
        <f t="shared" si="12"/>
        <v>1800</v>
      </c>
    </row>
    <row r="826" spans="1:16" x14ac:dyDescent="0.3">
      <c r="A826">
        <v>825</v>
      </c>
      <c r="B826" s="54">
        <v>45699</v>
      </c>
      <c r="C826" s="53" t="s">
        <v>748</v>
      </c>
      <c r="D826" t="s">
        <v>809</v>
      </c>
      <c r="E826" t="s">
        <v>752</v>
      </c>
      <c r="F826" t="s">
        <v>507</v>
      </c>
      <c r="G826" t="str">
        <f>VLOOKUP(F826,'Ingresos RockstarSkull'!$B:$D,3,0)</f>
        <v>Julio Olvera</v>
      </c>
      <c r="H826" t="s">
        <v>8</v>
      </c>
      <c r="I826" t="s">
        <v>509</v>
      </c>
      <c r="J826" t="s">
        <v>95</v>
      </c>
      <c r="K826" t="s">
        <v>130</v>
      </c>
      <c r="L826" t="s">
        <v>508</v>
      </c>
      <c r="M826" t="s">
        <v>45</v>
      </c>
      <c r="N826">
        <v>1</v>
      </c>
      <c r="O826">
        <v>0</v>
      </c>
      <c r="P826" s="2">
        <f t="shared" si="12"/>
        <v>0</v>
      </c>
    </row>
    <row r="827" spans="1:16" x14ac:dyDescent="0.3">
      <c r="A827">
        <v>826</v>
      </c>
      <c r="B827" s="54">
        <v>45699</v>
      </c>
      <c r="C827" s="53" t="s">
        <v>749</v>
      </c>
      <c r="D827" t="s">
        <v>518</v>
      </c>
      <c r="E827" t="s">
        <v>752</v>
      </c>
      <c r="F827" t="s">
        <v>752</v>
      </c>
      <c r="G827" t="s">
        <v>312</v>
      </c>
      <c r="H827" t="s">
        <v>8</v>
      </c>
      <c r="I827" t="s">
        <v>854</v>
      </c>
      <c r="J827" t="s">
        <v>854</v>
      </c>
      <c r="K827" t="s">
        <v>130</v>
      </c>
      <c r="L827" t="s">
        <v>854</v>
      </c>
      <c r="M827" t="s">
        <v>45</v>
      </c>
      <c r="N827">
        <v>1</v>
      </c>
      <c r="O827">
        <v>400</v>
      </c>
      <c r="P827" s="2">
        <f t="shared" si="12"/>
        <v>400</v>
      </c>
    </row>
    <row r="828" spans="1:16" x14ac:dyDescent="0.3">
      <c r="A828">
        <v>827</v>
      </c>
      <c r="B828" s="54">
        <v>45701</v>
      </c>
      <c r="C828" s="53" t="s">
        <v>748</v>
      </c>
      <c r="D828" t="s">
        <v>790</v>
      </c>
      <c r="E828" t="s">
        <v>752</v>
      </c>
      <c r="F828" t="s">
        <v>166</v>
      </c>
      <c r="G828" t="str">
        <f>VLOOKUP(F828,'Ingresos RockstarSkull'!$B:$D,3,0)</f>
        <v>Luis Blanquet</v>
      </c>
      <c r="H828" t="s">
        <v>97</v>
      </c>
      <c r="I828" t="s">
        <v>99</v>
      </c>
      <c r="J828" t="s">
        <v>95</v>
      </c>
      <c r="K828" t="s">
        <v>114</v>
      </c>
      <c r="L828" t="s">
        <v>166</v>
      </c>
      <c r="M828" t="s">
        <v>45</v>
      </c>
      <c r="N828">
        <v>1</v>
      </c>
      <c r="O828">
        <v>1350</v>
      </c>
      <c r="P828" s="2">
        <f t="shared" si="12"/>
        <v>1350</v>
      </c>
    </row>
    <row r="829" spans="1:16" x14ac:dyDescent="0.3">
      <c r="A829">
        <v>828</v>
      </c>
      <c r="B829" s="54">
        <v>45702</v>
      </c>
      <c r="C829" s="53" t="s">
        <v>749</v>
      </c>
      <c r="D829" t="s">
        <v>395</v>
      </c>
      <c r="E829" t="s">
        <v>752</v>
      </c>
      <c r="F829" t="s">
        <v>752</v>
      </c>
      <c r="G829" t="s">
        <v>312</v>
      </c>
      <c r="H829" t="s">
        <v>100</v>
      </c>
      <c r="I829" t="s">
        <v>854</v>
      </c>
      <c r="J829" t="s">
        <v>854</v>
      </c>
      <c r="K829" t="s">
        <v>130</v>
      </c>
      <c r="L829" t="s">
        <v>854</v>
      </c>
      <c r="M829" t="s">
        <v>45</v>
      </c>
      <c r="N829">
        <v>1</v>
      </c>
      <c r="O829">
        <v>792</v>
      </c>
      <c r="P829" s="2">
        <f t="shared" si="12"/>
        <v>792</v>
      </c>
    </row>
    <row r="830" spans="1:16" x14ac:dyDescent="0.3">
      <c r="A830">
        <v>829</v>
      </c>
      <c r="B830" s="54">
        <v>45703</v>
      </c>
      <c r="C830" s="53" t="s">
        <v>748</v>
      </c>
      <c r="D830" t="s">
        <v>876</v>
      </c>
      <c r="E830" t="s">
        <v>752</v>
      </c>
      <c r="F830" t="s">
        <v>860</v>
      </c>
      <c r="G830" t="s">
        <v>883</v>
      </c>
      <c r="H830" t="s">
        <v>8</v>
      </c>
      <c r="I830" t="s">
        <v>568</v>
      </c>
      <c r="J830" t="s">
        <v>95</v>
      </c>
      <c r="K830" t="s">
        <v>130</v>
      </c>
      <c r="L830" t="s">
        <v>659</v>
      </c>
      <c r="M830" t="s">
        <v>45</v>
      </c>
      <c r="N830">
        <v>1</v>
      </c>
      <c r="O830">
        <v>0</v>
      </c>
      <c r="P830" s="2">
        <f t="shared" si="12"/>
        <v>0</v>
      </c>
    </row>
    <row r="831" spans="1:16" x14ac:dyDescent="0.3">
      <c r="A831">
        <v>830</v>
      </c>
      <c r="B831" s="54">
        <v>45703</v>
      </c>
      <c r="C831" s="53" t="s">
        <v>748</v>
      </c>
      <c r="D831" t="s">
        <v>770</v>
      </c>
      <c r="E831" t="s">
        <v>752</v>
      </c>
      <c r="F831" t="s">
        <v>131</v>
      </c>
      <c r="G831" t="str">
        <f>VLOOKUP(F831,'Ingresos RockstarSkull'!$B:$D,3,0)</f>
        <v>Hugo Vázquez</v>
      </c>
      <c r="H831" t="s">
        <v>97</v>
      </c>
      <c r="I831" t="s">
        <v>96</v>
      </c>
      <c r="J831" t="s">
        <v>95</v>
      </c>
      <c r="K831" t="s">
        <v>114</v>
      </c>
      <c r="L831" t="s">
        <v>132</v>
      </c>
      <c r="M831" t="s">
        <v>51</v>
      </c>
      <c r="N831">
        <v>1</v>
      </c>
      <c r="O831">
        <v>1350</v>
      </c>
      <c r="P831" s="2">
        <f t="shared" si="12"/>
        <v>1350</v>
      </c>
    </row>
    <row r="832" spans="1:16" x14ac:dyDescent="0.3">
      <c r="A832">
        <v>831</v>
      </c>
      <c r="B832" s="54">
        <v>45704</v>
      </c>
      <c r="C832" s="53" t="s">
        <v>749</v>
      </c>
      <c r="D832" t="s">
        <v>319</v>
      </c>
      <c r="E832" t="s">
        <v>752</v>
      </c>
      <c r="F832" t="s">
        <v>752</v>
      </c>
      <c r="G832" t="s">
        <v>18</v>
      </c>
      <c r="H832" t="s">
        <v>8</v>
      </c>
      <c r="I832" t="s">
        <v>854</v>
      </c>
      <c r="J832" t="s">
        <v>854</v>
      </c>
      <c r="K832" t="s">
        <v>130</v>
      </c>
      <c r="L832" t="s">
        <v>854</v>
      </c>
      <c r="M832" t="s">
        <v>45</v>
      </c>
      <c r="N832">
        <v>1</v>
      </c>
      <c r="O832">
        <v>518.99</v>
      </c>
      <c r="P832" s="2">
        <f t="shared" si="12"/>
        <v>518.99</v>
      </c>
    </row>
    <row r="833" spans="1:16" x14ac:dyDescent="0.3">
      <c r="A833">
        <v>832</v>
      </c>
      <c r="B833" s="54">
        <v>45705</v>
      </c>
      <c r="C833" s="53" t="s">
        <v>749</v>
      </c>
      <c r="D833" t="s">
        <v>550</v>
      </c>
      <c r="E833" t="s">
        <v>752</v>
      </c>
      <c r="F833" t="s">
        <v>752</v>
      </c>
      <c r="G833" t="s">
        <v>312</v>
      </c>
      <c r="H833" t="s">
        <v>100</v>
      </c>
      <c r="I833" t="s">
        <v>854</v>
      </c>
      <c r="J833" t="s">
        <v>854</v>
      </c>
      <c r="K833" t="s">
        <v>130</v>
      </c>
      <c r="L833" t="s">
        <v>854</v>
      </c>
      <c r="M833" t="s">
        <v>45</v>
      </c>
      <c r="N833">
        <v>1</v>
      </c>
      <c r="O833">
        <v>35</v>
      </c>
      <c r="P833" s="2">
        <f t="shared" si="12"/>
        <v>35</v>
      </c>
    </row>
    <row r="834" spans="1:16" x14ac:dyDescent="0.3">
      <c r="A834">
        <v>833</v>
      </c>
      <c r="B834" s="54">
        <v>45705</v>
      </c>
      <c r="C834" s="53" t="s">
        <v>749</v>
      </c>
      <c r="D834" t="s">
        <v>551</v>
      </c>
      <c r="E834" t="s">
        <v>752</v>
      </c>
      <c r="F834" t="s">
        <v>752</v>
      </c>
      <c r="G834" t="s">
        <v>312</v>
      </c>
      <c r="H834" t="s">
        <v>100</v>
      </c>
      <c r="I834" t="s">
        <v>854</v>
      </c>
      <c r="J834" t="s">
        <v>854</v>
      </c>
      <c r="K834" t="s">
        <v>130</v>
      </c>
      <c r="L834" t="s">
        <v>854</v>
      </c>
      <c r="M834" t="s">
        <v>45</v>
      </c>
      <c r="N834">
        <v>1</v>
      </c>
      <c r="O834">
        <v>45</v>
      </c>
      <c r="P834" s="2">
        <f t="shared" ref="P834:P897" si="13">N834*O834</f>
        <v>45</v>
      </c>
    </row>
    <row r="835" spans="1:16" x14ac:dyDescent="0.3">
      <c r="A835">
        <v>834</v>
      </c>
      <c r="B835" s="54">
        <v>45705</v>
      </c>
      <c r="C835" s="53" t="s">
        <v>749</v>
      </c>
      <c r="D835" t="s">
        <v>578</v>
      </c>
      <c r="E835" t="s">
        <v>752</v>
      </c>
      <c r="F835" t="s">
        <v>752</v>
      </c>
      <c r="G835" t="s">
        <v>312</v>
      </c>
      <c r="H835" t="s">
        <v>8</v>
      </c>
      <c r="I835" t="s">
        <v>854</v>
      </c>
      <c r="J835" t="s">
        <v>854</v>
      </c>
      <c r="K835" t="s">
        <v>130</v>
      </c>
      <c r="L835" t="s">
        <v>854</v>
      </c>
      <c r="M835" t="s">
        <v>45</v>
      </c>
      <c r="N835">
        <v>1</v>
      </c>
      <c r="O835">
        <v>400</v>
      </c>
      <c r="P835" s="2">
        <f t="shared" si="13"/>
        <v>400</v>
      </c>
    </row>
    <row r="836" spans="1:16" x14ac:dyDescent="0.3">
      <c r="A836">
        <v>835</v>
      </c>
      <c r="B836" s="54">
        <v>45705</v>
      </c>
      <c r="C836" s="53" t="s">
        <v>749</v>
      </c>
      <c r="D836" t="s">
        <v>418</v>
      </c>
      <c r="E836" t="s">
        <v>752</v>
      </c>
      <c r="F836" t="s">
        <v>752</v>
      </c>
      <c r="G836" t="s">
        <v>312</v>
      </c>
      <c r="H836" t="s">
        <v>8</v>
      </c>
      <c r="I836" t="s">
        <v>854</v>
      </c>
      <c r="J836" t="s">
        <v>854</v>
      </c>
      <c r="K836" t="s">
        <v>130</v>
      </c>
      <c r="L836" t="s">
        <v>854</v>
      </c>
      <c r="M836" t="s">
        <v>45</v>
      </c>
      <c r="N836">
        <v>1</v>
      </c>
      <c r="O836">
        <v>3500</v>
      </c>
      <c r="P836" s="2">
        <f t="shared" si="13"/>
        <v>3500</v>
      </c>
    </row>
    <row r="837" spans="1:16" x14ac:dyDescent="0.3">
      <c r="A837">
        <v>836</v>
      </c>
      <c r="B837" s="54">
        <v>45708</v>
      </c>
      <c r="C837" s="53" t="s">
        <v>748</v>
      </c>
      <c r="D837" t="s">
        <v>811</v>
      </c>
      <c r="E837" t="s">
        <v>752</v>
      </c>
      <c r="F837" t="s">
        <v>502</v>
      </c>
      <c r="G837" t="str">
        <f>VLOOKUP(F837,'Ingresos RockstarSkull'!$B:$D,3,0)</f>
        <v>Demian Andrade</v>
      </c>
      <c r="H837" t="s">
        <v>97</v>
      </c>
      <c r="I837" t="s">
        <v>503</v>
      </c>
      <c r="J837" t="s">
        <v>95</v>
      </c>
      <c r="K837" t="s">
        <v>130</v>
      </c>
      <c r="L837" t="s">
        <v>504</v>
      </c>
      <c r="M837" t="s">
        <v>45</v>
      </c>
      <c r="N837">
        <v>1</v>
      </c>
      <c r="O837">
        <v>1350</v>
      </c>
      <c r="P837" s="2">
        <f t="shared" si="13"/>
        <v>1350</v>
      </c>
    </row>
    <row r="838" spans="1:16" x14ac:dyDescent="0.3">
      <c r="A838">
        <v>837</v>
      </c>
      <c r="B838" s="54">
        <v>45708</v>
      </c>
      <c r="C838" s="53" t="s">
        <v>748</v>
      </c>
      <c r="D838" t="s">
        <v>763</v>
      </c>
      <c r="E838" t="s">
        <v>752</v>
      </c>
      <c r="F838" t="s">
        <v>116</v>
      </c>
      <c r="G838" t="str">
        <f>VLOOKUP(F838,'Ingresos RockstarSkull'!$B:$D,3,0)</f>
        <v>Hugo Vázquez</v>
      </c>
      <c r="H838" t="s">
        <v>97</v>
      </c>
      <c r="I838" t="s">
        <v>96</v>
      </c>
      <c r="J838" t="s">
        <v>95</v>
      </c>
      <c r="K838" t="s">
        <v>114</v>
      </c>
      <c r="L838" t="s">
        <v>117</v>
      </c>
      <c r="M838" t="s">
        <v>45</v>
      </c>
      <c r="N838">
        <v>1</v>
      </c>
      <c r="O838">
        <v>1350</v>
      </c>
      <c r="P838" s="2">
        <f t="shared" si="13"/>
        <v>1350</v>
      </c>
    </row>
    <row r="839" spans="1:16" x14ac:dyDescent="0.3">
      <c r="A839">
        <v>838</v>
      </c>
      <c r="B839" s="54">
        <v>45709</v>
      </c>
      <c r="C839" s="53" t="s">
        <v>748</v>
      </c>
      <c r="D839" t="s">
        <v>810</v>
      </c>
      <c r="E839" t="s">
        <v>752</v>
      </c>
      <c r="F839" t="s">
        <v>506</v>
      </c>
      <c r="G839" t="s">
        <v>883</v>
      </c>
      <c r="H839" t="s">
        <v>97</v>
      </c>
      <c r="I839" t="s">
        <v>108</v>
      </c>
      <c r="J839" t="s">
        <v>95</v>
      </c>
      <c r="K839" t="s">
        <v>130</v>
      </c>
      <c r="L839" t="s">
        <v>506</v>
      </c>
      <c r="M839" t="s">
        <v>45</v>
      </c>
      <c r="N839">
        <v>1</v>
      </c>
      <c r="O839">
        <v>1350</v>
      </c>
      <c r="P839" s="2">
        <f t="shared" si="13"/>
        <v>1350</v>
      </c>
    </row>
    <row r="840" spans="1:16" x14ac:dyDescent="0.3">
      <c r="A840">
        <v>839</v>
      </c>
      <c r="B840" s="54">
        <v>45712</v>
      </c>
      <c r="C840" s="53" t="s">
        <v>749</v>
      </c>
      <c r="D840" t="s">
        <v>573</v>
      </c>
      <c r="E840" t="s">
        <v>752</v>
      </c>
      <c r="F840" t="s">
        <v>752</v>
      </c>
      <c r="G840" t="s">
        <v>312</v>
      </c>
      <c r="H840" t="s">
        <v>8</v>
      </c>
      <c r="I840" t="s">
        <v>854</v>
      </c>
      <c r="J840" t="s">
        <v>854</v>
      </c>
      <c r="K840" t="s">
        <v>130</v>
      </c>
      <c r="L840" t="s">
        <v>854</v>
      </c>
      <c r="M840" t="s">
        <v>45</v>
      </c>
      <c r="N840">
        <v>1</v>
      </c>
      <c r="O840">
        <v>400</v>
      </c>
      <c r="P840" s="2">
        <f t="shared" si="13"/>
        <v>400</v>
      </c>
    </row>
    <row r="841" spans="1:16" x14ac:dyDescent="0.3">
      <c r="A841">
        <v>840</v>
      </c>
      <c r="B841" s="54">
        <v>45714</v>
      </c>
      <c r="C841" s="53" t="s">
        <v>748</v>
      </c>
      <c r="D841" t="s">
        <v>804</v>
      </c>
      <c r="E841" t="s">
        <v>752</v>
      </c>
      <c r="F841" t="s">
        <v>619</v>
      </c>
      <c r="G841" t="str">
        <f>VLOOKUP(F841,'Ingresos RockstarSkull'!$B:$D,3,0)</f>
        <v>Julio Olvera</v>
      </c>
      <c r="H841" t="s">
        <v>8</v>
      </c>
      <c r="I841" t="s">
        <v>177</v>
      </c>
      <c r="J841" t="s">
        <v>95</v>
      </c>
      <c r="K841" t="s">
        <v>114</v>
      </c>
      <c r="L841" t="s">
        <v>187</v>
      </c>
      <c r="M841" t="s">
        <v>45</v>
      </c>
      <c r="N841">
        <v>1</v>
      </c>
      <c r="O841">
        <v>1275</v>
      </c>
      <c r="P841" s="2">
        <f t="shared" si="13"/>
        <v>1275</v>
      </c>
    </row>
    <row r="842" spans="1:16" x14ac:dyDescent="0.3">
      <c r="A842">
        <v>841</v>
      </c>
      <c r="B842" s="54">
        <v>45714</v>
      </c>
      <c r="C842" s="53" t="s">
        <v>748</v>
      </c>
      <c r="D842" t="s">
        <v>805</v>
      </c>
      <c r="E842" t="s">
        <v>752</v>
      </c>
      <c r="F842" t="s">
        <v>623</v>
      </c>
      <c r="G842" t="s">
        <v>883</v>
      </c>
      <c r="H842" t="s">
        <v>8</v>
      </c>
      <c r="I842" t="s">
        <v>177</v>
      </c>
      <c r="J842" t="s">
        <v>95</v>
      </c>
      <c r="K842" t="s">
        <v>114</v>
      </c>
      <c r="L842" t="s">
        <v>187</v>
      </c>
      <c r="M842" t="s">
        <v>45</v>
      </c>
      <c r="N842">
        <v>1</v>
      </c>
      <c r="O842">
        <v>1275</v>
      </c>
      <c r="P842" s="2">
        <f t="shared" si="13"/>
        <v>1275</v>
      </c>
    </row>
    <row r="843" spans="1:16" x14ac:dyDescent="0.3">
      <c r="A843">
        <v>842</v>
      </c>
      <c r="B843" s="54">
        <v>45715</v>
      </c>
      <c r="C843" s="53" t="s">
        <v>749</v>
      </c>
      <c r="D843" t="s">
        <v>528</v>
      </c>
      <c r="E843" t="s">
        <v>752</v>
      </c>
      <c r="F843" t="s">
        <v>752</v>
      </c>
      <c r="G843" t="s">
        <v>312</v>
      </c>
      <c r="H843" t="s">
        <v>8</v>
      </c>
      <c r="I843" t="s">
        <v>854</v>
      </c>
      <c r="J843" t="s">
        <v>854</v>
      </c>
      <c r="K843" t="s">
        <v>130</v>
      </c>
      <c r="L843" t="s">
        <v>854</v>
      </c>
      <c r="M843" t="s">
        <v>45</v>
      </c>
      <c r="N843">
        <v>1</v>
      </c>
      <c r="O843">
        <v>11560</v>
      </c>
      <c r="P843" s="2">
        <f t="shared" si="13"/>
        <v>11560</v>
      </c>
    </row>
    <row r="844" spans="1:16" x14ac:dyDescent="0.3">
      <c r="A844">
        <v>843</v>
      </c>
      <c r="B844" s="54">
        <v>45716</v>
      </c>
      <c r="C844" s="53" t="s">
        <v>748</v>
      </c>
      <c r="D844" t="s">
        <v>812</v>
      </c>
      <c r="E844" t="s">
        <v>752</v>
      </c>
      <c r="F844" t="s">
        <v>655</v>
      </c>
      <c r="G844" t="str">
        <f>VLOOKUP(F844,'Ingresos RockstarSkull'!$B:$D,3,0)</f>
        <v>Nahomy Perez</v>
      </c>
      <c r="H844" t="s">
        <v>97</v>
      </c>
      <c r="I844" t="s">
        <v>544</v>
      </c>
      <c r="J844" t="s">
        <v>95</v>
      </c>
      <c r="K844" t="s">
        <v>130</v>
      </c>
      <c r="L844">
        <v>0</v>
      </c>
      <c r="M844" t="s">
        <v>45</v>
      </c>
      <c r="N844">
        <v>2</v>
      </c>
      <c r="O844">
        <v>1275</v>
      </c>
      <c r="P844" s="2">
        <f t="shared" si="13"/>
        <v>2550</v>
      </c>
    </row>
    <row r="845" spans="1:16" x14ac:dyDescent="0.3">
      <c r="A845">
        <v>844</v>
      </c>
      <c r="B845" s="54">
        <v>45716</v>
      </c>
      <c r="C845" s="53" t="s">
        <v>748</v>
      </c>
      <c r="D845" t="s">
        <v>789</v>
      </c>
      <c r="E845" t="s">
        <v>752</v>
      </c>
      <c r="F845" t="s">
        <v>625</v>
      </c>
      <c r="G845" t="s">
        <v>883</v>
      </c>
      <c r="H845" t="s">
        <v>97</v>
      </c>
      <c r="I845" t="s">
        <v>165</v>
      </c>
      <c r="J845" t="s">
        <v>95</v>
      </c>
      <c r="K845" t="s">
        <v>114</v>
      </c>
      <c r="L845" t="s">
        <v>164</v>
      </c>
      <c r="M845" t="s">
        <v>45</v>
      </c>
      <c r="N845">
        <v>1</v>
      </c>
      <c r="O845">
        <v>1350</v>
      </c>
      <c r="P845" s="2">
        <f t="shared" si="13"/>
        <v>1350</v>
      </c>
    </row>
    <row r="846" spans="1:16" x14ac:dyDescent="0.3">
      <c r="A846">
        <v>845</v>
      </c>
      <c r="B846" s="54">
        <v>45716</v>
      </c>
      <c r="C846" s="53" t="s">
        <v>748</v>
      </c>
      <c r="D846" t="s">
        <v>779</v>
      </c>
      <c r="E846" t="s">
        <v>752</v>
      </c>
      <c r="F846" t="s">
        <v>146</v>
      </c>
      <c r="G846" t="str">
        <f>VLOOKUP(F846,'Ingresos RockstarSkull'!$B:$D,3,0)</f>
        <v>Hugo Vázquez</v>
      </c>
      <c r="H846" t="s">
        <v>97</v>
      </c>
      <c r="I846" t="s">
        <v>127</v>
      </c>
      <c r="J846" t="s">
        <v>95</v>
      </c>
      <c r="K846" t="s">
        <v>114</v>
      </c>
      <c r="L846" t="s">
        <v>147</v>
      </c>
      <c r="M846" t="s">
        <v>45</v>
      </c>
      <c r="N846">
        <v>1</v>
      </c>
      <c r="O846">
        <v>1275</v>
      </c>
      <c r="P846" s="2">
        <f t="shared" si="13"/>
        <v>1275</v>
      </c>
    </row>
    <row r="847" spans="1:16" x14ac:dyDescent="0.3">
      <c r="A847">
        <v>846</v>
      </c>
      <c r="B847" s="54">
        <v>45716</v>
      </c>
      <c r="C847" s="53" t="s">
        <v>749</v>
      </c>
      <c r="D847" t="s">
        <v>334</v>
      </c>
      <c r="E847" t="s">
        <v>752</v>
      </c>
      <c r="F847" t="s">
        <v>752</v>
      </c>
      <c r="G847" t="s">
        <v>312</v>
      </c>
      <c r="H847" t="s">
        <v>8</v>
      </c>
      <c r="I847" t="s">
        <v>854</v>
      </c>
      <c r="J847" t="s">
        <v>854</v>
      </c>
      <c r="K847" t="s">
        <v>130</v>
      </c>
      <c r="L847" t="s">
        <v>854</v>
      </c>
      <c r="M847" t="s">
        <v>45</v>
      </c>
      <c r="N847">
        <v>1</v>
      </c>
      <c r="O847">
        <v>1822.07</v>
      </c>
      <c r="P847" s="2">
        <f t="shared" si="13"/>
        <v>1822.07</v>
      </c>
    </row>
    <row r="848" spans="1:16" x14ac:dyDescent="0.3">
      <c r="A848">
        <v>847</v>
      </c>
      <c r="B848" s="54">
        <v>45716</v>
      </c>
      <c r="C848" s="53" t="s">
        <v>749</v>
      </c>
      <c r="D848" t="s">
        <v>418</v>
      </c>
      <c r="E848" t="s">
        <v>752</v>
      </c>
      <c r="F848" t="s">
        <v>752</v>
      </c>
      <c r="G848" t="s">
        <v>312</v>
      </c>
      <c r="H848" t="s">
        <v>8</v>
      </c>
      <c r="I848" t="s">
        <v>854</v>
      </c>
      <c r="J848" t="s">
        <v>854</v>
      </c>
      <c r="K848" t="s">
        <v>130</v>
      </c>
      <c r="L848" t="s">
        <v>854</v>
      </c>
      <c r="M848" t="s">
        <v>45</v>
      </c>
      <c r="N848">
        <v>1</v>
      </c>
      <c r="O848">
        <v>3500</v>
      </c>
      <c r="P848" s="2">
        <f t="shared" si="13"/>
        <v>3500</v>
      </c>
    </row>
    <row r="849" spans="1:16" x14ac:dyDescent="0.3">
      <c r="A849">
        <v>848</v>
      </c>
      <c r="B849" s="54">
        <v>45716</v>
      </c>
      <c r="C849" s="53" t="s">
        <v>749</v>
      </c>
      <c r="D849" t="s">
        <v>478</v>
      </c>
      <c r="E849" t="s">
        <v>752</v>
      </c>
      <c r="F849" t="s">
        <v>752</v>
      </c>
      <c r="G849" t="s">
        <v>312</v>
      </c>
      <c r="H849" t="s">
        <v>8</v>
      </c>
      <c r="I849" t="s">
        <v>854</v>
      </c>
      <c r="J849" t="s">
        <v>854</v>
      </c>
      <c r="K849" t="s">
        <v>130</v>
      </c>
      <c r="L849" t="s">
        <v>854</v>
      </c>
      <c r="M849" t="s">
        <v>45</v>
      </c>
      <c r="N849">
        <v>1</v>
      </c>
      <c r="O849">
        <v>880</v>
      </c>
      <c r="P849" s="2">
        <f t="shared" si="13"/>
        <v>880</v>
      </c>
    </row>
    <row r="850" spans="1:16" x14ac:dyDescent="0.3">
      <c r="A850">
        <v>849</v>
      </c>
      <c r="B850" s="54">
        <v>45716</v>
      </c>
      <c r="C850" s="53" t="s">
        <v>749</v>
      </c>
      <c r="D850" t="s">
        <v>365</v>
      </c>
      <c r="E850" t="s">
        <v>752</v>
      </c>
      <c r="F850" t="s">
        <v>752</v>
      </c>
      <c r="G850" t="s">
        <v>312</v>
      </c>
      <c r="H850" t="s">
        <v>8</v>
      </c>
      <c r="I850" t="s">
        <v>854</v>
      </c>
      <c r="J850" t="s">
        <v>854</v>
      </c>
      <c r="K850" t="s">
        <v>130</v>
      </c>
      <c r="L850" t="s">
        <v>854</v>
      </c>
      <c r="M850" t="s">
        <v>45</v>
      </c>
      <c r="N850">
        <v>1</v>
      </c>
      <c r="O850">
        <v>1600</v>
      </c>
      <c r="P850" s="2">
        <f t="shared" si="13"/>
        <v>1600</v>
      </c>
    </row>
    <row r="851" spans="1:16" x14ac:dyDescent="0.3">
      <c r="A851">
        <v>850</v>
      </c>
      <c r="B851" s="54">
        <v>45716</v>
      </c>
      <c r="C851" s="53" t="s">
        <v>749</v>
      </c>
      <c r="D851" t="s">
        <v>455</v>
      </c>
      <c r="E851" t="s">
        <v>752</v>
      </c>
      <c r="F851" t="s">
        <v>752</v>
      </c>
      <c r="G851" t="s">
        <v>312</v>
      </c>
      <c r="H851" t="s">
        <v>8</v>
      </c>
      <c r="I851" t="s">
        <v>854</v>
      </c>
      <c r="J851" t="s">
        <v>854</v>
      </c>
      <c r="K851" t="s">
        <v>130</v>
      </c>
      <c r="L851" t="s">
        <v>854</v>
      </c>
      <c r="M851" t="s">
        <v>45</v>
      </c>
      <c r="N851">
        <v>1</v>
      </c>
      <c r="O851">
        <v>2900</v>
      </c>
      <c r="P851" s="2">
        <f t="shared" si="13"/>
        <v>2900</v>
      </c>
    </row>
    <row r="852" spans="1:16" x14ac:dyDescent="0.3">
      <c r="A852">
        <v>851</v>
      </c>
      <c r="B852" s="54">
        <v>45716</v>
      </c>
      <c r="C852" s="53" t="s">
        <v>749</v>
      </c>
      <c r="D852" t="s">
        <v>360</v>
      </c>
      <c r="E852" t="s">
        <v>752</v>
      </c>
      <c r="F852" t="s">
        <v>752</v>
      </c>
      <c r="G852" t="s">
        <v>312</v>
      </c>
      <c r="H852" t="s">
        <v>8</v>
      </c>
      <c r="I852" t="s">
        <v>854</v>
      </c>
      <c r="J852" t="s">
        <v>854</v>
      </c>
      <c r="K852" t="s">
        <v>130</v>
      </c>
      <c r="L852" t="s">
        <v>854</v>
      </c>
      <c r="M852" t="s">
        <v>45</v>
      </c>
      <c r="N852">
        <v>1</v>
      </c>
      <c r="O852">
        <v>400</v>
      </c>
      <c r="P852" s="2">
        <f t="shared" si="13"/>
        <v>400</v>
      </c>
    </row>
    <row r="853" spans="1:16" x14ac:dyDescent="0.3">
      <c r="A853">
        <v>852</v>
      </c>
      <c r="B853" s="54">
        <v>45716</v>
      </c>
      <c r="C853" s="53" t="s">
        <v>749</v>
      </c>
      <c r="D853" t="s">
        <v>394</v>
      </c>
      <c r="E853" t="s">
        <v>752</v>
      </c>
      <c r="F853" t="s">
        <v>752</v>
      </c>
      <c r="G853" t="s">
        <v>312</v>
      </c>
      <c r="H853" t="s">
        <v>8</v>
      </c>
      <c r="I853" t="s">
        <v>854</v>
      </c>
      <c r="J853" t="s">
        <v>854</v>
      </c>
      <c r="K853" t="s">
        <v>130</v>
      </c>
      <c r="L853" t="s">
        <v>854</v>
      </c>
      <c r="M853" t="s">
        <v>45</v>
      </c>
      <c r="N853">
        <v>1</v>
      </c>
      <c r="O853">
        <v>1200</v>
      </c>
      <c r="P853" s="2">
        <f t="shared" si="13"/>
        <v>1200</v>
      </c>
    </row>
    <row r="854" spans="1:16" x14ac:dyDescent="0.3">
      <c r="A854">
        <v>853</v>
      </c>
      <c r="B854" s="54">
        <v>45716</v>
      </c>
      <c r="C854" s="53" t="s">
        <v>749</v>
      </c>
      <c r="D854" t="s">
        <v>364</v>
      </c>
      <c r="E854" t="s">
        <v>752</v>
      </c>
      <c r="F854" t="s">
        <v>752</v>
      </c>
      <c r="G854" t="s">
        <v>312</v>
      </c>
      <c r="H854" t="s">
        <v>8</v>
      </c>
      <c r="I854" t="s">
        <v>854</v>
      </c>
      <c r="J854" t="s">
        <v>854</v>
      </c>
      <c r="K854" t="s">
        <v>130</v>
      </c>
      <c r="L854" t="s">
        <v>854</v>
      </c>
      <c r="M854" t="s">
        <v>45</v>
      </c>
      <c r="N854">
        <v>1</v>
      </c>
      <c r="O854">
        <v>4300</v>
      </c>
      <c r="P854" s="2">
        <f t="shared" si="13"/>
        <v>4300</v>
      </c>
    </row>
    <row r="855" spans="1:16" x14ac:dyDescent="0.3">
      <c r="A855">
        <v>854</v>
      </c>
      <c r="B855" s="54">
        <v>45716</v>
      </c>
      <c r="C855" s="53" t="s">
        <v>749</v>
      </c>
      <c r="D855" t="s">
        <v>470</v>
      </c>
      <c r="E855" t="s">
        <v>752</v>
      </c>
      <c r="F855" t="s">
        <v>752</v>
      </c>
      <c r="G855" t="s">
        <v>312</v>
      </c>
      <c r="H855" t="s">
        <v>8</v>
      </c>
      <c r="I855" t="s">
        <v>854</v>
      </c>
      <c r="J855" t="s">
        <v>854</v>
      </c>
      <c r="K855" t="s">
        <v>130</v>
      </c>
      <c r="L855" t="s">
        <v>854</v>
      </c>
      <c r="M855" t="s">
        <v>45</v>
      </c>
      <c r="N855">
        <v>1</v>
      </c>
      <c r="O855">
        <v>1200</v>
      </c>
      <c r="P855" s="2">
        <f t="shared" si="13"/>
        <v>1200</v>
      </c>
    </row>
    <row r="856" spans="1:16" x14ac:dyDescent="0.3">
      <c r="A856">
        <v>855</v>
      </c>
      <c r="B856" s="54">
        <v>45717</v>
      </c>
      <c r="C856" t="s">
        <v>748</v>
      </c>
      <c r="D856" t="s">
        <v>756</v>
      </c>
      <c r="E856" t="s">
        <v>752</v>
      </c>
      <c r="F856" t="s">
        <v>103</v>
      </c>
      <c r="G856" t="str">
        <f>VLOOKUP(F856,'Ingresos RockstarSkull'!$B:$D,3,0)</f>
        <v>Manuel Reyes</v>
      </c>
      <c r="H856" t="s">
        <v>97</v>
      </c>
      <c r="I856" t="s">
        <v>104</v>
      </c>
      <c r="J856" t="s">
        <v>95</v>
      </c>
      <c r="K856" t="s">
        <v>130</v>
      </c>
      <c r="L856">
        <v>0</v>
      </c>
      <c r="M856" t="s">
        <v>51</v>
      </c>
      <c r="N856">
        <v>1</v>
      </c>
      <c r="O856">
        <v>1500</v>
      </c>
      <c r="P856" s="2">
        <f t="shared" si="13"/>
        <v>1500</v>
      </c>
    </row>
    <row r="857" spans="1:16" x14ac:dyDescent="0.3">
      <c r="A857">
        <v>856</v>
      </c>
      <c r="B857" s="54">
        <v>45717</v>
      </c>
      <c r="C857" s="53" t="s">
        <v>749</v>
      </c>
      <c r="D857" t="s">
        <v>408</v>
      </c>
      <c r="E857" t="s">
        <v>752</v>
      </c>
      <c r="F857" t="s">
        <v>752</v>
      </c>
      <c r="G857" t="s">
        <v>312</v>
      </c>
      <c r="H857" t="s">
        <v>8</v>
      </c>
      <c r="I857" t="s">
        <v>854</v>
      </c>
      <c r="J857" t="s">
        <v>854</v>
      </c>
      <c r="K857" t="s">
        <v>130</v>
      </c>
      <c r="L857" t="s">
        <v>854</v>
      </c>
      <c r="M857" t="s">
        <v>45</v>
      </c>
      <c r="N857">
        <v>1</v>
      </c>
      <c r="O857">
        <v>400</v>
      </c>
      <c r="P857" s="2">
        <f t="shared" si="13"/>
        <v>400</v>
      </c>
    </row>
    <row r="858" spans="1:16" x14ac:dyDescent="0.3">
      <c r="A858">
        <v>857</v>
      </c>
      <c r="B858" s="54">
        <v>45717</v>
      </c>
      <c r="C858" s="53" t="s">
        <v>749</v>
      </c>
      <c r="D858" t="s">
        <v>357</v>
      </c>
      <c r="E858" t="s">
        <v>752</v>
      </c>
      <c r="F858" t="s">
        <v>752</v>
      </c>
      <c r="G858" t="s">
        <v>18</v>
      </c>
      <c r="H858" t="s">
        <v>8</v>
      </c>
      <c r="I858" t="s">
        <v>854</v>
      </c>
      <c r="J858" t="s">
        <v>854</v>
      </c>
      <c r="K858" t="s">
        <v>130</v>
      </c>
      <c r="L858" t="s">
        <v>854</v>
      </c>
      <c r="M858" t="s">
        <v>45</v>
      </c>
      <c r="N858">
        <v>1</v>
      </c>
      <c r="O858">
        <v>713</v>
      </c>
      <c r="P858" s="2">
        <f t="shared" si="13"/>
        <v>713</v>
      </c>
    </row>
    <row r="859" spans="1:16" x14ac:dyDescent="0.3">
      <c r="A859">
        <v>858</v>
      </c>
      <c r="B859" s="54">
        <v>45718</v>
      </c>
      <c r="C859" s="53" t="s">
        <v>748</v>
      </c>
      <c r="D859" t="s">
        <v>792</v>
      </c>
      <c r="E859" t="s">
        <v>752</v>
      </c>
      <c r="F859" t="s">
        <v>169</v>
      </c>
      <c r="G859" t="str">
        <f>VLOOKUP(F859,'Ingresos RockstarSkull'!$B:$D,3,0)</f>
        <v>Demian Andrade</v>
      </c>
      <c r="H859" t="s">
        <v>97</v>
      </c>
      <c r="I859" t="s">
        <v>99</v>
      </c>
      <c r="J859" t="s">
        <v>95</v>
      </c>
      <c r="K859" t="s">
        <v>114</v>
      </c>
      <c r="L859" t="s">
        <v>170</v>
      </c>
      <c r="M859" t="s">
        <v>51</v>
      </c>
      <c r="N859">
        <v>1</v>
      </c>
      <c r="O859">
        <v>0</v>
      </c>
      <c r="P859" s="2">
        <f t="shared" si="13"/>
        <v>0</v>
      </c>
    </row>
    <row r="860" spans="1:16" x14ac:dyDescent="0.3">
      <c r="A860">
        <v>859</v>
      </c>
      <c r="B860" s="54">
        <v>45718</v>
      </c>
      <c r="C860" s="53" t="s">
        <v>748</v>
      </c>
      <c r="D860" t="s">
        <v>793</v>
      </c>
      <c r="E860" t="s">
        <v>752</v>
      </c>
      <c r="F860" t="s">
        <v>171</v>
      </c>
      <c r="G860" t="str">
        <f>VLOOKUP(F860,'Ingresos RockstarSkull'!$B:$D,3,0)</f>
        <v>Manuel Reyes</v>
      </c>
      <c r="H860" t="s">
        <v>97</v>
      </c>
      <c r="I860" t="s">
        <v>99</v>
      </c>
      <c r="J860" t="s">
        <v>95</v>
      </c>
      <c r="K860" t="s">
        <v>114</v>
      </c>
      <c r="L860" t="s">
        <v>170</v>
      </c>
      <c r="M860" t="s">
        <v>51</v>
      </c>
      <c r="N860">
        <v>1</v>
      </c>
      <c r="O860">
        <v>0</v>
      </c>
      <c r="P860" s="2">
        <f t="shared" si="13"/>
        <v>0</v>
      </c>
    </row>
    <row r="861" spans="1:16" x14ac:dyDescent="0.3">
      <c r="A861">
        <v>860</v>
      </c>
      <c r="B861" s="54">
        <v>45720</v>
      </c>
      <c r="C861" s="53" t="s">
        <v>748</v>
      </c>
      <c r="D861" t="s">
        <v>816</v>
      </c>
      <c r="E861" t="s">
        <v>752</v>
      </c>
      <c r="F861" t="s">
        <v>570</v>
      </c>
      <c r="G861" t="s">
        <v>883</v>
      </c>
      <c r="H861" t="s">
        <v>100</v>
      </c>
      <c r="I861" t="s">
        <v>567</v>
      </c>
      <c r="J861" t="s">
        <v>95</v>
      </c>
      <c r="K861">
        <v>0</v>
      </c>
      <c r="L861">
        <v>0</v>
      </c>
      <c r="M861" t="s">
        <v>51</v>
      </c>
      <c r="N861">
        <v>1</v>
      </c>
      <c r="O861">
        <v>1350</v>
      </c>
      <c r="P861" s="2">
        <f t="shared" si="13"/>
        <v>1350</v>
      </c>
    </row>
    <row r="862" spans="1:16" x14ac:dyDescent="0.3">
      <c r="A862">
        <v>861</v>
      </c>
      <c r="B862" s="54">
        <v>45720</v>
      </c>
      <c r="C862" s="53" t="s">
        <v>748</v>
      </c>
      <c r="D862" t="s">
        <v>782</v>
      </c>
      <c r="E862" t="s">
        <v>752</v>
      </c>
      <c r="F862" t="s">
        <v>617</v>
      </c>
      <c r="G862" t="s">
        <v>883</v>
      </c>
      <c r="H862" t="s">
        <v>97</v>
      </c>
      <c r="I862" t="s">
        <v>154</v>
      </c>
      <c r="J862" t="s">
        <v>95</v>
      </c>
      <c r="K862" t="s">
        <v>114</v>
      </c>
      <c r="L862" t="s">
        <v>155</v>
      </c>
      <c r="M862" t="s">
        <v>45</v>
      </c>
      <c r="N862">
        <v>1</v>
      </c>
      <c r="O862">
        <v>1350</v>
      </c>
      <c r="P862" s="2">
        <f t="shared" si="13"/>
        <v>1350</v>
      </c>
    </row>
    <row r="863" spans="1:16" x14ac:dyDescent="0.3">
      <c r="A863">
        <v>862</v>
      </c>
      <c r="B863" s="54">
        <v>45720</v>
      </c>
      <c r="C863" s="53" t="s">
        <v>748</v>
      </c>
      <c r="D863" t="s">
        <v>778</v>
      </c>
      <c r="E863" t="s">
        <v>752</v>
      </c>
      <c r="F863" t="s">
        <v>144</v>
      </c>
      <c r="G863" t="str">
        <f>VLOOKUP(F863,'Ingresos RockstarSkull'!$B:$D,3,0)</f>
        <v>Julio Olvera</v>
      </c>
      <c r="H863" t="s">
        <v>97</v>
      </c>
      <c r="I863" t="s">
        <v>115</v>
      </c>
      <c r="J863" t="s">
        <v>95</v>
      </c>
      <c r="K863" t="s">
        <v>114</v>
      </c>
      <c r="L863" t="s">
        <v>145</v>
      </c>
      <c r="M863" t="s">
        <v>45</v>
      </c>
      <c r="N863">
        <v>1</v>
      </c>
      <c r="O863">
        <v>1350</v>
      </c>
      <c r="P863" s="2">
        <f t="shared" si="13"/>
        <v>1350</v>
      </c>
    </row>
    <row r="864" spans="1:16" x14ac:dyDescent="0.3">
      <c r="A864">
        <v>863</v>
      </c>
      <c r="B864" s="54">
        <v>45720</v>
      </c>
      <c r="C864" s="53" t="s">
        <v>748</v>
      </c>
      <c r="D864" t="s">
        <v>768</v>
      </c>
      <c r="E864" t="s">
        <v>752</v>
      </c>
      <c r="F864" t="s">
        <v>126</v>
      </c>
      <c r="G864" t="str">
        <f>VLOOKUP(F864,'Ingresos RockstarSkull'!$B:$D,3,0)</f>
        <v>Julio Olvera</v>
      </c>
      <c r="H864" t="s">
        <v>97</v>
      </c>
      <c r="I864" t="s">
        <v>127</v>
      </c>
      <c r="J864" t="s">
        <v>95</v>
      </c>
      <c r="K864" t="s">
        <v>114</v>
      </c>
      <c r="L864" t="s">
        <v>128</v>
      </c>
      <c r="M864" t="s">
        <v>45</v>
      </c>
      <c r="N864">
        <v>1</v>
      </c>
      <c r="O864">
        <v>1800</v>
      </c>
      <c r="P864" s="2">
        <f t="shared" si="13"/>
        <v>1800</v>
      </c>
    </row>
    <row r="865" spans="1:16" x14ac:dyDescent="0.3">
      <c r="A865">
        <v>864</v>
      </c>
      <c r="B865" s="54">
        <v>45720</v>
      </c>
      <c r="C865" t="s">
        <v>748</v>
      </c>
      <c r="D865" t="s">
        <v>758</v>
      </c>
      <c r="E865" t="s">
        <v>752</v>
      </c>
      <c r="F865" t="s">
        <v>107</v>
      </c>
      <c r="G865" t="str">
        <f>VLOOKUP(F865,'Ingresos RockstarSkull'!$B:$D,3,0)</f>
        <v>Julio Olvera</v>
      </c>
      <c r="H865" t="s">
        <v>8</v>
      </c>
      <c r="I865" t="s">
        <v>108</v>
      </c>
      <c r="J865" t="s">
        <v>95</v>
      </c>
      <c r="K865" t="s">
        <v>114</v>
      </c>
      <c r="L865" t="s">
        <v>555</v>
      </c>
      <c r="M865" t="s">
        <v>45</v>
      </c>
      <c r="N865">
        <v>1</v>
      </c>
      <c r="O865">
        <v>1350</v>
      </c>
      <c r="P865" s="2">
        <f t="shared" si="13"/>
        <v>1350</v>
      </c>
    </row>
    <row r="866" spans="1:16" x14ac:dyDescent="0.3">
      <c r="A866">
        <v>865</v>
      </c>
      <c r="B866" s="54">
        <v>45721</v>
      </c>
      <c r="C866" s="53" t="s">
        <v>748</v>
      </c>
      <c r="D866" t="s">
        <v>794</v>
      </c>
      <c r="E866" t="s">
        <v>752</v>
      </c>
      <c r="F866" t="s">
        <v>172</v>
      </c>
      <c r="G866" t="str">
        <f>VLOOKUP(F866,'Ingresos RockstarSkull'!$B:$D,3,0)</f>
        <v>Julio Olvera</v>
      </c>
      <c r="H866" t="s">
        <v>97</v>
      </c>
      <c r="I866" t="s">
        <v>152</v>
      </c>
      <c r="J866" t="s">
        <v>95</v>
      </c>
      <c r="K866" t="s">
        <v>114</v>
      </c>
      <c r="L866" t="s">
        <v>173</v>
      </c>
      <c r="M866" t="s">
        <v>51</v>
      </c>
      <c r="N866">
        <v>1</v>
      </c>
      <c r="O866">
        <v>1350</v>
      </c>
      <c r="P866" s="2">
        <f t="shared" si="13"/>
        <v>1350</v>
      </c>
    </row>
    <row r="867" spans="1:16" x14ac:dyDescent="0.3">
      <c r="A867">
        <v>866</v>
      </c>
      <c r="B867" s="54">
        <v>45721</v>
      </c>
      <c r="C867" s="53" t="s">
        <v>748</v>
      </c>
      <c r="D867" t="s">
        <v>795</v>
      </c>
      <c r="E867" t="s">
        <v>752</v>
      </c>
      <c r="F867" t="s">
        <v>174</v>
      </c>
      <c r="G867" t="str">
        <f>VLOOKUP(F867,'Ingresos RockstarSkull'!$B:$D,3,0)</f>
        <v>Julio Olvera</v>
      </c>
      <c r="H867" t="s">
        <v>97</v>
      </c>
      <c r="I867" t="s">
        <v>136</v>
      </c>
      <c r="J867" t="s">
        <v>95</v>
      </c>
      <c r="K867" t="s">
        <v>114</v>
      </c>
      <c r="L867" t="s">
        <v>175</v>
      </c>
      <c r="M867" t="s">
        <v>45</v>
      </c>
      <c r="N867">
        <v>1</v>
      </c>
      <c r="O867">
        <v>1350</v>
      </c>
      <c r="P867" s="2">
        <f t="shared" si="13"/>
        <v>1350</v>
      </c>
    </row>
    <row r="868" spans="1:16" x14ac:dyDescent="0.3">
      <c r="A868">
        <v>867</v>
      </c>
      <c r="B868" s="54">
        <v>45721</v>
      </c>
      <c r="C868" s="53" t="s">
        <v>748</v>
      </c>
      <c r="D868" t="s">
        <v>787</v>
      </c>
      <c r="E868" t="s">
        <v>752</v>
      </c>
      <c r="F868" t="s">
        <v>160</v>
      </c>
      <c r="G868" t="str">
        <f>VLOOKUP(F868,'Ingresos RockstarSkull'!$B:$D,3,0)</f>
        <v>Nahomy Perez</v>
      </c>
      <c r="H868" t="s">
        <v>97</v>
      </c>
      <c r="I868" t="s">
        <v>161</v>
      </c>
      <c r="J868" t="s">
        <v>95</v>
      </c>
      <c r="K868" t="s">
        <v>114</v>
      </c>
      <c r="L868" t="s">
        <v>160</v>
      </c>
      <c r="M868" t="s">
        <v>51</v>
      </c>
      <c r="N868">
        <v>1</v>
      </c>
      <c r="O868">
        <v>1350</v>
      </c>
      <c r="P868" s="2">
        <f t="shared" si="13"/>
        <v>1350</v>
      </c>
    </row>
    <row r="869" spans="1:16" x14ac:dyDescent="0.3">
      <c r="A869">
        <v>868</v>
      </c>
      <c r="B869" s="54">
        <v>45721</v>
      </c>
      <c r="C869" s="53" t="s">
        <v>748</v>
      </c>
      <c r="D869" t="s">
        <v>780</v>
      </c>
      <c r="E869" t="s">
        <v>752</v>
      </c>
      <c r="F869" t="s">
        <v>148</v>
      </c>
      <c r="G869" t="s">
        <v>883</v>
      </c>
      <c r="H869" t="s">
        <v>97</v>
      </c>
      <c r="I869" t="s">
        <v>149</v>
      </c>
      <c r="J869" t="s">
        <v>95</v>
      </c>
      <c r="K869" t="s">
        <v>114</v>
      </c>
      <c r="L869" t="s">
        <v>150</v>
      </c>
      <c r="M869" t="s">
        <v>45</v>
      </c>
      <c r="N869">
        <v>1</v>
      </c>
      <c r="O869">
        <v>1350</v>
      </c>
      <c r="P869" s="2">
        <f t="shared" si="13"/>
        <v>1350</v>
      </c>
    </row>
    <row r="870" spans="1:16" x14ac:dyDescent="0.3">
      <c r="A870">
        <v>869</v>
      </c>
      <c r="B870" s="54">
        <v>45723</v>
      </c>
      <c r="C870" s="53" t="s">
        <v>748</v>
      </c>
      <c r="D870" t="s">
        <v>808</v>
      </c>
      <c r="E870" t="s">
        <v>752</v>
      </c>
      <c r="F870" t="s">
        <v>505</v>
      </c>
      <c r="G870" t="str">
        <f>VLOOKUP(F870,'Ingresos RockstarSkull'!$B:$D,3,0)</f>
        <v>Manuel Reyes</v>
      </c>
      <c r="H870" t="s">
        <v>97</v>
      </c>
      <c r="I870" t="s">
        <v>115</v>
      </c>
      <c r="J870" t="s">
        <v>95</v>
      </c>
      <c r="K870" t="s">
        <v>130</v>
      </c>
      <c r="L870" t="s">
        <v>547</v>
      </c>
      <c r="M870" t="s">
        <v>51</v>
      </c>
      <c r="N870">
        <v>1</v>
      </c>
      <c r="O870">
        <v>1350</v>
      </c>
      <c r="P870" s="2">
        <f t="shared" si="13"/>
        <v>1350</v>
      </c>
    </row>
    <row r="871" spans="1:16" x14ac:dyDescent="0.3">
      <c r="A871">
        <v>870</v>
      </c>
      <c r="B871" s="54">
        <v>45723</v>
      </c>
      <c r="C871" s="53" t="s">
        <v>748</v>
      </c>
      <c r="D871" t="s">
        <v>798</v>
      </c>
      <c r="E871" t="s">
        <v>752</v>
      </c>
      <c r="F871" t="s">
        <v>179</v>
      </c>
      <c r="G871" t="str">
        <f>VLOOKUP(F871,'Ingresos RockstarSkull'!$B:$D,3,0)</f>
        <v>Julio Olvera</v>
      </c>
      <c r="H871" t="s">
        <v>97</v>
      </c>
      <c r="I871" t="s">
        <v>163</v>
      </c>
      <c r="J871" t="s">
        <v>95</v>
      </c>
      <c r="K871" t="s">
        <v>114</v>
      </c>
      <c r="L871" t="s">
        <v>147</v>
      </c>
      <c r="M871" t="s">
        <v>51</v>
      </c>
      <c r="N871">
        <v>1</v>
      </c>
      <c r="O871">
        <v>1350</v>
      </c>
      <c r="P871" s="2">
        <f t="shared" si="13"/>
        <v>1350</v>
      </c>
    </row>
    <row r="872" spans="1:16" x14ac:dyDescent="0.3">
      <c r="A872">
        <v>871</v>
      </c>
      <c r="B872" s="54">
        <v>45725</v>
      </c>
      <c r="C872" s="53" t="s">
        <v>748</v>
      </c>
      <c r="D872" t="s">
        <v>807</v>
      </c>
      <c r="E872" t="s">
        <v>752</v>
      </c>
      <c r="F872" t="s">
        <v>618</v>
      </c>
      <c r="G872" t="str">
        <f>VLOOKUP(F872,'Ingresos RockstarSkull'!$B:$D,3,0)</f>
        <v>Julio Olvera</v>
      </c>
      <c r="H872" t="s">
        <v>97</v>
      </c>
      <c r="I872" t="s">
        <v>165</v>
      </c>
      <c r="J872" t="s">
        <v>95</v>
      </c>
      <c r="K872" t="s">
        <v>130</v>
      </c>
      <c r="L872" t="s">
        <v>189</v>
      </c>
      <c r="M872" t="s">
        <v>51</v>
      </c>
      <c r="N872">
        <v>1</v>
      </c>
      <c r="O872">
        <v>1350</v>
      </c>
      <c r="P872" s="2">
        <f t="shared" si="13"/>
        <v>1350</v>
      </c>
    </row>
    <row r="873" spans="1:16" x14ac:dyDescent="0.3">
      <c r="A873">
        <v>872</v>
      </c>
      <c r="B873" s="54">
        <v>45725</v>
      </c>
      <c r="C873" t="s">
        <v>748</v>
      </c>
      <c r="D873" t="s">
        <v>760</v>
      </c>
      <c r="E873" t="s">
        <v>752</v>
      </c>
      <c r="F873" t="s">
        <v>110</v>
      </c>
      <c r="G873" t="s">
        <v>883</v>
      </c>
      <c r="H873" t="s">
        <v>97</v>
      </c>
      <c r="I873" t="s">
        <v>111</v>
      </c>
      <c r="J873" t="s">
        <v>95</v>
      </c>
      <c r="K873" t="s">
        <v>114</v>
      </c>
      <c r="L873" t="s">
        <v>112</v>
      </c>
      <c r="M873" t="s">
        <v>45</v>
      </c>
      <c r="N873">
        <v>1</v>
      </c>
      <c r="O873">
        <v>1800</v>
      </c>
      <c r="P873" s="2">
        <f t="shared" si="13"/>
        <v>1800</v>
      </c>
    </row>
    <row r="874" spans="1:16" x14ac:dyDescent="0.3">
      <c r="A874">
        <v>873</v>
      </c>
      <c r="B874" s="54">
        <v>45726</v>
      </c>
      <c r="C874" s="53" t="s">
        <v>749</v>
      </c>
      <c r="D874" t="s">
        <v>410</v>
      </c>
      <c r="E874" t="s">
        <v>752</v>
      </c>
      <c r="F874" t="s">
        <v>752</v>
      </c>
      <c r="G874" t="s">
        <v>312</v>
      </c>
      <c r="H874" t="s">
        <v>8</v>
      </c>
      <c r="I874" t="s">
        <v>854</v>
      </c>
      <c r="J874" t="s">
        <v>854</v>
      </c>
      <c r="K874" t="s">
        <v>130</v>
      </c>
      <c r="L874" t="s">
        <v>854</v>
      </c>
      <c r="M874" t="s">
        <v>45</v>
      </c>
      <c r="N874">
        <v>1</v>
      </c>
      <c r="O874">
        <v>400</v>
      </c>
      <c r="P874" s="2">
        <f t="shared" si="13"/>
        <v>400</v>
      </c>
    </row>
    <row r="875" spans="1:16" x14ac:dyDescent="0.3">
      <c r="A875">
        <v>874</v>
      </c>
      <c r="B875" s="54">
        <v>45727</v>
      </c>
      <c r="C875" s="53" t="s">
        <v>748</v>
      </c>
      <c r="D875" t="s">
        <v>809</v>
      </c>
      <c r="E875" t="s">
        <v>752</v>
      </c>
      <c r="F875" t="s">
        <v>507</v>
      </c>
      <c r="G875" t="str">
        <f>VLOOKUP(F875,'Ingresos RockstarSkull'!$B:$D,3,0)</f>
        <v>Julio Olvera</v>
      </c>
      <c r="H875" t="s">
        <v>8</v>
      </c>
      <c r="I875" t="s">
        <v>509</v>
      </c>
      <c r="J875" t="s">
        <v>95</v>
      </c>
      <c r="K875" t="s">
        <v>130</v>
      </c>
      <c r="L875" t="s">
        <v>508</v>
      </c>
      <c r="M875" t="s">
        <v>45</v>
      </c>
      <c r="N875">
        <v>1</v>
      </c>
      <c r="O875">
        <v>0</v>
      </c>
      <c r="P875" s="2">
        <f t="shared" si="13"/>
        <v>0</v>
      </c>
    </row>
    <row r="876" spans="1:16" x14ac:dyDescent="0.3">
      <c r="A876">
        <v>875</v>
      </c>
      <c r="B876" s="54">
        <v>45728</v>
      </c>
      <c r="C876" s="53" t="s">
        <v>749</v>
      </c>
      <c r="D876" s="53" t="s">
        <v>560</v>
      </c>
      <c r="E876" t="s">
        <v>746</v>
      </c>
      <c r="F876" t="s">
        <v>751</v>
      </c>
      <c r="G876" t="s">
        <v>18</v>
      </c>
      <c r="H876" t="s">
        <v>19</v>
      </c>
      <c r="I876" t="s">
        <v>854</v>
      </c>
      <c r="J876" t="s">
        <v>854</v>
      </c>
      <c r="K876" t="s">
        <v>854</v>
      </c>
      <c r="L876" t="s">
        <v>854</v>
      </c>
      <c r="M876" t="s">
        <v>45</v>
      </c>
      <c r="N876">
        <v>1</v>
      </c>
      <c r="O876">
        <v>259</v>
      </c>
      <c r="P876" s="2">
        <f t="shared" si="13"/>
        <v>259</v>
      </c>
    </row>
    <row r="877" spans="1:16" x14ac:dyDescent="0.3">
      <c r="A877">
        <v>876</v>
      </c>
      <c r="B877" s="54">
        <v>45728</v>
      </c>
      <c r="C877" s="53" t="s">
        <v>749</v>
      </c>
      <c r="D877" s="53" t="s">
        <v>561</v>
      </c>
      <c r="E877" t="s">
        <v>746</v>
      </c>
      <c r="F877" t="s">
        <v>751</v>
      </c>
      <c r="G877" t="s">
        <v>18</v>
      </c>
      <c r="H877" t="s">
        <v>19</v>
      </c>
      <c r="I877" t="s">
        <v>854</v>
      </c>
      <c r="J877" t="s">
        <v>854</v>
      </c>
      <c r="K877" t="s">
        <v>854</v>
      </c>
      <c r="L877" t="s">
        <v>854</v>
      </c>
      <c r="M877" t="s">
        <v>45</v>
      </c>
      <c r="N877">
        <v>1</v>
      </c>
      <c r="O877">
        <v>285.24</v>
      </c>
      <c r="P877" s="2">
        <f t="shared" si="13"/>
        <v>285.24</v>
      </c>
    </row>
    <row r="878" spans="1:16" x14ac:dyDescent="0.3">
      <c r="A878">
        <v>877</v>
      </c>
      <c r="B878" s="54">
        <v>45728</v>
      </c>
      <c r="C878" s="53" t="s">
        <v>749</v>
      </c>
      <c r="D878" s="53" t="s">
        <v>562</v>
      </c>
      <c r="E878" t="s">
        <v>746</v>
      </c>
      <c r="F878" t="s">
        <v>751</v>
      </c>
      <c r="G878" t="s">
        <v>18</v>
      </c>
      <c r="H878" t="s">
        <v>19</v>
      </c>
      <c r="I878" t="s">
        <v>854</v>
      </c>
      <c r="J878" t="s">
        <v>854</v>
      </c>
      <c r="K878" t="s">
        <v>854</v>
      </c>
      <c r="L878" t="s">
        <v>854</v>
      </c>
      <c r="M878" t="s">
        <v>45</v>
      </c>
      <c r="N878">
        <v>1</v>
      </c>
      <c r="O878">
        <v>167.96</v>
      </c>
      <c r="P878" s="2">
        <f t="shared" si="13"/>
        <v>167.96</v>
      </c>
    </row>
    <row r="879" spans="1:16" x14ac:dyDescent="0.3">
      <c r="A879">
        <v>878</v>
      </c>
      <c r="B879" s="54">
        <v>45729</v>
      </c>
      <c r="C879" s="53" t="s">
        <v>748</v>
      </c>
      <c r="D879" t="s">
        <v>790</v>
      </c>
      <c r="E879" t="s">
        <v>752</v>
      </c>
      <c r="F879" t="s">
        <v>166</v>
      </c>
      <c r="G879" t="str">
        <f>VLOOKUP(F879,'Ingresos RockstarSkull'!$B:$D,3,0)</f>
        <v>Luis Blanquet</v>
      </c>
      <c r="H879" t="s">
        <v>97</v>
      </c>
      <c r="I879" t="s">
        <v>99</v>
      </c>
      <c r="J879" t="s">
        <v>95</v>
      </c>
      <c r="K879" t="s">
        <v>114</v>
      </c>
      <c r="L879" t="s">
        <v>166</v>
      </c>
      <c r="M879" t="s">
        <v>45</v>
      </c>
      <c r="N879">
        <v>1</v>
      </c>
      <c r="O879">
        <v>1350</v>
      </c>
      <c r="P879" s="2">
        <f t="shared" si="13"/>
        <v>1350</v>
      </c>
    </row>
    <row r="880" spans="1:16" x14ac:dyDescent="0.3">
      <c r="A880">
        <v>879</v>
      </c>
      <c r="B880" s="54">
        <v>45731</v>
      </c>
      <c r="C880" s="53" t="s">
        <v>748</v>
      </c>
      <c r="D880" t="s">
        <v>876</v>
      </c>
      <c r="E880" t="s">
        <v>752</v>
      </c>
      <c r="F880" t="s">
        <v>860</v>
      </c>
      <c r="G880" t="s">
        <v>883</v>
      </c>
      <c r="H880" t="s">
        <v>8</v>
      </c>
      <c r="I880" t="s">
        <v>568</v>
      </c>
      <c r="J880" t="s">
        <v>95</v>
      </c>
      <c r="K880" t="s">
        <v>130</v>
      </c>
      <c r="L880" t="s">
        <v>659</v>
      </c>
      <c r="M880" t="s">
        <v>45</v>
      </c>
      <c r="N880">
        <v>1</v>
      </c>
      <c r="O880">
        <v>0</v>
      </c>
      <c r="P880" s="2">
        <f t="shared" si="13"/>
        <v>0</v>
      </c>
    </row>
    <row r="881" spans="1:16" x14ac:dyDescent="0.3">
      <c r="A881">
        <v>880</v>
      </c>
      <c r="B881" s="54">
        <v>45731</v>
      </c>
      <c r="C881" s="53" t="s">
        <v>748</v>
      </c>
      <c r="D881" t="s">
        <v>770</v>
      </c>
      <c r="E881" t="s">
        <v>752</v>
      </c>
      <c r="F881" t="s">
        <v>131</v>
      </c>
      <c r="G881" t="str">
        <f>VLOOKUP(F881,'Ingresos RockstarSkull'!$B:$D,3,0)</f>
        <v>Hugo Vázquez</v>
      </c>
      <c r="H881" t="s">
        <v>97</v>
      </c>
      <c r="I881" t="s">
        <v>96</v>
      </c>
      <c r="J881" t="s">
        <v>95</v>
      </c>
      <c r="K881" t="s">
        <v>114</v>
      </c>
      <c r="L881" t="s">
        <v>132</v>
      </c>
      <c r="M881" t="s">
        <v>51</v>
      </c>
      <c r="N881">
        <v>1</v>
      </c>
      <c r="O881">
        <v>1350</v>
      </c>
      <c r="P881" s="2">
        <f t="shared" si="13"/>
        <v>1350</v>
      </c>
    </row>
    <row r="882" spans="1:16" x14ac:dyDescent="0.3">
      <c r="A882">
        <v>881</v>
      </c>
      <c r="B882" s="54">
        <v>45731</v>
      </c>
      <c r="C882" s="53" t="s">
        <v>749</v>
      </c>
      <c r="D882" t="s">
        <v>411</v>
      </c>
      <c r="E882" t="s">
        <v>752</v>
      </c>
      <c r="F882" t="s">
        <v>752</v>
      </c>
      <c r="G882" t="s">
        <v>312</v>
      </c>
      <c r="H882" t="s">
        <v>8</v>
      </c>
      <c r="I882" t="s">
        <v>854</v>
      </c>
      <c r="J882" t="s">
        <v>854</v>
      </c>
      <c r="K882" t="s">
        <v>130</v>
      </c>
      <c r="L882" t="s">
        <v>854</v>
      </c>
      <c r="M882" t="s">
        <v>45</v>
      </c>
      <c r="N882">
        <v>1</v>
      </c>
      <c r="O882">
        <v>400</v>
      </c>
      <c r="P882" s="2">
        <f t="shared" si="13"/>
        <v>400</v>
      </c>
    </row>
    <row r="883" spans="1:16" x14ac:dyDescent="0.3">
      <c r="A883">
        <v>882</v>
      </c>
      <c r="B883" s="54">
        <v>45731</v>
      </c>
      <c r="C883" s="53" t="s">
        <v>749</v>
      </c>
      <c r="D883" t="s">
        <v>574</v>
      </c>
      <c r="E883" t="s">
        <v>752</v>
      </c>
      <c r="F883" t="s">
        <v>752</v>
      </c>
      <c r="G883" t="s">
        <v>312</v>
      </c>
      <c r="H883" t="s">
        <v>8</v>
      </c>
      <c r="I883" t="s">
        <v>854</v>
      </c>
      <c r="J883" t="s">
        <v>854</v>
      </c>
      <c r="K883" t="s">
        <v>130</v>
      </c>
      <c r="L883" t="s">
        <v>854</v>
      </c>
      <c r="M883" t="s">
        <v>45</v>
      </c>
      <c r="N883">
        <v>1</v>
      </c>
      <c r="O883">
        <v>2250</v>
      </c>
      <c r="P883" s="2">
        <f t="shared" si="13"/>
        <v>2250</v>
      </c>
    </row>
    <row r="884" spans="1:16" x14ac:dyDescent="0.3">
      <c r="A884">
        <v>883</v>
      </c>
      <c r="B884" s="54">
        <v>45732</v>
      </c>
      <c r="C884" s="53" t="s">
        <v>749</v>
      </c>
      <c r="D884" t="s">
        <v>319</v>
      </c>
      <c r="E884" t="s">
        <v>752</v>
      </c>
      <c r="F884" t="s">
        <v>752</v>
      </c>
      <c r="G884" t="s">
        <v>18</v>
      </c>
      <c r="H884" t="s">
        <v>8</v>
      </c>
      <c r="I884" t="s">
        <v>854</v>
      </c>
      <c r="J884" t="s">
        <v>854</v>
      </c>
      <c r="K884" t="s">
        <v>130</v>
      </c>
      <c r="L884" t="s">
        <v>854</v>
      </c>
      <c r="M884" t="s">
        <v>45</v>
      </c>
      <c r="N884">
        <v>1</v>
      </c>
      <c r="O884">
        <v>519</v>
      </c>
      <c r="P884" s="2">
        <f t="shared" si="13"/>
        <v>519</v>
      </c>
    </row>
    <row r="885" spans="1:16" x14ac:dyDescent="0.3">
      <c r="A885">
        <v>884</v>
      </c>
      <c r="B885" s="54">
        <v>45735</v>
      </c>
      <c r="C885" s="53" t="s">
        <v>748</v>
      </c>
      <c r="D885" t="s">
        <v>875</v>
      </c>
      <c r="E885" t="s">
        <v>752</v>
      </c>
      <c r="F885" t="s">
        <v>859</v>
      </c>
      <c r="G885" t="str">
        <f>VLOOKUP(F885,'Ingresos RockstarSkull'!$B:$D,3,0)</f>
        <v>Julio Olvera</v>
      </c>
      <c r="H885" t="s">
        <v>8</v>
      </c>
      <c r="I885" t="s">
        <v>544</v>
      </c>
      <c r="J885" t="s">
        <v>95</v>
      </c>
      <c r="K885" t="s">
        <v>130</v>
      </c>
      <c r="L885">
        <v>0</v>
      </c>
      <c r="M885" t="s">
        <v>45</v>
      </c>
      <c r="N885">
        <v>2</v>
      </c>
      <c r="O885">
        <v>1275</v>
      </c>
      <c r="P885" s="2">
        <f t="shared" si="13"/>
        <v>2550</v>
      </c>
    </row>
    <row r="886" spans="1:16" x14ac:dyDescent="0.3">
      <c r="A886">
        <v>885</v>
      </c>
      <c r="B886" s="54">
        <v>45736</v>
      </c>
      <c r="C886" s="53" t="s">
        <v>748</v>
      </c>
      <c r="D886" t="s">
        <v>811</v>
      </c>
      <c r="E886" t="s">
        <v>752</v>
      </c>
      <c r="F886" t="s">
        <v>502</v>
      </c>
      <c r="G886" t="str">
        <f>VLOOKUP(F886,'Ingresos RockstarSkull'!$B:$D,3,0)</f>
        <v>Demian Andrade</v>
      </c>
      <c r="H886" t="s">
        <v>97</v>
      </c>
      <c r="I886" t="s">
        <v>503</v>
      </c>
      <c r="J886" t="s">
        <v>95</v>
      </c>
      <c r="K886" t="s">
        <v>130</v>
      </c>
      <c r="L886" t="s">
        <v>504</v>
      </c>
      <c r="M886" t="s">
        <v>45</v>
      </c>
      <c r="N886">
        <v>1</v>
      </c>
      <c r="O886">
        <v>1350</v>
      </c>
      <c r="P886" s="2">
        <f t="shared" si="13"/>
        <v>1350</v>
      </c>
    </row>
    <row r="887" spans="1:16" x14ac:dyDescent="0.3">
      <c r="A887">
        <v>886</v>
      </c>
      <c r="B887" s="54">
        <v>45736</v>
      </c>
      <c r="C887" t="s">
        <v>748</v>
      </c>
      <c r="D887" t="s">
        <v>763</v>
      </c>
      <c r="E887" t="s">
        <v>752</v>
      </c>
      <c r="F887" t="s">
        <v>116</v>
      </c>
      <c r="G887" t="str">
        <f>VLOOKUP(F887,'Ingresos RockstarSkull'!$B:$D,3,0)</f>
        <v>Hugo Vázquez</v>
      </c>
      <c r="H887" t="s">
        <v>97</v>
      </c>
      <c r="I887" t="s">
        <v>96</v>
      </c>
      <c r="J887" t="s">
        <v>95</v>
      </c>
      <c r="K887" t="s">
        <v>114</v>
      </c>
      <c r="L887" t="s">
        <v>117</v>
      </c>
      <c r="M887" t="s">
        <v>45</v>
      </c>
      <c r="N887">
        <v>1</v>
      </c>
      <c r="O887">
        <v>1350</v>
      </c>
      <c r="P887" s="2">
        <f t="shared" si="13"/>
        <v>1350</v>
      </c>
    </row>
    <row r="888" spans="1:16" x14ac:dyDescent="0.3">
      <c r="A888">
        <v>887</v>
      </c>
      <c r="B888" s="54">
        <v>45737</v>
      </c>
      <c r="C888" s="53" t="s">
        <v>748</v>
      </c>
      <c r="D888" t="s">
        <v>810</v>
      </c>
      <c r="E888" t="s">
        <v>752</v>
      </c>
      <c r="F888" t="s">
        <v>506</v>
      </c>
      <c r="G888" t="s">
        <v>883</v>
      </c>
      <c r="H888" t="s">
        <v>97</v>
      </c>
      <c r="I888" t="s">
        <v>108</v>
      </c>
      <c r="J888" t="s">
        <v>95</v>
      </c>
      <c r="K888" t="s">
        <v>130</v>
      </c>
      <c r="L888" t="s">
        <v>506</v>
      </c>
      <c r="M888" t="s">
        <v>45</v>
      </c>
      <c r="N888">
        <v>1</v>
      </c>
      <c r="O888">
        <v>1350</v>
      </c>
      <c r="P888" s="2">
        <f t="shared" si="13"/>
        <v>1350</v>
      </c>
    </row>
    <row r="889" spans="1:16" x14ac:dyDescent="0.3">
      <c r="A889">
        <v>888</v>
      </c>
      <c r="B889" s="54">
        <v>45737</v>
      </c>
      <c r="C889" s="53" t="s">
        <v>749</v>
      </c>
      <c r="D889" t="s">
        <v>528</v>
      </c>
      <c r="E889" t="s">
        <v>752</v>
      </c>
      <c r="F889" t="s">
        <v>752</v>
      </c>
      <c r="G889" t="s">
        <v>312</v>
      </c>
      <c r="H889" t="s">
        <v>8</v>
      </c>
      <c r="I889" t="s">
        <v>854</v>
      </c>
      <c r="J889" t="s">
        <v>854</v>
      </c>
      <c r="K889" t="s">
        <v>130</v>
      </c>
      <c r="L889" t="s">
        <v>854</v>
      </c>
      <c r="M889" t="s">
        <v>45</v>
      </c>
      <c r="N889">
        <v>1</v>
      </c>
      <c r="O889">
        <v>11560</v>
      </c>
      <c r="P889" s="2">
        <f t="shared" si="13"/>
        <v>11560</v>
      </c>
    </row>
    <row r="890" spans="1:16" x14ac:dyDescent="0.3">
      <c r="A890">
        <v>889</v>
      </c>
      <c r="B890" s="54">
        <v>45739</v>
      </c>
      <c r="C890" s="53" t="s">
        <v>749</v>
      </c>
      <c r="D890" t="s">
        <v>412</v>
      </c>
      <c r="E890" t="s">
        <v>752</v>
      </c>
      <c r="F890" t="s">
        <v>752</v>
      </c>
      <c r="G890" t="s">
        <v>312</v>
      </c>
      <c r="H890" t="s">
        <v>8</v>
      </c>
      <c r="I890" t="s">
        <v>854</v>
      </c>
      <c r="J890" t="s">
        <v>854</v>
      </c>
      <c r="K890" t="s">
        <v>130</v>
      </c>
      <c r="L890" t="s">
        <v>854</v>
      </c>
      <c r="M890" t="s">
        <v>45</v>
      </c>
      <c r="N890">
        <v>1</v>
      </c>
      <c r="O890">
        <v>400</v>
      </c>
      <c r="P890" s="2">
        <f t="shared" si="13"/>
        <v>400</v>
      </c>
    </row>
    <row r="891" spans="1:16" x14ac:dyDescent="0.3">
      <c r="A891">
        <v>890</v>
      </c>
      <c r="B891" s="54">
        <v>45739</v>
      </c>
      <c r="C891" s="53" t="s">
        <v>749</v>
      </c>
      <c r="D891" t="s">
        <v>579</v>
      </c>
      <c r="E891" t="s">
        <v>752</v>
      </c>
      <c r="F891" t="s">
        <v>752</v>
      </c>
      <c r="G891" t="s">
        <v>312</v>
      </c>
      <c r="H891" t="s">
        <v>8</v>
      </c>
      <c r="I891" t="s">
        <v>854</v>
      </c>
      <c r="J891" t="s">
        <v>854</v>
      </c>
      <c r="K891" t="s">
        <v>130</v>
      </c>
      <c r="L891" t="s">
        <v>854</v>
      </c>
      <c r="M891" t="s">
        <v>45</v>
      </c>
      <c r="N891">
        <v>1</v>
      </c>
      <c r="O891">
        <v>400</v>
      </c>
      <c r="P891" s="2">
        <f t="shared" si="13"/>
        <v>400</v>
      </c>
    </row>
    <row r="892" spans="1:16" x14ac:dyDescent="0.3">
      <c r="A892">
        <v>891</v>
      </c>
      <c r="B892" s="54">
        <v>45739</v>
      </c>
      <c r="C892" s="53" t="s">
        <v>749</v>
      </c>
      <c r="D892" t="s">
        <v>588</v>
      </c>
      <c r="E892" t="s">
        <v>752</v>
      </c>
      <c r="F892" t="s">
        <v>752</v>
      </c>
      <c r="G892" t="s">
        <v>18</v>
      </c>
      <c r="H892" t="s">
        <v>19</v>
      </c>
      <c r="I892" t="s">
        <v>854</v>
      </c>
      <c r="J892" t="s">
        <v>854</v>
      </c>
      <c r="K892" t="s">
        <v>130</v>
      </c>
      <c r="L892" t="s">
        <v>854</v>
      </c>
      <c r="M892" t="s">
        <v>45</v>
      </c>
      <c r="N892">
        <v>1</v>
      </c>
      <c r="O892">
        <v>1750</v>
      </c>
      <c r="P892" s="2">
        <f t="shared" si="13"/>
        <v>1750</v>
      </c>
    </row>
    <row r="893" spans="1:16" x14ac:dyDescent="0.3">
      <c r="A893">
        <v>892</v>
      </c>
      <c r="B893" s="54">
        <v>45740</v>
      </c>
      <c r="C893" s="53" t="s">
        <v>749</v>
      </c>
      <c r="D893" s="53" t="s">
        <v>552</v>
      </c>
      <c r="E893" t="s">
        <v>746</v>
      </c>
      <c r="F893" t="s">
        <v>751</v>
      </c>
      <c r="G893" t="s">
        <v>18</v>
      </c>
      <c r="H893" t="s">
        <v>19</v>
      </c>
      <c r="I893" t="s">
        <v>854</v>
      </c>
      <c r="J893" t="s">
        <v>854</v>
      </c>
      <c r="K893" t="s">
        <v>854</v>
      </c>
      <c r="L893" t="s">
        <v>854</v>
      </c>
      <c r="M893" t="s">
        <v>45</v>
      </c>
      <c r="N893">
        <v>5</v>
      </c>
      <c r="O893">
        <v>4247.46</v>
      </c>
      <c r="P893" s="2">
        <f t="shared" si="13"/>
        <v>21237.3</v>
      </c>
    </row>
    <row r="894" spans="1:16" x14ac:dyDescent="0.3">
      <c r="A894">
        <v>893</v>
      </c>
      <c r="B894" s="54">
        <v>45741</v>
      </c>
      <c r="C894" s="53" t="s">
        <v>748</v>
      </c>
      <c r="D894" t="s">
        <v>817</v>
      </c>
      <c r="E894" t="s">
        <v>752</v>
      </c>
      <c r="F894" t="s">
        <v>571</v>
      </c>
      <c r="G894" t="str">
        <f>VLOOKUP(F894,'Ingresos RockstarSkull'!$B:$D,3,0)</f>
        <v>Luis Blanquet</v>
      </c>
      <c r="H894" t="s">
        <v>100</v>
      </c>
      <c r="I894" t="s">
        <v>572</v>
      </c>
      <c r="J894" t="s">
        <v>95</v>
      </c>
      <c r="K894" t="s">
        <v>130</v>
      </c>
      <c r="L894" t="s">
        <v>583</v>
      </c>
      <c r="M894" t="s">
        <v>45</v>
      </c>
      <c r="N894">
        <v>1</v>
      </c>
      <c r="O894">
        <v>500</v>
      </c>
      <c r="P894" s="2">
        <f t="shared" si="13"/>
        <v>500</v>
      </c>
    </row>
    <row r="895" spans="1:16" x14ac:dyDescent="0.3">
      <c r="A895">
        <v>894</v>
      </c>
      <c r="B895" s="54">
        <v>45742</v>
      </c>
      <c r="C895" s="53" t="s">
        <v>748</v>
      </c>
      <c r="D895" t="s">
        <v>818</v>
      </c>
      <c r="E895" t="s">
        <v>752</v>
      </c>
      <c r="F895" t="s">
        <v>595</v>
      </c>
      <c r="G895" t="s">
        <v>883</v>
      </c>
      <c r="H895" t="s">
        <v>97</v>
      </c>
      <c r="I895">
        <v>0</v>
      </c>
      <c r="J895" t="s">
        <v>95</v>
      </c>
      <c r="K895" t="s">
        <v>130</v>
      </c>
      <c r="L895">
        <v>0</v>
      </c>
      <c r="M895" t="s">
        <v>51</v>
      </c>
      <c r="N895">
        <v>1</v>
      </c>
      <c r="O895">
        <v>1200</v>
      </c>
      <c r="P895" s="2">
        <f t="shared" si="13"/>
        <v>1200</v>
      </c>
    </row>
    <row r="896" spans="1:16" x14ac:dyDescent="0.3">
      <c r="A896">
        <v>895</v>
      </c>
      <c r="B896" s="54">
        <v>45742</v>
      </c>
      <c r="C896" s="53" t="s">
        <v>748</v>
      </c>
      <c r="D896" t="s">
        <v>804</v>
      </c>
      <c r="E896" t="s">
        <v>752</v>
      </c>
      <c r="F896" t="s">
        <v>619</v>
      </c>
      <c r="G896" t="str">
        <f>VLOOKUP(F896,'Ingresos RockstarSkull'!$B:$D,3,0)</f>
        <v>Julio Olvera</v>
      </c>
      <c r="H896" t="s">
        <v>8</v>
      </c>
      <c r="I896" t="s">
        <v>177</v>
      </c>
      <c r="J896" t="s">
        <v>95</v>
      </c>
      <c r="K896" t="s">
        <v>114</v>
      </c>
      <c r="L896" t="s">
        <v>187</v>
      </c>
      <c r="M896" t="s">
        <v>45</v>
      </c>
      <c r="N896">
        <v>1</v>
      </c>
      <c r="O896">
        <v>1275</v>
      </c>
      <c r="P896" s="2">
        <f t="shared" si="13"/>
        <v>1275</v>
      </c>
    </row>
    <row r="897" spans="1:16" x14ac:dyDescent="0.3">
      <c r="A897">
        <v>896</v>
      </c>
      <c r="B897" s="54">
        <v>45742</v>
      </c>
      <c r="C897" s="53" t="s">
        <v>748</v>
      </c>
      <c r="D897" t="s">
        <v>805</v>
      </c>
      <c r="E897" t="s">
        <v>752</v>
      </c>
      <c r="F897" t="s">
        <v>623</v>
      </c>
      <c r="G897" t="s">
        <v>883</v>
      </c>
      <c r="H897" t="s">
        <v>8</v>
      </c>
      <c r="I897" t="s">
        <v>177</v>
      </c>
      <c r="J897" t="s">
        <v>95</v>
      </c>
      <c r="K897" t="s">
        <v>114</v>
      </c>
      <c r="L897" t="s">
        <v>187</v>
      </c>
      <c r="M897" t="s">
        <v>45</v>
      </c>
      <c r="N897">
        <v>1</v>
      </c>
      <c r="O897">
        <v>1275</v>
      </c>
      <c r="P897" s="2">
        <f t="shared" si="13"/>
        <v>1275</v>
      </c>
    </row>
    <row r="898" spans="1:16" x14ac:dyDescent="0.3">
      <c r="A898">
        <v>897</v>
      </c>
      <c r="B898" s="54">
        <v>45744</v>
      </c>
      <c r="C898" s="53" t="s">
        <v>748</v>
      </c>
      <c r="D898" t="s">
        <v>814</v>
      </c>
      <c r="E898" t="s">
        <v>752</v>
      </c>
      <c r="F898" t="s">
        <v>628</v>
      </c>
      <c r="G898" t="str">
        <f>VLOOKUP(F898,'Ingresos RockstarSkull'!$B:$D,3,0)</f>
        <v>Nahomy Perez</v>
      </c>
      <c r="H898" t="s">
        <v>97</v>
      </c>
      <c r="I898" t="s">
        <v>567</v>
      </c>
      <c r="J898" t="s">
        <v>95</v>
      </c>
      <c r="K898" t="s">
        <v>130</v>
      </c>
      <c r="L898">
        <v>0</v>
      </c>
      <c r="M898" t="s">
        <v>51</v>
      </c>
      <c r="N898">
        <v>1</v>
      </c>
      <c r="O898">
        <v>1350</v>
      </c>
      <c r="P898" s="2">
        <f t="shared" ref="P898:P961" si="14">N898*O898</f>
        <v>1350</v>
      </c>
    </row>
    <row r="899" spans="1:16" x14ac:dyDescent="0.3">
      <c r="A899">
        <v>898</v>
      </c>
      <c r="B899" s="54">
        <v>45744</v>
      </c>
      <c r="C899" s="53" t="s">
        <v>748</v>
      </c>
      <c r="D899" t="s">
        <v>812</v>
      </c>
      <c r="E899" t="s">
        <v>752</v>
      </c>
      <c r="F899" t="s">
        <v>655</v>
      </c>
      <c r="G899" t="str">
        <f>VLOOKUP(F899,'Ingresos RockstarSkull'!$B:$D,3,0)</f>
        <v>Nahomy Perez</v>
      </c>
      <c r="H899" t="s">
        <v>97</v>
      </c>
      <c r="I899" t="s">
        <v>544</v>
      </c>
      <c r="J899" t="s">
        <v>95</v>
      </c>
      <c r="K899" t="s">
        <v>130</v>
      </c>
      <c r="L899">
        <v>0</v>
      </c>
      <c r="M899" t="s">
        <v>45</v>
      </c>
      <c r="N899">
        <v>2</v>
      </c>
      <c r="O899">
        <v>1275</v>
      </c>
      <c r="P899" s="2">
        <f t="shared" si="14"/>
        <v>2550</v>
      </c>
    </row>
    <row r="900" spans="1:16" x14ac:dyDescent="0.3">
      <c r="A900">
        <v>899</v>
      </c>
      <c r="B900" s="54">
        <v>45744</v>
      </c>
      <c r="C900" s="53" t="s">
        <v>748</v>
      </c>
      <c r="D900" t="s">
        <v>813</v>
      </c>
      <c r="E900" t="s">
        <v>752</v>
      </c>
      <c r="F900" t="s">
        <v>545</v>
      </c>
      <c r="G900" t="str">
        <f>VLOOKUP(F900,'Ingresos RockstarSkull'!$B:$D,3,0)</f>
        <v>Julio Olvera</v>
      </c>
      <c r="H900" t="s">
        <v>100</v>
      </c>
      <c r="I900" t="s">
        <v>546</v>
      </c>
      <c r="J900" t="s">
        <v>95</v>
      </c>
      <c r="K900" t="s">
        <v>130</v>
      </c>
      <c r="L900" t="s">
        <v>569</v>
      </c>
      <c r="M900" t="s">
        <v>51</v>
      </c>
      <c r="N900">
        <v>1</v>
      </c>
      <c r="O900">
        <v>0</v>
      </c>
      <c r="P900" s="2">
        <f t="shared" si="14"/>
        <v>0</v>
      </c>
    </row>
    <row r="901" spans="1:16" x14ac:dyDescent="0.3">
      <c r="A901">
        <v>900</v>
      </c>
      <c r="B901" s="54">
        <v>45744</v>
      </c>
      <c r="C901" s="53" t="s">
        <v>748</v>
      </c>
      <c r="D901" t="s">
        <v>789</v>
      </c>
      <c r="E901" t="s">
        <v>752</v>
      </c>
      <c r="F901" t="s">
        <v>625</v>
      </c>
      <c r="G901" t="s">
        <v>883</v>
      </c>
      <c r="H901" t="s">
        <v>97</v>
      </c>
      <c r="I901" t="s">
        <v>165</v>
      </c>
      <c r="J901" t="s">
        <v>95</v>
      </c>
      <c r="K901" t="s">
        <v>114</v>
      </c>
      <c r="L901" t="s">
        <v>164</v>
      </c>
      <c r="M901" t="s">
        <v>45</v>
      </c>
      <c r="N901">
        <v>1</v>
      </c>
      <c r="O901">
        <v>1350</v>
      </c>
      <c r="P901" s="2">
        <f t="shared" si="14"/>
        <v>1350</v>
      </c>
    </row>
    <row r="902" spans="1:16" x14ac:dyDescent="0.3">
      <c r="A902">
        <v>901</v>
      </c>
      <c r="B902" s="54">
        <v>45744</v>
      </c>
      <c r="C902" s="53" t="s">
        <v>748</v>
      </c>
      <c r="D902" t="s">
        <v>779</v>
      </c>
      <c r="E902" t="s">
        <v>752</v>
      </c>
      <c r="F902" t="s">
        <v>146</v>
      </c>
      <c r="G902" t="str">
        <f>VLOOKUP(F902,'Ingresos RockstarSkull'!$B:$D,3,0)</f>
        <v>Hugo Vázquez</v>
      </c>
      <c r="H902" t="s">
        <v>97</v>
      </c>
      <c r="I902" t="s">
        <v>127</v>
      </c>
      <c r="J902" t="s">
        <v>95</v>
      </c>
      <c r="K902" t="s">
        <v>114</v>
      </c>
      <c r="L902" t="s">
        <v>147</v>
      </c>
      <c r="M902" t="s">
        <v>45</v>
      </c>
      <c r="N902">
        <v>1</v>
      </c>
      <c r="O902">
        <v>1275</v>
      </c>
      <c r="P902" s="2">
        <f t="shared" si="14"/>
        <v>1275</v>
      </c>
    </row>
    <row r="903" spans="1:16" x14ac:dyDescent="0.3">
      <c r="A903">
        <v>902</v>
      </c>
      <c r="B903" s="54">
        <v>45747</v>
      </c>
      <c r="C903" s="53" t="s">
        <v>749</v>
      </c>
      <c r="D903" t="s">
        <v>334</v>
      </c>
      <c r="E903" t="s">
        <v>752</v>
      </c>
      <c r="F903" t="s">
        <v>752</v>
      </c>
      <c r="G903" t="s">
        <v>312</v>
      </c>
      <c r="H903" t="s">
        <v>8</v>
      </c>
      <c r="I903" t="s">
        <v>854</v>
      </c>
      <c r="J903" t="s">
        <v>854</v>
      </c>
      <c r="K903" t="s">
        <v>130</v>
      </c>
      <c r="L903" t="s">
        <v>854</v>
      </c>
      <c r="M903" t="s">
        <v>45</v>
      </c>
      <c r="N903">
        <v>1</v>
      </c>
      <c r="O903">
        <v>2110.33</v>
      </c>
      <c r="P903" s="2">
        <f t="shared" si="14"/>
        <v>2110.33</v>
      </c>
    </row>
    <row r="904" spans="1:16" x14ac:dyDescent="0.3">
      <c r="A904">
        <v>903</v>
      </c>
      <c r="B904" s="54">
        <v>45747</v>
      </c>
      <c r="C904" s="53" t="s">
        <v>749</v>
      </c>
      <c r="D904" t="s">
        <v>365</v>
      </c>
      <c r="E904" t="s">
        <v>752</v>
      </c>
      <c r="F904" t="s">
        <v>752</v>
      </c>
      <c r="G904" t="s">
        <v>312</v>
      </c>
      <c r="H904" t="s">
        <v>100</v>
      </c>
      <c r="I904" t="s">
        <v>854</v>
      </c>
      <c r="J904" t="s">
        <v>854</v>
      </c>
      <c r="K904" t="s">
        <v>130</v>
      </c>
      <c r="L904" t="s">
        <v>854</v>
      </c>
      <c r="M904" t="s">
        <v>45</v>
      </c>
      <c r="N904">
        <v>1</v>
      </c>
      <c r="O904">
        <v>1600</v>
      </c>
      <c r="P904" s="2">
        <f t="shared" si="14"/>
        <v>1600</v>
      </c>
    </row>
    <row r="905" spans="1:16" x14ac:dyDescent="0.3">
      <c r="A905">
        <v>904</v>
      </c>
      <c r="B905" s="54">
        <v>45747</v>
      </c>
      <c r="C905" s="53" t="s">
        <v>749</v>
      </c>
      <c r="D905" t="s">
        <v>455</v>
      </c>
      <c r="E905" t="s">
        <v>752</v>
      </c>
      <c r="F905" t="s">
        <v>752</v>
      </c>
      <c r="G905" t="s">
        <v>312</v>
      </c>
      <c r="H905" t="s">
        <v>8</v>
      </c>
      <c r="I905" t="s">
        <v>854</v>
      </c>
      <c r="J905" t="s">
        <v>854</v>
      </c>
      <c r="K905" t="s">
        <v>130</v>
      </c>
      <c r="L905" t="s">
        <v>854</v>
      </c>
      <c r="M905" t="s">
        <v>45</v>
      </c>
      <c r="N905">
        <v>1</v>
      </c>
      <c r="O905">
        <v>4100</v>
      </c>
      <c r="P905" s="2">
        <f t="shared" si="14"/>
        <v>4100</v>
      </c>
    </row>
    <row r="906" spans="1:16" x14ac:dyDescent="0.3">
      <c r="A906">
        <v>905</v>
      </c>
      <c r="B906" s="54">
        <v>45747</v>
      </c>
      <c r="C906" s="53" t="s">
        <v>749</v>
      </c>
      <c r="D906" t="s">
        <v>478</v>
      </c>
      <c r="E906" t="s">
        <v>752</v>
      </c>
      <c r="F906" t="s">
        <v>752</v>
      </c>
      <c r="G906" t="s">
        <v>312</v>
      </c>
      <c r="H906" t="s">
        <v>8</v>
      </c>
      <c r="I906" t="s">
        <v>854</v>
      </c>
      <c r="J906" t="s">
        <v>854</v>
      </c>
      <c r="K906" t="s">
        <v>130</v>
      </c>
      <c r="L906" t="s">
        <v>854</v>
      </c>
      <c r="M906" t="s">
        <v>45</v>
      </c>
      <c r="N906">
        <v>1</v>
      </c>
      <c r="O906">
        <v>800</v>
      </c>
      <c r="P906" s="2">
        <f t="shared" si="14"/>
        <v>800</v>
      </c>
    </row>
    <row r="907" spans="1:16" x14ac:dyDescent="0.3">
      <c r="A907">
        <v>906</v>
      </c>
      <c r="B907" s="54">
        <v>45747</v>
      </c>
      <c r="C907" s="53" t="s">
        <v>749</v>
      </c>
      <c r="D907" t="s">
        <v>394</v>
      </c>
      <c r="E907" t="s">
        <v>752</v>
      </c>
      <c r="F907" t="s">
        <v>752</v>
      </c>
      <c r="G907" t="s">
        <v>312</v>
      </c>
      <c r="H907" t="s">
        <v>8</v>
      </c>
      <c r="I907" t="s">
        <v>854</v>
      </c>
      <c r="J907" t="s">
        <v>854</v>
      </c>
      <c r="K907" t="s">
        <v>130</v>
      </c>
      <c r="L907" t="s">
        <v>854</v>
      </c>
      <c r="M907" t="s">
        <v>45</v>
      </c>
      <c r="N907">
        <v>1</v>
      </c>
      <c r="O907">
        <v>1280</v>
      </c>
      <c r="P907" s="2">
        <f t="shared" si="14"/>
        <v>1280</v>
      </c>
    </row>
    <row r="908" spans="1:16" x14ac:dyDescent="0.3">
      <c r="A908">
        <v>907</v>
      </c>
      <c r="B908" s="54">
        <v>45747</v>
      </c>
      <c r="C908" s="53" t="s">
        <v>749</v>
      </c>
      <c r="D908" t="s">
        <v>360</v>
      </c>
      <c r="E908" t="s">
        <v>752</v>
      </c>
      <c r="F908" t="s">
        <v>752</v>
      </c>
      <c r="G908" t="s">
        <v>312</v>
      </c>
      <c r="H908" t="s">
        <v>8</v>
      </c>
      <c r="I908" t="s">
        <v>854</v>
      </c>
      <c r="J908" t="s">
        <v>854</v>
      </c>
      <c r="K908" t="s">
        <v>130</v>
      </c>
      <c r="L908" t="s">
        <v>854</v>
      </c>
      <c r="M908" t="s">
        <v>45</v>
      </c>
      <c r="N908">
        <v>1</v>
      </c>
      <c r="O908">
        <v>800</v>
      </c>
      <c r="P908" s="2">
        <f t="shared" si="14"/>
        <v>800</v>
      </c>
    </row>
    <row r="909" spans="1:16" x14ac:dyDescent="0.3">
      <c r="A909">
        <v>908</v>
      </c>
      <c r="B909" s="54">
        <v>45747</v>
      </c>
      <c r="C909" s="53" t="s">
        <v>749</v>
      </c>
      <c r="D909" t="s">
        <v>364</v>
      </c>
      <c r="E909" t="s">
        <v>752</v>
      </c>
      <c r="F909" t="s">
        <v>752</v>
      </c>
      <c r="G909" t="s">
        <v>312</v>
      </c>
      <c r="H909" t="s">
        <v>8</v>
      </c>
      <c r="I909" t="s">
        <v>854</v>
      </c>
      <c r="J909" t="s">
        <v>854</v>
      </c>
      <c r="K909" t="s">
        <v>130</v>
      </c>
      <c r="L909" t="s">
        <v>854</v>
      </c>
      <c r="M909" t="s">
        <v>45</v>
      </c>
      <c r="N909">
        <v>1</v>
      </c>
      <c r="O909">
        <v>4380</v>
      </c>
      <c r="P909" s="2">
        <f t="shared" si="14"/>
        <v>4380</v>
      </c>
    </row>
    <row r="910" spans="1:16" x14ac:dyDescent="0.3">
      <c r="A910">
        <v>909</v>
      </c>
      <c r="B910" s="54">
        <v>45747</v>
      </c>
      <c r="C910" s="53" t="s">
        <v>749</v>
      </c>
      <c r="D910" t="s">
        <v>470</v>
      </c>
      <c r="E910" t="s">
        <v>752</v>
      </c>
      <c r="F910" t="s">
        <v>752</v>
      </c>
      <c r="G910" t="s">
        <v>312</v>
      </c>
      <c r="H910" t="s">
        <v>8</v>
      </c>
      <c r="I910" t="s">
        <v>854</v>
      </c>
      <c r="J910" t="s">
        <v>854</v>
      </c>
      <c r="K910" t="s">
        <v>130</v>
      </c>
      <c r="L910" t="s">
        <v>854</v>
      </c>
      <c r="M910" t="s">
        <v>45</v>
      </c>
      <c r="N910">
        <v>1</v>
      </c>
      <c r="O910">
        <v>1200</v>
      </c>
      <c r="P910" s="2">
        <f t="shared" si="14"/>
        <v>1200</v>
      </c>
    </row>
    <row r="911" spans="1:16" x14ac:dyDescent="0.3">
      <c r="A911">
        <v>910</v>
      </c>
      <c r="B911" s="54">
        <v>45747</v>
      </c>
      <c r="C911" s="53" t="s">
        <v>749</v>
      </c>
      <c r="D911" t="s">
        <v>574</v>
      </c>
      <c r="E911" t="s">
        <v>752</v>
      </c>
      <c r="F911" t="s">
        <v>752</v>
      </c>
      <c r="G911" t="s">
        <v>312</v>
      </c>
      <c r="H911" t="s">
        <v>100</v>
      </c>
      <c r="I911" t="s">
        <v>854</v>
      </c>
      <c r="J911" t="s">
        <v>854</v>
      </c>
      <c r="K911" t="s">
        <v>130</v>
      </c>
      <c r="L911" t="s">
        <v>854</v>
      </c>
      <c r="M911" t="s">
        <v>45</v>
      </c>
      <c r="N911">
        <v>1</v>
      </c>
      <c r="O911">
        <v>1850</v>
      </c>
      <c r="P911" s="2">
        <f t="shared" si="14"/>
        <v>1850</v>
      </c>
    </row>
    <row r="912" spans="1:16" x14ac:dyDescent="0.3">
      <c r="A912">
        <v>911</v>
      </c>
      <c r="B912" s="54">
        <v>45748</v>
      </c>
      <c r="C912" t="s">
        <v>748</v>
      </c>
      <c r="D912" t="s">
        <v>756</v>
      </c>
      <c r="E912" t="s">
        <v>752</v>
      </c>
      <c r="F912" t="s">
        <v>103</v>
      </c>
      <c r="G912" t="str">
        <f>VLOOKUP(F912,'Ingresos RockstarSkull'!$B:$D,3,0)</f>
        <v>Manuel Reyes</v>
      </c>
      <c r="H912" t="s">
        <v>97</v>
      </c>
      <c r="I912" t="s">
        <v>104</v>
      </c>
      <c r="J912" t="s">
        <v>95</v>
      </c>
      <c r="K912" t="s">
        <v>130</v>
      </c>
      <c r="L912">
        <v>0</v>
      </c>
      <c r="M912" t="s">
        <v>51</v>
      </c>
      <c r="N912">
        <v>1</v>
      </c>
      <c r="O912">
        <v>1500</v>
      </c>
      <c r="P912" s="2">
        <f t="shared" si="14"/>
        <v>1500</v>
      </c>
    </row>
    <row r="913" spans="1:16" x14ac:dyDescent="0.3">
      <c r="A913">
        <v>912</v>
      </c>
      <c r="B913" s="54">
        <v>45748</v>
      </c>
      <c r="C913" s="53" t="s">
        <v>749</v>
      </c>
      <c r="D913" t="s">
        <v>414</v>
      </c>
      <c r="E913" t="s">
        <v>752</v>
      </c>
      <c r="F913" t="s">
        <v>752</v>
      </c>
      <c r="G913" t="s">
        <v>312</v>
      </c>
      <c r="H913" t="s">
        <v>8</v>
      </c>
      <c r="I913" t="s">
        <v>854</v>
      </c>
      <c r="J913" t="s">
        <v>854</v>
      </c>
      <c r="K913" t="s">
        <v>130</v>
      </c>
      <c r="L913" t="s">
        <v>854</v>
      </c>
      <c r="M913" t="s">
        <v>45</v>
      </c>
      <c r="N913">
        <v>1</v>
      </c>
      <c r="O913">
        <v>400</v>
      </c>
      <c r="P913" s="2">
        <f t="shared" si="14"/>
        <v>400</v>
      </c>
    </row>
    <row r="914" spans="1:16" x14ac:dyDescent="0.3">
      <c r="A914">
        <v>913</v>
      </c>
      <c r="B914" s="54">
        <v>45749</v>
      </c>
      <c r="C914" s="53" t="s">
        <v>748</v>
      </c>
      <c r="D914" t="s">
        <v>792</v>
      </c>
      <c r="E914" t="s">
        <v>752</v>
      </c>
      <c r="F914" t="s">
        <v>169</v>
      </c>
      <c r="G914" t="str">
        <f>VLOOKUP(F914,'Ingresos RockstarSkull'!$B:$D,3,0)</f>
        <v>Demian Andrade</v>
      </c>
      <c r="H914" t="s">
        <v>97</v>
      </c>
      <c r="I914" t="s">
        <v>99</v>
      </c>
      <c r="J914" t="s">
        <v>95</v>
      </c>
      <c r="K914" t="s">
        <v>114</v>
      </c>
      <c r="L914" t="s">
        <v>170</v>
      </c>
      <c r="M914" t="s">
        <v>51</v>
      </c>
      <c r="N914">
        <v>1</v>
      </c>
      <c r="O914">
        <v>0</v>
      </c>
      <c r="P914" s="2">
        <f t="shared" si="14"/>
        <v>0</v>
      </c>
    </row>
    <row r="915" spans="1:16" x14ac:dyDescent="0.3">
      <c r="A915">
        <v>914</v>
      </c>
      <c r="B915" s="54">
        <v>45749</v>
      </c>
      <c r="C915" s="53" t="s">
        <v>748</v>
      </c>
      <c r="D915" t="s">
        <v>793</v>
      </c>
      <c r="E915" t="s">
        <v>752</v>
      </c>
      <c r="F915" t="s">
        <v>171</v>
      </c>
      <c r="G915" t="str">
        <f>VLOOKUP(F915,'Ingresos RockstarSkull'!$B:$D,3,0)</f>
        <v>Manuel Reyes</v>
      </c>
      <c r="H915" t="s">
        <v>97</v>
      </c>
      <c r="I915" t="s">
        <v>99</v>
      </c>
      <c r="J915" t="s">
        <v>95</v>
      </c>
      <c r="K915" t="s">
        <v>114</v>
      </c>
      <c r="L915" t="s">
        <v>170</v>
      </c>
      <c r="M915" t="s">
        <v>51</v>
      </c>
      <c r="N915">
        <v>1</v>
      </c>
      <c r="O915">
        <v>0</v>
      </c>
      <c r="P915" s="2">
        <f t="shared" si="14"/>
        <v>0</v>
      </c>
    </row>
    <row r="916" spans="1:16" x14ac:dyDescent="0.3">
      <c r="A916">
        <v>915</v>
      </c>
      <c r="B916" s="54">
        <v>45751</v>
      </c>
      <c r="C916" s="53" t="s">
        <v>748</v>
      </c>
      <c r="D916" t="s">
        <v>782</v>
      </c>
      <c r="E916" t="s">
        <v>752</v>
      </c>
      <c r="F916" t="s">
        <v>617</v>
      </c>
      <c r="G916" t="s">
        <v>883</v>
      </c>
      <c r="H916" t="s">
        <v>97</v>
      </c>
      <c r="I916" t="s">
        <v>154</v>
      </c>
      <c r="J916" t="s">
        <v>95</v>
      </c>
      <c r="K916" t="s">
        <v>114</v>
      </c>
      <c r="L916" t="s">
        <v>155</v>
      </c>
      <c r="M916" t="s">
        <v>45</v>
      </c>
      <c r="N916">
        <v>1</v>
      </c>
      <c r="O916">
        <v>1350</v>
      </c>
      <c r="P916" s="2">
        <f t="shared" si="14"/>
        <v>1350</v>
      </c>
    </row>
    <row r="917" spans="1:16" x14ac:dyDescent="0.3">
      <c r="A917">
        <v>916</v>
      </c>
      <c r="B917" s="54">
        <v>45751</v>
      </c>
      <c r="C917" s="53" t="s">
        <v>748</v>
      </c>
      <c r="D917" t="s">
        <v>778</v>
      </c>
      <c r="E917" t="s">
        <v>752</v>
      </c>
      <c r="F917" t="s">
        <v>144</v>
      </c>
      <c r="G917" t="str">
        <f>VLOOKUP(F917,'Ingresos RockstarSkull'!$B:$D,3,0)</f>
        <v>Julio Olvera</v>
      </c>
      <c r="H917" t="s">
        <v>97</v>
      </c>
      <c r="I917" t="s">
        <v>115</v>
      </c>
      <c r="J917" t="s">
        <v>95</v>
      </c>
      <c r="K917" t="s">
        <v>114</v>
      </c>
      <c r="L917" t="s">
        <v>145</v>
      </c>
      <c r="M917" t="s">
        <v>45</v>
      </c>
      <c r="N917">
        <v>1</v>
      </c>
      <c r="O917">
        <v>1350</v>
      </c>
      <c r="P917" s="2">
        <f t="shared" si="14"/>
        <v>1350</v>
      </c>
    </row>
    <row r="918" spans="1:16" x14ac:dyDescent="0.3">
      <c r="A918">
        <v>917</v>
      </c>
      <c r="B918" s="54">
        <v>45751</v>
      </c>
      <c r="C918" s="53" t="s">
        <v>748</v>
      </c>
      <c r="D918" t="s">
        <v>768</v>
      </c>
      <c r="E918" t="s">
        <v>752</v>
      </c>
      <c r="F918" t="s">
        <v>126</v>
      </c>
      <c r="G918" t="str">
        <f>VLOOKUP(F918,'Ingresos RockstarSkull'!$B:$D,3,0)</f>
        <v>Julio Olvera</v>
      </c>
      <c r="H918" t="s">
        <v>97</v>
      </c>
      <c r="I918" t="s">
        <v>127</v>
      </c>
      <c r="J918" t="s">
        <v>95</v>
      </c>
      <c r="K918" t="s">
        <v>114</v>
      </c>
      <c r="L918" t="s">
        <v>128</v>
      </c>
      <c r="M918" t="s">
        <v>45</v>
      </c>
      <c r="N918">
        <v>1</v>
      </c>
      <c r="O918">
        <v>1800</v>
      </c>
      <c r="P918" s="2">
        <f t="shared" si="14"/>
        <v>1800</v>
      </c>
    </row>
    <row r="919" spans="1:16" x14ac:dyDescent="0.3">
      <c r="A919">
        <v>918</v>
      </c>
      <c r="B919" s="54">
        <v>45751</v>
      </c>
      <c r="C919" t="s">
        <v>748</v>
      </c>
      <c r="D919" t="s">
        <v>758</v>
      </c>
      <c r="E919" t="s">
        <v>752</v>
      </c>
      <c r="F919" t="s">
        <v>107</v>
      </c>
      <c r="G919" t="str">
        <f>VLOOKUP(F919,'Ingresos RockstarSkull'!$B:$D,3,0)</f>
        <v>Julio Olvera</v>
      </c>
      <c r="H919" t="s">
        <v>8</v>
      </c>
      <c r="I919" t="s">
        <v>108</v>
      </c>
      <c r="J919" t="s">
        <v>95</v>
      </c>
      <c r="K919" t="s">
        <v>114</v>
      </c>
      <c r="L919" t="s">
        <v>555</v>
      </c>
      <c r="M919" t="s">
        <v>45</v>
      </c>
      <c r="N919">
        <v>1</v>
      </c>
      <c r="O919">
        <v>1350</v>
      </c>
      <c r="P919" s="2">
        <f t="shared" si="14"/>
        <v>1350</v>
      </c>
    </row>
    <row r="920" spans="1:16" x14ac:dyDescent="0.3">
      <c r="A920">
        <v>919</v>
      </c>
      <c r="B920" s="54">
        <v>45752</v>
      </c>
      <c r="C920" s="53" t="s">
        <v>748</v>
      </c>
      <c r="D920" t="s">
        <v>794</v>
      </c>
      <c r="E920" t="s">
        <v>752</v>
      </c>
      <c r="F920" t="s">
        <v>172</v>
      </c>
      <c r="G920" t="str">
        <f>VLOOKUP(F920,'Ingresos RockstarSkull'!$B:$D,3,0)</f>
        <v>Julio Olvera</v>
      </c>
      <c r="H920" t="s">
        <v>97</v>
      </c>
      <c r="I920" t="s">
        <v>152</v>
      </c>
      <c r="J920" t="s">
        <v>95</v>
      </c>
      <c r="K920" t="s">
        <v>114</v>
      </c>
      <c r="L920" t="s">
        <v>173</v>
      </c>
      <c r="M920" t="s">
        <v>51</v>
      </c>
      <c r="N920">
        <v>1</v>
      </c>
      <c r="O920">
        <v>1350</v>
      </c>
      <c r="P920" s="2">
        <f t="shared" si="14"/>
        <v>1350</v>
      </c>
    </row>
    <row r="921" spans="1:16" x14ac:dyDescent="0.3">
      <c r="A921">
        <v>920</v>
      </c>
      <c r="B921" s="54">
        <v>45752</v>
      </c>
      <c r="C921" s="53" t="s">
        <v>748</v>
      </c>
      <c r="D921" t="s">
        <v>795</v>
      </c>
      <c r="E921" t="s">
        <v>752</v>
      </c>
      <c r="F921" t="s">
        <v>174</v>
      </c>
      <c r="G921" t="str">
        <f>VLOOKUP(F921,'Ingresos RockstarSkull'!$B:$D,3,0)</f>
        <v>Julio Olvera</v>
      </c>
      <c r="H921" t="s">
        <v>97</v>
      </c>
      <c r="I921" t="s">
        <v>136</v>
      </c>
      <c r="J921" t="s">
        <v>95</v>
      </c>
      <c r="K921" t="s">
        <v>114</v>
      </c>
      <c r="L921" t="s">
        <v>175</v>
      </c>
      <c r="M921" t="s">
        <v>45</v>
      </c>
      <c r="N921">
        <v>1</v>
      </c>
      <c r="O921">
        <v>1350</v>
      </c>
      <c r="P921" s="2">
        <f t="shared" si="14"/>
        <v>1350</v>
      </c>
    </row>
    <row r="922" spans="1:16" x14ac:dyDescent="0.3">
      <c r="A922">
        <v>921</v>
      </c>
      <c r="B922" s="54">
        <v>45752</v>
      </c>
      <c r="C922" s="53" t="s">
        <v>748</v>
      </c>
      <c r="D922" t="s">
        <v>787</v>
      </c>
      <c r="E922" t="s">
        <v>752</v>
      </c>
      <c r="F922" t="s">
        <v>160</v>
      </c>
      <c r="G922" t="str">
        <f>VLOOKUP(F922,'Ingresos RockstarSkull'!$B:$D,3,0)</f>
        <v>Nahomy Perez</v>
      </c>
      <c r="H922" t="s">
        <v>97</v>
      </c>
      <c r="I922" t="s">
        <v>161</v>
      </c>
      <c r="J922" t="s">
        <v>95</v>
      </c>
      <c r="K922" t="s">
        <v>114</v>
      </c>
      <c r="L922" t="s">
        <v>160</v>
      </c>
      <c r="M922" t="s">
        <v>51</v>
      </c>
      <c r="N922">
        <v>1</v>
      </c>
      <c r="O922">
        <v>1350</v>
      </c>
      <c r="P922" s="2">
        <f t="shared" si="14"/>
        <v>1350</v>
      </c>
    </row>
    <row r="923" spans="1:16" x14ac:dyDescent="0.3">
      <c r="A923">
        <v>922</v>
      </c>
      <c r="B923" s="54">
        <v>45752</v>
      </c>
      <c r="C923" s="53" t="s">
        <v>748</v>
      </c>
      <c r="D923" t="s">
        <v>780</v>
      </c>
      <c r="E923" t="s">
        <v>752</v>
      </c>
      <c r="F923" t="s">
        <v>148</v>
      </c>
      <c r="G923" t="s">
        <v>883</v>
      </c>
      <c r="H923" t="s">
        <v>97</v>
      </c>
      <c r="I923" t="s">
        <v>149</v>
      </c>
      <c r="J923" t="s">
        <v>95</v>
      </c>
      <c r="K923" t="s">
        <v>114</v>
      </c>
      <c r="L923" t="s">
        <v>150</v>
      </c>
      <c r="M923" t="s">
        <v>45</v>
      </c>
      <c r="N923">
        <v>1</v>
      </c>
      <c r="O923">
        <v>1350</v>
      </c>
      <c r="P923" s="2">
        <f t="shared" si="14"/>
        <v>1350</v>
      </c>
    </row>
    <row r="924" spans="1:16" x14ac:dyDescent="0.3">
      <c r="A924">
        <v>923</v>
      </c>
      <c r="B924" s="54">
        <v>45755</v>
      </c>
      <c r="C924" s="53" t="s">
        <v>749</v>
      </c>
      <c r="D924" t="s">
        <v>580</v>
      </c>
      <c r="E924" t="s">
        <v>752</v>
      </c>
      <c r="F924" t="s">
        <v>752</v>
      </c>
      <c r="G924" t="s">
        <v>312</v>
      </c>
      <c r="H924" t="s">
        <v>8</v>
      </c>
      <c r="I924" t="s">
        <v>854</v>
      </c>
      <c r="J924" t="s">
        <v>854</v>
      </c>
      <c r="K924" t="s">
        <v>130</v>
      </c>
      <c r="L924" t="s">
        <v>854</v>
      </c>
      <c r="M924" t="s">
        <v>45</v>
      </c>
      <c r="N924">
        <v>1</v>
      </c>
      <c r="O924">
        <v>400</v>
      </c>
      <c r="P924" s="2">
        <f t="shared" si="14"/>
        <v>400</v>
      </c>
    </row>
    <row r="925" spans="1:16" x14ac:dyDescent="0.3">
      <c r="A925">
        <v>924</v>
      </c>
      <c r="B925" s="54">
        <v>45756</v>
      </c>
      <c r="C925" s="53" t="s">
        <v>748</v>
      </c>
      <c r="D925" t="s">
        <v>807</v>
      </c>
      <c r="E925" t="s">
        <v>752</v>
      </c>
      <c r="F925" t="s">
        <v>618</v>
      </c>
      <c r="G925" t="str">
        <f>VLOOKUP(F925,'Ingresos RockstarSkull'!$B:$D,3,0)</f>
        <v>Julio Olvera</v>
      </c>
      <c r="H925" t="s">
        <v>97</v>
      </c>
      <c r="I925" t="s">
        <v>165</v>
      </c>
      <c r="J925" t="s">
        <v>95</v>
      </c>
      <c r="K925" t="s">
        <v>130</v>
      </c>
      <c r="L925" t="s">
        <v>189</v>
      </c>
      <c r="M925" t="s">
        <v>51</v>
      </c>
      <c r="N925">
        <v>1</v>
      </c>
      <c r="O925">
        <v>1350</v>
      </c>
      <c r="P925" s="2">
        <f t="shared" si="14"/>
        <v>1350</v>
      </c>
    </row>
    <row r="926" spans="1:16" x14ac:dyDescent="0.3">
      <c r="A926">
        <v>925</v>
      </c>
      <c r="B926" s="54">
        <v>45756</v>
      </c>
      <c r="C926" t="s">
        <v>748</v>
      </c>
      <c r="D926" t="s">
        <v>760</v>
      </c>
      <c r="E926" t="s">
        <v>752</v>
      </c>
      <c r="F926" t="s">
        <v>110</v>
      </c>
      <c r="G926" t="s">
        <v>883</v>
      </c>
      <c r="H926" t="s">
        <v>97</v>
      </c>
      <c r="I926" t="s">
        <v>111</v>
      </c>
      <c r="J926" t="s">
        <v>95</v>
      </c>
      <c r="K926" t="s">
        <v>114</v>
      </c>
      <c r="L926" t="s">
        <v>112</v>
      </c>
      <c r="M926" t="s">
        <v>45</v>
      </c>
      <c r="N926">
        <v>1</v>
      </c>
      <c r="O926">
        <v>1800</v>
      </c>
      <c r="P926" s="2">
        <f t="shared" si="14"/>
        <v>1800</v>
      </c>
    </row>
    <row r="927" spans="1:16" x14ac:dyDescent="0.3">
      <c r="A927">
        <v>926</v>
      </c>
      <c r="B927" s="54">
        <v>45758</v>
      </c>
      <c r="C927" s="53" t="s">
        <v>748</v>
      </c>
      <c r="D927" t="s">
        <v>809</v>
      </c>
      <c r="E927" t="s">
        <v>752</v>
      </c>
      <c r="F927" t="s">
        <v>507</v>
      </c>
      <c r="G927" t="str">
        <f>VLOOKUP(F927,'Ingresos RockstarSkull'!$B:$D,3,0)</f>
        <v>Julio Olvera</v>
      </c>
      <c r="H927" t="s">
        <v>8</v>
      </c>
      <c r="I927" t="s">
        <v>509</v>
      </c>
      <c r="J927" t="s">
        <v>95</v>
      </c>
      <c r="K927" t="s">
        <v>130</v>
      </c>
      <c r="L927" t="s">
        <v>508</v>
      </c>
      <c r="M927" t="s">
        <v>45</v>
      </c>
      <c r="N927">
        <v>1</v>
      </c>
      <c r="O927">
        <v>0</v>
      </c>
      <c r="P927" s="2">
        <f t="shared" si="14"/>
        <v>0</v>
      </c>
    </row>
    <row r="928" spans="1:16" x14ac:dyDescent="0.3">
      <c r="A928">
        <v>927</v>
      </c>
      <c r="B928" s="54">
        <v>45760</v>
      </c>
      <c r="C928" s="53" t="s">
        <v>748</v>
      </c>
      <c r="D928" t="s">
        <v>790</v>
      </c>
      <c r="E928" t="s">
        <v>752</v>
      </c>
      <c r="F928" t="s">
        <v>166</v>
      </c>
      <c r="G928" t="str">
        <f>VLOOKUP(F928,'Ingresos RockstarSkull'!$B:$D,3,0)</f>
        <v>Luis Blanquet</v>
      </c>
      <c r="H928" t="s">
        <v>97</v>
      </c>
      <c r="I928" t="s">
        <v>99</v>
      </c>
      <c r="J928" t="s">
        <v>95</v>
      </c>
      <c r="K928" t="s">
        <v>114</v>
      </c>
      <c r="L928" t="s">
        <v>166</v>
      </c>
      <c r="M928" t="s">
        <v>45</v>
      </c>
      <c r="N928">
        <v>1</v>
      </c>
      <c r="O928">
        <v>1350</v>
      </c>
      <c r="P928" s="2">
        <f t="shared" si="14"/>
        <v>1350</v>
      </c>
    </row>
    <row r="929" spans="1:16" x14ac:dyDescent="0.3">
      <c r="A929">
        <v>928</v>
      </c>
      <c r="B929" s="54">
        <v>45760</v>
      </c>
      <c r="C929" s="53" t="s">
        <v>749</v>
      </c>
      <c r="D929" t="s">
        <v>575</v>
      </c>
      <c r="E929" t="s">
        <v>752</v>
      </c>
      <c r="F929" t="s">
        <v>752</v>
      </c>
      <c r="G929" t="s">
        <v>312</v>
      </c>
      <c r="H929" t="s">
        <v>8</v>
      </c>
      <c r="I929" t="s">
        <v>854</v>
      </c>
      <c r="J929" t="s">
        <v>854</v>
      </c>
      <c r="K929" t="s">
        <v>130</v>
      </c>
      <c r="L929" t="s">
        <v>854</v>
      </c>
      <c r="M929" t="s">
        <v>45</v>
      </c>
      <c r="N929">
        <v>1</v>
      </c>
      <c r="O929">
        <v>600</v>
      </c>
      <c r="P929" s="2">
        <f t="shared" si="14"/>
        <v>600</v>
      </c>
    </row>
    <row r="930" spans="1:16" x14ac:dyDescent="0.3">
      <c r="A930">
        <v>929</v>
      </c>
      <c r="B930" s="54">
        <v>45760</v>
      </c>
      <c r="C930" s="53" t="s">
        <v>749</v>
      </c>
      <c r="D930" t="s">
        <v>576</v>
      </c>
      <c r="E930" t="s">
        <v>752</v>
      </c>
      <c r="F930" t="s">
        <v>752</v>
      </c>
      <c r="G930" t="s">
        <v>312</v>
      </c>
      <c r="H930" t="s">
        <v>8</v>
      </c>
      <c r="I930" t="s">
        <v>854</v>
      </c>
      <c r="J930" t="s">
        <v>854</v>
      </c>
      <c r="K930" t="s">
        <v>130</v>
      </c>
      <c r="L930" t="s">
        <v>854</v>
      </c>
      <c r="M930" t="s">
        <v>45</v>
      </c>
      <c r="N930">
        <v>1</v>
      </c>
      <c r="O930">
        <v>400</v>
      </c>
      <c r="P930" s="2">
        <f t="shared" si="14"/>
        <v>400</v>
      </c>
    </row>
    <row r="931" spans="1:16" x14ac:dyDescent="0.3">
      <c r="A931">
        <v>930</v>
      </c>
      <c r="B931" s="54">
        <v>45762</v>
      </c>
      <c r="C931" s="53" t="s">
        <v>748</v>
      </c>
      <c r="D931" t="s">
        <v>876</v>
      </c>
      <c r="E931" t="s">
        <v>752</v>
      </c>
      <c r="F931" t="s">
        <v>860</v>
      </c>
      <c r="G931" t="s">
        <v>883</v>
      </c>
      <c r="H931" t="s">
        <v>8</v>
      </c>
      <c r="I931" t="s">
        <v>568</v>
      </c>
      <c r="J931" t="s">
        <v>95</v>
      </c>
      <c r="K931" t="s">
        <v>130</v>
      </c>
      <c r="L931" t="s">
        <v>659</v>
      </c>
      <c r="M931" t="s">
        <v>45</v>
      </c>
      <c r="N931">
        <v>1</v>
      </c>
      <c r="O931">
        <v>0</v>
      </c>
      <c r="P931" s="2">
        <f t="shared" si="14"/>
        <v>0</v>
      </c>
    </row>
    <row r="932" spans="1:16" x14ac:dyDescent="0.3">
      <c r="A932">
        <v>931</v>
      </c>
      <c r="B932" s="54">
        <v>45763</v>
      </c>
      <c r="C932" s="53" t="s">
        <v>749</v>
      </c>
      <c r="D932" t="s">
        <v>574</v>
      </c>
      <c r="E932" t="s">
        <v>752</v>
      </c>
      <c r="F932" t="s">
        <v>752</v>
      </c>
      <c r="G932" t="s">
        <v>312</v>
      </c>
      <c r="H932" t="s">
        <v>8</v>
      </c>
      <c r="I932" t="s">
        <v>854</v>
      </c>
      <c r="J932" t="s">
        <v>854</v>
      </c>
      <c r="K932" t="s">
        <v>130</v>
      </c>
      <c r="L932" t="s">
        <v>854</v>
      </c>
      <c r="M932" t="s">
        <v>45</v>
      </c>
      <c r="N932">
        <v>1</v>
      </c>
      <c r="O932">
        <v>2250</v>
      </c>
      <c r="P932" s="2">
        <f t="shared" si="14"/>
        <v>2250</v>
      </c>
    </row>
    <row r="933" spans="1:16" x14ac:dyDescent="0.3">
      <c r="A933">
        <v>932</v>
      </c>
      <c r="B933" s="54">
        <v>45763</v>
      </c>
      <c r="C933" s="53" t="s">
        <v>749</v>
      </c>
      <c r="D933" t="s">
        <v>319</v>
      </c>
      <c r="E933" t="s">
        <v>752</v>
      </c>
      <c r="F933" t="s">
        <v>752</v>
      </c>
      <c r="G933" t="s">
        <v>18</v>
      </c>
      <c r="H933" t="s">
        <v>8</v>
      </c>
      <c r="I933" t="s">
        <v>854</v>
      </c>
      <c r="J933" t="s">
        <v>854</v>
      </c>
      <c r="K933" t="s">
        <v>130</v>
      </c>
      <c r="L933" t="s">
        <v>854</v>
      </c>
      <c r="M933" t="s">
        <v>45</v>
      </c>
      <c r="N933">
        <v>1</v>
      </c>
      <c r="O933">
        <v>519</v>
      </c>
      <c r="P933" s="2">
        <f t="shared" si="14"/>
        <v>519</v>
      </c>
    </row>
    <row r="934" spans="1:16" x14ac:dyDescent="0.3">
      <c r="A934">
        <v>933</v>
      </c>
      <c r="B934" s="54">
        <v>45765</v>
      </c>
      <c r="C934" s="53" t="s">
        <v>749</v>
      </c>
      <c r="D934" s="53" t="s">
        <v>557</v>
      </c>
      <c r="E934" t="s">
        <v>746</v>
      </c>
      <c r="F934" t="s">
        <v>751</v>
      </c>
      <c r="G934" t="s">
        <v>18</v>
      </c>
      <c r="H934" t="s">
        <v>19</v>
      </c>
      <c r="I934" t="s">
        <v>854</v>
      </c>
      <c r="J934" t="s">
        <v>854</v>
      </c>
      <c r="K934" t="s">
        <v>854</v>
      </c>
      <c r="L934" t="s">
        <v>854</v>
      </c>
      <c r="M934" t="s">
        <v>45</v>
      </c>
      <c r="N934">
        <v>3</v>
      </c>
      <c r="O934">
        <v>199</v>
      </c>
      <c r="P934" s="2">
        <f t="shared" si="14"/>
        <v>597</v>
      </c>
    </row>
    <row r="935" spans="1:16" x14ac:dyDescent="0.3">
      <c r="A935">
        <v>934</v>
      </c>
      <c r="B935" s="54">
        <v>45765</v>
      </c>
      <c r="C935" s="53" t="s">
        <v>749</v>
      </c>
      <c r="D935" s="53" t="s">
        <v>558</v>
      </c>
      <c r="E935" t="s">
        <v>746</v>
      </c>
      <c r="F935" t="s">
        <v>751</v>
      </c>
      <c r="G935" t="s">
        <v>18</v>
      </c>
      <c r="H935" t="s">
        <v>19</v>
      </c>
      <c r="I935" t="s">
        <v>854</v>
      </c>
      <c r="J935" t="s">
        <v>854</v>
      </c>
      <c r="K935" t="s">
        <v>854</v>
      </c>
      <c r="L935" t="s">
        <v>854</v>
      </c>
      <c r="M935" t="s">
        <v>45</v>
      </c>
      <c r="N935">
        <v>1</v>
      </c>
      <c r="O935">
        <v>179</v>
      </c>
      <c r="P935" s="2">
        <f t="shared" si="14"/>
        <v>179</v>
      </c>
    </row>
    <row r="936" spans="1:16" x14ac:dyDescent="0.3">
      <c r="A936">
        <v>935</v>
      </c>
      <c r="B936" s="54">
        <v>45765</v>
      </c>
      <c r="C936" s="53" t="s">
        <v>749</v>
      </c>
      <c r="D936" s="53" t="s">
        <v>559</v>
      </c>
      <c r="E936" t="s">
        <v>746</v>
      </c>
      <c r="F936" t="s">
        <v>751</v>
      </c>
      <c r="G936" t="s">
        <v>18</v>
      </c>
      <c r="H936" t="s">
        <v>19</v>
      </c>
      <c r="I936" t="s">
        <v>854</v>
      </c>
      <c r="J936" t="s">
        <v>854</v>
      </c>
      <c r="K936" t="s">
        <v>854</v>
      </c>
      <c r="L936" t="s">
        <v>854</v>
      </c>
      <c r="M936" t="s">
        <v>45</v>
      </c>
      <c r="N936">
        <v>1</v>
      </c>
      <c r="O936">
        <v>158</v>
      </c>
      <c r="P936" s="2">
        <f t="shared" si="14"/>
        <v>158</v>
      </c>
    </row>
    <row r="937" spans="1:16" x14ac:dyDescent="0.3">
      <c r="A937">
        <v>936</v>
      </c>
      <c r="B937" s="54">
        <v>45766</v>
      </c>
      <c r="C937" s="53" t="s">
        <v>748</v>
      </c>
      <c r="D937" t="s">
        <v>875</v>
      </c>
      <c r="E937" t="s">
        <v>752</v>
      </c>
      <c r="F937" t="s">
        <v>859</v>
      </c>
      <c r="G937" t="str">
        <f>VLOOKUP(F937,'Ingresos RockstarSkull'!$B:$D,3,0)</f>
        <v>Julio Olvera</v>
      </c>
      <c r="H937" t="s">
        <v>8</v>
      </c>
      <c r="I937" t="s">
        <v>544</v>
      </c>
      <c r="J937" t="s">
        <v>95</v>
      </c>
      <c r="K937" t="s">
        <v>130</v>
      </c>
      <c r="L937">
        <v>0</v>
      </c>
      <c r="M937" t="s">
        <v>45</v>
      </c>
      <c r="N937">
        <v>2</v>
      </c>
      <c r="O937">
        <v>1275</v>
      </c>
      <c r="P937" s="2">
        <f t="shared" si="14"/>
        <v>2550</v>
      </c>
    </row>
    <row r="938" spans="1:16" x14ac:dyDescent="0.3">
      <c r="A938">
        <v>937</v>
      </c>
      <c r="B938" s="54">
        <v>45767</v>
      </c>
      <c r="C938" s="53" t="s">
        <v>748</v>
      </c>
      <c r="D938" t="s">
        <v>811</v>
      </c>
      <c r="E938" t="s">
        <v>752</v>
      </c>
      <c r="F938" t="s">
        <v>502</v>
      </c>
      <c r="G938" t="str">
        <f>VLOOKUP(F938,'Ingresos RockstarSkull'!$B:$D,3,0)</f>
        <v>Demian Andrade</v>
      </c>
      <c r="H938" t="s">
        <v>97</v>
      </c>
      <c r="I938" t="s">
        <v>503</v>
      </c>
      <c r="J938" t="s">
        <v>95</v>
      </c>
      <c r="K938" t="s">
        <v>130</v>
      </c>
      <c r="L938" t="s">
        <v>504</v>
      </c>
      <c r="M938" t="s">
        <v>45</v>
      </c>
      <c r="N938">
        <v>1</v>
      </c>
      <c r="O938">
        <v>1350</v>
      </c>
      <c r="P938" s="2">
        <f t="shared" si="14"/>
        <v>1350</v>
      </c>
    </row>
    <row r="939" spans="1:16" x14ac:dyDescent="0.3">
      <c r="A939">
        <v>938</v>
      </c>
      <c r="B939" s="54">
        <v>45767</v>
      </c>
      <c r="C939" t="s">
        <v>748</v>
      </c>
      <c r="D939" t="s">
        <v>763</v>
      </c>
      <c r="E939" t="s">
        <v>752</v>
      </c>
      <c r="F939" t="s">
        <v>116</v>
      </c>
      <c r="G939" t="str">
        <f>VLOOKUP(F939,'Ingresos RockstarSkull'!$B:$D,3,0)</f>
        <v>Hugo Vázquez</v>
      </c>
      <c r="H939" t="s">
        <v>97</v>
      </c>
      <c r="I939" t="s">
        <v>96</v>
      </c>
      <c r="J939" t="s">
        <v>95</v>
      </c>
      <c r="K939" t="s">
        <v>114</v>
      </c>
      <c r="L939" t="s">
        <v>117</v>
      </c>
      <c r="M939" t="s">
        <v>45</v>
      </c>
      <c r="N939">
        <v>1</v>
      </c>
      <c r="O939">
        <v>1350</v>
      </c>
      <c r="P939" s="2">
        <f t="shared" si="14"/>
        <v>1350</v>
      </c>
    </row>
    <row r="940" spans="1:16" x14ac:dyDescent="0.3">
      <c r="A940">
        <v>939</v>
      </c>
      <c r="B940" s="54">
        <v>45768</v>
      </c>
      <c r="C940" s="53" t="s">
        <v>748</v>
      </c>
      <c r="D940" t="s">
        <v>815</v>
      </c>
      <c r="E940" t="s">
        <v>752</v>
      </c>
      <c r="F940" t="s">
        <v>564</v>
      </c>
      <c r="G940" t="s">
        <v>883</v>
      </c>
      <c r="H940" t="s">
        <v>97</v>
      </c>
      <c r="I940" t="s">
        <v>565</v>
      </c>
      <c r="J940" t="s">
        <v>95</v>
      </c>
      <c r="K940" t="s">
        <v>130</v>
      </c>
      <c r="L940" t="s">
        <v>566</v>
      </c>
      <c r="M940" t="s">
        <v>51</v>
      </c>
      <c r="N940">
        <v>1</v>
      </c>
      <c r="O940">
        <v>1350</v>
      </c>
      <c r="P940" s="2">
        <f t="shared" si="14"/>
        <v>1350</v>
      </c>
    </row>
    <row r="941" spans="1:16" x14ac:dyDescent="0.3">
      <c r="A941">
        <v>940</v>
      </c>
      <c r="B941" s="54">
        <v>45768</v>
      </c>
      <c r="C941" s="53" t="s">
        <v>748</v>
      </c>
      <c r="D941" t="s">
        <v>810</v>
      </c>
      <c r="E941" t="s">
        <v>752</v>
      </c>
      <c r="F941" t="s">
        <v>506</v>
      </c>
      <c r="G941" t="s">
        <v>883</v>
      </c>
      <c r="H941" t="s">
        <v>97</v>
      </c>
      <c r="I941" t="s">
        <v>108</v>
      </c>
      <c r="J941" t="s">
        <v>95</v>
      </c>
      <c r="K941" t="s">
        <v>130</v>
      </c>
      <c r="L941" t="s">
        <v>506</v>
      </c>
      <c r="M941" t="s">
        <v>45</v>
      </c>
      <c r="N941">
        <v>1</v>
      </c>
      <c r="O941">
        <v>1350</v>
      </c>
      <c r="P941" s="2">
        <f t="shared" si="14"/>
        <v>1350</v>
      </c>
    </row>
    <row r="942" spans="1:16" x14ac:dyDescent="0.3">
      <c r="A942">
        <v>941</v>
      </c>
      <c r="B942" s="54">
        <v>45769</v>
      </c>
      <c r="C942" s="53" t="s">
        <v>749</v>
      </c>
      <c r="D942" t="s">
        <v>528</v>
      </c>
      <c r="E942" t="s">
        <v>752</v>
      </c>
      <c r="F942" t="s">
        <v>752</v>
      </c>
      <c r="G942" t="s">
        <v>312</v>
      </c>
      <c r="H942" t="s">
        <v>8</v>
      </c>
      <c r="I942" t="s">
        <v>854</v>
      </c>
      <c r="J942" t="s">
        <v>854</v>
      </c>
      <c r="K942" t="s">
        <v>130</v>
      </c>
      <c r="L942" t="s">
        <v>854</v>
      </c>
      <c r="M942" t="s">
        <v>45</v>
      </c>
      <c r="N942">
        <v>1</v>
      </c>
      <c r="O942">
        <v>11560</v>
      </c>
      <c r="P942" s="2">
        <f t="shared" si="14"/>
        <v>11560</v>
      </c>
    </row>
    <row r="943" spans="1:16" x14ac:dyDescent="0.3">
      <c r="A943">
        <v>942</v>
      </c>
      <c r="B943" s="54">
        <v>45769</v>
      </c>
      <c r="C943" s="53" t="s">
        <v>749</v>
      </c>
      <c r="D943" t="s">
        <v>582</v>
      </c>
      <c r="E943" t="s">
        <v>752</v>
      </c>
      <c r="F943" t="s">
        <v>752</v>
      </c>
      <c r="G943" t="s">
        <v>312</v>
      </c>
      <c r="H943" t="s">
        <v>8</v>
      </c>
      <c r="I943" t="s">
        <v>854</v>
      </c>
      <c r="J943" t="s">
        <v>854</v>
      </c>
      <c r="K943" t="s">
        <v>130</v>
      </c>
      <c r="L943" t="s">
        <v>854</v>
      </c>
      <c r="M943" t="s">
        <v>45</v>
      </c>
      <c r="N943">
        <v>1</v>
      </c>
      <c r="O943">
        <v>400</v>
      </c>
      <c r="P943" s="2">
        <f t="shared" si="14"/>
        <v>400</v>
      </c>
    </row>
    <row r="944" spans="1:16" x14ac:dyDescent="0.3">
      <c r="A944">
        <v>943</v>
      </c>
      <c r="B944" s="54">
        <v>45771</v>
      </c>
      <c r="C944" s="53" t="s">
        <v>749</v>
      </c>
      <c r="D944" s="53" t="s">
        <v>556</v>
      </c>
      <c r="E944" t="s">
        <v>746</v>
      </c>
      <c r="F944" t="s">
        <v>751</v>
      </c>
      <c r="G944" t="s">
        <v>18</v>
      </c>
      <c r="H944" t="s">
        <v>19</v>
      </c>
      <c r="I944" t="s">
        <v>854</v>
      </c>
      <c r="J944" t="s">
        <v>854</v>
      </c>
      <c r="K944" t="s">
        <v>854</v>
      </c>
      <c r="L944" t="s">
        <v>854</v>
      </c>
      <c r="M944" t="s">
        <v>45</v>
      </c>
      <c r="N944">
        <v>5</v>
      </c>
      <c r="O944">
        <v>6183.2120000000004</v>
      </c>
      <c r="P944" s="2">
        <f t="shared" si="14"/>
        <v>30916.06</v>
      </c>
    </row>
    <row r="945" spans="1:16" x14ac:dyDescent="0.3">
      <c r="A945">
        <v>944</v>
      </c>
      <c r="B945" s="54">
        <v>45771</v>
      </c>
      <c r="C945" s="53" t="s">
        <v>749</v>
      </c>
      <c r="D945" s="53" t="s">
        <v>586</v>
      </c>
      <c r="E945" t="s">
        <v>746</v>
      </c>
      <c r="F945" t="s">
        <v>751</v>
      </c>
      <c r="G945" t="s">
        <v>18</v>
      </c>
      <c r="H945" t="s">
        <v>19</v>
      </c>
      <c r="I945" t="s">
        <v>854</v>
      </c>
      <c r="J945" t="s">
        <v>854</v>
      </c>
      <c r="K945" t="s">
        <v>854</v>
      </c>
      <c r="L945" t="s">
        <v>854</v>
      </c>
      <c r="M945" t="s">
        <v>45</v>
      </c>
      <c r="N945">
        <v>8</v>
      </c>
      <c r="O945">
        <v>657</v>
      </c>
      <c r="P945" s="2">
        <f t="shared" si="14"/>
        <v>5256</v>
      </c>
    </row>
    <row r="946" spans="1:16" x14ac:dyDescent="0.3">
      <c r="A946">
        <v>945</v>
      </c>
      <c r="B946" s="54">
        <v>45772</v>
      </c>
      <c r="C946" s="53" t="s">
        <v>748</v>
      </c>
      <c r="D946" t="s">
        <v>817</v>
      </c>
      <c r="E946" t="s">
        <v>752</v>
      </c>
      <c r="F946" t="s">
        <v>571</v>
      </c>
      <c r="G946" t="str">
        <f>VLOOKUP(F946,'Ingresos RockstarSkull'!$B:$D,3,0)</f>
        <v>Luis Blanquet</v>
      </c>
      <c r="H946" t="s">
        <v>100</v>
      </c>
      <c r="I946" t="s">
        <v>572</v>
      </c>
      <c r="J946" t="s">
        <v>95</v>
      </c>
      <c r="K946" t="s">
        <v>130</v>
      </c>
      <c r="L946" t="s">
        <v>583</v>
      </c>
      <c r="M946" t="s">
        <v>45</v>
      </c>
      <c r="N946">
        <v>1</v>
      </c>
      <c r="O946">
        <v>1350</v>
      </c>
      <c r="P946" s="2">
        <f t="shared" si="14"/>
        <v>1350</v>
      </c>
    </row>
    <row r="947" spans="1:16" x14ac:dyDescent="0.3">
      <c r="A947">
        <v>946</v>
      </c>
      <c r="B947" s="54">
        <v>45773</v>
      </c>
      <c r="C947" s="53" t="s">
        <v>748</v>
      </c>
      <c r="D947" t="s">
        <v>818</v>
      </c>
      <c r="E947" t="s">
        <v>752</v>
      </c>
      <c r="F947" t="s">
        <v>595</v>
      </c>
      <c r="G947" t="s">
        <v>883</v>
      </c>
      <c r="H947" t="s">
        <v>97</v>
      </c>
      <c r="I947">
        <v>0</v>
      </c>
      <c r="J947" t="s">
        <v>95</v>
      </c>
      <c r="K947" t="s">
        <v>130</v>
      </c>
      <c r="L947">
        <v>0</v>
      </c>
      <c r="M947" t="s">
        <v>51</v>
      </c>
      <c r="N947">
        <v>1</v>
      </c>
      <c r="O947">
        <v>1275</v>
      </c>
      <c r="P947" s="2">
        <f t="shared" si="14"/>
        <v>1275</v>
      </c>
    </row>
    <row r="948" spans="1:16" x14ac:dyDescent="0.3">
      <c r="A948">
        <v>947</v>
      </c>
      <c r="B948" s="54">
        <v>45773</v>
      </c>
      <c r="C948" s="53" t="s">
        <v>748</v>
      </c>
      <c r="D948" t="s">
        <v>804</v>
      </c>
      <c r="E948" t="s">
        <v>752</v>
      </c>
      <c r="F948" t="s">
        <v>619</v>
      </c>
      <c r="G948" t="str">
        <f>VLOOKUP(F948,'Ingresos RockstarSkull'!$B:$D,3,0)</f>
        <v>Julio Olvera</v>
      </c>
      <c r="H948" t="s">
        <v>8</v>
      </c>
      <c r="I948" t="s">
        <v>177</v>
      </c>
      <c r="J948" t="s">
        <v>95</v>
      </c>
      <c r="K948" t="s">
        <v>114</v>
      </c>
      <c r="L948" t="s">
        <v>187</v>
      </c>
      <c r="M948" t="s">
        <v>45</v>
      </c>
      <c r="N948">
        <v>1</v>
      </c>
      <c r="O948">
        <v>1275</v>
      </c>
      <c r="P948" s="2">
        <f t="shared" si="14"/>
        <v>1275</v>
      </c>
    </row>
    <row r="949" spans="1:16" x14ac:dyDescent="0.3">
      <c r="A949">
        <v>948</v>
      </c>
      <c r="B949" s="54">
        <v>45773</v>
      </c>
      <c r="C949" s="53" t="s">
        <v>748</v>
      </c>
      <c r="D949" t="s">
        <v>805</v>
      </c>
      <c r="E949" t="s">
        <v>752</v>
      </c>
      <c r="F949" t="s">
        <v>623</v>
      </c>
      <c r="G949" t="s">
        <v>883</v>
      </c>
      <c r="H949" t="s">
        <v>8</v>
      </c>
      <c r="I949" t="s">
        <v>177</v>
      </c>
      <c r="J949" t="s">
        <v>95</v>
      </c>
      <c r="K949" t="s">
        <v>114</v>
      </c>
      <c r="L949" t="s">
        <v>187</v>
      </c>
      <c r="M949" t="s">
        <v>45</v>
      </c>
      <c r="N949">
        <v>1</v>
      </c>
      <c r="O949">
        <v>1275</v>
      </c>
      <c r="P949" s="2">
        <f t="shared" si="14"/>
        <v>1275</v>
      </c>
    </row>
    <row r="950" spans="1:16" x14ac:dyDescent="0.3">
      <c r="A950">
        <v>949</v>
      </c>
      <c r="B950" s="54">
        <v>45775</v>
      </c>
      <c r="C950" s="53" t="s">
        <v>748</v>
      </c>
      <c r="D950" t="s">
        <v>814</v>
      </c>
      <c r="E950" t="s">
        <v>752</v>
      </c>
      <c r="F950" t="s">
        <v>628</v>
      </c>
      <c r="G950" t="str">
        <f>VLOOKUP(F950,'Ingresos RockstarSkull'!$B:$D,3,0)</f>
        <v>Nahomy Perez</v>
      </c>
      <c r="H950" t="s">
        <v>97</v>
      </c>
      <c r="I950" t="s">
        <v>567</v>
      </c>
      <c r="J950" t="s">
        <v>95</v>
      </c>
      <c r="K950" t="s">
        <v>130</v>
      </c>
      <c r="L950">
        <v>0</v>
      </c>
      <c r="M950" t="s">
        <v>51</v>
      </c>
      <c r="N950">
        <v>1</v>
      </c>
      <c r="O950">
        <v>1350</v>
      </c>
      <c r="P950" s="2">
        <f t="shared" si="14"/>
        <v>1350</v>
      </c>
    </row>
    <row r="951" spans="1:16" x14ac:dyDescent="0.3">
      <c r="A951">
        <v>950</v>
      </c>
      <c r="B951" s="54">
        <v>45775</v>
      </c>
      <c r="C951" s="53" t="s">
        <v>748</v>
      </c>
      <c r="D951" t="s">
        <v>812</v>
      </c>
      <c r="E951" t="s">
        <v>752</v>
      </c>
      <c r="F951" t="s">
        <v>655</v>
      </c>
      <c r="G951" t="str">
        <f>VLOOKUP(F951,'Ingresos RockstarSkull'!$B:$D,3,0)</f>
        <v>Nahomy Perez</v>
      </c>
      <c r="H951" t="s">
        <v>97</v>
      </c>
      <c r="I951" t="s">
        <v>544</v>
      </c>
      <c r="J951" t="s">
        <v>95</v>
      </c>
      <c r="K951" t="s">
        <v>130</v>
      </c>
      <c r="L951">
        <v>0</v>
      </c>
      <c r="M951" t="s">
        <v>45</v>
      </c>
      <c r="N951">
        <v>2</v>
      </c>
      <c r="O951">
        <v>1275</v>
      </c>
      <c r="P951" s="2">
        <f t="shared" si="14"/>
        <v>2550</v>
      </c>
    </row>
    <row r="952" spans="1:16" x14ac:dyDescent="0.3">
      <c r="A952">
        <v>951</v>
      </c>
      <c r="B952" s="54">
        <v>45775</v>
      </c>
      <c r="C952" s="53" t="s">
        <v>748</v>
      </c>
      <c r="D952" t="s">
        <v>813</v>
      </c>
      <c r="E952" t="s">
        <v>752</v>
      </c>
      <c r="F952" t="s">
        <v>545</v>
      </c>
      <c r="G952" t="str">
        <f>VLOOKUP(F952,'Ingresos RockstarSkull'!$B:$D,3,0)</f>
        <v>Julio Olvera</v>
      </c>
      <c r="H952" t="s">
        <v>100</v>
      </c>
      <c r="I952" t="s">
        <v>546</v>
      </c>
      <c r="J952" t="s">
        <v>95</v>
      </c>
      <c r="K952" t="s">
        <v>130</v>
      </c>
      <c r="L952" t="s">
        <v>569</v>
      </c>
      <c r="M952" t="s">
        <v>51</v>
      </c>
      <c r="N952">
        <v>1</v>
      </c>
      <c r="O952">
        <v>0</v>
      </c>
      <c r="P952" s="2">
        <f t="shared" si="14"/>
        <v>0</v>
      </c>
    </row>
    <row r="953" spans="1:16" x14ac:dyDescent="0.3">
      <c r="A953">
        <v>952</v>
      </c>
      <c r="B953" s="54">
        <v>45775</v>
      </c>
      <c r="C953" s="53" t="s">
        <v>748</v>
      </c>
      <c r="D953" t="s">
        <v>789</v>
      </c>
      <c r="E953" t="s">
        <v>752</v>
      </c>
      <c r="F953" t="s">
        <v>625</v>
      </c>
      <c r="G953" t="s">
        <v>883</v>
      </c>
      <c r="H953" t="s">
        <v>97</v>
      </c>
      <c r="I953" t="s">
        <v>165</v>
      </c>
      <c r="J953" t="s">
        <v>95</v>
      </c>
      <c r="K953" t="s">
        <v>114</v>
      </c>
      <c r="L953" t="s">
        <v>164</v>
      </c>
      <c r="M953" t="s">
        <v>45</v>
      </c>
      <c r="N953">
        <v>1</v>
      </c>
      <c r="O953">
        <v>1350</v>
      </c>
      <c r="P953" s="2">
        <f t="shared" si="14"/>
        <v>1350</v>
      </c>
    </row>
    <row r="954" spans="1:16" x14ac:dyDescent="0.3">
      <c r="A954">
        <v>953</v>
      </c>
      <c r="B954" s="54">
        <v>45775</v>
      </c>
      <c r="C954" s="53" t="s">
        <v>748</v>
      </c>
      <c r="D954" t="s">
        <v>779</v>
      </c>
      <c r="E954" t="s">
        <v>752</v>
      </c>
      <c r="F954" t="s">
        <v>146</v>
      </c>
      <c r="G954" t="str">
        <f>VLOOKUP(F954,'Ingresos RockstarSkull'!$B:$D,3,0)</f>
        <v>Hugo Vázquez</v>
      </c>
      <c r="H954" t="s">
        <v>97</v>
      </c>
      <c r="I954" t="s">
        <v>127</v>
      </c>
      <c r="J954" t="s">
        <v>95</v>
      </c>
      <c r="K954" t="s">
        <v>114</v>
      </c>
      <c r="L954" t="s">
        <v>147</v>
      </c>
      <c r="M954" t="s">
        <v>45</v>
      </c>
      <c r="N954">
        <v>1</v>
      </c>
      <c r="O954">
        <v>1350</v>
      </c>
      <c r="P954" s="2">
        <f t="shared" si="14"/>
        <v>1350</v>
      </c>
    </row>
    <row r="955" spans="1:16" x14ac:dyDescent="0.3">
      <c r="A955">
        <v>954</v>
      </c>
      <c r="B955" s="54">
        <v>45776</v>
      </c>
      <c r="C955" s="53" t="s">
        <v>749</v>
      </c>
      <c r="D955" t="s">
        <v>581</v>
      </c>
      <c r="E955" t="s">
        <v>752</v>
      </c>
      <c r="F955" t="s">
        <v>752</v>
      </c>
      <c r="G955" t="s">
        <v>312</v>
      </c>
      <c r="H955" t="s">
        <v>8</v>
      </c>
      <c r="I955" t="s">
        <v>854</v>
      </c>
      <c r="J955" t="s">
        <v>854</v>
      </c>
      <c r="K955" t="s">
        <v>130</v>
      </c>
      <c r="L955" t="s">
        <v>854</v>
      </c>
      <c r="M955" t="s">
        <v>45</v>
      </c>
      <c r="N955">
        <v>1</v>
      </c>
      <c r="O955">
        <v>400</v>
      </c>
      <c r="P955" s="2">
        <f t="shared" si="14"/>
        <v>400</v>
      </c>
    </row>
    <row r="956" spans="1:16" x14ac:dyDescent="0.3">
      <c r="A956">
        <v>955</v>
      </c>
      <c r="B956" s="54">
        <v>45777</v>
      </c>
      <c r="C956" s="53" t="s">
        <v>749</v>
      </c>
      <c r="D956" s="53" t="s">
        <v>587</v>
      </c>
      <c r="E956" t="s">
        <v>746</v>
      </c>
      <c r="F956" t="s">
        <v>751</v>
      </c>
      <c r="G956" t="s">
        <v>18</v>
      </c>
      <c r="H956" t="s">
        <v>19</v>
      </c>
      <c r="I956" t="s">
        <v>854</v>
      </c>
      <c r="J956" t="s">
        <v>854</v>
      </c>
      <c r="K956" t="s">
        <v>854</v>
      </c>
      <c r="L956" t="s">
        <v>854</v>
      </c>
      <c r="M956" t="s">
        <v>45</v>
      </c>
      <c r="N956">
        <v>1</v>
      </c>
      <c r="O956">
        <v>1105.44</v>
      </c>
      <c r="P956" s="2">
        <f t="shared" si="14"/>
        <v>1105.44</v>
      </c>
    </row>
    <row r="957" spans="1:16" x14ac:dyDescent="0.3">
      <c r="A957">
        <v>956</v>
      </c>
      <c r="B957" s="54">
        <v>45777</v>
      </c>
      <c r="C957" s="53" t="s">
        <v>749</v>
      </c>
      <c r="D957" t="s">
        <v>334</v>
      </c>
      <c r="E957" t="s">
        <v>752</v>
      </c>
      <c r="F957" t="s">
        <v>752</v>
      </c>
      <c r="G957" t="s">
        <v>312</v>
      </c>
      <c r="H957" t="s">
        <v>8</v>
      </c>
      <c r="I957" t="s">
        <v>854</v>
      </c>
      <c r="J957" t="s">
        <v>854</v>
      </c>
      <c r="K957" t="s">
        <v>130</v>
      </c>
      <c r="L957" t="s">
        <v>854</v>
      </c>
      <c r="M957" t="s">
        <v>45</v>
      </c>
      <c r="N957">
        <v>1</v>
      </c>
      <c r="O957">
        <v>2041.31</v>
      </c>
      <c r="P957" s="2">
        <f t="shared" si="14"/>
        <v>2041.31</v>
      </c>
    </row>
    <row r="958" spans="1:16" x14ac:dyDescent="0.3">
      <c r="A958">
        <v>957</v>
      </c>
      <c r="B958" s="54">
        <v>45777</v>
      </c>
      <c r="C958" s="53" t="s">
        <v>749</v>
      </c>
      <c r="D958" t="s">
        <v>365</v>
      </c>
      <c r="E958" t="s">
        <v>752</v>
      </c>
      <c r="F958" t="s">
        <v>752</v>
      </c>
      <c r="G958" t="s">
        <v>312</v>
      </c>
      <c r="H958" t="s">
        <v>8</v>
      </c>
      <c r="I958" t="s">
        <v>854</v>
      </c>
      <c r="J958" t="s">
        <v>854</v>
      </c>
      <c r="K958" t="s">
        <v>130</v>
      </c>
      <c r="L958" t="s">
        <v>854</v>
      </c>
      <c r="M958" t="s">
        <v>45</v>
      </c>
      <c r="N958">
        <v>1</v>
      </c>
      <c r="O958">
        <v>1200</v>
      </c>
      <c r="P958" s="2">
        <f t="shared" si="14"/>
        <v>1200</v>
      </c>
    </row>
    <row r="959" spans="1:16" x14ac:dyDescent="0.3">
      <c r="A959">
        <v>958</v>
      </c>
      <c r="B959" s="54">
        <v>45777</v>
      </c>
      <c r="C959" s="53" t="s">
        <v>749</v>
      </c>
      <c r="D959" t="s">
        <v>455</v>
      </c>
      <c r="E959" t="s">
        <v>752</v>
      </c>
      <c r="F959" t="s">
        <v>752</v>
      </c>
      <c r="G959" t="s">
        <v>312</v>
      </c>
      <c r="H959" t="s">
        <v>8</v>
      </c>
      <c r="I959" t="s">
        <v>854</v>
      </c>
      <c r="J959" t="s">
        <v>854</v>
      </c>
      <c r="K959" t="s">
        <v>130</v>
      </c>
      <c r="L959" t="s">
        <v>854</v>
      </c>
      <c r="M959" t="s">
        <v>45</v>
      </c>
      <c r="N959">
        <v>1</v>
      </c>
      <c r="O959">
        <v>3700</v>
      </c>
      <c r="P959" s="2">
        <f t="shared" si="14"/>
        <v>3700</v>
      </c>
    </row>
    <row r="960" spans="1:16" x14ac:dyDescent="0.3">
      <c r="A960">
        <v>959</v>
      </c>
      <c r="B960" s="54">
        <v>45777</v>
      </c>
      <c r="C960" s="53" t="s">
        <v>749</v>
      </c>
      <c r="D960" t="s">
        <v>478</v>
      </c>
      <c r="E960" t="s">
        <v>752</v>
      </c>
      <c r="F960" t="s">
        <v>752</v>
      </c>
      <c r="G960" t="s">
        <v>312</v>
      </c>
      <c r="H960" t="s">
        <v>8</v>
      </c>
      <c r="I960" t="s">
        <v>854</v>
      </c>
      <c r="J960" t="s">
        <v>854</v>
      </c>
      <c r="K960" t="s">
        <v>130</v>
      </c>
      <c r="L960" t="s">
        <v>854</v>
      </c>
      <c r="M960" t="s">
        <v>45</v>
      </c>
      <c r="N960">
        <v>1</v>
      </c>
      <c r="O960">
        <v>800</v>
      </c>
      <c r="P960" s="2">
        <f t="shared" si="14"/>
        <v>800</v>
      </c>
    </row>
    <row r="961" spans="1:16" x14ac:dyDescent="0.3">
      <c r="A961">
        <v>960</v>
      </c>
      <c r="B961" s="54">
        <v>45777</v>
      </c>
      <c r="C961" s="53" t="s">
        <v>749</v>
      </c>
      <c r="D961" t="s">
        <v>394</v>
      </c>
      <c r="E961" t="s">
        <v>752</v>
      </c>
      <c r="F961" t="s">
        <v>752</v>
      </c>
      <c r="G961" t="s">
        <v>312</v>
      </c>
      <c r="H961" t="s">
        <v>8</v>
      </c>
      <c r="I961" t="s">
        <v>854</v>
      </c>
      <c r="J961" t="s">
        <v>854</v>
      </c>
      <c r="K961" t="s">
        <v>130</v>
      </c>
      <c r="L961" t="s">
        <v>854</v>
      </c>
      <c r="M961" t="s">
        <v>45</v>
      </c>
      <c r="N961">
        <v>1</v>
      </c>
      <c r="O961">
        <v>800</v>
      </c>
      <c r="P961" s="2">
        <f t="shared" si="14"/>
        <v>800</v>
      </c>
    </row>
    <row r="962" spans="1:16" x14ac:dyDescent="0.3">
      <c r="A962">
        <v>961</v>
      </c>
      <c r="B962" s="54">
        <v>45777</v>
      </c>
      <c r="C962" s="53" t="s">
        <v>749</v>
      </c>
      <c r="D962" t="s">
        <v>360</v>
      </c>
      <c r="E962" t="s">
        <v>752</v>
      </c>
      <c r="F962" t="s">
        <v>752</v>
      </c>
      <c r="G962" t="s">
        <v>312</v>
      </c>
      <c r="H962" t="s">
        <v>8</v>
      </c>
      <c r="I962" t="s">
        <v>854</v>
      </c>
      <c r="J962" t="s">
        <v>854</v>
      </c>
      <c r="K962" t="s">
        <v>130</v>
      </c>
      <c r="L962" t="s">
        <v>854</v>
      </c>
      <c r="M962" t="s">
        <v>45</v>
      </c>
      <c r="N962">
        <v>1</v>
      </c>
      <c r="O962">
        <v>800</v>
      </c>
      <c r="P962" s="2">
        <f t="shared" ref="P962:P1025" si="15">N962*O962</f>
        <v>800</v>
      </c>
    </row>
    <row r="963" spans="1:16" x14ac:dyDescent="0.3">
      <c r="A963">
        <v>962</v>
      </c>
      <c r="B963" s="54">
        <v>45777</v>
      </c>
      <c r="C963" s="53" t="s">
        <v>749</v>
      </c>
      <c r="D963" t="s">
        <v>364</v>
      </c>
      <c r="E963" t="s">
        <v>752</v>
      </c>
      <c r="F963" t="s">
        <v>752</v>
      </c>
      <c r="G963" t="s">
        <v>312</v>
      </c>
      <c r="H963" t="s">
        <v>8</v>
      </c>
      <c r="I963" t="s">
        <v>854</v>
      </c>
      <c r="J963" t="s">
        <v>854</v>
      </c>
      <c r="K963" t="s">
        <v>130</v>
      </c>
      <c r="L963" t="s">
        <v>854</v>
      </c>
      <c r="M963" t="s">
        <v>45</v>
      </c>
      <c r="N963">
        <v>1</v>
      </c>
      <c r="O963">
        <v>4860</v>
      </c>
      <c r="P963" s="2">
        <f t="shared" si="15"/>
        <v>4860</v>
      </c>
    </row>
    <row r="964" spans="1:16" x14ac:dyDescent="0.3">
      <c r="A964">
        <v>963</v>
      </c>
      <c r="B964" s="54">
        <v>45777</v>
      </c>
      <c r="C964" s="53" t="s">
        <v>749</v>
      </c>
      <c r="D964" t="s">
        <v>470</v>
      </c>
      <c r="E964" t="s">
        <v>752</v>
      </c>
      <c r="F964" t="s">
        <v>752</v>
      </c>
      <c r="G964" t="s">
        <v>312</v>
      </c>
      <c r="H964" t="s">
        <v>8</v>
      </c>
      <c r="I964" t="s">
        <v>854</v>
      </c>
      <c r="J964" t="s">
        <v>854</v>
      </c>
      <c r="K964" t="s">
        <v>130</v>
      </c>
      <c r="L964" t="s">
        <v>854</v>
      </c>
      <c r="M964" t="s">
        <v>45</v>
      </c>
      <c r="N964">
        <v>1</v>
      </c>
      <c r="O964">
        <v>2000</v>
      </c>
      <c r="P964" s="2">
        <f t="shared" si="15"/>
        <v>2000</v>
      </c>
    </row>
    <row r="965" spans="1:16" x14ac:dyDescent="0.3">
      <c r="A965">
        <v>964</v>
      </c>
      <c r="B965" s="54">
        <v>45777</v>
      </c>
      <c r="C965" s="53" t="s">
        <v>749</v>
      </c>
      <c r="D965" t="s">
        <v>574</v>
      </c>
      <c r="E965" t="s">
        <v>752</v>
      </c>
      <c r="F965" t="s">
        <v>752</v>
      </c>
      <c r="G965" t="s">
        <v>312</v>
      </c>
      <c r="H965" t="s">
        <v>8</v>
      </c>
      <c r="I965" t="s">
        <v>854</v>
      </c>
      <c r="J965" t="s">
        <v>854</v>
      </c>
      <c r="K965" t="s">
        <v>130</v>
      </c>
      <c r="L965" t="s">
        <v>854</v>
      </c>
      <c r="M965" t="s">
        <v>45</v>
      </c>
      <c r="N965">
        <v>1</v>
      </c>
      <c r="O965">
        <v>2310</v>
      </c>
      <c r="P965" s="2">
        <f t="shared" si="15"/>
        <v>2310</v>
      </c>
    </row>
    <row r="966" spans="1:16" x14ac:dyDescent="0.3">
      <c r="A966">
        <v>965</v>
      </c>
      <c r="B966" s="54">
        <v>45778</v>
      </c>
      <c r="C966" t="s">
        <v>748</v>
      </c>
      <c r="D966" t="s">
        <v>756</v>
      </c>
      <c r="E966" t="s">
        <v>752</v>
      </c>
      <c r="F966" t="s">
        <v>103</v>
      </c>
      <c r="G966" t="str">
        <f>VLOOKUP(F966,'Ingresos RockstarSkull'!$B:$D,3,0)</f>
        <v>Manuel Reyes</v>
      </c>
      <c r="H966" t="s">
        <v>97</v>
      </c>
      <c r="I966" t="s">
        <v>104</v>
      </c>
      <c r="J966" t="s">
        <v>95</v>
      </c>
      <c r="K966" t="s">
        <v>130</v>
      </c>
      <c r="L966">
        <v>0</v>
      </c>
      <c r="M966" t="s">
        <v>51</v>
      </c>
      <c r="N966">
        <v>1</v>
      </c>
      <c r="O966">
        <v>1500</v>
      </c>
      <c r="P966" s="2">
        <f t="shared" si="15"/>
        <v>1500</v>
      </c>
    </row>
    <row r="967" spans="1:16" x14ac:dyDescent="0.3">
      <c r="A967">
        <v>966</v>
      </c>
      <c r="B967" s="54">
        <v>45779</v>
      </c>
      <c r="C967" s="53" t="s">
        <v>748</v>
      </c>
      <c r="D967" t="s">
        <v>792</v>
      </c>
      <c r="E967" t="s">
        <v>752</v>
      </c>
      <c r="F967" t="s">
        <v>169</v>
      </c>
      <c r="G967" t="str">
        <f>VLOOKUP(F967,'Ingresos RockstarSkull'!$B:$D,3,0)</f>
        <v>Demian Andrade</v>
      </c>
      <c r="H967" t="s">
        <v>97</v>
      </c>
      <c r="I967" t="s">
        <v>99</v>
      </c>
      <c r="J967" t="s">
        <v>95</v>
      </c>
      <c r="K967" t="s">
        <v>114</v>
      </c>
      <c r="L967" t="s">
        <v>170</v>
      </c>
      <c r="M967" t="s">
        <v>51</v>
      </c>
      <c r="N967">
        <v>1</v>
      </c>
      <c r="O967">
        <v>0</v>
      </c>
      <c r="P967" s="2">
        <f t="shared" si="15"/>
        <v>0</v>
      </c>
    </row>
    <row r="968" spans="1:16" x14ac:dyDescent="0.3">
      <c r="A968">
        <v>967</v>
      </c>
      <c r="B968" s="54">
        <v>45779</v>
      </c>
      <c r="C968" s="53" t="s">
        <v>748</v>
      </c>
      <c r="D968" t="s">
        <v>793</v>
      </c>
      <c r="E968" t="s">
        <v>752</v>
      </c>
      <c r="F968" t="s">
        <v>171</v>
      </c>
      <c r="G968" t="str">
        <f>VLOOKUP(F968,'Ingresos RockstarSkull'!$B:$D,3,0)</f>
        <v>Manuel Reyes</v>
      </c>
      <c r="H968" t="s">
        <v>97</v>
      </c>
      <c r="I968" t="s">
        <v>99</v>
      </c>
      <c r="J968" t="s">
        <v>95</v>
      </c>
      <c r="K968" t="s">
        <v>114</v>
      </c>
      <c r="L968" t="s">
        <v>170</v>
      </c>
      <c r="M968" t="s">
        <v>51</v>
      </c>
      <c r="N968">
        <v>1</v>
      </c>
      <c r="O968">
        <v>0</v>
      </c>
      <c r="P968" s="2">
        <f t="shared" si="15"/>
        <v>0</v>
      </c>
    </row>
    <row r="969" spans="1:16" x14ac:dyDescent="0.3">
      <c r="A969">
        <v>968</v>
      </c>
      <c r="B969" s="54">
        <v>45780</v>
      </c>
      <c r="C969" s="53" t="s">
        <v>749</v>
      </c>
      <c r="D969" t="s">
        <v>577</v>
      </c>
      <c r="E969" t="s">
        <v>752</v>
      </c>
      <c r="F969" t="s">
        <v>752</v>
      </c>
      <c r="G969" t="s">
        <v>312</v>
      </c>
      <c r="H969" t="s">
        <v>8</v>
      </c>
      <c r="I969" t="s">
        <v>854</v>
      </c>
      <c r="J969" t="s">
        <v>854</v>
      </c>
      <c r="K969" t="s">
        <v>130</v>
      </c>
      <c r="L969" t="s">
        <v>854</v>
      </c>
      <c r="M969" t="s">
        <v>45</v>
      </c>
      <c r="N969">
        <v>1</v>
      </c>
      <c r="O969">
        <v>400</v>
      </c>
      <c r="P969" s="2">
        <f t="shared" si="15"/>
        <v>400</v>
      </c>
    </row>
    <row r="970" spans="1:16" x14ac:dyDescent="0.3">
      <c r="A970">
        <v>969</v>
      </c>
      <c r="B970" s="54">
        <v>45781</v>
      </c>
      <c r="C970" s="53" t="s">
        <v>748</v>
      </c>
      <c r="D970" t="s">
        <v>782</v>
      </c>
      <c r="E970" t="s">
        <v>752</v>
      </c>
      <c r="F970" t="s">
        <v>617</v>
      </c>
      <c r="G970" t="s">
        <v>883</v>
      </c>
      <c r="H970" t="s">
        <v>97</v>
      </c>
      <c r="I970" t="s">
        <v>154</v>
      </c>
      <c r="J970" t="s">
        <v>95</v>
      </c>
      <c r="K970" t="s">
        <v>114</v>
      </c>
      <c r="L970" t="s">
        <v>155</v>
      </c>
      <c r="M970" t="s">
        <v>45</v>
      </c>
      <c r="N970">
        <v>1</v>
      </c>
      <c r="O970">
        <v>1350</v>
      </c>
      <c r="P970" s="2">
        <f t="shared" si="15"/>
        <v>1350</v>
      </c>
    </row>
    <row r="971" spans="1:16" x14ac:dyDescent="0.3">
      <c r="A971">
        <v>970</v>
      </c>
      <c r="B971" s="54">
        <v>45781</v>
      </c>
      <c r="C971" s="53" t="s">
        <v>748</v>
      </c>
      <c r="D971" t="s">
        <v>778</v>
      </c>
      <c r="E971" t="s">
        <v>752</v>
      </c>
      <c r="F971" t="s">
        <v>144</v>
      </c>
      <c r="G971" t="str">
        <f>VLOOKUP(F971,'Ingresos RockstarSkull'!$B:$D,3,0)</f>
        <v>Julio Olvera</v>
      </c>
      <c r="H971" t="s">
        <v>97</v>
      </c>
      <c r="I971" t="s">
        <v>115</v>
      </c>
      <c r="J971" t="s">
        <v>95</v>
      </c>
      <c r="K971" t="s">
        <v>114</v>
      </c>
      <c r="L971" t="s">
        <v>145</v>
      </c>
      <c r="M971" t="s">
        <v>45</v>
      </c>
      <c r="N971">
        <v>1</v>
      </c>
      <c r="O971">
        <v>1350</v>
      </c>
      <c r="P971" s="2">
        <f t="shared" si="15"/>
        <v>1350</v>
      </c>
    </row>
    <row r="972" spans="1:16" x14ac:dyDescent="0.3">
      <c r="A972">
        <v>971</v>
      </c>
      <c r="B972" s="54">
        <v>45781</v>
      </c>
      <c r="C972" s="53" t="s">
        <v>748</v>
      </c>
      <c r="D972" t="s">
        <v>768</v>
      </c>
      <c r="E972" t="s">
        <v>752</v>
      </c>
      <c r="F972" t="s">
        <v>126</v>
      </c>
      <c r="G972" t="str">
        <f>VLOOKUP(F972,'Ingresos RockstarSkull'!$B:$D,3,0)</f>
        <v>Julio Olvera</v>
      </c>
      <c r="H972" t="s">
        <v>97</v>
      </c>
      <c r="I972" t="s">
        <v>127</v>
      </c>
      <c r="J972" t="s">
        <v>95</v>
      </c>
      <c r="K972" t="s">
        <v>114</v>
      </c>
      <c r="L972" t="s">
        <v>128</v>
      </c>
      <c r="M972" t="s">
        <v>45</v>
      </c>
      <c r="N972">
        <v>1</v>
      </c>
      <c r="O972">
        <v>1800</v>
      </c>
      <c r="P972" s="2">
        <f t="shared" si="15"/>
        <v>1800</v>
      </c>
    </row>
    <row r="973" spans="1:16" x14ac:dyDescent="0.3">
      <c r="A973">
        <v>972</v>
      </c>
      <c r="B973" s="54">
        <v>45781</v>
      </c>
      <c r="C973" t="s">
        <v>748</v>
      </c>
      <c r="D973" t="s">
        <v>758</v>
      </c>
      <c r="E973" t="s">
        <v>752</v>
      </c>
      <c r="F973" t="s">
        <v>107</v>
      </c>
      <c r="G973" t="str">
        <f>VLOOKUP(F973,'Ingresos RockstarSkull'!$B:$D,3,0)</f>
        <v>Julio Olvera</v>
      </c>
      <c r="H973" t="s">
        <v>8</v>
      </c>
      <c r="I973" t="s">
        <v>108</v>
      </c>
      <c r="J973" t="s">
        <v>95</v>
      </c>
      <c r="K973" t="s">
        <v>114</v>
      </c>
      <c r="L973" t="s">
        <v>555</v>
      </c>
      <c r="M973" t="s">
        <v>45</v>
      </c>
      <c r="N973">
        <v>1</v>
      </c>
      <c r="O973">
        <v>1350</v>
      </c>
      <c r="P973" s="2">
        <f t="shared" si="15"/>
        <v>1350</v>
      </c>
    </row>
    <row r="974" spans="1:16" x14ac:dyDescent="0.3">
      <c r="A974">
        <v>973</v>
      </c>
      <c r="B974" s="54">
        <v>45782</v>
      </c>
      <c r="C974" s="53" t="s">
        <v>748</v>
      </c>
      <c r="D974" t="s">
        <v>795</v>
      </c>
      <c r="E974" t="s">
        <v>752</v>
      </c>
      <c r="F974" t="s">
        <v>174</v>
      </c>
      <c r="G974" t="str">
        <f>VLOOKUP(F974,'Ingresos RockstarSkull'!$B:$D,3,0)</f>
        <v>Julio Olvera</v>
      </c>
      <c r="H974" t="s">
        <v>97</v>
      </c>
      <c r="I974" t="s">
        <v>136</v>
      </c>
      <c r="J974" t="s">
        <v>95</v>
      </c>
      <c r="K974" t="s">
        <v>114</v>
      </c>
      <c r="L974" t="s">
        <v>175</v>
      </c>
      <c r="M974" t="s">
        <v>45</v>
      </c>
      <c r="N974">
        <v>1</v>
      </c>
      <c r="O974">
        <v>1350</v>
      </c>
      <c r="P974" s="2">
        <f t="shared" si="15"/>
        <v>1350</v>
      </c>
    </row>
    <row r="975" spans="1:16" x14ac:dyDescent="0.3">
      <c r="A975">
        <v>974</v>
      </c>
      <c r="B975" s="54">
        <v>45782</v>
      </c>
      <c r="C975" s="53" t="s">
        <v>748</v>
      </c>
      <c r="D975" t="s">
        <v>787</v>
      </c>
      <c r="E975" t="s">
        <v>752</v>
      </c>
      <c r="F975" t="s">
        <v>160</v>
      </c>
      <c r="G975" t="str">
        <f>VLOOKUP(F975,'Ingresos RockstarSkull'!$B:$D,3,0)</f>
        <v>Nahomy Perez</v>
      </c>
      <c r="H975" t="s">
        <v>97</v>
      </c>
      <c r="I975" t="s">
        <v>161</v>
      </c>
      <c r="J975" t="s">
        <v>95</v>
      </c>
      <c r="K975" t="s">
        <v>114</v>
      </c>
      <c r="L975" t="s">
        <v>160</v>
      </c>
      <c r="M975" t="s">
        <v>51</v>
      </c>
      <c r="N975">
        <v>1</v>
      </c>
      <c r="O975">
        <v>1350</v>
      </c>
      <c r="P975" s="2">
        <f t="shared" si="15"/>
        <v>1350</v>
      </c>
    </row>
    <row r="976" spans="1:16" x14ac:dyDescent="0.3">
      <c r="A976">
        <v>975</v>
      </c>
      <c r="B976" s="54">
        <v>45782</v>
      </c>
      <c r="C976" s="53" t="s">
        <v>748</v>
      </c>
      <c r="D976" t="s">
        <v>780</v>
      </c>
      <c r="E976" t="s">
        <v>752</v>
      </c>
      <c r="F976" t="s">
        <v>148</v>
      </c>
      <c r="G976" t="s">
        <v>883</v>
      </c>
      <c r="H976" t="s">
        <v>97</v>
      </c>
      <c r="I976" t="s">
        <v>149</v>
      </c>
      <c r="J976" t="s">
        <v>95</v>
      </c>
      <c r="K976" t="s">
        <v>114</v>
      </c>
      <c r="L976" t="s">
        <v>150</v>
      </c>
      <c r="M976" t="s">
        <v>45</v>
      </c>
      <c r="N976">
        <v>1</v>
      </c>
      <c r="O976">
        <v>1350</v>
      </c>
      <c r="P976" s="2">
        <f t="shared" si="15"/>
        <v>1350</v>
      </c>
    </row>
    <row r="977" spans="1:16" x14ac:dyDescent="0.3">
      <c r="A977">
        <v>976</v>
      </c>
      <c r="B977" s="54">
        <v>45782</v>
      </c>
      <c r="C977" s="53" t="s">
        <v>749</v>
      </c>
      <c r="D977" t="s">
        <v>357</v>
      </c>
      <c r="E977" t="s">
        <v>752</v>
      </c>
      <c r="F977" t="s">
        <v>752</v>
      </c>
      <c r="G977" t="s">
        <v>18</v>
      </c>
      <c r="H977" t="s">
        <v>8</v>
      </c>
      <c r="I977" t="s">
        <v>854</v>
      </c>
      <c r="J977" t="s">
        <v>854</v>
      </c>
      <c r="K977" t="s">
        <v>130</v>
      </c>
      <c r="L977" t="s">
        <v>854</v>
      </c>
      <c r="M977" t="s">
        <v>45</v>
      </c>
      <c r="N977">
        <v>1</v>
      </c>
      <c r="O977">
        <v>646</v>
      </c>
      <c r="P977" s="2">
        <f t="shared" si="15"/>
        <v>646</v>
      </c>
    </row>
    <row r="978" spans="1:16" x14ac:dyDescent="0.3">
      <c r="A978">
        <v>977</v>
      </c>
      <c r="B978" s="54">
        <v>45785</v>
      </c>
      <c r="C978" s="53" t="s">
        <v>748</v>
      </c>
      <c r="D978" t="s">
        <v>820</v>
      </c>
      <c r="E978" t="s">
        <v>752</v>
      </c>
      <c r="F978" t="s">
        <v>597</v>
      </c>
      <c r="G978" t="s">
        <v>883</v>
      </c>
      <c r="H978" t="s">
        <v>100</v>
      </c>
      <c r="I978" t="s">
        <v>723</v>
      </c>
      <c r="J978" t="s">
        <v>95</v>
      </c>
      <c r="K978" t="s">
        <v>130</v>
      </c>
      <c r="L978" t="s">
        <v>613</v>
      </c>
      <c r="M978" t="s">
        <v>45</v>
      </c>
      <c r="N978">
        <v>1</v>
      </c>
      <c r="O978">
        <v>1350</v>
      </c>
      <c r="P978" s="2">
        <f t="shared" si="15"/>
        <v>1350</v>
      </c>
    </row>
    <row r="979" spans="1:16" x14ac:dyDescent="0.3">
      <c r="A979">
        <v>978</v>
      </c>
      <c r="B979" s="54">
        <v>45785</v>
      </c>
      <c r="C979" s="53" t="s">
        <v>749</v>
      </c>
      <c r="D979" t="s">
        <v>589</v>
      </c>
      <c r="E979" t="s">
        <v>752</v>
      </c>
      <c r="F979" t="s">
        <v>752</v>
      </c>
      <c r="G979" t="s">
        <v>312</v>
      </c>
      <c r="H979" t="s">
        <v>8</v>
      </c>
      <c r="I979" t="s">
        <v>854</v>
      </c>
      <c r="J979" t="s">
        <v>854</v>
      </c>
      <c r="K979" t="s">
        <v>130</v>
      </c>
      <c r="L979" t="s">
        <v>854</v>
      </c>
      <c r="M979" t="s">
        <v>45</v>
      </c>
      <c r="N979">
        <v>1</v>
      </c>
      <c r="O979">
        <v>3000</v>
      </c>
      <c r="P979" s="2">
        <f t="shared" si="15"/>
        <v>3000</v>
      </c>
    </row>
    <row r="980" spans="1:16" x14ac:dyDescent="0.3">
      <c r="A980">
        <v>979</v>
      </c>
      <c r="B980" s="54">
        <v>45786</v>
      </c>
      <c r="C980" t="s">
        <v>748</v>
      </c>
      <c r="D980" t="s">
        <v>760</v>
      </c>
      <c r="E980" t="s">
        <v>752</v>
      </c>
      <c r="F980" t="s">
        <v>110</v>
      </c>
      <c r="G980" t="s">
        <v>883</v>
      </c>
      <c r="H980" t="s">
        <v>97</v>
      </c>
      <c r="I980" t="s">
        <v>111</v>
      </c>
      <c r="J980" t="s">
        <v>95</v>
      </c>
      <c r="K980" t="s">
        <v>114</v>
      </c>
      <c r="L980" t="s">
        <v>112</v>
      </c>
      <c r="M980" t="s">
        <v>45</v>
      </c>
      <c r="N980">
        <v>1</v>
      </c>
      <c r="O980">
        <v>1800</v>
      </c>
      <c r="P980" s="2">
        <f t="shared" si="15"/>
        <v>1800</v>
      </c>
    </row>
    <row r="981" spans="1:16" x14ac:dyDescent="0.3">
      <c r="A981">
        <v>980</v>
      </c>
      <c r="B981" s="54">
        <v>45786</v>
      </c>
      <c r="C981" s="53" t="s">
        <v>749</v>
      </c>
      <c r="D981" t="s">
        <v>279</v>
      </c>
      <c r="E981" t="s">
        <v>752</v>
      </c>
      <c r="F981" t="s">
        <v>752</v>
      </c>
      <c r="G981" t="s">
        <v>312</v>
      </c>
      <c r="H981" t="s">
        <v>8</v>
      </c>
      <c r="I981" t="s">
        <v>854</v>
      </c>
      <c r="J981" t="s">
        <v>854</v>
      </c>
      <c r="K981" t="s">
        <v>130</v>
      </c>
      <c r="L981" t="s">
        <v>854</v>
      </c>
      <c r="M981" t="s">
        <v>45</v>
      </c>
      <c r="N981">
        <v>1</v>
      </c>
      <c r="O981">
        <v>4500</v>
      </c>
      <c r="P981" s="2">
        <f t="shared" si="15"/>
        <v>4500</v>
      </c>
    </row>
    <row r="982" spans="1:16" x14ac:dyDescent="0.3">
      <c r="A982">
        <v>981</v>
      </c>
      <c r="B982" s="54">
        <v>45788</v>
      </c>
      <c r="C982" s="53" t="s">
        <v>748</v>
      </c>
      <c r="D982" t="s">
        <v>809</v>
      </c>
      <c r="E982" t="s">
        <v>752</v>
      </c>
      <c r="F982" t="s">
        <v>507</v>
      </c>
      <c r="G982" t="str">
        <f>VLOOKUP(F982,'Ingresos RockstarSkull'!$B:$D,3,0)</f>
        <v>Julio Olvera</v>
      </c>
      <c r="H982" t="s">
        <v>8</v>
      </c>
      <c r="I982" t="s">
        <v>509</v>
      </c>
      <c r="J982" t="s">
        <v>95</v>
      </c>
      <c r="K982" t="s">
        <v>130</v>
      </c>
      <c r="L982" t="s">
        <v>508</v>
      </c>
      <c r="M982" t="s">
        <v>45</v>
      </c>
      <c r="N982">
        <v>1</v>
      </c>
      <c r="O982">
        <v>0</v>
      </c>
      <c r="P982" s="2">
        <f t="shared" si="15"/>
        <v>0</v>
      </c>
    </row>
    <row r="983" spans="1:16" x14ac:dyDescent="0.3">
      <c r="A983">
        <v>982</v>
      </c>
      <c r="B983" s="54">
        <v>45789</v>
      </c>
      <c r="C983" s="53" t="s">
        <v>749</v>
      </c>
      <c r="D983" t="s">
        <v>645</v>
      </c>
      <c r="E983" t="s">
        <v>752</v>
      </c>
      <c r="F983" t="s">
        <v>752</v>
      </c>
      <c r="G983" t="s">
        <v>312</v>
      </c>
      <c r="H983" t="s">
        <v>8</v>
      </c>
      <c r="I983" t="s">
        <v>854</v>
      </c>
      <c r="J983" t="s">
        <v>854</v>
      </c>
      <c r="K983" t="s">
        <v>130</v>
      </c>
      <c r="L983" t="s">
        <v>854</v>
      </c>
      <c r="M983" t="s">
        <v>45</v>
      </c>
      <c r="N983">
        <v>1</v>
      </c>
      <c r="O983">
        <v>400</v>
      </c>
      <c r="P983" s="2">
        <f t="shared" si="15"/>
        <v>400</v>
      </c>
    </row>
    <row r="984" spans="1:16" x14ac:dyDescent="0.3">
      <c r="A984">
        <v>983</v>
      </c>
      <c r="B984" s="54">
        <v>45790</v>
      </c>
      <c r="C984" s="53" t="s">
        <v>748</v>
      </c>
      <c r="D984" t="s">
        <v>790</v>
      </c>
      <c r="E984" t="s">
        <v>752</v>
      </c>
      <c r="F984" t="s">
        <v>166</v>
      </c>
      <c r="G984" t="str">
        <f>VLOOKUP(F984,'Ingresos RockstarSkull'!$B:$D,3,0)</f>
        <v>Luis Blanquet</v>
      </c>
      <c r="H984" t="s">
        <v>97</v>
      </c>
      <c r="I984" t="s">
        <v>99</v>
      </c>
      <c r="J984" t="s">
        <v>95</v>
      </c>
      <c r="K984" t="s">
        <v>114</v>
      </c>
      <c r="L984" t="s">
        <v>166</v>
      </c>
      <c r="M984" t="s">
        <v>45</v>
      </c>
      <c r="N984">
        <v>1</v>
      </c>
      <c r="O984">
        <v>1350</v>
      </c>
      <c r="P984" s="2">
        <f t="shared" si="15"/>
        <v>1350</v>
      </c>
    </row>
    <row r="985" spans="1:16" x14ac:dyDescent="0.3">
      <c r="A985">
        <v>984</v>
      </c>
      <c r="B985" s="54">
        <v>45792</v>
      </c>
      <c r="C985" s="53" t="s">
        <v>748</v>
      </c>
      <c r="D985" t="s">
        <v>819</v>
      </c>
      <c r="E985" t="s">
        <v>752</v>
      </c>
      <c r="F985" t="s">
        <v>622</v>
      </c>
      <c r="G985" t="s">
        <v>883</v>
      </c>
      <c r="H985" t="s">
        <v>100</v>
      </c>
      <c r="I985" t="s">
        <v>722</v>
      </c>
      <c r="J985" t="s">
        <v>95</v>
      </c>
      <c r="K985" t="s">
        <v>130</v>
      </c>
      <c r="L985">
        <v>0</v>
      </c>
      <c r="M985" t="s">
        <v>45</v>
      </c>
      <c r="N985">
        <v>1</v>
      </c>
      <c r="O985">
        <v>1350</v>
      </c>
      <c r="P985" s="2">
        <f t="shared" si="15"/>
        <v>1350</v>
      </c>
    </row>
    <row r="986" spans="1:16" x14ac:dyDescent="0.3">
      <c r="A986">
        <v>985</v>
      </c>
      <c r="B986" s="54">
        <v>45792</v>
      </c>
      <c r="C986" s="53" t="s">
        <v>748</v>
      </c>
      <c r="D986" t="s">
        <v>876</v>
      </c>
      <c r="E986" t="s">
        <v>752</v>
      </c>
      <c r="F986" t="s">
        <v>860</v>
      </c>
      <c r="G986" t="s">
        <v>883</v>
      </c>
      <c r="H986" t="s">
        <v>8</v>
      </c>
      <c r="I986" t="s">
        <v>568</v>
      </c>
      <c r="J986" t="s">
        <v>95</v>
      </c>
      <c r="K986" t="s">
        <v>130</v>
      </c>
      <c r="L986" t="s">
        <v>659</v>
      </c>
      <c r="M986" t="s">
        <v>45</v>
      </c>
      <c r="N986">
        <v>1</v>
      </c>
      <c r="O986">
        <v>0</v>
      </c>
      <c r="P986" s="2">
        <f t="shared" si="15"/>
        <v>0</v>
      </c>
    </row>
    <row r="987" spans="1:16" x14ac:dyDescent="0.3">
      <c r="A987">
        <v>986</v>
      </c>
      <c r="B987" s="54">
        <v>45793</v>
      </c>
      <c r="C987" s="53" t="s">
        <v>749</v>
      </c>
      <c r="D987" t="s">
        <v>574</v>
      </c>
      <c r="E987" t="s">
        <v>752</v>
      </c>
      <c r="F987" t="s">
        <v>752</v>
      </c>
      <c r="G987" t="s">
        <v>312</v>
      </c>
      <c r="H987" t="s">
        <v>8</v>
      </c>
      <c r="I987" t="s">
        <v>854</v>
      </c>
      <c r="J987" t="s">
        <v>854</v>
      </c>
      <c r="K987" t="s">
        <v>130</v>
      </c>
      <c r="L987" t="s">
        <v>854</v>
      </c>
      <c r="M987" t="s">
        <v>45</v>
      </c>
      <c r="N987">
        <v>1</v>
      </c>
      <c r="O987">
        <v>2250</v>
      </c>
      <c r="P987" s="2">
        <f t="shared" si="15"/>
        <v>2250</v>
      </c>
    </row>
    <row r="988" spans="1:16" x14ac:dyDescent="0.3">
      <c r="A988">
        <v>987</v>
      </c>
      <c r="B988" s="54">
        <v>45794</v>
      </c>
      <c r="C988" s="53" t="s">
        <v>748</v>
      </c>
      <c r="D988" t="s">
        <v>822</v>
      </c>
      <c r="E988" t="s">
        <v>752</v>
      </c>
      <c r="F988" t="s">
        <v>605</v>
      </c>
      <c r="G988" t="str">
        <f>VLOOKUP(F988,'Ingresos RockstarSkull'!$B:$D,3,0)</f>
        <v>Julio Olvera</v>
      </c>
      <c r="H988" t="s">
        <v>97</v>
      </c>
      <c r="I988" t="s">
        <v>661</v>
      </c>
      <c r="J988" t="s">
        <v>95</v>
      </c>
      <c r="K988" t="s">
        <v>130</v>
      </c>
      <c r="L988">
        <v>0</v>
      </c>
      <c r="M988" t="s">
        <v>45</v>
      </c>
      <c r="N988">
        <v>1</v>
      </c>
      <c r="O988">
        <v>1350</v>
      </c>
      <c r="P988" s="2">
        <f t="shared" si="15"/>
        <v>1350</v>
      </c>
    </row>
    <row r="989" spans="1:16" x14ac:dyDescent="0.3">
      <c r="A989">
        <v>988</v>
      </c>
      <c r="B989" s="54">
        <v>45796</v>
      </c>
      <c r="C989" s="53" t="s">
        <v>748</v>
      </c>
      <c r="D989" t="s">
        <v>824</v>
      </c>
      <c r="E989" t="s">
        <v>752</v>
      </c>
      <c r="F989" t="s">
        <v>601</v>
      </c>
      <c r="G989" t="str">
        <f>VLOOKUP(F989,'Ingresos RockstarSkull'!$B:$D,3,0)</f>
        <v>Nahomy Perez</v>
      </c>
      <c r="H989" t="s">
        <v>97</v>
      </c>
      <c r="I989" t="s">
        <v>720</v>
      </c>
      <c r="J989" t="s">
        <v>95</v>
      </c>
      <c r="K989" t="s">
        <v>114</v>
      </c>
      <c r="L989">
        <v>0</v>
      </c>
      <c r="M989" t="s">
        <v>45</v>
      </c>
      <c r="N989">
        <v>1</v>
      </c>
      <c r="O989">
        <v>1350</v>
      </c>
      <c r="P989" s="2">
        <f t="shared" si="15"/>
        <v>1350</v>
      </c>
    </row>
    <row r="990" spans="1:16" x14ac:dyDescent="0.3">
      <c r="A990">
        <v>989</v>
      </c>
      <c r="B990" s="54">
        <v>45796</v>
      </c>
      <c r="C990" s="53" t="s">
        <v>748</v>
      </c>
      <c r="D990" t="s">
        <v>875</v>
      </c>
      <c r="E990" t="s">
        <v>752</v>
      </c>
      <c r="F990" t="s">
        <v>859</v>
      </c>
      <c r="G990" t="str">
        <f>VLOOKUP(F990,'Ingresos RockstarSkull'!$B:$D,3,0)</f>
        <v>Julio Olvera</v>
      </c>
      <c r="H990" t="s">
        <v>8</v>
      </c>
      <c r="I990" t="s">
        <v>544</v>
      </c>
      <c r="J990" t="s">
        <v>95</v>
      </c>
      <c r="K990" t="s">
        <v>130</v>
      </c>
      <c r="L990">
        <v>0</v>
      </c>
      <c r="M990" t="s">
        <v>45</v>
      </c>
      <c r="N990">
        <v>2</v>
      </c>
      <c r="O990">
        <v>1275</v>
      </c>
      <c r="P990" s="2">
        <f t="shared" si="15"/>
        <v>2550</v>
      </c>
    </row>
    <row r="991" spans="1:16" x14ac:dyDescent="0.3">
      <c r="A991">
        <v>990</v>
      </c>
      <c r="B991" s="54">
        <v>45796</v>
      </c>
      <c r="C991" s="53" t="s">
        <v>749</v>
      </c>
      <c r="D991" t="s">
        <v>641</v>
      </c>
      <c r="E991" t="s">
        <v>752</v>
      </c>
      <c r="F991" t="s">
        <v>752</v>
      </c>
      <c r="G991" t="s">
        <v>312</v>
      </c>
      <c r="H991" t="s">
        <v>8</v>
      </c>
      <c r="I991" t="s">
        <v>854</v>
      </c>
      <c r="J991" t="s">
        <v>854</v>
      </c>
      <c r="K991" t="s">
        <v>130</v>
      </c>
      <c r="L991" t="s">
        <v>854</v>
      </c>
      <c r="M991" t="s">
        <v>45</v>
      </c>
      <c r="N991">
        <v>1</v>
      </c>
      <c r="O991">
        <v>400</v>
      </c>
      <c r="P991" s="2">
        <f t="shared" si="15"/>
        <v>400</v>
      </c>
    </row>
    <row r="992" spans="1:16" x14ac:dyDescent="0.3">
      <c r="A992">
        <v>991</v>
      </c>
      <c r="B992" s="54">
        <v>45797</v>
      </c>
      <c r="C992" s="53" t="s">
        <v>748</v>
      </c>
      <c r="D992" t="s">
        <v>823</v>
      </c>
      <c r="E992" t="s">
        <v>752</v>
      </c>
      <c r="F992" t="s">
        <v>599</v>
      </c>
      <c r="G992" t="str">
        <f>VLOOKUP(F992,'Ingresos RockstarSkull'!$B:$D,3,0)</f>
        <v>Julio Olvera</v>
      </c>
      <c r="H992" t="s">
        <v>97</v>
      </c>
      <c r="I992" t="s">
        <v>721</v>
      </c>
      <c r="J992" t="s">
        <v>95</v>
      </c>
      <c r="K992" t="s">
        <v>130</v>
      </c>
      <c r="L992">
        <v>0</v>
      </c>
      <c r="M992" t="s">
        <v>45</v>
      </c>
      <c r="N992">
        <v>1</v>
      </c>
      <c r="O992">
        <v>1350</v>
      </c>
      <c r="P992" s="2">
        <f t="shared" si="15"/>
        <v>1350</v>
      </c>
    </row>
    <row r="993" spans="1:16" x14ac:dyDescent="0.3">
      <c r="A993">
        <v>992</v>
      </c>
      <c r="B993" s="54">
        <v>45797</v>
      </c>
      <c r="C993" s="53" t="s">
        <v>748</v>
      </c>
      <c r="D993" t="s">
        <v>811</v>
      </c>
      <c r="E993" t="s">
        <v>752</v>
      </c>
      <c r="F993" t="s">
        <v>502</v>
      </c>
      <c r="G993" t="str">
        <f>VLOOKUP(F993,'Ingresos RockstarSkull'!$B:$D,3,0)</f>
        <v>Demian Andrade</v>
      </c>
      <c r="H993" t="s">
        <v>97</v>
      </c>
      <c r="I993" t="s">
        <v>503</v>
      </c>
      <c r="J993" t="s">
        <v>95</v>
      </c>
      <c r="K993" t="s">
        <v>130</v>
      </c>
      <c r="L993" t="s">
        <v>504</v>
      </c>
      <c r="M993" t="s">
        <v>45</v>
      </c>
      <c r="N993">
        <v>1</v>
      </c>
      <c r="O993">
        <v>1350</v>
      </c>
      <c r="P993" s="2">
        <f t="shared" si="15"/>
        <v>1350</v>
      </c>
    </row>
    <row r="994" spans="1:16" x14ac:dyDescent="0.3">
      <c r="A994">
        <v>993</v>
      </c>
      <c r="B994" s="54">
        <v>45797</v>
      </c>
      <c r="C994" t="s">
        <v>748</v>
      </c>
      <c r="D994" t="s">
        <v>763</v>
      </c>
      <c r="E994" t="s">
        <v>752</v>
      </c>
      <c r="F994" t="s">
        <v>116</v>
      </c>
      <c r="G994" t="str">
        <f>VLOOKUP(F994,'Ingresos RockstarSkull'!$B:$D,3,0)</f>
        <v>Hugo Vázquez</v>
      </c>
      <c r="H994" t="s">
        <v>97</v>
      </c>
      <c r="I994" t="s">
        <v>96</v>
      </c>
      <c r="J994" t="s">
        <v>95</v>
      </c>
      <c r="K994" t="s">
        <v>114</v>
      </c>
      <c r="L994" t="s">
        <v>117</v>
      </c>
      <c r="M994" t="s">
        <v>45</v>
      </c>
      <c r="N994">
        <v>1</v>
      </c>
      <c r="O994">
        <v>1350</v>
      </c>
      <c r="P994" s="2">
        <f t="shared" si="15"/>
        <v>1350</v>
      </c>
    </row>
    <row r="995" spans="1:16" x14ac:dyDescent="0.3">
      <c r="A995">
        <v>994</v>
      </c>
      <c r="B995" s="54">
        <v>45798</v>
      </c>
      <c r="C995" s="53" t="s">
        <v>749</v>
      </c>
      <c r="D995" s="53" t="s">
        <v>585</v>
      </c>
      <c r="E995" t="s">
        <v>746</v>
      </c>
      <c r="F995" t="s">
        <v>751</v>
      </c>
      <c r="G995" t="s">
        <v>18</v>
      </c>
      <c r="H995" t="s">
        <v>19</v>
      </c>
      <c r="I995" t="s">
        <v>854</v>
      </c>
      <c r="J995" t="s">
        <v>854</v>
      </c>
      <c r="K995" t="s">
        <v>854</v>
      </c>
      <c r="L995" t="s">
        <v>854</v>
      </c>
      <c r="M995" t="s">
        <v>45</v>
      </c>
      <c r="N995">
        <v>9</v>
      </c>
      <c r="O995">
        <v>188.35</v>
      </c>
      <c r="P995" s="2">
        <f t="shared" si="15"/>
        <v>1695.1499999999999</v>
      </c>
    </row>
    <row r="996" spans="1:16" x14ac:dyDescent="0.3">
      <c r="A996">
        <v>995</v>
      </c>
      <c r="B996" s="54">
        <v>45798</v>
      </c>
      <c r="C996" s="53" t="s">
        <v>748</v>
      </c>
      <c r="D996" t="s">
        <v>815</v>
      </c>
      <c r="E996" t="s">
        <v>752</v>
      </c>
      <c r="F996" t="s">
        <v>564</v>
      </c>
      <c r="G996" t="s">
        <v>883</v>
      </c>
      <c r="H996" t="s">
        <v>97</v>
      </c>
      <c r="I996" t="s">
        <v>565</v>
      </c>
      <c r="J996" t="s">
        <v>95</v>
      </c>
      <c r="K996" t="s">
        <v>130</v>
      </c>
      <c r="L996" t="s">
        <v>566</v>
      </c>
      <c r="M996" t="s">
        <v>51</v>
      </c>
      <c r="N996">
        <v>1</v>
      </c>
      <c r="O996">
        <v>1350</v>
      </c>
      <c r="P996" s="2">
        <f t="shared" si="15"/>
        <v>1350</v>
      </c>
    </row>
    <row r="997" spans="1:16" x14ac:dyDescent="0.3">
      <c r="A997">
        <v>996</v>
      </c>
      <c r="B997" s="54">
        <v>45798</v>
      </c>
      <c r="C997" s="53" t="s">
        <v>748</v>
      </c>
      <c r="D997" t="s">
        <v>810</v>
      </c>
      <c r="E997" t="s">
        <v>752</v>
      </c>
      <c r="F997" t="s">
        <v>506</v>
      </c>
      <c r="G997" t="s">
        <v>883</v>
      </c>
      <c r="H997" t="s">
        <v>97</v>
      </c>
      <c r="I997" t="s">
        <v>108</v>
      </c>
      <c r="J997" t="s">
        <v>95</v>
      </c>
      <c r="K997" t="s">
        <v>130</v>
      </c>
      <c r="L997" t="s">
        <v>506</v>
      </c>
      <c r="M997" t="s">
        <v>45</v>
      </c>
      <c r="N997">
        <v>1</v>
      </c>
      <c r="O997">
        <v>1350</v>
      </c>
      <c r="P997" s="2">
        <f t="shared" si="15"/>
        <v>1350</v>
      </c>
    </row>
    <row r="998" spans="1:16" x14ac:dyDescent="0.3">
      <c r="A998">
        <v>997</v>
      </c>
      <c r="B998" s="54">
        <v>45799</v>
      </c>
      <c r="C998" s="53" t="s">
        <v>749</v>
      </c>
      <c r="D998" s="53" t="s">
        <v>584</v>
      </c>
      <c r="E998" t="s">
        <v>746</v>
      </c>
      <c r="F998" t="s">
        <v>751</v>
      </c>
      <c r="G998" t="s">
        <v>18</v>
      </c>
      <c r="H998" t="s">
        <v>19</v>
      </c>
      <c r="I998" t="s">
        <v>854</v>
      </c>
      <c r="J998" t="s">
        <v>854</v>
      </c>
      <c r="K998" t="s">
        <v>854</v>
      </c>
      <c r="L998" t="s">
        <v>854</v>
      </c>
      <c r="M998" t="s">
        <v>45</v>
      </c>
      <c r="N998">
        <v>9</v>
      </c>
      <c r="O998">
        <v>96.33</v>
      </c>
      <c r="P998" s="2">
        <f t="shared" si="15"/>
        <v>866.97</v>
      </c>
    </row>
    <row r="999" spans="1:16" x14ac:dyDescent="0.3">
      <c r="A999">
        <v>998</v>
      </c>
      <c r="B999" s="54">
        <v>45799</v>
      </c>
      <c r="C999" s="53" t="s">
        <v>749</v>
      </c>
      <c r="D999" t="s">
        <v>319</v>
      </c>
      <c r="E999" t="s">
        <v>752</v>
      </c>
      <c r="F999" t="s">
        <v>752</v>
      </c>
      <c r="G999" t="s">
        <v>312</v>
      </c>
      <c r="H999" t="s">
        <v>8</v>
      </c>
      <c r="I999" t="s">
        <v>854</v>
      </c>
      <c r="J999" t="s">
        <v>854</v>
      </c>
      <c r="K999" t="s">
        <v>130</v>
      </c>
      <c r="L999" t="s">
        <v>854</v>
      </c>
      <c r="M999" t="s">
        <v>45</v>
      </c>
      <c r="N999">
        <v>1</v>
      </c>
      <c r="O999">
        <v>620</v>
      </c>
      <c r="P999" s="2">
        <f t="shared" si="15"/>
        <v>620</v>
      </c>
    </row>
    <row r="1000" spans="1:16" x14ac:dyDescent="0.3">
      <c r="A1000">
        <v>999</v>
      </c>
      <c r="B1000" s="54">
        <v>45802</v>
      </c>
      <c r="C1000" s="53" t="s">
        <v>748</v>
      </c>
      <c r="D1000" t="s">
        <v>817</v>
      </c>
      <c r="E1000" t="s">
        <v>752</v>
      </c>
      <c r="F1000" t="s">
        <v>571</v>
      </c>
      <c r="G1000" t="str">
        <f>VLOOKUP(F1000,'Ingresos RockstarSkull'!$B:$D,3,0)</f>
        <v>Luis Blanquet</v>
      </c>
      <c r="H1000" t="s">
        <v>100</v>
      </c>
      <c r="I1000" t="s">
        <v>572</v>
      </c>
      <c r="J1000" t="s">
        <v>95</v>
      </c>
      <c r="K1000" t="s">
        <v>130</v>
      </c>
      <c r="L1000" t="s">
        <v>583</v>
      </c>
      <c r="M1000" t="s">
        <v>45</v>
      </c>
      <c r="N1000">
        <v>1</v>
      </c>
      <c r="O1000">
        <v>1350</v>
      </c>
      <c r="P1000" s="2">
        <f t="shared" si="15"/>
        <v>1350</v>
      </c>
    </row>
    <row r="1001" spans="1:16" x14ac:dyDescent="0.3">
      <c r="A1001">
        <v>1000</v>
      </c>
      <c r="B1001" s="54">
        <v>45803</v>
      </c>
      <c r="C1001" s="53" t="s">
        <v>748</v>
      </c>
      <c r="D1001" t="s">
        <v>818</v>
      </c>
      <c r="E1001" t="s">
        <v>752</v>
      </c>
      <c r="F1001" t="s">
        <v>595</v>
      </c>
      <c r="G1001" t="s">
        <v>883</v>
      </c>
      <c r="H1001" t="s">
        <v>97</v>
      </c>
      <c r="I1001">
        <v>0</v>
      </c>
      <c r="J1001" t="s">
        <v>95</v>
      </c>
      <c r="K1001" t="s">
        <v>130</v>
      </c>
      <c r="L1001">
        <v>0</v>
      </c>
      <c r="M1001" t="s">
        <v>51</v>
      </c>
      <c r="N1001">
        <v>1</v>
      </c>
      <c r="O1001">
        <v>1275</v>
      </c>
      <c r="P1001" s="2">
        <f t="shared" si="15"/>
        <v>1275</v>
      </c>
    </row>
    <row r="1002" spans="1:16" x14ac:dyDescent="0.3">
      <c r="A1002">
        <v>1001</v>
      </c>
      <c r="B1002" s="54">
        <v>45803</v>
      </c>
      <c r="C1002" s="53" t="s">
        <v>748</v>
      </c>
      <c r="D1002" t="s">
        <v>804</v>
      </c>
      <c r="E1002" t="s">
        <v>752</v>
      </c>
      <c r="F1002" t="s">
        <v>619</v>
      </c>
      <c r="G1002" t="str">
        <f>VLOOKUP(F1002,'Ingresos RockstarSkull'!$B:$D,3,0)</f>
        <v>Julio Olvera</v>
      </c>
      <c r="H1002" t="s">
        <v>8</v>
      </c>
      <c r="I1002" t="s">
        <v>177</v>
      </c>
      <c r="J1002" t="s">
        <v>95</v>
      </c>
      <c r="K1002" t="s">
        <v>114</v>
      </c>
      <c r="L1002" t="s">
        <v>187</v>
      </c>
      <c r="M1002" t="s">
        <v>45</v>
      </c>
      <c r="N1002">
        <v>1</v>
      </c>
      <c r="O1002">
        <v>1275</v>
      </c>
      <c r="P1002" s="2">
        <f t="shared" si="15"/>
        <v>1275</v>
      </c>
    </row>
    <row r="1003" spans="1:16" x14ac:dyDescent="0.3">
      <c r="A1003">
        <v>1002</v>
      </c>
      <c r="B1003" s="54">
        <v>45803</v>
      </c>
      <c r="C1003" s="53" t="s">
        <v>748</v>
      </c>
      <c r="D1003" t="s">
        <v>805</v>
      </c>
      <c r="E1003" t="s">
        <v>752</v>
      </c>
      <c r="F1003" t="s">
        <v>623</v>
      </c>
      <c r="G1003" t="s">
        <v>883</v>
      </c>
      <c r="H1003" t="s">
        <v>8</v>
      </c>
      <c r="I1003" t="s">
        <v>177</v>
      </c>
      <c r="J1003" t="s">
        <v>95</v>
      </c>
      <c r="K1003" t="s">
        <v>114</v>
      </c>
      <c r="L1003" t="s">
        <v>187</v>
      </c>
      <c r="M1003" t="s">
        <v>45</v>
      </c>
      <c r="N1003">
        <v>1</v>
      </c>
      <c r="O1003">
        <v>1275</v>
      </c>
      <c r="P1003" s="2">
        <f t="shared" si="15"/>
        <v>1275</v>
      </c>
    </row>
    <row r="1004" spans="1:16" x14ac:dyDescent="0.3">
      <c r="A1004">
        <v>1003</v>
      </c>
      <c r="B1004" s="54">
        <v>45804</v>
      </c>
      <c r="C1004" s="53" t="s">
        <v>749</v>
      </c>
      <c r="D1004" s="53" t="s">
        <v>593</v>
      </c>
      <c r="E1004" t="s">
        <v>746</v>
      </c>
      <c r="F1004" t="s">
        <v>751</v>
      </c>
      <c r="G1004" t="s">
        <v>18</v>
      </c>
      <c r="H1004" t="s">
        <v>19</v>
      </c>
      <c r="I1004" t="s">
        <v>854</v>
      </c>
      <c r="J1004" t="s">
        <v>854</v>
      </c>
      <c r="K1004" t="s">
        <v>854</v>
      </c>
      <c r="L1004" t="s">
        <v>854</v>
      </c>
      <c r="M1004" t="s">
        <v>45</v>
      </c>
      <c r="N1004">
        <v>3</v>
      </c>
      <c r="O1004">
        <v>430.03</v>
      </c>
      <c r="P1004" s="2">
        <f t="shared" si="15"/>
        <v>1290.0899999999999</v>
      </c>
    </row>
    <row r="1005" spans="1:16" x14ac:dyDescent="0.3">
      <c r="A1005">
        <v>1004</v>
      </c>
      <c r="B1005" s="54">
        <v>45804</v>
      </c>
      <c r="C1005" s="53" t="s">
        <v>748</v>
      </c>
      <c r="D1005" t="s">
        <v>821</v>
      </c>
      <c r="E1005" t="s">
        <v>752</v>
      </c>
      <c r="F1005" t="s">
        <v>598</v>
      </c>
      <c r="G1005" t="s">
        <v>883</v>
      </c>
      <c r="H1005" t="s">
        <v>97</v>
      </c>
      <c r="I1005" t="s">
        <v>661</v>
      </c>
      <c r="J1005" t="s">
        <v>95</v>
      </c>
      <c r="K1005" t="s">
        <v>130</v>
      </c>
      <c r="L1005">
        <v>0</v>
      </c>
      <c r="M1005" t="s">
        <v>45</v>
      </c>
      <c r="N1005">
        <v>1</v>
      </c>
      <c r="O1005">
        <v>1350</v>
      </c>
      <c r="P1005" s="2">
        <f t="shared" si="15"/>
        <v>1350</v>
      </c>
    </row>
    <row r="1006" spans="1:16" x14ac:dyDescent="0.3">
      <c r="A1006">
        <v>1005</v>
      </c>
      <c r="B1006" s="54">
        <v>45804</v>
      </c>
      <c r="C1006" s="53" t="s">
        <v>749</v>
      </c>
      <c r="D1006" t="s">
        <v>644</v>
      </c>
      <c r="E1006" t="s">
        <v>752</v>
      </c>
      <c r="F1006" t="s">
        <v>752</v>
      </c>
      <c r="G1006" t="s">
        <v>312</v>
      </c>
      <c r="H1006" t="s">
        <v>8</v>
      </c>
      <c r="I1006" t="s">
        <v>854</v>
      </c>
      <c r="J1006" t="s">
        <v>854</v>
      </c>
      <c r="K1006" t="s">
        <v>130</v>
      </c>
      <c r="L1006" t="s">
        <v>854</v>
      </c>
      <c r="M1006" t="s">
        <v>45</v>
      </c>
      <c r="N1006">
        <v>1</v>
      </c>
      <c r="O1006">
        <v>11560</v>
      </c>
      <c r="P1006" s="2">
        <f t="shared" si="15"/>
        <v>11560</v>
      </c>
    </row>
    <row r="1007" spans="1:16" x14ac:dyDescent="0.3">
      <c r="A1007">
        <v>1006</v>
      </c>
      <c r="B1007" s="54">
        <v>45804</v>
      </c>
      <c r="C1007" s="53" t="s">
        <v>749</v>
      </c>
      <c r="D1007" t="s">
        <v>637</v>
      </c>
      <c r="E1007" t="s">
        <v>752</v>
      </c>
      <c r="F1007" t="s">
        <v>752</v>
      </c>
      <c r="G1007" t="s">
        <v>312</v>
      </c>
      <c r="H1007" t="s">
        <v>8</v>
      </c>
      <c r="I1007" t="s">
        <v>854</v>
      </c>
      <c r="J1007" t="s">
        <v>854</v>
      </c>
      <c r="K1007" t="s">
        <v>130</v>
      </c>
      <c r="L1007" t="s">
        <v>854</v>
      </c>
      <c r="M1007" t="s">
        <v>45</v>
      </c>
      <c r="N1007">
        <v>1</v>
      </c>
      <c r="O1007">
        <v>400</v>
      </c>
      <c r="P1007" s="2">
        <f t="shared" si="15"/>
        <v>400</v>
      </c>
    </row>
    <row r="1008" spans="1:16" x14ac:dyDescent="0.3">
      <c r="A1008">
        <v>1007</v>
      </c>
      <c r="B1008" s="54">
        <v>45805</v>
      </c>
      <c r="C1008" s="53" t="s">
        <v>748</v>
      </c>
      <c r="D1008" t="s">
        <v>814</v>
      </c>
      <c r="E1008" t="s">
        <v>752</v>
      </c>
      <c r="F1008" t="s">
        <v>628</v>
      </c>
      <c r="G1008" t="str">
        <f>VLOOKUP(F1008,'Ingresos RockstarSkull'!$B:$D,3,0)</f>
        <v>Nahomy Perez</v>
      </c>
      <c r="H1008" t="s">
        <v>97</v>
      </c>
      <c r="I1008" t="s">
        <v>567</v>
      </c>
      <c r="J1008" t="s">
        <v>95</v>
      </c>
      <c r="K1008" t="s">
        <v>130</v>
      </c>
      <c r="L1008">
        <v>0</v>
      </c>
      <c r="M1008" t="s">
        <v>51</v>
      </c>
      <c r="N1008">
        <v>1</v>
      </c>
      <c r="O1008">
        <v>1350</v>
      </c>
      <c r="P1008" s="2">
        <f t="shared" si="15"/>
        <v>1350</v>
      </c>
    </row>
    <row r="1009" spans="1:16" x14ac:dyDescent="0.3">
      <c r="A1009">
        <v>1008</v>
      </c>
      <c r="B1009" s="54">
        <v>45805</v>
      </c>
      <c r="C1009" s="53" t="s">
        <v>748</v>
      </c>
      <c r="D1009" t="s">
        <v>812</v>
      </c>
      <c r="E1009" t="s">
        <v>752</v>
      </c>
      <c r="F1009" t="s">
        <v>655</v>
      </c>
      <c r="G1009" t="str">
        <f>VLOOKUP(F1009,'Ingresos RockstarSkull'!$B:$D,3,0)</f>
        <v>Nahomy Perez</v>
      </c>
      <c r="H1009" t="s">
        <v>97</v>
      </c>
      <c r="I1009" t="s">
        <v>544</v>
      </c>
      <c r="J1009" t="s">
        <v>95</v>
      </c>
      <c r="K1009" t="s">
        <v>130</v>
      </c>
      <c r="L1009">
        <v>0</v>
      </c>
      <c r="M1009" t="s">
        <v>45</v>
      </c>
      <c r="N1009">
        <v>2</v>
      </c>
      <c r="O1009">
        <v>1275</v>
      </c>
      <c r="P1009" s="2">
        <f t="shared" si="15"/>
        <v>2550</v>
      </c>
    </row>
    <row r="1010" spans="1:16" x14ac:dyDescent="0.3">
      <c r="A1010">
        <v>1009</v>
      </c>
      <c r="B1010" s="54">
        <v>45805</v>
      </c>
      <c r="C1010" s="53" t="s">
        <v>748</v>
      </c>
      <c r="D1010" t="s">
        <v>789</v>
      </c>
      <c r="E1010" t="s">
        <v>752</v>
      </c>
      <c r="F1010" t="s">
        <v>625</v>
      </c>
      <c r="G1010" t="s">
        <v>883</v>
      </c>
      <c r="H1010" t="s">
        <v>97</v>
      </c>
      <c r="I1010" t="s">
        <v>165</v>
      </c>
      <c r="J1010" t="s">
        <v>95</v>
      </c>
      <c r="K1010" t="s">
        <v>114</v>
      </c>
      <c r="L1010" t="s">
        <v>164</v>
      </c>
      <c r="M1010" t="s">
        <v>45</v>
      </c>
      <c r="N1010">
        <v>1</v>
      </c>
      <c r="O1010">
        <v>1350</v>
      </c>
      <c r="P1010" s="2">
        <f t="shared" si="15"/>
        <v>1350</v>
      </c>
    </row>
    <row r="1011" spans="1:16" x14ac:dyDescent="0.3">
      <c r="A1011">
        <v>1010</v>
      </c>
      <c r="B1011" s="54">
        <v>45805</v>
      </c>
      <c r="C1011" s="53" t="s">
        <v>748</v>
      </c>
      <c r="D1011" t="s">
        <v>779</v>
      </c>
      <c r="E1011" t="s">
        <v>752</v>
      </c>
      <c r="F1011" t="s">
        <v>146</v>
      </c>
      <c r="G1011" t="str">
        <f>VLOOKUP(F1011,'Ingresos RockstarSkull'!$B:$D,3,0)</f>
        <v>Hugo Vázquez</v>
      </c>
      <c r="H1011" t="s">
        <v>97</v>
      </c>
      <c r="I1011" t="s">
        <v>127</v>
      </c>
      <c r="J1011" t="s">
        <v>95</v>
      </c>
      <c r="K1011" t="s">
        <v>114</v>
      </c>
      <c r="L1011" t="s">
        <v>147</v>
      </c>
      <c r="M1011" t="s">
        <v>45</v>
      </c>
      <c r="N1011">
        <v>1</v>
      </c>
      <c r="O1011">
        <v>1350</v>
      </c>
      <c r="P1011" s="2">
        <f t="shared" si="15"/>
        <v>1350</v>
      </c>
    </row>
    <row r="1012" spans="1:16" x14ac:dyDescent="0.3">
      <c r="A1012">
        <v>1011</v>
      </c>
      <c r="B1012" s="54">
        <v>45807</v>
      </c>
      <c r="C1012" s="53" t="s">
        <v>748</v>
      </c>
      <c r="D1012" t="s">
        <v>836</v>
      </c>
      <c r="E1012" t="s">
        <v>752</v>
      </c>
      <c r="F1012" t="s">
        <v>626</v>
      </c>
      <c r="G1012" t="s">
        <v>883</v>
      </c>
      <c r="H1012" t="s">
        <v>97</v>
      </c>
      <c r="I1012">
        <v>0</v>
      </c>
      <c r="J1012" t="s">
        <v>95</v>
      </c>
      <c r="K1012" t="s">
        <v>130</v>
      </c>
      <c r="L1012">
        <v>0</v>
      </c>
      <c r="M1012" t="s">
        <v>51</v>
      </c>
      <c r="N1012">
        <v>1</v>
      </c>
      <c r="O1012">
        <v>1275</v>
      </c>
      <c r="P1012" s="2">
        <f t="shared" si="15"/>
        <v>1275</v>
      </c>
    </row>
    <row r="1013" spans="1:16" x14ac:dyDescent="0.3">
      <c r="A1013">
        <v>1012</v>
      </c>
      <c r="B1013" s="54">
        <v>45807</v>
      </c>
      <c r="C1013" s="53" t="s">
        <v>748</v>
      </c>
      <c r="D1013" t="s">
        <v>837</v>
      </c>
      <c r="E1013" t="s">
        <v>752</v>
      </c>
      <c r="F1013" t="s">
        <v>627</v>
      </c>
      <c r="G1013" t="str">
        <f>VLOOKUP(F1013,'Ingresos RockstarSkull'!$B:$D,3,0)</f>
        <v>Demian Andrade</v>
      </c>
      <c r="H1013" t="s">
        <v>97</v>
      </c>
      <c r="I1013">
        <v>0</v>
      </c>
      <c r="J1013" t="s">
        <v>95</v>
      </c>
      <c r="K1013" t="s">
        <v>130</v>
      </c>
      <c r="L1013">
        <v>0</v>
      </c>
      <c r="M1013" t="s">
        <v>51</v>
      </c>
      <c r="N1013">
        <v>1</v>
      </c>
      <c r="O1013">
        <v>1275</v>
      </c>
      <c r="P1013" s="2">
        <f t="shared" si="15"/>
        <v>1275</v>
      </c>
    </row>
    <row r="1014" spans="1:16" x14ac:dyDescent="0.3">
      <c r="A1014">
        <v>1013</v>
      </c>
      <c r="B1014" s="54">
        <v>45808</v>
      </c>
      <c r="C1014" s="53" t="s">
        <v>748</v>
      </c>
      <c r="D1014" t="s">
        <v>833</v>
      </c>
      <c r="E1014" t="s">
        <v>752</v>
      </c>
      <c r="F1014" t="s">
        <v>615</v>
      </c>
      <c r="G1014" t="str">
        <f>VLOOKUP(F1014,'Ingresos RockstarSkull'!$B:$D,3,0)</f>
        <v>Manuel Reyes</v>
      </c>
      <c r="H1014" t="s">
        <v>100</v>
      </c>
      <c r="I1014">
        <v>0</v>
      </c>
      <c r="J1014" t="s">
        <v>95</v>
      </c>
      <c r="K1014" t="s">
        <v>130</v>
      </c>
      <c r="L1014" t="s">
        <v>633</v>
      </c>
      <c r="M1014" t="s">
        <v>51</v>
      </c>
      <c r="N1014">
        <v>1</v>
      </c>
      <c r="O1014">
        <v>1275</v>
      </c>
      <c r="P1014" s="2">
        <f t="shared" si="15"/>
        <v>1275</v>
      </c>
    </row>
    <row r="1015" spans="1:16" x14ac:dyDescent="0.3">
      <c r="A1015">
        <v>1014</v>
      </c>
      <c r="B1015" s="54">
        <v>45808</v>
      </c>
      <c r="C1015" s="53" t="s">
        <v>748</v>
      </c>
      <c r="D1015" t="s">
        <v>834</v>
      </c>
      <c r="E1015" t="s">
        <v>752</v>
      </c>
      <c r="F1015" t="s">
        <v>616</v>
      </c>
      <c r="G1015" t="str">
        <f>VLOOKUP(F1015,'Ingresos RockstarSkull'!$B:$D,3,0)</f>
        <v>Manuel Reyes</v>
      </c>
      <c r="H1015" t="s">
        <v>100</v>
      </c>
      <c r="I1015">
        <v>0</v>
      </c>
      <c r="J1015" t="s">
        <v>95</v>
      </c>
      <c r="K1015" t="s">
        <v>130</v>
      </c>
      <c r="L1015" t="s">
        <v>633</v>
      </c>
      <c r="M1015" t="s">
        <v>51</v>
      </c>
      <c r="N1015">
        <v>1</v>
      </c>
      <c r="O1015">
        <v>1275</v>
      </c>
      <c r="P1015" s="2">
        <f t="shared" si="15"/>
        <v>1275</v>
      </c>
    </row>
    <row r="1016" spans="1:16" x14ac:dyDescent="0.3">
      <c r="A1016">
        <v>1015</v>
      </c>
      <c r="B1016" s="54">
        <v>45808</v>
      </c>
      <c r="C1016" s="53" t="s">
        <v>749</v>
      </c>
      <c r="D1016" t="s">
        <v>478</v>
      </c>
      <c r="E1016" t="s">
        <v>752</v>
      </c>
      <c r="F1016" t="s">
        <v>752</v>
      </c>
      <c r="G1016" t="s">
        <v>312</v>
      </c>
      <c r="H1016" t="s">
        <v>8</v>
      </c>
      <c r="I1016" t="s">
        <v>854</v>
      </c>
      <c r="J1016" t="s">
        <v>854</v>
      </c>
      <c r="K1016" t="s">
        <v>130</v>
      </c>
      <c r="L1016" t="s">
        <v>854</v>
      </c>
      <c r="M1016" t="s">
        <v>45</v>
      </c>
      <c r="N1016">
        <v>1</v>
      </c>
      <c r="O1016">
        <v>800</v>
      </c>
      <c r="P1016" s="2">
        <f t="shared" si="15"/>
        <v>800</v>
      </c>
    </row>
    <row r="1017" spans="1:16" x14ac:dyDescent="0.3">
      <c r="A1017">
        <v>1016</v>
      </c>
      <c r="B1017" s="54">
        <v>45808</v>
      </c>
      <c r="C1017" s="53" t="s">
        <v>749</v>
      </c>
      <c r="D1017" t="s">
        <v>360</v>
      </c>
      <c r="E1017" t="s">
        <v>752</v>
      </c>
      <c r="F1017" t="s">
        <v>752</v>
      </c>
      <c r="G1017" t="s">
        <v>312</v>
      </c>
      <c r="H1017" t="s">
        <v>8</v>
      </c>
      <c r="I1017" t="s">
        <v>854</v>
      </c>
      <c r="J1017" t="s">
        <v>854</v>
      </c>
      <c r="K1017" t="s">
        <v>130</v>
      </c>
      <c r="L1017" t="s">
        <v>854</v>
      </c>
      <c r="M1017" t="s">
        <v>45</v>
      </c>
      <c r="N1017">
        <v>1</v>
      </c>
      <c r="O1017">
        <v>800</v>
      </c>
      <c r="P1017" s="2">
        <f t="shared" si="15"/>
        <v>800</v>
      </c>
    </row>
    <row r="1018" spans="1:16" x14ac:dyDescent="0.3">
      <c r="A1018">
        <v>1017</v>
      </c>
      <c r="B1018" s="54">
        <v>45808</v>
      </c>
      <c r="C1018" s="53" t="s">
        <v>749</v>
      </c>
      <c r="D1018" t="s">
        <v>394</v>
      </c>
      <c r="E1018" t="s">
        <v>752</v>
      </c>
      <c r="F1018" t="s">
        <v>752</v>
      </c>
      <c r="G1018" t="s">
        <v>312</v>
      </c>
      <c r="H1018" t="s">
        <v>8</v>
      </c>
      <c r="I1018" t="s">
        <v>854</v>
      </c>
      <c r="J1018" t="s">
        <v>854</v>
      </c>
      <c r="K1018" t="s">
        <v>130</v>
      </c>
      <c r="L1018" t="s">
        <v>854</v>
      </c>
      <c r="M1018" t="s">
        <v>45</v>
      </c>
      <c r="N1018">
        <v>1</v>
      </c>
      <c r="O1018">
        <v>880</v>
      </c>
      <c r="P1018" s="2">
        <f t="shared" si="15"/>
        <v>880</v>
      </c>
    </row>
    <row r="1019" spans="1:16" x14ac:dyDescent="0.3">
      <c r="A1019">
        <v>1018</v>
      </c>
      <c r="B1019" s="54">
        <v>45808</v>
      </c>
      <c r="C1019" s="53" t="s">
        <v>749</v>
      </c>
      <c r="D1019" t="s">
        <v>455</v>
      </c>
      <c r="E1019" t="s">
        <v>752</v>
      </c>
      <c r="F1019" t="s">
        <v>752</v>
      </c>
      <c r="G1019" t="s">
        <v>312</v>
      </c>
      <c r="H1019" t="s">
        <v>8</v>
      </c>
      <c r="I1019" t="s">
        <v>854</v>
      </c>
      <c r="J1019" t="s">
        <v>854</v>
      </c>
      <c r="K1019" t="s">
        <v>130</v>
      </c>
      <c r="L1019" t="s">
        <v>854</v>
      </c>
      <c r="M1019" t="s">
        <v>45</v>
      </c>
      <c r="N1019">
        <v>1</v>
      </c>
      <c r="O1019">
        <v>5300</v>
      </c>
      <c r="P1019" s="2">
        <f t="shared" si="15"/>
        <v>5300</v>
      </c>
    </row>
    <row r="1020" spans="1:16" x14ac:dyDescent="0.3">
      <c r="A1020">
        <v>1019</v>
      </c>
      <c r="B1020" s="54">
        <v>45808</v>
      </c>
      <c r="C1020" s="53" t="s">
        <v>749</v>
      </c>
      <c r="D1020" t="s">
        <v>470</v>
      </c>
      <c r="E1020" t="s">
        <v>752</v>
      </c>
      <c r="F1020" t="s">
        <v>752</v>
      </c>
      <c r="G1020" t="s">
        <v>312</v>
      </c>
      <c r="H1020" t="s">
        <v>8</v>
      </c>
      <c r="I1020" t="s">
        <v>854</v>
      </c>
      <c r="J1020" t="s">
        <v>854</v>
      </c>
      <c r="K1020" t="s">
        <v>130</v>
      </c>
      <c r="L1020" t="s">
        <v>854</v>
      </c>
      <c r="M1020" t="s">
        <v>45</v>
      </c>
      <c r="N1020">
        <v>1</v>
      </c>
      <c r="O1020">
        <v>2000</v>
      </c>
      <c r="P1020" s="2">
        <f t="shared" si="15"/>
        <v>2000</v>
      </c>
    </row>
    <row r="1021" spans="1:16" x14ac:dyDescent="0.3">
      <c r="A1021">
        <v>1020</v>
      </c>
      <c r="B1021" s="54">
        <v>45808</v>
      </c>
      <c r="C1021" s="53" t="s">
        <v>749</v>
      </c>
      <c r="D1021" t="s">
        <v>364</v>
      </c>
      <c r="E1021" t="s">
        <v>752</v>
      </c>
      <c r="F1021" t="s">
        <v>752</v>
      </c>
      <c r="G1021" t="s">
        <v>312</v>
      </c>
      <c r="H1021" t="s">
        <v>8</v>
      </c>
      <c r="I1021" t="s">
        <v>854</v>
      </c>
      <c r="J1021" t="s">
        <v>854</v>
      </c>
      <c r="K1021" t="s">
        <v>130</v>
      </c>
      <c r="L1021" t="s">
        <v>854</v>
      </c>
      <c r="M1021" t="s">
        <v>45</v>
      </c>
      <c r="N1021">
        <v>1</v>
      </c>
      <c r="O1021">
        <v>5100</v>
      </c>
      <c r="P1021" s="2">
        <f t="shared" si="15"/>
        <v>5100</v>
      </c>
    </row>
    <row r="1022" spans="1:16" x14ac:dyDescent="0.3">
      <c r="A1022">
        <v>1021</v>
      </c>
      <c r="B1022" s="54">
        <v>45808</v>
      </c>
      <c r="C1022" s="53" t="s">
        <v>749</v>
      </c>
      <c r="D1022" t="s">
        <v>365</v>
      </c>
      <c r="E1022" t="s">
        <v>752</v>
      </c>
      <c r="F1022" t="s">
        <v>752</v>
      </c>
      <c r="G1022" t="s">
        <v>312</v>
      </c>
      <c r="H1022" t="s">
        <v>100</v>
      </c>
      <c r="I1022" t="s">
        <v>854</v>
      </c>
      <c r="J1022" t="s">
        <v>854</v>
      </c>
      <c r="K1022" t="s">
        <v>130</v>
      </c>
      <c r="L1022" t="s">
        <v>854</v>
      </c>
      <c r="M1022" t="s">
        <v>45</v>
      </c>
      <c r="N1022">
        <v>1</v>
      </c>
      <c r="O1022">
        <v>1200</v>
      </c>
      <c r="P1022" s="2">
        <f t="shared" si="15"/>
        <v>1200</v>
      </c>
    </row>
    <row r="1023" spans="1:16" x14ac:dyDescent="0.3">
      <c r="A1023">
        <v>1022</v>
      </c>
      <c r="B1023" s="54">
        <v>45808</v>
      </c>
      <c r="C1023" s="53" t="s">
        <v>749</v>
      </c>
      <c r="D1023" t="s">
        <v>334</v>
      </c>
      <c r="E1023" t="s">
        <v>752</v>
      </c>
      <c r="F1023" t="s">
        <v>752</v>
      </c>
      <c r="G1023" t="s">
        <v>312</v>
      </c>
      <c r="H1023" t="s">
        <v>8</v>
      </c>
      <c r="I1023" t="s">
        <v>854</v>
      </c>
      <c r="J1023" t="s">
        <v>854</v>
      </c>
      <c r="K1023" t="s">
        <v>130</v>
      </c>
      <c r="L1023" t="s">
        <v>854</v>
      </c>
      <c r="M1023" t="s">
        <v>45</v>
      </c>
      <c r="N1023">
        <v>1</v>
      </c>
      <c r="O1023">
        <v>2313.3200000000002</v>
      </c>
      <c r="P1023" s="2">
        <f t="shared" si="15"/>
        <v>2313.3200000000002</v>
      </c>
    </row>
    <row r="1024" spans="1:16" x14ac:dyDescent="0.3">
      <c r="A1024">
        <v>1023</v>
      </c>
      <c r="B1024" s="54">
        <v>45808</v>
      </c>
      <c r="C1024" s="53" t="s">
        <v>749</v>
      </c>
      <c r="D1024" t="s">
        <v>574</v>
      </c>
      <c r="E1024" t="s">
        <v>752</v>
      </c>
      <c r="F1024" t="s">
        <v>752</v>
      </c>
      <c r="G1024" t="s">
        <v>312</v>
      </c>
      <c r="H1024" t="s">
        <v>100</v>
      </c>
      <c r="I1024" t="s">
        <v>854</v>
      </c>
      <c r="J1024" t="s">
        <v>854</v>
      </c>
      <c r="K1024" t="s">
        <v>130</v>
      </c>
      <c r="L1024" t="s">
        <v>854</v>
      </c>
      <c r="M1024" t="s">
        <v>45</v>
      </c>
      <c r="N1024">
        <v>1</v>
      </c>
      <c r="O1024">
        <v>2250</v>
      </c>
      <c r="P1024" s="2">
        <f t="shared" si="15"/>
        <v>2250</v>
      </c>
    </row>
    <row r="1025" spans="1:16" x14ac:dyDescent="0.3">
      <c r="A1025">
        <v>1024</v>
      </c>
      <c r="B1025" s="54">
        <v>45808</v>
      </c>
      <c r="C1025" s="53" t="s">
        <v>749</v>
      </c>
      <c r="D1025" t="s">
        <v>640</v>
      </c>
      <c r="E1025" t="s">
        <v>752</v>
      </c>
      <c r="F1025" t="s">
        <v>752</v>
      </c>
      <c r="G1025" t="s">
        <v>191</v>
      </c>
      <c r="H1025" t="s">
        <v>8</v>
      </c>
      <c r="I1025" t="s">
        <v>854</v>
      </c>
      <c r="J1025" t="s">
        <v>854</v>
      </c>
      <c r="K1025" t="s">
        <v>130</v>
      </c>
      <c r="L1025" t="s">
        <v>854</v>
      </c>
      <c r="M1025" t="s">
        <v>45</v>
      </c>
      <c r="N1025">
        <v>1</v>
      </c>
      <c r="O1025">
        <v>2500</v>
      </c>
      <c r="P1025" s="2">
        <f t="shared" si="15"/>
        <v>2500</v>
      </c>
    </row>
    <row r="1026" spans="1:16" x14ac:dyDescent="0.3">
      <c r="A1026">
        <v>1025</v>
      </c>
      <c r="B1026" s="54">
        <v>45809</v>
      </c>
      <c r="C1026" t="s">
        <v>748</v>
      </c>
      <c r="D1026" t="s">
        <v>756</v>
      </c>
      <c r="E1026" t="s">
        <v>752</v>
      </c>
      <c r="F1026" t="s">
        <v>103</v>
      </c>
      <c r="G1026" t="str">
        <f>VLOOKUP(F1026,'Ingresos RockstarSkull'!$B:$D,3,0)</f>
        <v>Manuel Reyes</v>
      </c>
      <c r="H1026" t="s">
        <v>97</v>
      </c>
      <c r="I1026" t="s">
        <v>104</v>
      </c>
      <c r="J1026" t="s">
        <v>95</v>
      </c>
      <c r="K1026" t="s">
        <v>130</v>
      </c>
      <c r="L1026">
        <v>0</v>
      </c>
      <c r="M1026" t="s">
        <v>51</v>
      </c>
      <c r="N1026">
        <v>1</v>
      </c>
      <c r="O1026">
        <v>1500</v>
      </c>
      <c r="P1026" s="2">
        <f t="shared" ref="P1026:P1089" si="16">N1026*O1026</f>
        <v>1500</v>
      </c>
    </row>
    <row r="1027" spans="1:16" x14ac:dyDescent="0.3">
      <c r="A1027">
        <v>1026</v>
      </c>
      <c r="B1027" s="54">
        <v>45810</v>
      </c>
      <c r="C1027" s="53" t="s">
        <v>748</v>
      </c>
      <c r="D1027" t="s">
        <v>792</v>
      </c>
      <c r="E1027" t="s">
        <v>752</v>
      </c>
      <c r="F1027" t="s">
        <v>169</v>
      </c>
      <c r="G1027" t="str">
        <f>VLOOKUP(F1027,'Ingresos RockstarSkull'!$B:$D,3,0)</f>
        <v>Demian Andrade</v>
      </c>
      <c r="H1027" t="s">
        <v>97</v>
      </c>
      <c r="I1027" t="s">
        <v>99</v>
      </c>
      <c r="J1027" t="s">
        <v>95</v>
      </c>
      <c r="K1027" t="s">
        <v>114</v>
      </c>
      <c r="L1027" t="s">
        <v>170</v>
      </c>
      <c r="M1027" t="s">
        <v>51</v>
      </c>
      <c r="N1027">
        <v>1</v>
      </c>
      <c r="O1027">
        <v>0</v>
      </c>
      <c r="P1027" s="2">
        <f t="shared" si="16"/>
        <v>0</v>
      </c>
    </row>
    <row r="1028" spans="1:16" x14ac:dyDescent="0.3">
      <c r="A1028">
        <v>1027</v>
      </c>
      <c r="B1028" s="54">
        <v>45810</v>
      </c>
      <c r="C1028" s="53" t="s">
        <v>748</v>
      </c>
      <c r="D1028" t="s">
        <v>793</v>
      </c>
      <c r="E1028" t="s">
        <v>752</v>
      </c>
      <c r="F1028" t="s">
        <v>171</v>
      </c>
      <c r="G1028" t="str">
        <f>VLOOKUP(F1028,'Ingresos RockstarSkull'!$B:$D,3,0)</f>
        <v>Manuel Reyes</v>
      </c>
      <c r="H1028" t="s">
        <v>97</v>
      </c>
      <c r="I1028" t="s">
        <v>99</v>
      </c>
      <c r="J1028" t="s">
        <v>95</v>
      </c>
      <c r="K1028" t="s">
        <v>114</v>
      </c>
      <c r="L1028" t="s">
        <v>170</v>
      </c>
      <c r="M1028" t="s">
        <v>51</v>
      </c>
      <c r="N1028">
        <v>1</v>
      </c>
      <c r="O1028">
        <v>0</v>
      </c>
      <c r="P1028" s="2">
        <f t="shared" si="16"/>
        <v>0</v>
      </c>
    </row>
    <row r="1029" spans="1:16" x14ac:dyDescent="0.3">
      <c r="A1029">
        <v>1028</v>
      </c>
      <c r="B1029" s="54">
        <v>45812</v>
      </c>
      <c r="C1029" s="53" t="s">
        <v>748</v>
      </c>
      <c r="D1029" t="s">
        <v>825</v>
      </c>
      <c r="E1029" t="s">
        <v>752</v>
      </c>
      <c r="F1029" t="s">
        <v>606</v>
      </c>
      <c r="G1029" t="s">
        <v>883</v>
      </c>
      <c r="H1029" t="s">
        <v>97</v>
      </c>
      <c r="I1029">
        <v>0</v>
      </c>
      <c r="J1029" t="s">
        <v>95</v>
      </c>
      <c r="K1029" t="s">
        <v>130</v>
      </c>
      <c r="L1029">
        <v>0</v>
      </c>
      <c r="M1029" t="s">
        <v>51</v>
      </c>
      <c r="N1029">
        <v>1</v>
      </c>
      <c r="O1029">
        <v>1350</v>
      </c>
      <c r="P1029" s="2">
        <f t="shared" si="16"/>
        <v>1350</v>
      </c>
    </row>
    <row r="1030" spans="1:16" x14ac:dyDescent="0.3">
      <c r="A1030">
        <v>1029</v>
      </c>
      <c r="B1030" s="54">
        <v>45812</v>
      </c>
      <c r="C1030" s="53" t="s">
        <v>748</v>
      </c>
      <c r="D1030" t="s">
        <v>782</v>
      </c>
      <c r="E1030" t="s">
        <v>752</v>
      </c>
      <c r="F1030" t="s">
        <v>617</v>
      </c>
      <c r="G1030" t="s">
        <v>883</v>
      </c>
      <c r="H1030" t="s">
        <v>97</v>
      </c>
      <c r="I1030" t="s">
        <v>154</v>
      </c>
      <c r="J1030" t="s">
        <v>95</v>
      </c>
      <c r="K1030" t="s">
        <v>114</v>
      </c>
      <c r="L1030" t="s">
        <v>155</v>
      </c>
      <c r="M1030" t="s">
        <v>45</v>
      </c>
      <c r="N1030">
        <v>1</v>
      </c>
      <c r="O1030">
        <v>1350</v>
      </c>
      <c r="P1030" s="2">
        <f t="shared" si="16"/>
        <v>1350</v>
      </c>
    </row>
    <row r="1031" spans="1:16" x14ac:dyDescent="0.3">
      <c r="A1031">
        <v>1030</v>
      </c>
      <c r="B1031" s="54">
        <v>45812</v>
      </c>
      <c r="C1031" s="53" t="s">
        <v>748</v>
      </c>
      <c r="D1031" t="s">
        <v>778</v>
      </c>
      <c r="E1031" t="s">
        <v>752</v>
      </c>
      <c r="F1031" t="s">
        <v>144</v>
      </c>
      <c r="G1031" t="str">
        <f>VLOOKUP(F1031,'Ingresos RockstarSkull'!$B:$D,3,0)</f>
        <v>Julio Olvera</v>
      </c>
      <c r="H1031" t="s">
        <v>97</v>
      </c>
      <c r="I1031" t="s">
        <v>115</v>
      </c>
      <c r="J1031" t="s">
        <v>95</v>
      </c>
      <c r="K1031" t="s">
        <v>114</v>
      </c>
      <c r="L1031" t="s">
        <v>145</v>
      </c>
      <c r="M1031" t="s">
        <v>45</v>
      </c>
      <c r="N1031">
        <v>1</v>
      </c>
      <c r="O1031">
        <v>1350</v>
      </c>
      <c r="P1031" s="2">
        <f t="shared" si="16"/>
        <v>1350</v>
      </c>
    </row>
    <row r="1032" spans="1:16" x14ac:dyDescent="0.3">
      <c r="A1032">
        <v>1031</v>
      </c>
      <c r="B1032" s="54">
        <v>45812</v>
      </c>
      <c r="C1032" s="53" t="s">
        <v>748</v>
      </c>
      <c r="D1032" t="s">
        <v>768</v>
      </c>
      <c r="E1032" t="s">
        <v>752</v>
      </c>
      <c r="F1032" t="s">
        <v>126</v>
      </c>
      <c r="G1032" t="str">
        <f>VLOOKUP(F1032,'Ingresos RockstarSkull'!$B:$D,3,0)</f>
        <v>Julio Olvera</v>
      </c>
      <c r="H1032" t="s">
        <v>97</v>
      </c>
      <c r="I1032" t="s">
        <v>127</v>
      </c>
      <c r="J1032" t="s">
        <v>95</v>
      </c>
      <c r="K1032" t="s">
        <v>114</v>
      </c>
      <c r="L1032" t="s">
        <v>128</v>
      </c>
      <c r="M1032" t="s">
        <v>45</v>
      </c>
      <c r="N1032">
        <v>1</v>
      </c>
      <c r="O1032">
        <v>1800</v>
      </c>
      <c r="P1032" s="2">
        <f t="shared" si="16"/>
        <v>1800</v>
      </c>
    </row>
    <row r="1033" spans="1:16" x14ac:dyDescent="0.3">
      <c r="A1033">
        <v>1032</v>
      </c>
      <c r="B1033" s="54">
        <v>45812</v>
      </c>
      <c r="C1033" t="s">
        <v>748</v>
      </c>
      <c r="D1033" t="s">
        <v>758</v>
      </c>
      <c r="E1033" t="s">
        <v>752</v>
      </c>
      <c r="F1033" t="s">
        <v>107</v>
      </c>
      <c r="G1033" t="str">
        <f>VLOOKUP(F1033,'Ingresos RockstarSkull'!$B:$D,3,0)</f>
        <v>Julio Olvera</v>
      </c>
      <c r="H1033" t="s">
        <v>8</v>
      </c>
      <c r="I1033" t="s">
        <v>108</v>
      </c>
      <c r="J1033" t="s">
        <v>95</v>
      </c>
      <c r="K1033" t="s">
        <v>114</v>
      </c>
      <c r="L1033" t="s">
        <v>555</v>
      </c>
      <c r="M1033" t="s">
        <v>45</v>
      </c>
      <c r="N1033">
        <v>1</v>
      </c>
      <c r="O1033">
        <v>1350</v>
      </c>
      <c r="P1033" s="2">
        <f t="shared" si="16"/>
        <v>1350</v>
      </c>
    </row>
    <row r="1034" spans="1:16" x14ac:dyDescent="0.3">
      <c r="A1034">
        <v>1033</v>
      </c>
      <c r="B1034" s="54">
        <v>45813</v>
      </c>
      <c r="C1034" s="53" t="s">
        <v>748</v>
      </c>
      <c r="D1034" t="s">
        <v>795</v>
      </c>
      <c r="E1034" t="s">
        <v>752</v>
      </c>
      <c r="F1034" t="s">
        <v>174</v>
      </c>
      <c r="G1034" t="str">
        <f>VLOOKUP(F1034,'Ingresos RockstarSkull'!$B:$D,3,0)</f>
        <v>Julio Olvera</v>
      </c>
      <c r="H1034" t="s">
        <v>97</v>
      </c>
      <c r="I1034" t="s">
        <v>136</v>
      </c>
      <c r="J1034" t="s">
        <v>95</v>
      </c>
      <c r="K1034" t="s">
        <v>114</v>
      </c>
      <c r="L1034" t="s">
        <v>175</v>
      </c>
      <c r="M1034" t="s">
        <v>45</v>
      </c>
      <c r="N1034">
        <v>1</v>
      </c>
      <c r="O1034">
        <v>1350</v>
      </c>
      <c r="P1034" s="2">
        <f t="shared" si="16"/>
        <v>1350</v>
      </c>
    </row>
    <row r="1035" spans="1:16" x14ac:dyDescent="0.3">
      <c r="A1035">
        <v>1034</v>
      </c>
      <c r="B1035" s="54">
        <v>45813</v>
      </c>
      <c r="C1035" s="53" t="s">
        <v>748</v>
      </c>
      <c r="D1035" t="s">
        <v>787</v>
      </c>
      <c r="E1035" t="s">
        <v>752</v>
      </c>
      <c r="F1035" t="s">
        <v>160</v>
      </c>
      <c r="G1035" t="str">
        <f>VLOOKUP(F1035,'Ingresos RockstarSkull'!$B:$D,3,0)</f>
        <v>Nahomy Perez</v>
      </c>
      <c r="H1035" t="s">
        <v>97</v>
      </c>
      <c r="I1035" t="s">
        <v>161</v>
      </c>
      <c r="J1035" t="s">
        <v>95</v>
      </c>
      <c r="K1035" t="s">
        <v>114</v>
      </c>
      <c r="L1035" t="s">
        <v>160</v>
      </c>
      <c r="M1035" t="s">
        <v>51</v>
      </c>
      <c r="N1035">
        <v>1</v>
      </c>
      <c r="O1035">
        <v>1350</v>
      </c>
      <c r="P1035" s="2">
        <f t="shared" si="16"/>
        <v>1350</v>
      </c>
    </row>
    <row r="1036" spans="1:16" x14ac:dyDescent="0.3">
      <c r="A1036">
        <v>1035</v>
      </c>
      <c r="B1036" s="54">
        <v>45813</v>
      </c>
      <c r="C1036" s="53" t="s">
        <v>748</v>
      </c>
      <c r="D1036" t="s">
        <v>780</v>
      </c>
      <c r="E1036" t="s">
        <v>752</v>
      </c>
      <c r="F1036" t="s">
        <v>148</v>
      </c>
      <c r="G1036" t="s">
        <v>883</v>
      </c>
      <c r="H1036" t="s">
        <v>97</v>
      </c>
      <c r="I1036" t="s">
        <v>149</v>
      </c>
      <c r="J1036" t="s">
        <v>95</v>
      </c>
      <c r="K1036" t="s">
        <v>114</v>
      </c>
      <c r="L1036" t="s">
        <v>150</v>
      </c>
      <c r="M1036" t="s">
        <v>45</v>
      </c>
      <c r="N1036">
        <v>1</v>
      </c>
      <c r="O1036">
        <v>1350</v>
      </c>
      <c r="P1036" s="2">
        <f t="shared" si="16"/>
        <v>1350</v>
      </c>
    </row>
    <row r="1037" spans="1:16" x14ac:dyDescent="0.3">
      <c r="A1037">
        <v>1036</v>
      </c>
      <c r="B1037" s="54">
        <v>45816</v>
      </c>
      <c r="C1037" s="53" t="s">
        <v>748</v>
      </c>
      <c r="D1037" t="s">
        <v>820</v>
      </c>
      <c r="E1037" t="s">
        <v>752</v>
      </c>
      <c r="F1037" t="s">
        <v>597</v>
      </c>
      <c r="G1037" t="s">
        <v>883</v>
      </c>
      <c r="H1037" t="s">
        <v>100</v>
      </c>
      <c r="I1037" t="s">
        <v>723</v>
      </c>
      <c r="J1037" t="s">
        <v>95</v>
      </c>
      <c r="K1037" t="s">
        <v>130</v>
      </c>
      <c r="L1037" t="s">
        <v>613</v>
      </c>
      <c r="M1037" t="s">
        <v>45</v>
      </c>
      <c r="N1037">
        <v>1</v>
      </c>
      <c r="O1037">
        <v>1350</v>
      </c>
      <c r="P1037" s="2">
        <f t="shared" si="16"/>
        <v>1350</v>
      </c>
    </row>
    <row r="1038" spans="1:16" x14ac:dyDescent="0.3">
      <c r="A1038">
        <v>1037</v>
      </c>
      <c r="B1038" s="54">
        <v>45817</v>
      </c>
      <c r="C1038" t="s">
        <v>748</v>
      </c>
      <c r="D1038" t="s">
        <v>760</v>
      </c>
      <c r="E1038" t="s">
        <v>752</v>
      </c>
      <c r="F1038" t="s">
        <v>110</v>
      </c>
      <c r="G1038" t="s">
        <v>883</v>
      </c>
      <c r="H1038" t="s">
        <v>97</v>
      </c>
      <c r="I1038" t="s">
        <v>111</v>
      </c>
      <c r="J1038" t="s">
        <v>95</v>
      </c>
      <c r="K1038" t="s">
        <v>114</v>
      </c>
      <c r="L1038" t="s">
        <v>112</v>
      </c>
      <c r="M1038" t="s">
        <v>45</v>
      </c>
      <c r="N1038">
        <v>1</v>
      </c>
      <c r="O1038">
        <v>1800</v>
      </c>
      <c r="P1038" s="2">
        <f t="shared" si="16"/>
        <v>1800</v>
      </c>
    </row>
    <row r="1039" spans="1:16" x14ac:dyDescent="0.3">
      <c r="A1039">
        <v>1038</v>
      </c>
      <c r="B1039" s="54">
        <v>45818</v>
      </c>
      <c r="C1039" s="53" t="s">
        <v>749</v>
      </c>
      <c r="D1039" t="s">
        <v>638</v>
      </c>
      <c r="E1039" t="s">
        <v>752</v>
      </c>
      <c r="F1039" t="s">
        <v>752</v>
      </c>
      <c r="G1039" t="s">
        <v>312</v>
      </c>
      <c r="H1039" t="s">
        <v>8</v>
      </c>
      <c r="I1039" t="s">
        <v>854</v>
      </c>
      <c r="J1039" t="s">
        <v>854</v>
      </c>
      <c r="K1039" t="s">
        <v>130</v>
      </c>
      <c r="L1039" t="s">
        <v>854</v>
      </c>
      <c r="M1039" t="s">
        <v>45</v>
      </c>
      <c r="N1039">
        <v>1</v>
      </c>
      <c r="O1039">
        <v>400</v>
      </c>
      <c r="P1039" s="2">
        <f t="shared" si="16"/>
        <v>400</v>
      </c>
    </row>
    <row r="1040" spans="1:16" x14ac:dyDescent="0.3">
      <c r="A1040">
        <v>1039</v>
      </c>
      <c r="B1040" s="54">
        <v>45819</v>
      </c>
      <c r="C1040" s="53" t="s">
        <v>748</v>
      </c>
      <c r="D1040" t="s">
        <v>809</v>
      </c>
      <c r="E1040" t="s">
        <v>752</v>
      </c>
      <c r="F1040" t="s">
        <v>507</v>
      </c>
      <c r="G1040" t="str">
        <f>VLOOKUP(F1040,'Ingresos RockstarSkull'!$B:$D,3,0)</f>
        <v>Julio Olvera</v>
      </c>
      <c r="H1040" t="s">
        <v>8</v>
      </c>
      <c r="I1040" t="s">
        <v>509</v>
      </c>
      <c r="J1040" t="s">
        <v>95</v>
      </c>
      <c r="K1040" t="s">
        <v>130</v>
      </c>
      <c r="L1040" t="s">
        <v>508</v>
      </c>
      <c r="M1040" t="s">
        <v>45</v>
      </c>
      <c r="N1040">
        <v>1</v>
      </c>
      <c r="O1040">
        <v>0</v>
      </c>
      <c r="P1040" s="2">
        <f t="shared" si="16"/>
        <v>0</v>
      </c>
    </row>
    <row r="1041" spans="1:16" x14ac:dyDescent="0.3">
      <c r="A1041">
        <v>1040</v>
      </c>
      <c r="B1041" s="54">
        <v>45820</v>
      </c>
      <c r="C1041" s="53" t="s">
        <v>748</v>
      </c>
      <c r="D1041" t="s">
        <v>826</v>
      </c>
      <c r="E1041" t="s">
        <v>752</v>
      </c>
      <c r="F1041" t="s">
        <v>607</v>
      </c>
      <c r="G1041" t="str">
        <f>VLOOKUP(F1041,'Ingresos RockstarSkull'!$B:$D,3,0)</f>
        <v>Demian Andrade</v>
      </c>
      <c r="H1041" t="s">
        <v>97</v>
      </c>
      <c r="I1041">
        <v>0</v>
      </c>
      <c r="J1041" t="s">
        <v>95</v>
      </c>
      <c r="K1041" t="s">
        <v>130</v>
      </c>
      <c r="L1041">
        <v>0</v>
      </c>
      <c r="M1041" t="s">
        <v>51</v>
      </c>
      <c r="N1041">
        <v>1</v>
      </c>
      <c r="O1041">
        <v>1350</v>
      </c>
      <c r="P1041" s="2">
        <f t="shared" si="16"/>
        <v>1350</v>
      </c>
    </row>
    <row r="1042" spans="1:16" x14ac:dyDescent="0.3">
      <c r="A1042">
        <v>1041</v>
      </c>
      <c r="B1042" s="54">
        <v>45821</v>
      </c>
      <c r="C1042" s="53" t="s">
        <v>748</v>
      </c>
      <c r="D1042" t="s">
        <v>790</v>
      </c>
      <c r="E1042" t="s">
        <v>752</v>
      </c>
      <c r="F1042" t="s">
        <v>166</v>
      </c>
      <c r="G1042" t="str">
        <f>VLOOKUP(F1042,'Ingresos RockstarSkull'!$B:$D,3,0)</f>
        <v>Luis Blanquet</v>
      </c>
      <c r="H1042" t="s">
        <v>97</v>
      </c>
      <c r="I1042" t="s">
        <v>99</v>
      </c>
      <c r="J1042" t="s">
        <v>95</v>
      </c>
      <c r="K1042" t="s">
        <v>114</v>
      </c>
      <c r="L1042" t="s">
        <v>166</v>
      </c>
      <c r="M1042" t="s">
        <v>45</v>
      </c>
      <c r="N1042">
        <v>1</v>
      </c>
      <c r="O1042">
        <v>1350</v>
      </c>
      <c r="P1042" s="2">
        <f t="shared" si="16"/>
        <v>1350</v>
      </c>
    </row>
    <row r="1043" spans="1:16" x14ac:dyDescent="0.3">
      <c r="A1043">
        <v>1042</v>
      </c>
      <c r="B1043" s="54">
        <v>45823</v>
      </c>
      <c r="C1043" s="53" t="s">
        <v>748</v>
      </c>
      <c r="D1043" t="s">
        <v>819</v>
      </c>
      <c r="E1043" t="s">
        <v>752</v>
      </c>
      <c r="F1043" t="s">
        <v>622</v>
      </c>
      <c r="G1043" t="s">
        <v>883</v>
      </c>
      <c r="H1043" t="s">
        <v>100</v>
      </c>
      <c r="I1043" t="s">
        <v>722</v>
      </c>
      <c r="J1043" t="s">
        <v>95</v>
      </c>
      <c r="K1043" t="s">
        <v>130</v>
      </c>
      <c r="L1043">
        <v>0</v>
      </c>
      <c r="M1043" t="s">
        <v>45</v>
      </c>
      <c r="N1043">
        <v>1</v>
      </c>
      <c r="O1043">
        <v>1350</v>
      </c>
      <c r="P1043" s="2">
        <f t="shared" si="16"/>
        <v>1350</v>
      </c>
    </row>
    <row r="1044" spans="1:16" x14ac:dyDescent="0.3">
      <c r="A1044">
        <v>1043</v>
      </c>
      <c r="B1044" s="54">
        <v>45823</v>
      </c>
      <c r="C1044" s="53" t="s">
        <v>748</v>
      </c>
      <c r="D1044" t="s">
        <v>876</v>
      </c>
      <c r="E1044" t="s">
        <v>752</v>
      </c>
      <c r="F1044" t="s">
        <v>860</v>
      </c>
      <c r="G1044" t="s">
        <v>883</v>
      </c>
      <c r="H1044" t="s">
        <v>8</v>
      </c>
      <c r="I1044" t="s">
        <v>568</v>
      </c>
      <c r="J1044" t="s">
        <v>95</v>
      </c>
      <c r="K1044" t="s">
        <v>130</v>
      </c>
      <c r="L1044" t="s">
        <v>659</v>
      </c>
      <c r="M1044" t="s">
        <v>45</v>
      </c>
      <c r="N1044">
        <v>1</v>
      </c>
      <c r="O1044">
        <v>0</v>
      </c>
      <c r="P1044" s="2">
        <f t="shared" si="16"/>
        <v>0</v>
      </c>
    </row>
    <row r="1045" spans="1:16" x14ac:dyDescent="0.3">
      <c r="A1045">
        <v>1044</v>
      </c>
      <c r="B1045" s="54">
        <v>45824</v>
      </c>
      <c r="C1045" s="53" t="s">
        <v>749</v>
      </c>
      <c r="D1045" t="s">
        <v>574</v>
      </c>
      <c r="E1045" t="s">
        <v>752</v>
      </c>
      <c r="F1045" t="s">
        <v>752</v>
      </c>
      <c r="G1045" t="s">
        <v>312</v>
      </c>
      <c r="H1045" t="s">
        <v>8</v>
      </c>
      <c r="I1045" t="s">
        <v>854</v>
      </c>
      <c r="J1045" t="s">
        <v>854</v>
      </c>
      <c r="K1045" t="s">
        <v>130</v>
      </c>
      <c r="L1045" t="s">
        <v>854</v>
      </c>
      <c r="M1045" t="s">
        <v>45</v>
      </c>
      <c r="N1045">
        <v>1</v>
      </c>
      <c r="O1045">
        <v>2250</v>
      </c>
      <c r="P1045" s="2">
        <f t="shared" si="16"/>
        <v>2250</v>
      </c>
    </row>
    <row r="1046" spans="1:16" x14ac:dyDescent="0.3">
      <c r="A1046">
        <v>1045</v>
      </c>
      <c r="B1046" s="54">
        <v>45824</v>
      </c>
      <c r="C1046" s="53" t="s">
        <v>749</v>
      </c>
      <c r="D1046" t="s">
        <v>639</v>
      </c>
      <c r="E1046" t="s">
        <v>752</v>
      </c>
      <c r="F1046" t="s">
        <v>752</v>
      </c>
      <c r="G1046" t="s">
        <v>312</v>
      </c>
      <c r="H1046" t="s">
        <v>8</v>
      </c>
      <c r="I1046" t="s">
        <v>854</v>
      </c>
      <c r="J1046" t="s">
        <v>854</v>
      </c>
      <c r="K1046" t="s">
        <v>130</v>
      </c>
      <c r="L1046" t="s">
        <v>854</v>
      </c>
      <c r="M1046" t="s">
        <v>45</v>
      </c>
      <c r="N1046">
        <v>1</v>
      </c>
      <c r="O1046">
        <v>400</v>
      </c>
      <c r="P1046" s="2">
        <f t="shared" si="16"/>
        <v>400</v>
      </c>
    </row>
    <row r="1047" spans="1:16" x14ac:dyDescent="0.3">
      <c r="A1047">
        <v>1046</v>
      </c>
      <c r="B1047" s="54">
        <v>45825</v>
      </c>
      <c r="C1047" s="53" t="s">
        <v>748</v>
      </c>
      <c r="D1047" t="s">
        <v>835</v>
      </c>
      <c r="E1047" t="s">
        <v>752</v>
      </c>
      <c r="F1047" t="s">
        <v>620</v>
      </c>
      <c r="G1047" t="str">
        <f>VLOOKUP(F1047,'Ingresos RockstarSkull'!$B:$D,3,0)</f>
        <v>Julio Olvera</v>
      </c>
      <c r="H1047" t="s">
        <v>621</v>
      </c>
      <c r="I1047">
        <v>0</v>
      </c>
      <c r="J1047" t="s">
        <v>95</v>
      </c>
      <c r="K1047" t="s">
        <v>130</v>
      </c>
      <c r="L1047">
        <v>0</v>
      </c>
      <c r="M1047" t="s">
        <v>45</v>
      </c>
      <c r="N1047">
        <v>1</v>
      </c>
      <c r="O1047">
        <v>0</v>
      </c>
      <c r="P1047" s="2">
        <f t="shared" si="16"/>
        <v>0</v>
      </c>
    </row>
    <row r="1048" spans="1:16" x14ac:dyDescent="0.3">
      <c r="A1048">
        <v>1047</v>
      </c>
      <c r="B1048" s="54">
        <v>45825</v>
      </c>
      <c r="C1048" s="53" t="s">
        <v>748</v>
      </c>
      <c r="D1048" t="s">
        <v>822</v>
      </c>
      <c r="E1048" t="s">
        <v>752</v>
      </c>
      <c r="F1048" t="s">
        <v>605</v>
      </c>
      <c r="G1048" t="str">
        <f>VLOOKUP(F1048,'Ingresos RockstarSkull'!$B:$D,3,0)</f>
        <v>Julio Olvera</v>
      </c>
      <c r="H1048" t="s">
        <v>97</v>
      </c>
      <c r="I1048" t="s">
        <v>661</v>
      </c>
      <c r="J1048" t="s">
        <v>95</v>
      </c>
      <c r="K1048" t="s">
        <v>130</v>
      </c>
      <c r="L1048">
        <v>0</v>
      </c>
      <c r="M1048" t="s">
        <v>45</v>
      </c>
      <c r="N1048">
        <v>1</v>
      </c>
      <c r="O1048">
        <v>1350</v>
      </c>
      <c r="P1048" s="2">
        <f t="shared" si="16"/>
        <v>1350</v>
      </c>
    </row>
    <row r="1049" spans="1:16" x14ac:dyDescent="0.3">
      <c r="A1049">
        <v>1048</v>
      </c>
      <c r="B1049" s="54">
        <v>45827</v>
      </c>
      <c r="C1049" s="53" t="s">
        <v>748</v>
      </c>
      <c r="D1049" t="s">
        <v>824</v>
      </c>
      <c r="E1049" t="s">
        <v>752</v>
      </c>
      <c r="F1049" t="s">
        <v>601</v>
      </c>
      <c r="G1049" t="str">
        <f>VLOOKUP(F1049,'Ingresos RockstarSkull'!$B:$D,3,0)</f>
        <v>Nahomy Perez</v>
      </c>
      <c r="H1049" t="s">
        <v>97</v>
      </c>
      <c r="I1049" t="s">
        <v>720</v>
      </c>
      <c r="J1049" t="s">
        <v>95</v>
      </c>
      <c r="K1049" t="s">
        <v>114</v>
      </c>
      <c r="L1049">
        <v>0</v>
      </c>
      <c r="M1049" t="s">
        <v>45</v>
      </c>
      <c r="N1049">
        <v>1</v>
      </c>
      <c r="O1049">
        <v>1350</v>
      </c>
      <c r="P1049" s="2">
        <f t="shared" si="16"/>
        <v>1350</v>
      </c>
    </row>
    <row r="1050" spans="1:16" x14ac:dyDescent="0.3">
      <c r="A1050">
        <v>1049</v>
      </c>
      <c r="B1050" s="54">
        <v>45827</v>
      </c>
      <c r="C1050" s="53" t="s">
        <v>748</v>
      </c>
      <c r="D1050" t="s">
        <v>875</v>
      </c>
      <c r="E1050" t="s">
        <v>752</v>
      </c>
      <c r="F1050" t="s">
        <v>859</v>
      </c>
      <c r="G1050" t="str">
        <f>VLOOKUP(F1050,'Ingresos RockstarSkull'!$B:$D,3,0)</f>
        <v>Julio Olvera</v>
      </c>
      <c r="H1050" t="s">
        <v>8</v>
      </c>
      <c r="I1050" t="s">
        <v>544</v>
      </c>
      <c r="J1050" t="s">
        <v>95</v>
      </c>
      <c r="K1050" t="s">
        <v>130</v>
      </c>
      <c r="L1050">
        <v>0</v>
      </c>
      <c r="M1050" t="s">
        <v>45</v>
      </c>
      <c r="N1050">
        <v>2</v>
      </c>
      <c r="O1050">
        <v>1275</v>
      </c>
      <c r="P1050" s="2">
        <f t="shared" si="16"/>
        <v>2550</v>
      </c>
    </row>
    <row r="1051" spans="1:16" x14ac:dyDescent="0.3">
      <c r="A1051">
        <v>1050</v>
      </c>
      <c r="B1051" s="54">
        <v>45828</v>
      </c>
      <c r="C1051" s="53" t="s">
        <v>748</v>
      </c>
      <c r="D1051" t="s">
        <v>823</v>
      </c>
      <c r="E1051" t="s">
        <v>752</v>
      </c>
      <c r="F1051" t="s">
        <v>599</v>
      </c>
      <c r="G1051" t="str">
        <f>VLOOKUP(F1051,'Ingresos RockstarSkull'!$B:$D,3,0)</f>
        <v>Julio Olvera</v>
      </c>
      <c r="H1051" t="s">
        <v>97</v>
      </c>
      <c r="I1051" t="s">
        <v>721</v>
      </c>
      <c r="J1051" t="s">
        <v>95</v>
      </c>
      <c r="K1051" t="s">
        <v>130</v>
      </c>
      <c r="L1051">
        <v>0</v>
      </c>
      <c r="M1051" t="s">
        <v>45</v>
      </c>
      <c r="N1051">
        <v>1</v>
      </c>
      <c r="O1051">
        <v>1350</v>
      </c>
      <c r="P1051" s="2">
        <f t="shared" si="16"/>
        <v>1350</v>
      </c>
    </row>
    <row r="1052" spans="1:16" x14ac:dyDescent="0.3">
      <c r="A1052">
        <v>1051</v>
      </c>
      <c r="B1052" s="54">
        <v>45828</v>
      </c>
      <c r="C1052" s="53" t="s">
        <v>748</v>
      </c>
      <c r="D1052" t="s">
        <v>811</v>
      </c>
      <c r="E1052" t="s">
        <v>752</v>
      </c>
      <c r="F1052" t="s">
        <v>502</v>
      </c>
      <c r="G1052" t="str">
        <f>VLOOKUP(F1052,'Ingresos RockstarSkull'!$B:$D,3,0)</f>
        <v>Demian Andrade</v>
      </c>
      <c r="H1052" t="s">
        <v>97</v>
      </c>
      <c r="I1052" t="s">
        <v>503</v>
      </c>
      <c r="J1052" t="s">
        <v>95</v>
      </c>
      <c r="K1052" t="s">
        <v>130</v>
      </c>
      <c r="L1052" t="s">
        <v>504</v>
      </c>
      <c r="M1052" t="s">
        <v>45</v>
      </c>
      <c r="N1052">
        <v>1</v>
      </c>
      <c r="O1052">
        <v>1350</v>
      </c>
      <c r="P1052" s="2">
        <f t="shared" si="16"/>
        <v>1350</v>
      </c>
    </row>
    <row r="1053" spans="1:16" x14ac:dyDescent="0.3">
      <c r="A1053">
        <v>1052</v>
      </c>
      <c r="B1053" s="54">
        <v>45828</v>
      </c>
      <c r="C1053" t="s">
        <v>748</v>
      </c>
      <c r="D1053" t="s">
        <v>763</v>
      </c>
      <c r="E1053" t="s">
        <v>752</v>
      </c>
      <c r="F1053" t="s">
        <v>116</v>
      </c>
      <c r="G1053" t="str">
        <f>VLOOKUP(F1053,'Ingresos RockstarSkull'!$B:$D,3,0)</f>
        <v>Hugo Vázquez</v>
      </c>
      <c r="H1053" t="s">
        <v>97</v>
      </c>
      <c r="I1053" t="s">
        <v>96</v>
      </c>
      <c r="J1053" t="s">
        <v>95</v>
      </c>
      <c r="K1053" t="s">
        <v>114</v>
      </c>
      <c r="L1053" t="s">
        <v>117</v>
      </c>
      <c r="M1053" t="s">
        <v>45</v>
      </c>
      <c r="N1053">
        <v>1</v>
      </c>
      <c r="O1053">
        <v>1275</v>
      </c>
      <c r="P1053" s="2">
        <f t="shared" si="16"/>
        <v>1275</v>
      </c>
    </row>
    <row r="1054" spans="1:16" x14ac:dyDescent="0.3">
      <c r="A1054">
        <v>1053</v>
      </c>
      <c r="B1054" s="54">
        <v>45829</v>
      </c>
      <c r="C1054" s="53" t="s">
        <v>748</v>
      </c>
      <c r="D1054" t="s">
        <v>829</v>
      </c>
      <c r="E1054" t="s">
        <v>752</v>
      </c>
      <c r="F1054" t="s">
        <v>608</v>
      </c>
      <c r="G1054" t="str">
        <f>VLOOKUP(F1054,'Ingresos RockstarSkull'!$B:$D,3,0)</f>
        <v>Nahomy Perez</v>
      </c>
      <c r="H1054" t="s">
        <v>97</v>
      </c>
      <c r="I1054">
        <v>0</v>
      </c>
      <c r="J1054" t="s">
        <v>95</v>
      </c>
      <c r="K1054" t="s">
        <v>130</v>
      </c>
      <c r="L1054">
        <v>0</v>
      </c>
      <c r="M1054" t="s">
        <v>45</v>
      </c>
      <c r="N1054">
        <v>1</v>
      </c>
      <c r="O1054">
        <v>1350</v>
      </c>
      <c r="P1054" s="2">
        <f t="shared" si="16"/>
        <v>1350</v>
      </c>
    </row>
    <row r="1055" spans="1:16" x14ac:dyDescent="0.3">
      <c r="A1055">
        <v>1054</v>
      </c>
      <c r="B1055" s="54">
        <v>45829</v>
      </c>
      <c r="C1055" s="53" t="s">
        <v>748</v>
      </c>
      <c r="D1055" t="s">
        <v>815</v>
      </c>
      <c r="E1055" t="s">
        <v>752</v>
      </c>
      <c r="F1055" t="s">
        <v>564</v>
      </c>
      <c r="G1055" t="s">
        <v>883</v>
      </c>
      <c r="H1055" t="s">
        <v>97</v>
      </c>
      <c r="I1055" t="s">
        <v>565</v>
      </c>
      <c r="J1055" t="s">
        <v>95</v>
      </c>
      <c r="K1055" t="s">
        <v>130</v>
      </c>
      <c r="L1055" t="s">
        <v>566</v>
      </c>
      <c r="M1055" t="s">
        <v>51</v>
      </c>
      <c r="N1055">
        <v>1</v>
      </c>
      <c r="O1055">
        <v>1350</v>
      </c>
      <c r="P1055" s="2">
        <f t="shared" si="16"/>
        <v>1350</v>
      </c>
    </row>
    <row r="1056" spans="1:16" x14ac:dyDescent="0.3">
      <c r="A1056">
        <v>1055</v>
      </c>
      <c r="B1056" s="54">
        <v>45829</v>
      </c>
      <c r="C1056" s="53" t="s">
        <v>748</v>
      </c>
      <c r="D1056" t="s">
        <v>810</v>
      </c>
      <c r="E1056" t="s">
        <v>752</v>
      </c>
      <c r="F1056" t="s">
        <v>506</v>
      </c>
      <c r="G1056" t="s">
        <v>883</v>
      </c>
      <c r="H1056" t="s">
        <v>97</v>
      </c>
      <c r="I1056" t="s">
        <v>108</v>
      </c>
      <c r="J1056" t="s">
        <v>95</v>
      </c>
      <c r="K1056" t="s">
        <v>130</v>
      </c>
      <c r="L1056" t="s">
        <v>506</v>
      </c>
      <c r="M1056" t="s">
        <v>45</v>
      </c>
      <c r="N1056">
        <v>1</v>
      </c>
      <c r="O1056">
        <v>1350</v>
      </c>
      <c r="P1056" s="2">
        <f t="shared" si="16"/>
        <v>1350</v>
      </c>
    </row>
    <row r="1057" spans="1:16" x14ac:dyDescent="0.3">
      <c r="A1057">
        <v>1056</v>
      </c>
      <c r="B1057" s="54">
        <v>45829</v>
      </c>
      <c r="C1057" s="53" t="s">
        <v>749</v>
      </c>
      <c r="D1057" t="s">
        <v>319</v>
      </c>
      <c r="E1057" t="s">
        <v>752</v>
      </c>
      <c r="F1057" t="s">
        <v>752</v>
      </c>
      <c r="G1057" t="s">
        <v>312</v>
      </c>
      <c r="H1057" t="s">
        <v>8</v>
      </c>
      <c r="I1057" t="s">
        <v>854</v>
      </c>
      <c r="J1057" t="s">
        <v>854</v>
      </c>
      <c r="K1057" t="s">
        <v>130</v>
      </c>
      <c r="L1057" t="s">
        <v>854</v>
      </c>
      <c r="M1057" t="s">
        <v>45</v>
      </c>
      <c r="N1057">
        <v>1</v>
      </c>
      <c r="O1057">
        <v>620</v>
      </c>
      <c r="P1057" s="2">
        <f t="shared" si="16"/>
        <v>620</v>
      </c>
    </row>
    <row r="1058" spans="1:16" x14ac:dyDescent="0.3">
      <c r="A1058">
        <v>1057</v>
      </c>
      <c r="B1058" s="54">
        <v>45831</v>
      </c>
      <c r="C1058" s="53" t="s">
        <v>748</v>
      </c>
      <c r="D1058" t="s">
        <v>830</v>
      </c>
      <c r="E1058" t="s">
        <v>752</v>
      </c>
      <c r="F1058" t="s">
        <v>609</v>
      </c>
      <c r="G1058" t="s">
        <v>883</v>
      </c>
      <c r="H1058" t="s">
        <v>100</v>
      </c>
      <c r="I1058">
        <v>0</v>
      </c>
      <c r="J1058" t="s">
        <v>95</v>
      </c>
      <c r="K1058" t="s">
        <v>130</v>
      </c>
      <c r="L1058">
        <v>0</v>
      </c>
      <c r="M1058" t="s">
        <v>45</v>
      </c>
      <c r="N1058">
        <v>1</v>
      </c>
      <c r="O1058">
        <v>1350</v>
      </c>
      <c r="P1058" s="2">
        <f t="shared" si="16"/>
        <v>1350</v>
      </c>
    </row>
    <row r="1059" spans="1:16" x14ac:dyDescent="0.3">
      <c r="A1059">
        <v>1058</v>
      </c>
      <c r="B1059" s="54">
        <v>45831</v>
      </c>
      <c r="C1059" s="53" t="s">
        <v>749</v>
      </c>
      <c r="D1059" t="s">
        <v>644</v>
      </c>
      <c r="E1059" t="s">
        <v>752</v>
      </c>
      <c r="F1059" t="s">
        <v>752</v>
      </c>
      <c r="G1059" t="s">
        <v>312</v>
      </c>
      <c r="H1059" t="s">
        <v>8</v>
      </c>
      <c r="I1059" t="s">
        <v>854</v>
      </c>
      <c r="J1059" t="s">
        <v>854</v>
      </c>
      <c r="K1059" t="s">
        <v>130</v>
      </c>
      <c r="L1059" t="s">
        <v>854</v>
      </c>
      <c r="M1059" t="s">
        <v>45</v>
      </c>
      <c r="N1059">
        <v>1</v>
      </c>
      <c r="O1059">
        <v>11560</v>
      </c>
      <c r="P1059" s="2">
        <f t="shared" si="16"/>
        <v>11560</v>
      </c>
    </row>
    <row r="1060" spans="1:16" x14ac:dyDescent="0.3">
      <c r="A1060">
        <v>1059</v>
      </c>
      <c r="B1060" s="54">
        <v>45832</v>
      </c>
      <c r="C1060" s="53" t="s">
        <v>749</v>
      </c>
      <c r="D1060" t="s">
        <v>646</v>
      </c>
      <c r="E1060" t="s">
        <v>752</v>
      </c>
      <c r="F1060" t="s">
        <v>752</v>
      </c>
      <c r="G1060" t="s">
        <v>312</v>
      </c>
      <c r="H1060" t="s">
        <v>8</v>
      </c>
      <c r="I1060" t="s">
        <v>854</v>
      </c>
      <c r="J1060" t="s">
        <v>854</v>
      </c>
      <c r="K1060" t="s">
        <v>130</v>
      </c>
      <c r="L1060" t="s">
        <v>854</v>
      </c>
      <c r="M1060" t="s">
        <v>45</v>
      </c>
      <c r="N1060">
        <v>1</v>
      </c>
      <c r="O1060">
        <v>400</v>
      </c>
      <c r="P1060" s="2">
        <f t="shared" si="16"/>
        <v>400</v>
      </c>
    </row>
    <row r="1061" spans="1:16" x14ac:dyDescent="0.3">
      <c r="A1061">
        <v>1060</v>
      </c>
      <c r="B1061" s="54">
        <v>45832</v>
      </c>
      <c r="C1061" s="53" t="s">
        <v>749</v>
      </c>
      <c r="D1061" t="s">
        <v>642</v>
      </c>
      <c r="E1061" t="s">
        <v>752</v>
      </c>
      <c r="F1061" t="s">
        <v>752</v>
      </c>
      <c r="G1061" t="s">
        <v>312</v>
      </c>
      <c r="H1061" t="s">
        <v>100</v>
      </c>
      <c r="I1061" t="s">
        <v>854</v>
      </c>
      <c r="J1061" t="s">
        <v>854</v>
      </c>
      <c r="K1061" t="s">
        <v>130</v>
      </c>
      <c r="L1061" t="s">
        <v>854</v>
      </c>
      <c r="M1061" t="s">
        <v>45</v>
      </c>
      <c r="N1061">
        <v>8</v>
      </c>
      <c r="O1061">
        <v>400</v>
      </c>
      <c r="P1061" s="2">
        <f t="shared" si="16"/>
        <v>3200</v>
      </c>
    </row>
    <row r="1062" spans="1:16" x14ac:dyDescent="0.3">
      <c r="A1062">
        <v>1061</v>
      </c>
      <c r="B1062" s="54">
        <v>45832</v>
      </c>
      <c r="C1062" s="53" t="s">
        <v>749</v>
      </c>
      <c r="D1062" t="s">
        <v>643</v>
      </c>
      <c r="E1062" t="s">
        <v>752</v>
      </c>
      <c r="F1062" t="s">
        <v>752</v>
      </c>
      <c r="G1062" t="s">
        <v>312</v>
      </c>
      <c r="H1062" t="s">
        <v>100</v>
      </c>
      <c r="I1062" t="s">
        <v>854</v>
      </c>
      <c r="J1062" t="s">
        <v>854</v>
      </c>
      <c r="K1062" t="s">
        <v>130</v>
      </c>
      <c r="L1062" t="s">
        <v>854</v>
      </c>
      <c r="M1062" t="s">
        <v>45</v>
      </c>
      <c r="N1062">
        <v>1</v>
      </c>
      <c r="O1062">
        <v>200</v>
      </c>
      <c r="P1062" s="2">
        <f t="shared" si="16"/>
        <v>200</v>
      </c>
    </row>
    <row r="1063" spans="1:16" x14ac:dyDescent="0.3">
      <c r="A1063">
        <v>1062</v>
      </c>
      <c r="B1063" s="54">
        <v>45833</v>
      </c>
      <c r="C1063" s="53" t="s">
        <v>748</v>
      </c>
      <c r="D1063" t="s">
        <v>827</v>
      </c>
      <c r="E1063" t="s">
        <v>752</v>
      </c>
      <c r="F1063" t="s">
        <v>614</v>
      </c>
      <c r="G1063" t="str">
        <f>VLOOKUP(F1063,'Ingresos RockstarSkull'!$B:$D,3,0)</f>
        <v>Manuel Reyes</v>
      </c>
      <c r="H1063" t="s">
        <v>97</v>
      </c>
      <c r="I1063">
        <v>0</v>
      </c>
      <c r="J1063" t="s">
        <v>95</v>
      </c>
      <c r="K1063" t="s">
        <v>130</v>
      </c>
      <c r="L1063" t="s">
        <v>667</v>
      </c>
      <c r="M1063" t="s">
        <v>45</v>
      </c>
      <c r="N1063">
        <v>1</v>
      </c>
      <c r="O1063">
        <v>1275</v>
      </c>
      <c r="P1063" s="2">
        <f t="shared" si="16"/>
        <v>1275</v>
      </c>
    </row>
    <row r="1064" spans="1:16" x14ac:dyDescent="0.3">
      <c r="A1064">
        <v>1063</v>
      </c>
      <c r="B1064" s="54">
        <v>45833</v>
      </c>
      <c r="C1064" s="53" t="s">
        <v>748</v>
      </c>
      <c r="D1064" t="s">
        <v>828</v>
      </c>
      <c r="E1064" t="s">
        <v>752</v>
      </c>
      <c r="F1064" t="s">
        <v>624</v>
      </c>
      <c r="G1064" t="s">
        <v>883</v>
      </c>
      <c r="H1064" t="s">
        <v>97</v>
      </c>
      <c r="I1064">
        <v>0</v>
      </c>
      <c r="J1064" t="s">
        <v>95</v>
      </c>
      <c r="K1064" t="s">
        <v>130</v>
      </c>
      <c r="L1064" t="s">
        <v>667</v>
      </c>
      <c r="M1064" t="s">
        <v>45</v>
      </c>
      <c r="N1064">
        <v>1</v>
      </c>
      <c r="O1064">
        <v>1275</v>
      </c>
      <c r="P1064" s="2">
        <f t="shared" si="16"/>
        <v>1275</v>
      </c>
    </row>
    <row r="1065" spans="1:16" x14ac:dyDescent="0.3">
      <c r="A1065">
        <v>1064</v>
      </c>
      <c r="B1065" s="54">
        <v>45833</v>
      </c>
      <c r="C1065" s="53" t="s">
        <v>748</v>
      </c>
      <c r="D1065" t="s">
        <v>817</v>
      </c>
      <c r="E1065" t="s">
        <v>752</v>
      </c>
      <c r="F1065" t="s">
        <v>571</v>
      </c>
      <c r="G1065" t="str">
        <f>VLOOKUP(F1065,'Ingresos RockstarSkull'!$B:$D,3,0)</f>
        <v>Luis Blanquet</v>
      </c>
      <c r="H1065" t="s">
        <v>100</v>
      </c>
      <c r="I1065" t="s">
        <v>572</v>
      </c>
      <c r="J1065" t="s">
        <v>95</v>
      </c>
      <c r="K1065" t="s">
        <v>130</v>
      </c>
      <c r="L1065" t="s">
        <v>583</v>
      </c>
      <c r="M1065" t="s">
        <v>45</v>
      </c>
      <c r="N1065">
        <v>1</v>
      </c>
      <c r="O1065">
        <v>1350</v>
      </c>
      <c r="P1065" s="2">
        <f t="shared" si="16"/>
        <v>1350</v>
      </c>
    </row>
    <row r="1066" spans="1:16" x14ac:dyDescent="0.3">
      <c r="A1066">
        <v>1065</v>
      </c>
      <c r="B1066" s="54">
        <v>45834</v>
      </c>
      <c r="C1066" s="53" t="s">
        <v>748</v>
      </c>
      <c r="D1066" t="s">
        <v>818</v>
      </c>
      <c r="E1066" t="s">
        <v>752</v>
      </c>
      <c r="F1066" t="s">
        <v>595</v>
      </c>
      <c r="G1066" t="s">
        <v>883</v>
      </c>
      <c r="H1066" t="s">
        <v>97</v>
      </c>
      <c r="I1066">
        <v>0</v>
      </c>
      <c r="J1066" t="s">
        <v>95</v>
      </c>
      <c r="K1066" t="s">
        <v>130</v>
      </c>
      <c r="L1066">
        <v>0</v>
      </c>
      <c r="M1066" t="s">
        <v>51</v>
      </c>
      <c r="N1066">
        <v>1</v>
      </c>
      <c r="O1066">
        <v>1275</v>
      </c>
      <c r="P1066" s="2">
        <f t="shared" si="16"/>
        <v>1275</v>
      </c>
    </row>
    <row r="1067" spans="1:16" x14ac:dyDescent="0.3">
      <c r="A1067">
        <v>1066</v>
      </c>
      <c r="B1067" s="54">
        <v>45834</v>
      </c>
      <c r="C1067" s="53" t="s">
        <v>748</v>
      </c>
      <c r="D1067" t="s">
        <v>804</v>
      </c>
      <c r="E1067" t="s">
        <v>752</v>
      </c>
      <c r="F1067" t="s">
        <v>619</v>
      </c>
      <c r="G1067" t="str">
        <f>VLOOKUP(F1067,'Ingresos RockstarSkull'!$B:$D,3,0)</f>
        <v>Julio Olvera</v>
      </c>
      <c r="H1067" t="s">
        <v>8</v>
      </c>
      <c r="I1067" t="s">
        <v>177</v>
      </c>
      <c r="J1067" t="s">
        <v>95</v>
      </c>
      <c r="K1067" t="s">
        <v>114</v>
      </c>
      <c r="L1067" t="s">
        <v>187</v>
      </c>
      <c r="M1067" t="s">
        <v>45</v>
      </c>
      <c r="N1067">
        <v>1</v>
      </c>
      <c r="O1067">
        <v>1275</v>
      </c>
      <c r="P1067" s="2">
        <f t="shared" si="16"/>
        <v>1275</v>
      </c>
    </row>
    <row r="1068" spans="1:16" x14ac:dyDescent="0.3">
      <c r="A1068">
        <v>1067</v>
      </c>
      <c r="B1068" s="54">
        <v>45834</v>
      </c>
      <c r="C1068" s="53" t="s">
        <v>748</v>
      </c>
      <c r="D1068" t="s">
        <v>805</v>
      </c>
      <c r="E1068" t="s">
        <v>752</v>
      </c>
      <c r="F1068" t="s">
        <v>623</v>
      </c>
      <c r="G1068" t="s">
        <v>883</v>
      </c>
      <c r="H1068" t="s">
        <v>8</v>
      </c>
      <c r="I1068" t="s">
        <v>177</v>
      </c>
      <c r="J1068" t="s">
        <v>95</v>
      </c>
      <c r="K1068" t="s">
        <v>114</v>
      </c>
      <c r="L1068" t="s">
        <v>187</v>
      </c>
      <c r="M1068" t="s">
        <v>45</v>
      </c>
      <c r="N1068">
        <v>1</v>
      </c>
      <c r="O1068">
        <v>1275</v>
      </c>
      <c r="P1068" s="2">
        <f t="shared" si="16"/>
        <v>1275</v>
      </c>
    </row>
    <row r="1069" spans="1:16" x14ac:dyDescent="0.3">
      <c r="A1069">
        <v>1068</v>
      </c>
      <c r="B1069" s="54">
        <v>45835</v>
      </c>
      <c r="C1069" s="53" t="s">
        <v>748</v>
      </c>
      <c r="D1069" t="s">
        <v>831</v>
      </c>
      <c r="E1069" t="s">
        <v>752</v>
      </c>
      <c r="F1069" t="s">
        <v>611</v>
      </c>
      <c r="G1069" t="e">
        <f>VLOOKUP(F1069,'Ingresos RockstarSkull'!$B:$D,3,0)</f>
        <v>#N/A</v>
      </c>
      <c r="H1069" t="s">
        <v>97</v>
      </c>
      <c r="I1069">
        <v>0</v>
      </c>
      <c r="J1069" t="s">
        <v>95</v>
      </c>
      <c r="K1069" t="s">
        <v>130</v>
      </c>
      <c r="L1069">
        <v>0</v>
      </c>
      <c r="M1069" t="s">
        <v>45</v>
      </c>
      <c r="N1069">
        <v>1</v>
      </c>
      <c r="O1069">
        <v>1275</v>
      </c>
      <c r="P1069" s="2">
        <f t="shared" si="16"/>
        <v>1275</v>
      </c>
    </row>
    <row r="1070" spans="1:16" x14ac:dyDescent="0.3">
      <c r="A1070">
        <v>1069</v>
      </c>
      <c r="B1070" s="54">
        <v>45835</v>
      </c>
      <c r="C1070" s="53" t="s">
        <v>748</v>
      </c>
      <c r="D1070" t="s">
        <v>832</v>
      </c>
      <c r="E1070" t="s">
        <v>752</v>
      </c>
      <c r="F1070" t="s">
        <v>610</v>
      </c>
      <c r="G1070" t="str">
        <f>VLOOKUP(F1070,'Ingresos RockstarSkull'!$B:$D,3,0)</f>
        <v>Manuel Reyes</v>
      </c>
      <c r="H1070" t="s">
        <v>97</v>
      </c>
      <c r="I1070">
        <v>0</v>
      </c>
      <c r="J1070" t="s">
        <v>95</v>
      </c>
      <c r="K1070" t="s">
        <v>130</v>
      </c>
      <c r="L1070">
        <v>0</v>
      </c>
      <c r="M1070" t="s">
        <v>45</v>
      </c>
      <c r="N1070">
        <v>1</v>
      </c>
      <c r="O1070">
        <v>1275</v>
      </c>
      <c r="P1070" s="2">
        <f t="shared" si="16"/>
        <v>1275</v>
      </c>
    </row>
    <row r="1071" spans="1:16" x14ac:dyDescent="0.3">
      <c r="A1071">
        <v>1070</v>
      </c>
      <c r="B1071" s="54">
        <v>45835</v>
      </c>
      <c r="C1071" s="53" t="s">
        <v>748</v>
      </c>
      <c r="D1071" t="s">
        <v>821</v>
      </c>
      <c r="E1071" t="s">
        <v>752</v>
      </c>
      <c r="F1071" t="s">
        <v>598</v>
      </c>
      <c r="G1071" t="s">
        <v>883</v>
      </c>
      <c r="H1071" t="s">
        <v>97</v>
      </c>
      <c r="I1071" t="s">
        <v>661</v>
      </c>
      <c r="J1071" t="s">
        <v>95</v>
      </c>
      <c r="K1071" t="s">
        <v>130</v>
      </c>
      <c r="L1071">
        <v>0</v>
      </c>
      <c r="M1071" t="s">
        <v>45</v>
      </c>
      <c r="N1071">
        <v>1</v>
      </c>
      <c r="O1071">
        <v>1350</v>
      </c>
      <c r="P1071" s="2">
        <f t="shared" si="16"/>
        <v>1350</v>
      </c>
    </row>
    <row r="1072" spans="1:16" x14ac:dyDescent="0.3">
      <c r="A1072">
        <v>1071</v>
      </c>
      <c r="B1072" s="54">
        <v>45836</v>
      </c>
      <c r="C1072" s="53" t="s">
        <v>748</v>
      </c>
      <c r="D1072" t="s">
        <v>814</v>
      </c>
      <c r="E1072" t="s">
        <v>752</v>
      </c>
      <c r="F1072" t="s">
        <v>628</v>
      </c>
      <c r="G1072" t="str">
        <f>VLOOKUP(F1072,'Ingresos RockstarSkull'!$B:$D,3,0)</f>
        <v>Nahomy Perez</v>
      </c>
      <c r="H1072" t="s">
        <v>97</v>
      </c>
      <c r="I1072" t="s">
        <v>567</v>
      </c>
      <c r="J1072" t="s">
        <v>95</v>
      </c>
      <c r="K1072" t="s">
        <v>130</v>
      </c>
      <c r="L1072">
        <v>0</v>
      </c>
      <c r="M1072" t="s">
        <v>51</v>
      </c>
      <c r="N1072">
        <v>1</v>
      </c>
      <c r="O1072">
        <v>1350</v>
      </c>
      <c r="P1072" s="2">
        <f t="shared" si="16"/>
        <v>1350</v>
      </c>
    </row>
    <row r="1073" spans="1:16" x14ac:dyDescent="0.3">
      <c r="A1073">
        <v>1072</v>
      </c>
      <c r="B1073" s="54">
        <v>45836</v>
      </c>
      <c r="C1073" s="53" t="s">
        <v>748</v>
      </c>
      <c r="D1073" t="s">
        <v>812</v>
      </c>
      <c r="E1073" t="s">
        <v>752</v>
      </c>
      <c r="F1073" t="s">
        <v>655</v>
      </c>
      <c r="G1073" t="str">
        <f>VLOOKUP(F1073,'Ingresos RockstarSkull'!$B:$D,3,0)</f>
        <v>Nahomy Perez</v>
      </c>
      <c r="H1073" t="s">
        <v>97</v>
      </c>
      <c r="I1073" t="s">
        <v>544</v>
      </c>
      <c r="J1073" t="s">
        <v>95</v>
      </c>
      <c r="K1073" t="s">
        <v>130</v>
      </c>
      <c r="L1073">
        <v>0</v>
      </c>
      <c r="M1073" t="s">
        <v>45</v>
      </c>
      <c r="N1073">
        <v>2</v>
      </c>
      <c r="O1073">
        <v>1275</v>
      </c>
      <c r="P1073" s="2">
        <f t="shared" si="16"/>
        <v>2550</v>
      </c>
    </row>
    <row r="1074" spans="1:16" x14ac:dyDescent="0.3">
      <c r="A1074">
        <v>1073</v>
      </c>
      <c r="B1074" s="54">
        <v>45836</v>
      </c>
      <c r="C1074" s="53" t="s">
        <v>748</v>
      </c>
      <c r="D1074" t="s">
        <v>789</v>
      </c>
      <c r="E1074" t="s">
        <v>752</v>
      </c>
      <c r="F1074" t="s">
        <v>625</v>
      </c>
      <c r="G1074" t="s">
        <v>883</v>
      </c>
      <c r="H1074" t="s">
        <v>97</v>
      </c>
      <c r="I1074" t="s">
        <v>165</v>
      </c>
      <c r="J1074" t="s">
        <v>95</v>
      </c>
      <c r="K1074" t="s">
        <v>114</v>
      </c>
      <c r="L1074" t="s">
        <v>164</v>
      </c>
      <c r="M1074" t="s">
        <v>45</v>
      </c>
      <c r="N1074">
        <v>1</v>
      </c>
      <c r="O1074">
        <v>1350</v>
      </c>
      <c r="P1074" s="2">
        <f t="shared" si="16"/>
        <v>1350</v>
      </c>
    </row>
    <row r="1075" spans="1:16" x14ac:dyDescent="0.3">
      <c r="A1075">
        <v>1074</v>
      </c>
      <c r="B1075" s="54">
        <v>45836</v>
      </c>
      <c r="C1075" s="53" t="s">
        <v>748</v>
      </c>
      <c r="D1075" t="s">
        <v>779</v>
      </c>
      <c r="E1075" t="s">
        <v>752</v>
      </c>
      <c r="F1075" t="s">
        <v>146</v>
      </c>
      <c r="G1075" t="str">
        <f>VLOOKUP(F1075,'Ingresos RockstarSkull'!$B:$D,3,0)</f>
        <v>Hugo Vázquez</v>
      </c>
      <c r="H1075" t="s">
        <v>97</v>
      </c>
      <c r="I1075" t="s">
        <v>127</v>
      </c>
      <c r="J1075" t="s">
        <v>95</v>
      </c>
      <c r="K1075" t="s">
        <v>114</v>
      </c>
      <c r="L1075" t="s">
        <v>147</v>
      </c>
      <c r="M1075" t="s">
        <v>45</v>
      </c>
      <c r="N1075">
        <v>1</v>
      </c>
      <c r="O1075">
        <v>1350</v>
      </c>
      <c r="P1075" s="2">
        <f t="shared" si="16"/>
        <v>1350</v>
      </c>
    </row>
    <row r="1076" spans="1:16" x14ac:dyDescent="0.3">
      <c r="A1076">
        <v>1075</v>
      </c>
      <c r="B1076" s="54">
        <v>45838</v>
      </c>
      <c r="C1076" s="53" t="s">
        <v>748</v>
      </c>
      <c r="D1076" t="s">
        <v>838</v>
      </c>
      <c r="E1076" t="s">
        <v>752</v>
      </c>
      <c r="F1076" t="s">
        <v>636</v>
      </c>
      <c r="G1076" t="str">
        <f>VLOOKUP(F1076,'Ingresos RockstarSkull'!$B:$D,3,0)</f>
        <v>Hugo Vázquez</v>
      </c>
      <c r="H1076" t="s">
        <v>97</v>
      </c>
      <c r="I1076">
        <v>0</v>
      </c>
      <c r="J1076" t="s">
        <v>95</v>
      </c>
      <c r="K1076" t="s">
        <v>130</v>
      </c>
      <c r="L1076">
        <v>0</v>
      </c>
      <c r="M1076" t="s">
        <v>45</v>
      </c>
      <c r="N1076">
        <v>1</v>
      </c>
      <c r="O1076">
        <v>1275</v>
      </c>
      <c r="P1076" s="2">
        <f t="shared" si="16"/>
        <v>1275</v>
      </c>
    </row>
    <row r="1077" spans="1:16" x14ac:dyDescent="0.3">
      <c r="A1077">
        <v>1076</v>
      </c>
      <c r="B1077" s="54">
        <v>45838</v>
      </c>
      <c r="C1077" s="53" t="s">
        <v>748</v>
      </c>
      <c r="D1077" t="s">
        <v>833</v>
      </c>
      <c r="E1077" t="s">
        <v>752</v>
      </c>
      <c r="F1077" t="s">
        <v>615</v>
      </c>
      <c r="G1077" t="str">
        <f>VLOOKUP(F1077,'Ingresos RockstarSkull'!$B:$D,3,0)</f>
        <v>Manuel Reyes</v>
      </c>
      <c r="H1077" t="s">
        <v>100</v>
      </c>
      <c r="I1077">
        <v>0</v>
      </c>
      <c r="J1077" t="s">
        <v>95</v>
      </c>
      <c r="K1077" t="s">
        <v>130</v>
      </c>
      <c r="L1077" t="s">
        <v>633</v>
      </c>
      <c r="M1077" t="s">
        <v>51</v>
      </c>
      <c r="N1077">
        <v>1</v>
      </c>
      <c r="O1077">
        <v>1275</v>
      </c>
      <c r="P1077" s="2">
        <f t="shared" si="16"/>
        <v>1275</v>
      </c>
    </row>
    <row r="1078" spans="1:16" x14ac:dyDescent="0.3">
      <c r="A1078">
        <v>1077</v>
      </c>
      <c r="B1078" s="54">
        <v>45838</v>
      </c>
      <c r="C1078" s="53" t="s">
        <v>748</v>
      </c>
      <c r="D1078" t="s">
        <v>834</v>
      </c>
      <c r="E1078" t="s">
        <v>752</v>
      </c>
      <c r="F1078" t="s">
        <v>616</v>
      </c>
      <c r="G1078" t="str">
        <f>VLOOKUP(F1078,'Ingresos RockstarSkull'!$B:$D,3,0)</f>
        <v>Manuel Reyes</v>
      </c>
      <c r="H1078" t="s">
        <v>100</v>
      </c>
      <c r="I1078">
        <v>0</v>
      </c>
      <c r="J1078" t="s">
        <v>95</v>
      </c>
      <c r="K1078" t="s">
        <v>130</v>
      </c>
      <c r="L1078" t="s">
        <v>633</v>
      </c>
      <c r="M1078" t="s">
        <v>51</v>
      </c>
      <c r="N1078">
        <v>1</v>
      </c>
      <c r="O1078">
        <v>1275</v>
      </c>
      <c r="P1078" s="2">
        <f t="shared" si="16"/>
        <v>1275</v>
      </c>
    </row>
    <row r="1079" spans="1:16" x14ac:dyDescent="0.3">
      <c r="A1079">
        <v>1078</v>
      </c>
      <c r="B1079" s="54">
        <v>45838</v>
      </c>
      <c r="C1079" s="53" t="s">
        <v>748</v>
      </c>
      <c r="D1079" t="s">
        <v>836</v>
      </c>
      <c r="E1079" t="s">
        <v>752</v>
      </c>
      <c r="F1079" t="s">
        <v>626</v>
      </c>
      <c r="G1079" t="s">
        <v>883</v>
      </c>
      <c r="H1079" t="s">
        <v>97</v>
      </c>
      <c r="I1079">
        <v>0</v>
      </c>
      <c r="J1079" t="s">
        <v>95</v>
      </c>
      <c r="K1079" t="s">
        <v>130</v>
      </c>
      <c r="L1079">
        <v>0</v>
      </c>
      <c r="M1079" t="s">
        <v>51</v>
      </c>
      <c r="N1079">
        <v>1</v>
      </c>
      <c r="O1079">
        <v>1275</v>
      </c>
      <c r="P1079" s="2">
        <f t="shared" si="16"/>
        <v>1275</v>
      </c>
    </row>
    <row r="1080" spans="1:16" x14ac:dyDescent="0.3">
      <c r="A1080">
        <v>1079</v>
      </c>
      <c r="B1080" s="54">
        <v>45838</v>
      </c>
      <c r="C1080" s="53" t="s">
        <v>748</v>
      </c>
      <c r="D1080" t="s">
        <v>837</v>
      </c>
      <c r="E1080" t="s">
        <v>752</v>
      </c>
      <c r="F1080" t="s">
        <v>627</v>
      </c>
      <c r="G1080" t="str">
        <f>VLOOKUP(F1080,'Ingresos RockstarSkull'!$B:$D,3,0)</f>
        <v>Demian Andrade</v>
      </c>
      <c r="H1080" t="s">
        <v>97</v>
      </c>
      <c r="I1080">
        <v>0</v>
      </c>
      <c r="J1080" t="s">
        <v>95</v>
      </c>
      <c r="K1080" t="s">
        <v>130</v>
      </c>
      <c r="L1080">
        <v>0</v>
      </c>
      <c r="M1080" t="s">
        <v>51</v>
      </c>
      <c r="N1080">
        <v>1</v>
      </c>
      <c r="O1080">
        <v>1275</v>
      </c>
      <c r="P1080" s="2">
        <f t="shared" si="16"/>
        <v>1275</v>
      </c>
    </row>
    <row r="1081" spans="1:16" x14ac:dyDescent="0.3">
      <c r="A1081">
        <v>1080</v>
      </c>
      <c r="B1081" s="54">
        <v>45838</v>
      </c>
      <c r="C1081" s="53" t="s">
        <v>749</v>
      </c>
      <c r="D1081" t="s">
        <v>629</v>
      </c>
      <c r="E1081" t="s">
        <v>752</v>
      </c>
      <c r="F1081" t="s">
        <v>752</v>
      </c>
      <c r="G1081" t="s">
        <v>312</v>
      </c>
      <c r="H1081" t="s">
        <v>100</v>
      </c>
      <c r="I1081" t="s">
        <v>854</v>
      </c>
      <c r="J1081" t="s">
        <v>854</v>
      </c>
      <c r="K1081" t="s">
        <v>130</v>
      </c>
      <c r="L1081" t="s">
        <v>854</v>
      </c>
      <c r="M1081" t="s">
        <v>45</v>
      </c>
      <c r="N1081">
        <v>2</v>
      </c>
      <c r="O1081">
        <v>762</v>
      </c>
      <c r="P1081" s="2">
        <f t="shared" si="16"/>
        <v>1524</v>
      </c>
    </row>
    <row r="1082" spans="1:16" x14ac:dyDescent="0.3">
      <c r="A1082">
        <v>1081</v>
      </c>
      <c r="B1082" s="54">
        <v>45838</v>
      </c>
      <c r="C1082" s="53" t="s">
        <v>749</v>
      </c>
      <c r="D1082" t="s">
        <v>630</v>
      </c>
      <c r="E1082" t="s">
        <v>752</v>
      </c>
      <c r="F1082" t="s">
        <v>752</v>
      </c>
      <c r="G1082" t="s">
        <v>312</v>
      </c>
      <c r="H1082" t="s">
        <v>100</v>
      </c>
      <c r="I1082" t="s">
        <v>854</v>
      </c>
      <c r="J1082" t="s">
        <v>854</v>
      </c>
      <c r="K1082" t="s">
        <v>130</v>
      </c>
      <c r="L1082" t="s">
        <v>854</v>
      </c>
      <c r="M1082" t="s">
        <v>45</v>
      </c>
      <c r="N1082">
        <v>2</v>
      </c>
      <c r="O1082">
        <v>39</v>
      </c>
      <c r="P1082" s="2">
        <f t="shared" si="16"/>
        <v>78</v>
      </c>
    </row>
    <row r="1083" spans="1:16" x14ac:dyDescent="0.3">
      <c r="A1083">
        <v>1082</v>
      </c>
      <c r="B1083" s="54">
        <v>45838</v>
      </c>
      <c r="C1083" s="53" t="s">
        <v>749</v>
      </c>
      <c r="D1083" t="s">
        <v>631</v>
      </c>
      <c r="E1083" t="s">
        <v>752</v>
      </c>
      <c r="F1083" t="s">
        <v>752</v>
      </c>
      <c r="G1083" t="s">
        <v>312</v>
      </c>
      <c r="H1083" t="s">
        <v>100</v>
      </c>
      <c r="I1083" t="s">
        <v>854</v>
      </c>
      <c r="J1083" t="s">
        <v>854</v>
      </c>
      <c r="K1083" t="s">
        <v>130</v>
      </c>
      <c r="L1083" t="s">
        <v>854</v>
      </c>
      <c r="M1083" t="s">
        <v>45</v>
      </c>
      <c r="N1083">
        <v>1</v>
      </c>
      <c r="O1083">
        <v>31</v>
      </c>
      <c r="P1083" s="2">
        <f t="shared" si="16"/>
        <v>31</v>
      </c>
    </row>
    <row r="1084" spans="1:16" x14ac:dyDescent="0.3">
      <c r="A1084">
        <v>1083</v>
      </c>
      <c r="B1084" s="54">
        <v>45838</v>
      </c>
      <c r="C1084" s="53" t="s">
        <v>749</v>
      </c>
      <c r="D1084" t="s">
        <v>632</v>
      </c>
      <c r="E1084" t="s">
        <v>752</v>
      </c>
      <c r="F1084" t="s">
        <v>752</v>
      </c>
      <c r="G1084" t="s">
        <v>312</v>
      </c>
      <c r="H1084" t="s">
        <v>100</v>
      </c>
      <c r="I1084" t="s">
        <v>854</v>
      </c>
      <c r="J1084" t="s">
        <v>854</v>
      </c>
      <c r="K1084" t="s">
        <v>130</v>
      </c>
      <c r="L1084" t="s">
        <v>854</v>
      </c>
      <c r="M1084" t="s">
        <v>45</v>
      </c>
      <c r="N1084">
        <v>1</v>
      </c>
      <c r="O1084">
        <v>31</v>
      </c>
      <c r="P1084" s="2">
        <f t="shared" si="16"/>
        <v>31</v>
      </c>
    </row>
    <row r="1085" spans="1:16" x14ac:dyDescent="0.3">
      <c r="A1085">
        <v>1084</v>
      </c>
      <c r="B1085" s="54">
        <v>45838</v>
      </c>
      <c r="C1085" s="53" t="s">
        <v>749</v>
      </c>
      <c r="D1085" t="s">
        <v>334</v>
      </c>
      <c r="E1085" t="s">
        <v>752</v>
      </c>
      <c r="F1085" t="s">
        <v>752</v>
      </c>
      <c r="G1085" t="s">
        <v>312</v>
      </c>
      <c r="H1085" t="s">
        <v>8</v>
      </c>
      <c r="I1085" t="s">
        <v>854</v>
      </c>
      <c r="J1085" t="s">
        <v>854</v>
      </c>
      <c r="K1085" t="s">
        <v>130</v>
      </c>
      <c r="L1085" t="s">
        <v>854</v>
      </c>
      <c r="M1085" t="s">
        <v>45</v>
      </c>
      <c r="N1085">
        <v>1</v>
      </c>
      <c r="O1085">
        <v>2875.64</v>
      </c>
      <c r="P1085" s="2">
        <f t="shared" si="16"/>
        <v>2875.64</v>
      </c>
    </row>
    <row r="1086" spans="1:16" x14ac:dyDescent="0.3">
      <c r="A1086">
        <v>1085</v>
      </c>
      <c r="B1086" s="54">
        <v>45838</v>
      </c>
      <c r="C1086" s="53" t="s">
        <v>749</v>
      </c>
      <c r="D1086" t="s">
        <v>574</v>
      </c>
      <c r="E1086" t="s">
        <v>752</v>
      </c>
      <c r="F1086" t="s">
        <v>752</v>
      </c>
      <c r="G1086" t="s">
        <v>312</v>
      </c>
      <c r="H1086" t="s">
        <v>100</v>
      </c>
      <c r="I1086" t="s">
        <v>854</v>
      </c>
      <c r="J1086" t="s">
        <v>854</v>
      </c>
      <c r="K1086" t="s">
        <v>130</v>
      </c>
      <c r="L1086" t="s">
        <v>854</v>
      </c>
      <c r="M1086" t="s">
        <v>45</v>
      </c>
      <c r="N1086">
        <v>1</v>
      </c>
      <c r="O1086">
        <v>2250</v>
      </c>
      <c r="P1086" s="2">
        <f t="shared" si="16"/>
        <v>2250</v>
      </c>
    </row>
    <row r="1087" spans="1:16" x14ac:dyDescent="0.3">
      <c r="A1087">
        <v>1086</v>
      </c>
      <c r="B1087" s="54">
        <v>45838</v>
      </c>
      <c r="C1087" s="53" t="s">
        <v>749</v>
      </c>
      <c r="D1087" t="s">
        <v>365</v>
      </c>
      <c r="E1087" t="s">
        <v>752</v>
      </c>
      <c r="F1087" t="s">
        <v>752</v>
      </c>
      <c r="G1087" t="s">
        <v>312</v>
      </c>
      <c r="H1087" t="s">
        <v>8</v>
      </c>
      <c r="I1087" t="s">
        <v>854</v>
      </c>
      <c r="J1087" t="s">
        <v>854</v>
      </c>
      <c r="K1087" t="s">
        <v>130</v>
      </c>
      <c r="L1087" t="s">
        <v>854</v>
      </c>
      <c r="M1087" t="s">
        <v>45</v>
      </c>
      <c r="N1087">
        <v>1</v>
      </c>
      <c r="O1087">
        <v>800</v>
      </c>
      <c r="P1087" s="2">
        <f t="shared" si="16"/>
        <v>800</v>
      </c>
    </row>
    <row r="1088" spans="1:16" x14ac:dyDescent="0.3">
      <c r="A1088">
        <v>1087</v>
      </c>
      <c r="B1088" s="54">
        <v>45838</v>
      </c>
      <c r="C1088" s="53" t="s">
        <v>749</v>
      </c>
      <c r="D1088" t="s">
        <v>394</v>
      </c>
      <c r="E1088" t="s">
        <v>752</v>
      </c>
      <c r="F1088" t="s">
        <v>752</v>
      </c>
      <c r="G1088" t="s">
        <v>312</v>
      </c>
      <c r="H1088" t="s">
        <v>8</v>
      </c>
      <c r="I1088" t="s">
        <v>854</v>
      </c>
      <c r="J1088" t="s">
        <v>854</v>
      </c>
      <c r="K1088" t="s">
        <v>130</v>
      </c>
      <c r="L1088" t="s">
        <v>854</v>
      </c>
      <c r="M1088" t="s">
        <v>45</v>
      </c>
      <c r="N1088">
        <v>1</v>
      </c>
      <c r="O1088">
        <v>2400</v>
      </c>
      <c r="P1088" s="2">
        <f t="shared" si="16"/>
        <v>2400</v>
      </c>
    </row>
    <row r="1089" spans="1:16" x14ac:dyDescent="0.3">
      <c r="A1089">
        <v>1088</v>
      </c>
      <c r="B1089" s="54">
        <v>45838</v>
      </c>
      <c r="C1089" s="53" t="s">
        <v>749</v>
      </c>
      <c r="D1089" t="s">
        <v>455</v>
      </c>
      <c r="E1089" t="s">
        <v>752</v>
      </c>
      <c r="F1089" t="s">
        <v>752</v>
      </c>
      <c r="G1089" t="s">
        <v>312</v>
      </c>
      <c r="H1089" t="s">
        <v>8</v>
      </c>
      <c r="I1089" t="s">
        <v>854</v>
      </c>
      <c r="J1089" t="s">
        <v>854</v>
      </c>
      <c r="K1089" t="s">
        <v>130</v>
      </c>
      <c r="L1089" t="s">
        <v>854</v>
      </c>
      <c r="M1089" t="s">
        <v>45</v>
      </c>
      <c r="N1089">
        <v>1</v>
      </c>
      <c r="O1089">
        <v>6980</v>
      </c>
      <c r="P1089" s="2">
        <f t="shared" si="16"/>
        <v>6980</v>
      </c>
    </row>
    <row r="1090" spans="1:16" x14ac:dyDescent="0.3">
      <c r="A1090">
        <v>1089</v>
      </c>
      <c r="B1090" s="54">
        <v>45838</v>
      </c>
      <c r="C1090" s="53" t="s">
        <v>749</v>
      </c>
      <c r="D1090" t="s">
        <v>360</v>
      </c>
      <c r="E1090" t="s">
        <v>752</v>
      </c>
      <c r="F1090" t="s">
        <v>752</v>
      </c>
      <c r="G1090" t="s">
        <v>312</v>
      </c>
      <c r="H1090" t="s">
        <v>8</v>
      </c>
      <c r="I1090" t="s">
        <v>854</v>
      </c>
      <c r="J1090" t="s">
        <v>854</v>
      </c>
      <c r="K1090" t="s">
        <v>130</v>
      </c>
      <c r="L1090" t="s">
        <v>854</v>
      </c>
      <c r="M1090" t="s">
        <v>45</v>
      </c>
      <c r="N1090">
        <v>1</v>
      </c>
      <c r="O1090">
        <v>800</v>
      </c>
      <c r="P1090" s="2">
        <f t="shared" ref="P1090:P1153" si="17">N1090*O1090</f>
        <v>800</v>
      </c>
    </row>
    <row r="1091" spans="1:16" x14ac:dyDescent="0.3">
      <c r="A1091">
        <v>1090</v>
      </c>
      <c r="B1091" s="54">
        <v>45838</v>
      </c>
      <c r="C1091" s="53" t="s">
        <v>749</v>
      </c>
      <c r="D1091" t="s">
        <v>478</v>
      </c>
      <c r="E1091" t="s">
        <v>752</v>
      </c>
      <c r="F1091" t="s">
        <v>752</v>
      </c>
      <c r="G1091" t="s">
        <v>312</v>
      </c>
      <c r="H1091" t="s">
        <v>8</v>
      </c>
      <c r="I1091" t="s">
        <v>854</v>
      </c>
      <c r="J1091" t="s">
        <v>854</v>
      </c>
      <c r="K1091" t="s">
        <v>130</v>
      </c>
      <c r="L1091" t="s">
        <v>854</v>
      </c>
      <c r="M1091" t="s">
        <v>45</v>
      </c>
      <c r="N1091">
        <v>1</v>
      </c>
      <c r="O1091">
        <v>2080</v>
      </c>
      <c r="P1091" s="2">
        <f t="shared" si="17"/>
        <v>2080</v>
      </c>
    </row>
    <row r="1092" spans="1:16" x14ac:dyDescent="0.3">
      <c r="A1092">
        <v>1091</v>
      </c>
      <c r="B1092" s="54">
        <v>45838</v>
      </c>
      <c r="C1092" s="53" t="s">
        <v>749</v>
      </c>
      <c r="D1092" t="s">
        <v>640</v>
      </c>
      <c r="E1092" t="s">
        <v>752</v>
      </c>
      <c r="F1092" t="s">
        <v>752</v>
      </c>
      <c r="G1092" t="s">
        <v>312</v>
      </c>
      <c r="H1092" t="s">
        <v>8</v>
      </c>
      <c r="I1092" t="s">
        <v>854</v>
      </c>
      <c r="J1092" t="s">
        <v>854</v>
      </c>
      <c r="K1092" t="s">
        <v>130</v>
      </c>
      <c r="L1092" t="s">
        <v>854</v>
      </c>
      <c r="M1092" t="s">
        <v>45</v>
      </c>
      <c r="N1092">
        <v>1</v>
      </c>
      <c r="O1092">
        <v>2500</v>
      </c>
      <c r="P1092" s="2">
        <f t="shared" si="17"/>
        <v>2500</v>
      </c>
    </row>
    <row r="1093" spans="1:16" x14ac:dyDescent="0.3">
      <c r="A1093">
        <v>1092</v>
      </c>
      <c r="B1093" s="54">
        <v>45838</v>
      </c>
      <c r="C1093" s="53" t="s">
        <v>749</v>
      </c>
      <c r="D1093" t="s">
        <v>364</v>
      </c>
      <c r="E1093" t="s">
        <v>752</v>
      </c>
      <c r="F1093" t="s">
        <v>752</v>
      </c>
      <c r="G1093" t="s">
        <v>312</v>
      </c>
      <c r="H1093" t="s">
        <v>8</v>
      </c>
      <c r="I1093" t="s">
        <v>854</v>
      </c>
      <c r="J1093" t="s">
        <v>854</v>
      </c>
      <c r="K1093" t="s">
        <v>130</v>
      </c>
      <c r="L1093" t="s">
        <v>854</v>
      </c>
      <c r="M1093" t="s">
        <v>45</v>
      </c>
      <c r="N1093">
        <v>1</v>
      </c>
      <c r="O1093">
        <v>4860</v>
      </c>
      <c r="P1093" s="2">
        <f t="shared" si="17"/>
        <v>4860</v>
      </c>
    </row>
    <row r="1094" spans="1:16" x14ac:dyDescent="0.3">
      <c r="A1094">
        <v>1093</v>
      </c>
      <c r="B1094" s="54">
        <v>45838</v>
      </c>
      <c r="C1094" s="53" t="s">
        <v>749</v>
      </c>
      <c r="D1094" t="s">
        <v>470</v>
      </c>
      <c r="E1094" t="s">
        <v>752</v>
      </c>
      <c r="F1094" t="s">
        <v>752</v>
      </c>
      <c r="G1094" t="s">
        <v>312</v>
      </c>
      <c r="H1094" t="s">
        <v>100</v>
      </c>
      <c r="I1094" t="s">
        <v>854</v>
      </c>
      <c r="J1094" t="s">
        <v>854</v>
      </c>
      <c r="K1094" t="s">
        <v>130</v>
      </c>
      <c r="L1094" t="s">
        <v>854</v>
      </c>
      <c r="M1094" t="s">
        <v>45</v>
      </c>
      <c r="N1094">
        <v>1</v>
      </c>
      <c r="O1094">
        <v>2640</v>
      </c>
      <c r="P1094" s="2">
        <f t="shared" si="17"/>
        <v>2640</v>
      </c>
    </row>
    <row r="1095" spans="1:16" x14ac:dyDescent="0.3">
      <c r="A1095">
        <v>1094</v>
      </c>
      <c r="B1095" s="54">
        <v>45839</v>
      </c>
      <c r="C1095" t="s">
        <v>748</v>
      </c>
      <c r="D1095" t="s">
        <v>756</v>
      </c>
      <c r="E1095" t="s">
        <v>752</v>
      </c>
      <c r="F1095" t="s">
        <v>103</v>
      </c>
      <c r="G1095" t="str">
        <f>VLOOKUP(F1095,'Ingresos RockstarSkull'!$B:$D,3,0)</f>
        <v>Manuel Reyes</v>
      </c>
      <c r="H1095" t="s">
        <v>97</v>
      </c>
      <c r="I1095" t="s">
        <v>104</v>
      </c>
      <c r="J1095" t="s">
        <v>95</v>
      </c>
      <c r="K1095" t="s">
        <v>130</v>
      </c>
      <c r="L1095">
        <v>0</v>
      </c>
      <c r="M1095" t="s">
        <v>51</v>
      </c>
      <c r="N1095">
        <v>1</v>
      </c>
      <c r="O1095">
        <v>1500</v>
      </c>
      <c r="P1095" s="2">
        <f t="shared" si="17"/>
        <v>1500</v>
      </c>
    </row>
    <row r="1096" spans="1:16" x14ac:dyDescent="0.3">
      <c r="A1096">
        <v>1095</v>
      </c>
      <c r="B1096" s="54">
        <v>45839</v>
      </c>
      <c r="C1096" s="53" t="s">
        <v>749</v>
      </c>
      <c r="D1096" t="s">
        <v>647</v>
      </c>
      <c r="E1096" t="s">
        <v>752</v>
      </c>
      <c r="F1096" t="s">
        <v>752</v>
      </c>
      <c r="G1096" t="s">
        <v>312</v>
      </c>
      <c r="H1096" t="s">
        <v>8</v>
      </c>
      <c r="I1096" t="s">
        <v>854</v>
      </c>
      <c r="J1096" t="s">
        <v>854</v>
      </c>
      <c r="K1096" t="s">
        <v>130</v>
      </c>
      <c r="L1096" t="s">
        <v>854</v>
      </c>
      <c r="M1096" t="s">
        <v>45</v>
      </c>
      <c r="N1096">
        <v>1</v>
      </c>
      <c r="O1096">
        <v>400</v>
      </c>
      <c r="P1096" s="2">
        <f t="shared" si="17"/>
        <v>400</v>
      </c>
    </row>
    <row r="1097" spans="1:16" x14ac:dyDescent="0.3">
      <c r="A1097">
        <v>1096</v>
      </c>
      <c r="B1097" s="54">
        <v>45840</v>
      </c>
      <c r="C1097" s="53" t="s">
        <v>748</v>
      </c>
      <c r="D1097" t="s">
        <v>844</v>
      </c>
      <c r="E1097" t="s">
        <v>752</v>
      </c>
      <c r="F1097" t="s">
        <v>663</v>
      </c>
      <c r="G1097" t="str">
        <f>VLOOKUP(F1097,'Ingresos RockstarSkull'!$B:$D,3,0)</f>
        <v>Nahomy Perez</v>
      </c>
      <c r="H1097" t="s">
        <v>97</v>
      </c>
      <c r="I1097" t="s">
        <v>665</v>
      </c>
      <c r="J1097" t="s">
        <v>95</v>
      </c>
      <c r="K1097" t="s">
        <v>130</v>
      </c>
      <c r="L1097">
        <v>0</v>
      </c>
      <c r="M1097" t="s">
        <v>45</v>
      </c>
      <c r="N1097">
        <v>2</v>
      </c>
      <c r="O1097">
        <v>1275</v>
      </c>
      <c r="P1097" s="2">
        <f t="shared" si="17"/>
        <v>2550</v>
      </c>
    </row>
    <row r="1098" spans="1:16" x14ac:dyDescent="0.3">
      <c r="A1098">
        <v>1097</v>
      </c>
      <c r="B1098" s="54">
        <v>45840</v>
      </c>
      <c r="C1098" s="53" t="s">
        <v>748</v>
      </c>
      <c r="D1098" t="s">
        <v>845</v>
      </c>
      <c r="E1098" t="s">
        <v>752</v>
      </c>
      <c r="F1098" t="s">
        <v>663</v>
      </c>
      <c r="G1098" t="str">
        <f>VLOOKUP(F1098,'Ingresos RockstarSkull'!$B:$D,3,0)</f>
        <v>Nahomy Perez</v>
      </c>
      <c r="H1098" t="s">
        <v>97</v>
      </c>
      <c r="I1098" t="s">
        <v>664</v>
      </c>
      <c r="J1098" t="s">
        <v>95</v>
      </c>
      <c r="K1098" t="s">
        <v>130</v>
      </c>
      <c r="L1098">
        <v>0</v>
      </c>
      <c r="M1098" t="s">
        <v>45</v>
      </c>
      <c r="N1098">
        <v>2</v>
      </c>
      <c r="O1098">
        <v>1275</v>
      </c>
      <c r="P1098" s="2">
        <f t="shared" si="17"/>
        <v>2550</v>
      </c>
    </row>
    <row r="1099" spans="1:16" x14ac:dyDescent="0.3">
      <c r="A1099">
        <v>1098</v>
      </c>
      <c r="B1099" s="54">
        <v>45840</v>
      </c>
      <c r="C1099" s="53" t="s">
        <v>748</v>
      </c>
      <c r="D1099" t="s">
        <v>792</v>
      </c>
      <c r="E1099" t="s">
        <v>752</v>
      </c>
      <c r="F1099" t="s">
        <v>169</v>
      </c>
      <c r="G1099" t="str">
        <f>VLOOKUP(F1099,'Ingresos RockstarSkull'!$B:$D,3,0)</f>
        <v>Demian Andrade</v>
      </c>
      <c r="H1099" t="s">
        <v>97</v>
      </c>
      <c r="I1099" t="s">
        <v>99</v>
      </c>
      <c r="J1099" t="s">
        <v>95</v>
      </c>
      <c r="K1099" t="s">
        <v>114</v>
      </c>
      <c r="L1099" t="s">
        <v>170</v>
      </c>
      <c r="M1099" t="s">
        <v>51</v>
      </c>
      <c r="N1099">
        <v>1</v>
      </c>
      <c r="O1099">
        <v>0</v>
      </c>
      <c r="P1099" s="2">
        <f t="shared" si="17"/>
        <v>0</v>
      </c>
    </row>
    <row r="1100" spans="1:16" x14ac:dyDescent="0.3">
      <c r="A1100">
        <v>1099</v>
      </c>
      <c r="B1100" s="54">
        <v>45840</v>
      </c>
      <c r="C1100" s="53" t="s">
        <v>748</v>
      </c>
      <c r="D1100" t="s">
        <v>793</v>
      </c>
      <c r="E1100" t="s">
        <v>752</v>
      </c>
      <c r="F1100" t="s">
        <v>171</v>
      </c>
      <c r="G1100" t="str">
        <f>VLOOKUP(F1100,'Ingresos RockstarSkull'!$B:$D,3,0)</f>
        <v>Manuel Reyes</v>
      </c>
      <c r="H1100" t="s">
        <v>97</v>
      </c>
      <c r="I1100" t="s">
        <v>99</v>
      </c>
      <c r="J1100" t="s">
        <v>95</v>
      </c>
      <c r="K1100" t="s">
        <v>114</v>
      </c>
      <c r="L1100" t="s">
        <v>170</v>
      </c>
      <c r="M1100" t="s">
        <v>51</v>
      </c>
      <c r="N1100">
        <v>1</v>
      </c>
      <c r="O1100">
        <v>0</v>
      </c>
      <c r="P1100" s="2">
        <f t="shared" si="17"/>
        <v>0</v>
      </c>
    </row>
    <row r="1101" spans="1:16" x14ac:dyDescent="0.3">
      <c r="A1101">
        <v>1100</v>
      </c>
      <c r="B1101" s="54">
        <v>45842</v>
      </c>
      <c r="C1101" s="53" t="s">
        <v>748</v>
      </c>
      <c r="D1101" t="s">
        <v>782</v>
      </c>
      <c r="E1101" t="s">
        <v>752</v>
      </c>
      <c r="F1101" t="s">
        <v>617</v>
      </c>
      <c r="G1101" t="s">
        <v>883</v>
      </c>
      <c r="H1101" t="s">
        <v>97</v>
      </c>
      <c r="I1101" t="s">
        <v>154</v>
      </c>
      <c r="J1101" t="s">
        <v>95</v>
      </c>
      <c r="K1101" t="s">
        <v>114</v>
      </c>
      <c r="L1101" t="s">
        <v>155</v>
      </c>
      <c r="M1101" t="s">
        <v>45</v>
      </c>
      <c r="N1101">
        <v>1</v>
      </c>
      <c r="O1101">
        <v>1350</v>
      </c>
      <c r="P1101" s="2">
        <f t="shared" si="17"/>
        <v>1350</v>
      </c>
    </row>
    <row r="1102" spans="1:16" x14ac:dyDescent="0.3">
      <c r="A1102">
        <v>1101</v>
      </c>
      <c r="B1102" s="54">
        <v>45842</v>
      </c>
      <c r="C1102" s="53" t="s">
        <v>748</v>
      </c>
      <c r="D1102" t="s">
        <v>778</v>
      </c>
      <c r="E1102" t="s">
        <v>752</v>
      </c>
      <c r="F1102" t="s">
        <v>144</v>
      </c>
      <c r="G1102" t="str">
        <f>VLOOKUP(F1102,'Ingresos RockstarSkull'!$B:$D,3,0)</f>
        <v>Julio Olvera</v>
      </c>
      <c r="H1102" t="s">
        <v>97</v>
      </c>
      <c r="I1102" t="s">
        <v>115</v>
      </c>
      <c r="J1102" t="s">
        <v>95</v>
      </c>
      <c r="K1102" t="s">
        <v>114</v>
      </c>
      <c r="L1102" t="s">
        <v>145</v>
      </c>
      <c r="M1102" t="s">
        <v>45</v>
      </c>
      <c r="N1102">
        <v>1</v>
      </c>
      <c r="O1102">
        <v>1350</v>
      </c>
      <c r="P1102" s="2">
        <f t="shared" si="17"/>
        <v>1350</v>
      </c>
    </row>
    <row r="1103" spans="1:16" x14ac:dyDescent="0.3">
      <c r="A1103">
        <v>1102</v>
      </c>
      <c r="B1103" s="54">
        <v>45842</v>
      </c>
      <c r="C1103" s="53" t="s">
        <v>748</v>
      </c>
      <c r="D1103" t="s">
        <v>768</v>
      </c>
      <c r="E1103" t="s">
        <v>752</v>
      </c>
      <c r="F1103" t="s">
        <v>126</v>
      </c>
      <c r="G1103" t="str">
        <f>VLOOKUP(F1103,'Ingresos RockstarSkull'!$B:$D,3,0)</f>
        <v>Julio Olvera</v>
      </c>
      <c r="H1103" t="s">
        <v>97</v>
      </c>
      <c r="I1103" t="s">
        <v>127</v>
      </c>
      <c r="J1103" t="s">
        <v>95</v>
      </c>
      <c r="K1103" t="s">
        <v>114</v>
      </c>
      <c r="L1103" t="s">
        <v>128</v>
      </c>
      <c r="M1103" t="s">
        <v>45</v>
      </c>
      <c r="N1103">
        <v>1</v>
      </c>
      <c r="O1103">
        <v>1800</v>
      </c>
      <c r="P1103" s="2">
        <f t="shared" si="17"/>
        <v>1800</v>
      </c>
    </row>
    <row r="1104" spans="1:16" x14ac:dyDescent="0.3">
      <c r="A1104">
        <v>1103</v>
      </c>
      <c r="B1104" s="54">
        <v>45842</v>
      </c>
      <c r="C1104" t="s">
        <v>748</v>
      </c>
      <c r="D1104" t="s">
        <v>758</v>
      </c>
      <c r="E1104" t="s">
        <v>752</v>
      </c>
      <c r="F1104" t="s">
        <v>107</v>
      </c>
      <c r="G1104" t="str">
        <f>VLOOKUP(F1104,'Ingresos RockstarSkull'!$B:$D,3,0)</f>
        <v>Julio Olvera</v>
      </c>
      <c r="H1104" t="s">
        <v>8</v>
      </c>
      <c r="I1104" t="s">
        <v>108</v>
      </c>
      <c r="J1104" t="s">
        <v>95</v>
      </c>
      <c r="K1104" t="s">
        <v>114</v>
      </c>
      <c r="L1104" t="s">
        <v>555</v>
      </c>
      <c r="M1104" t="s">
        <v>45</v>
      </c>
      <c r="N1104">
        <v>1</v>
      </c>
      <c r="O1104">
        <v>1350</v>
      </c>
      <c r="P1104" s="2">
        <f t="shared" si="17"/>
        <v>1350</v>
      </c>
    </row>
    <row r="1105" spans="1:16" x14ac:dyDescent="0.3">
      <c r="A1105">
        <v>1104</v>
      </c>
      <c r="B1105" s="54">
        <v>45843</v>
      </c>
      <c r="C1105" s="53" t="s">
        <v>748</v>
      </c>
      <c r="D1105" t="s">
        <v>843</v>
      </c>
      <c r="E1105" t="s">
        <v>752</v>
      </c>
      <c r="F1105" t="s">
        <v>660</v>
      </c>
      <c r="G1105" t="str">
        <f>VLOOKUP(F1105,'Ingresos RockstarSkull'!$B:$D,3,0)</f>
        <v>Nahomy Perez</v>
      </c>
      <c r="H1105" t="s">
        <v>97</v>
      </c>
      <c r="I1105" t="s">
        <v>661</v>
      </c>
      <c r="J1105" t="s">
        <v>95</v>
      </c>
      <c r="K1105" t="s">
        <v>130</v>
      </c>
      <c r="L1105">
        <v>0</v>
      </c>
      <c r="M1105" t="s">
        <v>51</v>
      </c>
      <c r="N1105">
        <v>1</v>
      </c>
      <c r="O1105">
        <v>1350</v>
      </c>
      <c r="P1105" s="2">
        <f t="shared" si="17"/>
        <v>1350</v>
      </c>
    </row>
    <row r="1106" spans="1:16" x14ac:dyDescent="0.3">
      <c r="A1106">
        <v>1105</v>
      </c>
      <c r="B1106" s="54">
        <v>45843</v>
      </c>
      <c r="C1106" s="53" t="s">
        <v>748</v>
      </c>
      <c r="D1106" t="s">
        <v>795</v>
      </c>
      <c r="E1106" t="s">
        <v>752</v>
      </c>
      <c r="F1106" t="s">
        <v>174</v>
      </c>
      <c r="G1106" t="str">
        <f>VLOOKUP(F1106,'Ingresos RockstarSkull'!$B:$D,3,0)</f>
        <v>Julio Olvera</v>
      </c>
      <c r="H1106" t="s">
        <v>97</v>
      </c>
      <c r="I1106" t="s">
        <v>136</v>
      </c>
      <c r="J1106" t="s">
        <v>95</v>
      </c>
      <c r="K1106" t="s">
        <v>114</v>
      </c>
      <c r="L1106" t="s">
        <v>175</v>
      </c>
      <c r="M1106" t="s">
        <v>45</v>
      </c>
      <c r="N1106">
        <v>1</v>
      </c>
      <c r="O1106">
        <v>1350</v>
      </c>
      <c r="P1106" s="2">
        <f t="shared" si="17"/>
        <v>1350</v>
      </c>
    </row>
    <row r="1107" spans="1:16" x14ac:dyDescent="0.3">
      <c r="A1107">
        <v>1106</v>
      </c>
      <c r="B1107" s="54">
        <v>45843</v>
      </c>
      <c r="C1107" s="53" t="s">
        <v>748</v>
      </c>
      <c r="D1107" t="s">
        <v>787</v>
      </c>
      <c r="E1107" t="s">
        <v>752</v>
      </c>
      <c r="F1107" t="s">
        <v>160</v>
      </c>
      <c r="G1107" t="str">
        <f>VLOOKUP(F1107,'Ingresos RockstarSkull'!$B:$D,3,0)</f>
        <v>Nahomy Perez</v>
      </c>
      <c r="H1107" t="s">
        <v>97</v>
      </c>
      <c r="I1107" t="s">
        <v>161</v>
      </c>
      <c r="J1107" t="s">
        <v>95</v>
      </c>
      <c r="K1107" t="s">
        <v>114</v>
      </c>
      <c r="L1107" t="s">
        <v>160</v>
      </c>
      <c r="M1107" t="s">
        <v>51</v>
      </c>
      <c r="N1107">
        <v>1</v>
      </c>
      <c r="O1107">
        <v>1350</v>
      </c>
      <c r="P1107" s="2">
        <f t="shared" si="17"/>
        <v>1350</v>
      </c>
    </row>
    <row r="1108" spans="1:16" x14ac:dyDescent="0.3">
      <c r="A1108">
        <v>1107</v>
      </c>
      <c r="B1108" s="54">
        <v>45843</v>
      </c>
      <c r="C1108" s="53" t="s">
        <v>748</v>
      </c>
      <c r="D1108" t="s">
        <v>780</v>
      </c>
      <c r="E1108" t="s">
        <v>752</v>
      </c>
      <c r="F1108" t="s">
        <v>148</v>
      </c>
      <c r="G1108" t="s">
        <v>883</v>
      </c>
      <c r="H1108" t="s">
        <v>97</v>
      </c>
      <c r="I1108" t="s">
        <v>149</v>
      </c>
      <c r="J1108" t="s">
        <v>95</v>
      </c>
      <c r="K1108" t="s">
        <v>114</v>
      </c>
      <c r="L1108" t="s">
        <v>150</v>
      </c>
      <c r="M1108" t="s">
        <v>45</v>
      </c>
      <c r="N1108">
        <v>1</v>
      </c>
      <c r="O1108">
        <v>1350</v>
      </c>
      <c r="P1108" s="2">
        <f t="shared" si="17"/>
        <v>1350</v>
      </c>
    </row>
    <row r="1109" spans="1:16" x14ac:dyDescent="0.3">
      <c r="A1109">
        <v>1108</v>
      </c>
      <c r="B1109" s="54">
        <v>45846</v>
      </c>
      <c r="C1109" s="53" t="s">
        <v>748</v>
      </c>
      <c r="D1109" t="s">
        <v>820</v>
      </c>
      <c r="E1109" t="s">
        <v>752</v>
      </c>
      <c r="F1109" t="s">
        <v>597</v>
      </c>
      <c r="G1109" t="s">
        <v>883</v>
      </c>
      <c r="H1109" t="s">
        <v>100</v>
      </c>
      <c r="I1109" t="s">
        <v>723</v>
      </c>
      <c r="J1109" t="s">
        <v>95</v>
      </c>
      <c r="K1109" t="s">
        <v>130</v>
      </c>
      <c r="L1109" t="s">
        <v>613</v>
      </c>
      <c r="M1109" t="s">
        <v>45</v>
      </c>
      <c r="N1109">
        <v>1</v>
      </c>
      <c r="O1109">
        <v>1350</v>
      </c>
      <c r="P1109" s="2">
        <f t="shared" si="17"/>
        <v>1350</v>
      </c>
    </row>
    <row r="1110" spans="1:16" x14ac:dyDescent="0.3">
      <c r="A1110">
        <v>1109</v>
      </c>
      <c r="B1110" s="54">
        <v>45846</v>
      </c>
      <c r="C1110" s="53" t="s">
        <v>749</v>
      </c>
      <c r="D1110" t="s">
        <v>648</v>
      </c>
      <c r="E1110" t="s">
        <v>752</v>
      </c>
      <c r="F1110" t="s">
        <v>752</v>
      </c>
      <c r="G1110" t="s">
        <v>312</v>
      </c>
      <c r="H1110" t="s">
        <v>8</v>
      </c>
      <c r="I1110" t="s">
        <v>854</v>
      </c>
      <c r="J1110" t="s">
        <v>854</v>
      </c>
      <c r="K1110" t="s">
        <v>130</v>
      </c>
      <c r="L1110" t="s">
        <v>854</v>
      </c>
      <c r="M1110" t="s">
        <v>45</v>
      </c>
      <c r="N1110">
        <v>1</v>
      </c>
      <c r="O1110">
        <v>400</v>
      </c>
      <c r="P1110" s="2">
        <f t="shared" si="17"/>
        <v>400</v>
      </c>
    </row>
    <row r="1111" spans="1:16" x14ac:dyDescent="0.3">
      <c r="A1111">
        <v>1110</v>
      </c>
      <c r="B1111" s="54">
        <v>45849</v>
      </c>
      <c r="C1111" s="53" t="s">
        <v>748</v>
      </c>
      <c r="D1111" t="s">
        <v>809</v>
      </c>
      <c r="E1111" t="s">
        <v>752</v>
      </c>
      <c r="F1111" t="s">
        <v>507</v>
      </c>
      <c r="G1111" t="str">
        <f>VLOOKUP(F1111,'Ingresos RockstarSkull'!$B:$D,3,0)</f>
        <v>Julio Olvera</v>
      </c>
      <c r="H1111" t="s">
        <v>8</v>
      </c>
      <c r="I1111" t="s">
        <v>509</v>
      </c>
      <c r="J1111" t="s">
        <v>95</v>
      </c>
      <c r="K1111" t="s">
        <v>130</v>
      </c>
      <c r="L1111" t="s">
        <v>508</v>
      </c>
      <c r="M1111" t="s">
        <v>45</v>
      </c>
      <c r="N1111">
        <v>1</v>
      </c>
      <c r="O1111">
        <v>0</v>
      </c>
      <c r="P1111" s="2">
        <f t="shared" si="17"/>
        <v>0</v>
      </c>
    </row>
    <row r="1112" spans="1:16" x14ac:dyDescent="0.3">
      <c r="A1112">
        <v>1111</v>
      </c>
      <c r="B1112" s="54">
        <v>45850</v>
      </c>
      <c r="C1112" s="53" t="s">
        <v>748</v>
      </c>
      <c r="D1112" t="s">
        <v>839</v>
      </c>
      <c r="E1112" t="s">
        <v>752</v>
      </c>
      <c r="F1112" t="s">
        <v>650</v>
      </c>
      <c r="G1112" t="s">
        <v>883</v>
      </c>
      <c r="H1112" t="s">
        <v>97</v>
      </c>
      <c r="I1112" t="s">
        <v>568</v>
      </c>
      <c r="J1112" t="s">
        <v>95</v>
      </c>
      <c r="K1112" t="s">
        <v>130</v>
      </c>
      <c r="L1112">
        <v>0</v>
      </c>
      <c r="M1112" t="s">
        <v>45</v>
      </c>
      <c r="N1112">
        <v>1</v>
      </c>
      <c r="O1112">
        <v>1350</v>
      </c>
      <c r="P1112" s="2">
        <f t="shared" si="17"/>
        <v>1350</v>
      </c>
    </row>
    <row r="1113" spans="1:16" x14ac:dyDescent="0.3">
      <c r="A1113">
        <v>1112</v>
      </c>
      <c r="B1113" s="54">
        <v>45850</v>
      </c>
      <c r="C1113" s="53" t="s">
        <v>749</v>
      </c>
      <c r="D1113" t="s">
        <v>279</v>
      </c>
      <c r="E1113" t="s">
        <v>752</v>
      </c>
      <c r="F1113" t="s">
        <v>752</v>
      </c>
      <c r="G1113" t="s">
        <v>312</v>
      </c>
      <c r="H1113" t="s">
        <v>8</v>
      </c>
      <c r="I1113" t="s">
        <v>854</v>
      </c>
      <c r="J1113" t="s">
        <v>854</v>
      </c>
      <c r="K1113" t="s">
        <v>130</v>
      </c>
      <c r="L1113" t="s">
        <v>854</v>
      </c>
      <c r="M1113" t="s">
        <v>45</v>
      </c>
      <c r="N1113">
        <v>1</v>
      </c>
      <c r="O1113">
        <v>5000</v>
      </c>
      <c r="P1113" s="2">
        <f t="shared" si="17"/>
        <v>5000</v>
      </c>
    </row>
    <row r="1114" spans="1:16" x14ac:dyDescent="0.3">
      <c r="A1114">
        <v>1113</v>
      </c>
      <c r="B1114" s="54">
        <v>45851</v>
      </c>
      <c r="C1114" s="53" t="s">
        <v>748</v>
      </c>
      <c r="D1114" t="s">
        <v>790</v>
      </c>
      <c r="E1114" t="s">
        <v>752</v>
      </c>
      <c r="F1114" t="s">
        <v>166</v>
      </c>
      <c r="G1114" t="str">
        <f>VLOOKUP(F1114,'Ingresos RockstarSkull'!$B:$D,3,0)</f>
        <v>Luis Blanquet</v>
      </c>
      <c r="H1114" t="s">
        <v>97</v>
      </c>
      <c r="I1114" t="s">
        <v>99</v>
      </c>
      <c r="J1114" t="s">
        <v>95</v>
      </c>
      <c r="K1114" t="s">
        <v>114</v>
      </c>
      <c r="L1114" t="s">
        <v>166</v>
      </c>
      <c r="M1114" t="s">
        <v>45</v>
      </c>
      <c r="N1114">
        <v>1</v>
      </c>
      <c r="O1114">
        <v>1350</v>
      </c>
      <c r="P1114" s="2">
        <f t="shared" si="17"/>
        <v>1350</v>
      </c>
    </row>
    <row r="1115" spans="1:16" x14ac:dyDescent="0.3">
      <c r="A1115">
        <v>1114</v>
      </c>
      <c r="B1115" s="54">
        <v>45853</v>
      </c>
      <c r="C1115" s="53" t="s">
        <v>748</v>
      </c>
      <c r="D1115" t="s">
        <v>819</v>
      </c>
      <c r="E1115" t="s">
        <v>752</v>
      </c>
      <c r="F1115" t="s">
        <v>622</v>
      </c>
      <c r="G1115" t="s">
        <v>883</v>
      </c>
      <c r="H1115" t="s">
        <v>100</v>
      </c>
      <c r="I1115" t="s">
        <v>722</v>
      </c>
      <c r="J1115" t="s">
        <v>95</v>
      </c>
      <c r="K1115" t="s">
        <v>130</v>
      </c>
      <c r="L1115">
        <v>0</v>
      </c>
      <c r="M1115" t="s">
        <v>45</v>
      </c>
      <c r="N1115">
        <v>1</v>
      </c>
      <c r="O1115">
        <v>1350</v>
      </c>
      <c r="P1115" s="2">
        <f t="shared" si="17"/>
        <v>1350</v>
      </c>
    </row>
    <row r="1116" spans="1:16" x14ac:dyDescent="0.3">
      <c r="A1116">
        <v>1115</v>
      </c>
      <c r="B1116" s="54">
        <v>45853</v>
      </c>
      <c r="C1116" s="53" t="s">
        <v>748</v>
      </c>
      <c r="D1116" t="s">
        <v>876</v>
      </c>
      <c r="E1116" t="s">
        <v>752</v>
      </c>
      <c r="F1116" t="s">
        <v>860</v>
      </c>
      <c r="G1116" t="s">
        <v>883</v>
      </c>
      <c r="H1116" t="s">
        <v>8</v>
      </c>
      <c r="I1116" t="s">
        <v>568</v>
      </c>
      <c r="J1116" t="s">
        <v>95</v>
      </c>
      <c r="K1116" t="s">
        <v>130</v>
      </c>
      <c r="L1116" t="s">
        <v>659</v>
      </c>
      <c r="M1116" t="s">
        <v>45</v>
      </c>
      <c r="N1116">
        <v>1</v>
      </c>
      <c r="O1116">
        <v>0</v>
      </c>
      <c r="P1116" s="2">
        <f t="shared" si="17"/>
        <v>0</v>
      </c>
    </row>
    <row r="1117" spans="1:16" x14ac:dyDescent="0.3">
      <c r="A1117">
        <v>1116</v>
      </c>
      <c r="B1117" s="54">
        <v>45853</v>
      </c>
      <c r="C1117" s="53" t="s">
        <v>749</v>
      </c>
      <c r="D1117" t="s">
        <v>574</v>
      </c>
      <c r="E1117" t="s">
        <v>752</v>
      </c>
      <c r="F1117" t="s">
        <v>752</v>
      </c>
      <c r="G1117" t="s">
        <v>312</v>
      </c>
      <c r="H1117" t="s">
        <v>100</v>
      </c>
      <c r="I1117" t="s">
        <v>854</v>
      </c>
      <c r="J1117" t="s">
        <v>854</v>
      </c>
      <c r="K1117" t="s">
        <v>130</v>
      </c>
      <c r="L1117" t="s">
        <v>854</v>
      </c>
      <c r="M1117" t="s">
        <v>45</v>
      </c>
      <c r="N1117">
        <v>1</v>
      </c>
      <c r="O1117">
        <v>2250</v>
      </c>
      <c r="P1117" s="2">
        <f t="shared" si="17"/>
        <v>2250</v>
      </c>
    </row>
    <row r="1118" spans="1:16" x14ac:dyDescent="0.3">
      <c r="A1118">
        <v>1117</v>
      </c>
      <c r="B1118" s="54">
        <v>45854</v>
      </c>
      <c r="C1118" s="53" t="s">
        <v>749</v>
      </c>
      <c r="D1118" t="s">
        <v>649</v>
      </c>
      <c r="E1118" t="s">
        <v>752</v>
      </c>
      <c r="F1118" t="s">
        <v>752</v>
      </c>
      <c r="G1118" t="s">
        <v>312</v>
      </c>
      <c r="H1118" t="s">
        <v>8</v>
      </c>
      <c r="I1118" t="s">
        <v>854</v>
      </c>
      <c r="J1118" t="s">
        <v>854</v>
      </c>
      <c r="K1118" t="s">
        <v>130</v>
      </c>
      <c r="L1118" t="s">
        <v>854</v>
      </c>
      <c r="M1118" t="s">
        <v>45</v>
      </c>
      <c r="N1118">
        <v>1</v>
      </c>
      <c r="O1118">
        <v>400</v>
      </c>
      <c r="P1118" s="2">
        <f t="shared" si="17"/>
        <v>400</v>
      </c>
    </row>
    <row r="1119" spans="1:16" x14ac:dyDescent="0.3">
      <c r="A1119">
        <v>1118</v>
      </c>
      <c r="B1119" s="54">
        <v>45854</v>
      </c>
      <c r="C1119" s="53" t="s">
        <v>749</v>
      </c>
      <c r="D1119" t="s">
        <v>319</v>
      </c>
      <c r="E1119" t="s">
        <v>752</v>
      </c>
      <c r="F1119" t="s">
        <v>752</v>
      </c>
      <c r="G1119" t="s">
        <v>312</v>
      </c>
      <c r="H1119" t="s">
        <v>8</v>
      </c>
      <c r="I1119" t="s">
        <v>854</v>
      </c>
      <c r="J1119" t="s">
        <v>854</v>
      </c>
      <c r="K1119" t="s">
        <v>130</v>
      </c>
      <c r="L1119" t="s">
        <v>854</v>
      </c>
      <c r="M1119" t="s">
        <v>45</v>
      </c>
      <c r="N1119">
        <v>1</v>
      </c>
      <c r="O1119">
        <v>569.99</v>
      </c>
      <c r="P1119" s="2">
        <f t="shared" si="17"/>
        <v>569.99</v>
      </c>
    </row>
    <row r="1120" spans="1:16" x14ac:dyDescent="0.3">
      <c r="A1120">
        <v>1119</v>
      </c>
      <c r="B1120" s="54">
        <v>45855</v>
      </c>
      <c r="C1120" s="53" t="s">
        <v>748</v>
      </c>
      <c r="D1120" t="s">
        <v>835</v>
      </c>
      <c r="E1120" t="s">
        <v>752</v>
      </c>
      <c r="F1120" t="s">
        <v>620</v>
      </c>
      <c r="G1120" t="str">
        <f>VLOOKUP(F1120,'Ingresos RockstarSkull'!$B:$D,3,0)</f>
        <v>Julio Olvera</v>
      </c>
      <c r="H1120" t="s">
        <v>621</v>
      </c>
      <c r="I1120">
        <v>0</v>
      </c>
      <c r="J1120" t="s">
        <v>95</v>
      </c>
      <c r="K1120" t="s">
        <v>130</v>
      </c>
      <c r="L1120">
        <v>0</v>
      </c>
      <c r="M1120" t="s">
        <v>45</v>
      </c>
      <c r="N1120">
        <v>1</v>
      </c>
      <c r="O1120">
        <v>0</v>
      </c>
      <c r="P1120" s="2">
        <f t="shared" si="17"/>
        <v>0</v>
      </c>
    </row>
    <row r="1121" spans="1:16" x14ac:dyDescent="0.3">
      <c r="A1121">
        <v>1120</v>
      </c>
      <c r="B1121" s="54">
        <v>45855</v>
      </c>
      <c r="C1121" s="53" t="s">
        <v>748</v>
      </c>
      <c r="D1121" t="s">
        <v>822</v>
      </c>
      <c r="E1121" t="s">
        <v>752</v>
      </c>
      <c r="F1121" t="s">
        <v>605</v>
      </c>
      <c r="G1121" t="str">
        <f>VLOOKUP(F1121,'Ingresos RockstarSkull'!$B:$D,3,0)</f>
        <v>Julio Olvera</v>
      </c>
      <c r="H1121" t="s">
        <v>97</v>
      </c>
      <c r="I1121" t="s">
        <v>661</v>
      </c>
      <c r="J1121" t="s">
        <v>95</v>
      </c>
      <c r="K1121" t="s">
        <v>130</v>
      </c>
      <c r="L1121">
        <v>0</v>
      </c>
      <c r="M1121" t="s">
        <v>45</v>
      </c>
      <c r="N1121">
        <v>1</v>
      </c>
      <c r="O1121">
        <v>1350</v>
      </c>
      <c r="P1121" s="2">
        <f t="shared" si="17"/>
        <v>1350</v>
      </c>
    </row>
    <row r="1122" spans="1:16" x14ac:dyDescent="0.3">
      <c r="A1122">
        <v>1121</v>
      </c>
      <c r="B1122" s="54">
        <v>45855</v>
      </c>
      <c r="C1122" s="53" t="s">
        <v>749</v>
      </c>
      <c r="D1122" t="s">
        <v>677</v>
      </c>
      <c r="E1122" t="s">
        <v>752</v>
      </c>
      <c r="F1122" t="s">
        <v>752</v>
      </c>
      <c r="G1122" t="s">
        <v>312</v>
      </c>
      <c r="H1122" t="s">
        <v>97</v>
      </c>
      <c r="I1122" t="s">
        <v>854</v>
      </c>
      <c r="J1122" t="s">
        <v>854</v>
      </c>
      <c r="K1122" t="s">
        <v>130</v>
      </c>
      <c r="L1122" t="s">
        <v>854</v>
      </c>
      <c r="M1122" t="s">
        <v>45</v>
      </c>
      <c r="N1122">
        <v>1</v>
      </c>
      <c r="O1122">
        <v>1350</v>
      </c>
      <c r="P1122" s="2">
        <f t="shared" si="17"/>
        <v>1350</v>
      </c>
    </row>
    <row r="1123" spans="1:16" x14ac:dyDescent="0.3">
      <c r="A1123">
        <v>1122</v>
      </c>
      <c r="B1123" s="54">
        <v>45857</v>
      </c>
      <c r="C1123" s="53" t="s">
        <v>748</v>
      </c>
      <c r="D1123" t="s">
        <v>824</v>
      </c>
      <c r="E1123" t="s">
        <v>752</v>
      </c>
      <c r="F1123" t="s">
        <v>601</v>
      </c>
      <c r="G1123" t="str">
        <f>VLOOKUP(F1123,'Ingresos RockstarSkull'!$B:$D,3,0)</f>
        <v>Nahomy Perez</v>
      </c>
      <c r="H1123" t="s">
        <v>97</v>
      </c>
      <c r="I1123" t="s">
        <v>720</v>
      </c>
      <c r="J1123" t="s">
        <v>95</v>
      </c>
      <c r="K1123" t="s">
        <v>114</v>
      </c>
      <c r="L1123">
        <v>0</v>
      </c>
      <c r="M1123" t="s">
        <v>45</v>
      </c>
      <c r="N1123">
        <v>1</v>
      </c>
      <c r="O1123">
        <v>1350</v>
      </c>
      <c r="P1123" s="2">
        <f t="shared" si="17"/>
        <v>1350</v>
      </c>
    </row>
    <row r="1124" spans="1:16" x14ac:dyDescent="0.3">
      <c r="A1124">
        <v>1123</v>
      </c>
      <c r="B1124" s="54">
        <v>45857</v>
      </c>
      <c r="C1124" s="53" t="s">
        <v>748</v>
      </c>
      <c r="D1124" t="s">
        <v>875</v>
      </c>
      <c r="E1124" t="s">
        <v>752</v>
      </c>
      <c r="F1124" t="s">
        <v>859</v>
      </c>
      <c r="G1124" t="str">
        <f>VLOOKUP(F1124,'Ingresos RockstarSkull'!$B:$D,3,0)</f>
        <v>Julio Olvera</v>
      </c>
      <c r="H1124" t="s">
        <v>8</v>
      </c>
      <c r="I1124" t="s">
        <v>544</v>
      </c>
      <c r="J1124" t="s">
        <v>95</v>
      </c>
      <c r="K1124" t="s">
        <v>130</v>
      </c>
      <c r="L1124">
        <v>0</v>
      </c>
      <c r="M1124" t="s">
        <v>45</v>
      </c>
      <c r="N1124">
        <v>2</v>
      </c>
      <c r="O1124">
        <v>1275</v>
      </c>
      <c r="P1124" s="2">
        <f t="shared" si="17"/>
        <v>2550</v>
      </c>
    </row>
    <row r="1125" spans="1:16" x14ac:dyDescent="0.3">
      <c r="A1125">
        <v>1124</v>
      </c>
      <c r="B1125" s="54">
        <v>45858</v>
      </c>
      <c r="C1125" s="53" t="s">
        <v>748</v>
      </c>
      <c r="D1125" t="s">
        <v>823</v>
      </c>
      <c r="E1125" t="s">
        <v>752</v>
      </c>
      <c r="F1125" t="s">
        <v>599</v>
      </c>
      <c r="G1125" t="str">
        <f>VLOOKUP(F1125,'Ingresos RockstarSkull'!$B:$D,3,0)</f>
        <v>Julio Olvera</v>
      </c>
      <c r="H1125" t="s">
        <v>97</v>
      </c>
      <c r="I1125" t="s">
        <v>721</v>
      </c>
      <c r="J1125" t="s">
        <v>95</v>
      </c>
      <c r="K1125" t="s">
        <v>130</v>
      </c>
      <c r="L1125">
        <v>0</v>
      </c>
      <c r="M1125" t="s">
        <v>45</v>
      </c>
      <c r="N1125">
        <v>1</v>
      </c>
      <c r="O1125">
        <v>1350</v>
      </c>
      <c r="P1125" s="2">
        <f t="shared" si="17"/>
        <v>1350</v>
      </c>
    </row>
    <row r="1126" spans="1:16" x14ac:dyDescent="0.3">
      <c r="A1126">
        <v>1125</v>
      </c>
      <c r="B1126" s="54">
        <v>45858</v>
      </c>
      <c r="C1126" s="53" t="s">
        <v>748</v>
      </c>
      <c r="D1126" t="s">
        <v>811</v>
      </c>
      <c r="E1126" t="s">
        <v>752</v>
      </c>
      <c r="F1126" t="s">
        <v>502</v>
      </c>
      <c r="G1126" t="str">
        <f>VLOOKUP(F1126,'Ingresos RockstarSkull'!$B:$D,3,0)</f>
        <v>Demian Andrade</v>
      </c>
      <c r="H1126" t="s">
        <v>97</v>
      </c>
      <c r="I1126" t="s">
        <v>503</v>
      </c>
      <c r="J1126" t="s">
        <v>95</v>
      </c>
      <c r="K1126" t="s">
        <v>130</v>
      </c>
      <c r="L1126" t="s">
        <v>504</v>
      </c>
      <c r="M1126" t="s">
        <v>45</v>
      </c>
      <c r="N1126">
        <v>1</v>
      </c>
      <c r="O1126">
        <v>1350</v>
      </c>
      <c r="P1126" s="2">
        <f t="shared" si="17"/>
        <v>1350</v>
      </c>
    </row>
    <row r="1127" spans="1:16" x14ac:dyDescent="0.3">
      <c r="A1127">
        <v>1126</v>
      </c>
      <c r="B1127" s="54">
        <v>45858</v>
      </c>
      <c r="C1127" t="s">
        <v>748</v>
      </c>
      <c r="D1127" t="s">
        <v>763</v>
      </c>
      <c r="E1127" t="s">
        <v>752</v>
      </c>
      <c r="F1127" t="s">
        <v>116</v>
      </c>
      <c r="G1127" t="str">
        <f>VLOOKUP(F1127,'Ingresos RockstarSkull'!$B:$D,3,0)</f>
        <v>Hugo Vázquez</v>
      </c>
      <c r="H1127" t="s">
        <v>97</v>
      </c>
      <c r="I1127" t="s">
        <v>96</v>
      </c>
      <c r="J1127" t="s">
        <v>95</v>
      </c>
      <c r="K1127" t="s">
        <v>114</v>
      </c>
      <c r="L1127" t="s">
        <v>117</v>
      </c>
      <c r="M1127" t="s">
        <v>45</v>
      </c>
      <c r="N1127">
        <v>1</v>
      </c>
      <c r="O1127">
        <v>1275</v>
      </c>
      <c r="P1127" s="2">
        <f t="shared" si="17"/>
        <v>1275</v>
      </c>
    </row>
    <row r="1128" spans="1:16" x14ac:dyDescent="0.3">
      <c r="A1128">
        <v>1127</v>
      </c>
      <c r="B1128" s="54">
        <v>45859</v>
      </c>
      <c r="C1128" s="53" t="s">
        <v>748</v>
      </c>
      <c r="D1128" t="s">
        <v>840</v>
      </c>
      <c r="E1128" t="s">
        <v>752</v>
      </c>
      <c r="F1128" t="s">
        <v>651</v>
      </c>
      <c r="G1128" t="str">
        <f>VLOOKUP(F1128,'Ingresos RockstarSkull'!$B:$D,3,0)</f>
        <v>Hugo Vázquez</v>
      </c>
      <c r="H1128" t="s">
        <v>97</v>
      </c>
      <c r="I1128" t="s">
        <v>652</v>
      </c>
      <c r="J1128" t="s">
        <v>95</v>
      </c>
      <c r="K1128" t="s">
        <v>130</v>
      </c>
      <c r="L1128" t="s">
        <v>8</v>
      </c>
      <c r="M1128" t="s">
        <v>45</v>
      </c>
      <c r="N1128">
        <v>1</v>
      </c>
      <c r="O1128">
        <v>1350</v>
      </c>
      <c r="P1128" s="2">
        <f t="shared" si="17"/>
        <v>1350</v>
      </c>
    </row>
    <row r="1129" spans="1:16" x14ac:dyDescent="0.3">
      <c r="A1129">
        <v>1128</v>
      </c>
      <c r="B1129" s="54">
        <v>45859</v>
      </c>
      <c r="C1129" s="53" t="s">
        <v>748</v>
      </c>
      <c r="D1129" t="s">
        <v>829</v>
      </c>
      <c r="E1129" t="s">
        <v>752</v>
      </c>
      <c r="F1129" t="s">
        <v>608</v>
      </c>
      <c r="G1129" t="str">
        <f>VLOOKUP(F1129,'Ingresos RockstarSkull'!$B:$D,3,0)</f>
        <v>Nahomy Perez</v>
      </c>
      <c r="H1129" t="s">
        <v>97</v>
      </c>
      <c r="I1129">
        <v>0</v>
      </c>
      <c r="J1129" t="s">
        <v>95</v>
      </c>
      <c r="K1129" t="s">
        <v>130</v>
      </c>
      <c r="L1129">
        <v>0</v>
      </c>
      <c r="M1129" t="s">
        <v>45</v>
      </c>
      <c r="N1129">
        <v>1</v>
      </c>
      <c r="O1129">
        <v>1350</v>
      </c>
      <c r="P1129" s="2">
        <f t="shared" si="17"/>
        <v>1350</v>
      </c>
    </row>
    <row r="1130" spans="1:16" x14ac:dyDescent="0.3">
      <c r="A1130">
        <v>1129</v>
      </c>
      <c r="B1130" s="54">
        <v>45859</v>
      </c>
      <c r="C1130" s="53" t="s">
        <v>748</v>
      </c>
      <c r="D1130" t="s">
        <v>810</v>
      </c>
      <c r="E1130" t="s">
        <v>752</v>
      </c>
      <c r="F1130" t="s">
        <v>506</v>
      </c>
      <c r="G1130" t="s">
        <v>883</v>
      </c>
      <c r="H1130" t="s">
        <v>97</v>
      </c>
      <c r="I1130" t="s">
        <v>108</v>
      </c>
      <c r="J1130" t="s">
        <v>95</v>
      </c>
      <c r="K1130" t="s">
        <v>130</v>
      </c>
      <c r="L1130" t="s">
        <v>506</v>
      </c>
      <c r="M1130" t="s">
        <v>45</v>
      </c>
      <c r="N1130">
        <v>1</v>
      </c>
      <c r="O1130">
        <v>1350</v>
      </c>
      <c r="P1130" s="2">
        <f t="shared" si="17"/>
        <v>1350</v>
      </c>
    </row>
    <row r="1131" spans="1:16" x14ac:dyDescent="0.3">
      <c r="A1131">
        <v>1130</v>
      </c>
      <c r="B1131" s="54">
        <v>45860</v>
      </c>
      <c r="C1131" s="53" t="s">
        <v>749</v>
      </c>
      <c r="D1131" t="s">
        <v>687</v>
      </c>
      <c r="E1131" t="s">
        <v>752</v>
      </c>
      <c r="F1131" t="s">
        <v>752</v>
      </c>
      <c r="G1131" t="s">
        <v>312</v>
      </c>
      <c r="H1131" t="s">
        <v>8</v>
      </c>
      <c r="I1131" t="s">
        <v>854</v>
      </c>
      <c r="J1131" t="s">
        <v>854</v>
      </c>
      <c r="K1131" t="s">
        <v>130</v>
      </c>
      <c r="L1131" t="s">
        <v>854</v>
      </c>
      <c r="M1131" t="s">
        <v>45</v>
      </c>
      <c r="N1131">
        <v>1</v>
      </c>
      <c r="O1131">
        <v>400</v>
      </c>
      <c r="P1131" s="2">
        <f t="shared" si="17"/>
        <v>400</v>
      </c>
    </row>
    <row r="1132" spans="1:16" x14ac:dyDescent="0.3">
      <c r="A1132">
        <v>1131</v>
      </c>
      <c r="B1132" s="54">
        <v>45860</v>
      </c>
      <c r="C1132" s="53" t="s">
        <v>749</v>
      </c>
      <c r="D1132" t="s">
        <v>678</v>
      </c>
      <c r="E1132" t="s">
        <v>752</v>
      </c>
      <c r="F1132" t="s">
        <v>752</v>
      </c>
      <c r="G1132" t="s">
        <v>312</v>
      </c>
      <c r="H1132" t="s">
        <v>100</v>
      </c>
      <c r="I1132" t="s">
        <v>854</v>
      </c>
      <c r="J1132" t="s">
        <v>854</v>
      </c>
      <c r="K1132" t="s">
        <v>130</v>
      </c>
      <c r="L1132" t="s">
        <v>854</v>
      </c>
      <c r="M1132" t="s">
        <v>45</v>
      </c>
      <c r="N1132">
        <v>1</v>
      </c>
      <c r="O1132">
        <v>21</v>
      </c>
      <c r="P1132" s="2">
        <f t="shared" si="17"/>
        <v>21</v>
      </c>
    </row>
    <row r="1133" spans="1:16" x14ac:dyDescent="0.3">
      <c r="A1133">
        <v>1132</v>
      </c>
      <c r="B1133" s="54">
        <v>45861</v>
      </c>
      <c r="C1133" s="53" t="s">
        <v>748</v>
      </c>
      <c r="D1133" t="s">
        <v>841</v>
      </c>
      <c r="E1133" t="s">
        <v>752</v>
      </c>
      <c r="F1133" t="s">
        <v>653</v>
      </c>
      <c r="G1133" t="str">
        <f>VLOOKUP(F1133,'Ingresos RockstarSkull'!$B:$D,3,0)</f>
        <v>Nahomy Perez</v>
      </c>
      <c r="H1133" t="s">
        <v>100</v>
      </c>
      <c r="I1133" t="s">
        <v>654</v>
      </c>
      <c r="J1133" t="s">
        <v>95</v>
      </c>
      <c r="K1133" t="s">
        <v>130</v>
      </c>
      <c r="L1133">
        <v>0</v>
      </c>
      <c r="M1133" t="s">
        <v>51</v>
      </c>
      <c r="N1133">
        <v>1</v>
      </c>
      <c r="O1133">
        <v>1350</v>
      </c>
      <c r="P1133" s="2">
        <f t="shared" si="17"/>
        <v>1350</v>
      </c>
    </row>
    <row r="1134" spans="1:16" x14ac:dyDescent="0.3">
      <c r="A1134">
        <v>1133</v>
      </c>
      <c r="B1134" s="54">
        <v>45861</v>
      </c>
      <c r="C1134" s="53" t="s">
        <v>748</v>
      </c>
      <c r="D1134" t="s">
        <v>830</v>
      </c>
      <c r="E1134" t="s">
        <v>752</v>
      </c>
      <c r="F1134" t="s">
        <v>609</v>
      </c>
      <c r="G1134" t="s">
        <v>883</v>
      </c>
      <c r="H1134" t="s">
        <v>100</v>
      </c>
      <c r="I1134">
        <v>0</v>
      </c>
      <c r="J1134" t="s">
        <v>95</v>
      </c>
      <c r="K1134" t="s">
        <v>130</v>
      </c>
      <c r="L1134">
        <v>0</v>
      </c>
      <c r="M1134" t="s">
        <v>45</v>
      </c>
      <c r="N1134">
        <v>1</v>
      </c>
      <c r="O1134">
        <v>1350</v>
      </c>
      <c r="P1134" s="2">
        <f t="shared" si="17"/>
        <v>1350</v>
      </c>
    </row>
    <row r="1135" spans="1:16" x14ac:dyDescent="0.3">
      <c r="A1135">
        <v>1134</v>
      </c>
      <c r="B1135" s="54">
        <v>45861</v>
      </c>
      <c r="C1135" s="53" t="s">
        <v>749</v>
      </c>
      <c r="D1135" t="s">
        <v>688</v>
      </c>
      <c r="E1135" t="s">
        <v>752</v>
      </c>
      <c r="F1135" t="s">
        <v>752</v>
      </c>
      <c r="G1135" t="s">
        <v>312</v>
      </c>
      <c r="H1135" t="s">
        <v>8</v>
      </c>
      <c r="I1135" t="s">
        <v>854</v>
      </c>
      <c r="J1135" t="s">
        <v>854</v>
      </c>
      <c r="K1135" t="s">
        <v>130</v>
      </c>
      <c r="L1135" t="s">
        <v>854</v>
      </c>
      <c r="M1135" t="s">
        <v>45</v>
      </c>
      <c r="N1135">
        <v>1</v>
      </c>
      <c r="O1135">
        <v>11560</v>
      </c>
      <c r="P1135" s="2">
        <f t="shared" si="17"/>
        <v>11560</v>
      </c>
    </row>
    <row r="1136" spans="1:16" x14ac:dyDescent="0.3">
      <c r="A1136">
        <v>1135</v>
      </c>
      <c r="B1136" s="54">
        <v>45861</v>
      </c>
      <c r="C1136" s="53" t="s">
        <v>749</v>
      </c>
      <c r="D1136" t="s">
        <v>689</v>
      </c>
      <c r="E1136" t="s">
        <v>752</v>
      </c>
      <c r="F1136" t="s">
        <v>752</v>
      </c>
      <c r="G1136" t="s">
        <v>312</v>
      </c>
      <c r="H1136" t="s">
        <v>8</v>
      </c>
      <c r="I1136" t="s">
        <v>854</v>
      </c>
      <c r="J1136" t="s">
        <v>854</v>
      </c>
      <c r="K1136" t="s">
        <v>130</v>
      </c>
      <c r="L1136" t="s">
        <v>854</v>
      </c>
      <c r="M1136" t="s">
        <v>45</v>
      </c>
      <c r="N1136">
        <v>1</v>
      </c>
      <c r="O1136">
        <v>11560</v>
      </c>
      <c r="P1136" s="2">
        <f t="shared" si="17"/>
        <v>11560</v>
      </c>
    </row>
    <row r="1137" spans="1:16" x14ac:dyDescent="0.3">
      <c r="A1137">
        <v>1136</v>
      </c>
      <c r="B1137" s="54">
        <v>45862</v>
      </c>
      <c r="C1137" s="53" t="s">
        <v>749</v>
      </c>
      <c r="D1137" t="s">
        <v>691</v>
      </c>
      <c r="E1137" t="s">
        <v>752</v>
      </c>
      <c r="F1137" t="s">
        <v>752</v>
      </c>
      <c r="G1137" t="s">
        <v>312</v>
      </c>
      <c r="H1137" t="s">
        <v>8</v>
      </c>
      <c r="I1137" t="s">
        <v>854</v>
      </c>
      <c r="J1137" t="s">
        <v>854</v>
      </c>
      <c r="K1137" t="s">
        <v>130</v>
      </c>
      <c r="L1137" t="s">
        <v>854</v>
      </c>
      <c r="M1137" t="s">
        <v>45</v>
      </c>
      <c r="N1137">
        <v>1</v>
      </c>
      <c r="O1137">
        <v>3999</v>
      </c>
      <c r="P1137" s="2">
        <f t="shared" si="17"/>
        <v>3999</v>
      </c>
    </row>
    <row r="1138" spans="1:16" x14ac:dyDescent="0.3">
      <c r="A1138">
        <v>1137</v>
      </c>
      <c r="B1138" s="54">
        <v>45863</v>
      </c>
      <c r="C1138" s="53" t="s">
        <v>748</v>
      </c>
      <c r="D1138" t="s">
        <v>827</v>
      </c>
      <c r="E1138" t="s">
        <v>752</v>
      </c>
      <c r="F1138" t="s">
        <v>614</v>
      </c>
      <c r="G1138" t="str">
        <f>VLOOKUP(F1138,'Ingresos RockstarSkull'!$B:$D,3,0)</f>
        <v>Manuel Reyes</v>
      </c>
      <c r="H1138" t="s">
        <v>97</v>
      </c>
      <c r="I1138">
        <v>0</v>
      </c>
      <c r="J1138" t="s">
        <v>95</v>
      </c>
      <c r="K1138" t="s">
        <v>130</v>
      </c>
      <c r="L1138" t="s">
        <v>667</v>
      </c>
      <c r="M1138" t="s">
        <v>45</v>
      </c>
      <c r="N1138">
        <v>1</v>
      </c>
      <c r="O1138">
        <v>1275</v>
      </c>
      <c r="P1138" s="2">
        <f t="shared" si="17"/>
        <v>1275</v>
      </c>
    </row>
    <row r="1139" spans="1:16" x14ac:dyDescent="0.3">
      <c r="A1139">
        <v>1138</v>
      </c>
      <c r="B1139" s="54">
        <v>45863</v>
      </c>
      <c r="C1139" s="53" t="s">
        <v>748</v>
      </c>
      <c r="D1139" t="s">
        <v>828</v>
      </c>
      <c r="E1139" t="s">
        <v>752</v>
      </c>
      <c r="F1139" t="s">
        <v>624</v>
      </c>
      <c r="G1139" t="s">
        <v>883</v>
      </c>
      <c r="H1139" t="s">
        <v>97</v>
      </c>
      <c r="I1139">
        <v>0</v>
      </c>
      <c r="J1139" t="s">
        <v>95</v>
      </c>
      <c r="K1139" t="s">
        <v>130</v>
      </c>
      <c r="L1139" t="s">
        <v>667</v>
      </c>
      <c r="M1139" t="s">
        <v>45</v>
      </c>
      <c r="N1139">
        <v>1</v>
      </c>
      <c r="O1139">
        <v>1275</v>
      </c>
      <c r="P1139" s="2">
        <f t="shared" si="17"/>
        <v>1275</v>
      </c>
    </row>
    <row r="1140" spans="1:16" x14ac:dyDescent="0.3">
      <c r="A1140">
        <v>1139</v>
      </c>
      <c r="B1140" s="54">
        <v>45863</v>
      </c>
      <c r="C1140" s="53" t="s">
        <v>748</v>
      </c>
      <c r="D1140" t="s">
        <v>817</v>
      </c>
      <c r="E1140" t="s">
        <v>752</v>
      </c>
      <c r="F1140" t="s">
        <v>571</v>
      </c>
      <c r="G1140" t="str">
        <f>VLOOKUP(F1140,'Ingresos RockstarSkull'!$B:$D,3,0)</f>
        <v>Luis Blanquet</v>
      </c>
      <c r="H1140" t="s">
        <v>100</v>
      </c>
      <c r="I1140" t="s">
        <v>572</v>
      </c>
      <c r="J1140" t="s">
        <v>95</v>
      </c>
      <c r="K1140" t="s">
        <v>130</v>
      </c>
      <c r="L1140" t="s">
        <v>583</v>
      </c>
      <c r="M1140" t="s">
        <v>45</v>
      </c>
      <c r="N1140">
        <v>1</v>
      </c>
      <c r="O1140">
        <v>1350</v>
      </c>
      <c r="P1140" s="2">
        <f t="shared" si="17"/>
        <v>1350</v>
      </c>
    </row>
    <row r="1141" spans="1:16" x14ac:dyDescent="0.3">
      <c r="A1141">
        <v>1140</v>
      </c>
      <c r="B1141" s="54">
        <v>45864</v>
      </c>
      <c r="C1141" s="53" t="s">
        <v>748</v>
      </c>
      <c r="D1141" t="s">
        <v>847</v>
      </c>
      <c r="E1141" t="s">
        <v>752</v>
      </c>
      <c r="F1141" t="s">
        <v>670</v>
      </c>
      <c r="G1141" t="str">
        <f>VLOOKUP(F1141,'Ingresos RockstarSkull'!$B:$D,3,0)</f>
        <v>Nahomy Perez</v>
      </c>
      <c r="H1141" t="s">
        <v>97</v>
      </c>
      <c r="I1141" t="s">
        <v>671</v>
      </c>
      <c r="J1141" t="s">
        <v>95</v>
      </c>
      <c r="K1141" t="s">
        <v>130</v>
      </c>
      <c r="L1141">
        <v>0</v>
      </c>
      <c r="M1141" t="s">
        <v>45</v>
      </c>
      <c r="N1141">
        <v>1</v>
      </c>
      <c r="O1141">
        <v>1350</v>
      </c>
      <c r="P1141" s="2">
        <f t="shared" si="17"/>
        <v>1350</v>
      </c>
    </row>
    <row r="1142" spans="1:16" x14ac:dyDescent="0.3">
      <c r="A1142">
        <v>1141</v>
      </c>
      <c r="B1142" s="54">
        <v>45864</v>
      </c>
      <c r="C1142" s="53" t="s">
        <v>748</v>
      </c>
      <c r="D1142" t="s">
        <v>804</v>
      </c>
      <c r="E1142" t="s">
        <v>752</v>
      </c>
      <c r="F1142" t="s">
        <v>619</v>
      </c>
      <c r="G1142" t="str">
        <f>VLOOKUP(F1142,'Ingresos RockstarSkull'!$B:$D,3,0)</f>
        <v>Julio Olvera</v>
      </c>
      <c r="H1142" t="s">
        <v>8</v>
      </c>
      <c r="I1142" t="s">
        <v>177</v>
      </c>
      <c r="J1142" t="s">
        <v>95</v>
      </c>
      <c r="K1142" t="s">
        <v>114</v>
      </c>
      <c r="L1142" t="s">
        <v>187</v>
      </c>
      <c r="M1142" t="s">
        <v>45</v>
      </c>
      <c r="N1142">
        <v>1</v>
      </c>
      <c r="O1142">
        <v>1275</v>
      </c>
      <c r="P1142" s="2">
        <f t="shared" si="17"/>
        <v>1275</v>
      </c>
    </row>
    <row r="1143" spans="1:16" x14ac:dyDescent="0.3">
      <c r="A1143">
        <v>1142</v>
      </c>
      <c r="B1143" s="54">
        <v>45864</v>
      </c>
      <c r="C1143" s="53" t="s">
        <v>748</v>
      </c>
      <c r="D1143" t="s">
        <v>805</v>
      </c>
      <c r="E1143" t="s">
        <v>752</v>
      </c>
      <c r="F1143" t="s">
        <v>623</v>
      </c>
      <c r="G1143" t="s">
        <v>883</v>
      </c>
      <c r="H1143" t="s">
        <v>8</v>
      </c>
      <c r="I1143" t="s">
        <v>177</v>
      </c>
      <c r="J1143" t="s">
        <v>95</v>
      </c>
      <c r="K1143" t="s">
        <v>114</v>
      </c>
      <c r="L1143" t="s">
        <v>187</v>
      </c>
      <c r="M1143" t="s">
        <v>45</v>
      </c>
      <c r="N1143">
        <v>1</v>
      </c>
      <c r="O1143">
        <v>1275</v>
      </c>
      <c r="P1143" s="2">
        <f t="shared" si="17"/>
        <v>1275</v>
      </c>
    </row>
    <row r="1144" spans="1:16" x14ac:dyDescent="0.3">
      <c r="A1144">
        <v>1143</v>
      </c>
      <c r="B1144" s="54">
        <v>45864</v>
      </c>
      <c r="C1144" s="53" t="s">
        <v>749</v>
      </c>
      <c r="D1144" t="s">
        <v>676</v>
      </c>
      <c r="E1144" t="s">
        <v>752</v>
      </c>
      <c r="F1144" t="s">
        <v>752</v>
      </c>
      <c r="G1144" t="s">
        <v>312</v>
      </c>
      <c r="H1144" t="s">
        <v>97</v>
      </c>
      <c r="I1144" t="s">
        <v>854</v>
      </c>
      <c r="J1144" t="s">
        <v>854</v>
      </c>
      <c r="K1144" t="s">
        <v>130</v>
      </c>
      <c r="L1144" t="s">
        <v>854</v>
      </c>
      <c r="M1144" t="s">
        <v>45</v>
      </c>
      <c r="N1144">
        <v>1</v>
      </c>
      <c r="O1144">
        <v>1350</v>
      </c>
      <c r="P1144" s="2">
        <f t="shared" si="17"/>
        <v>1350</v>
      </c>
    </row>
    <row r="1145" spans="1:16" x14ac:dyDescent="0.3">
      <c r="A1145">
        <v>1144</v>
      </c>
      <c r="B1145" s="54">
        <v>45864</v>
      </c>
      <c r="C1145" s="53" t="s">
        <v>749</v>
      </c>
      <c r="D1145" t="s">
        <v>676</v>
      </c>
      <c r="E1145" t="s">
        <v>752</v>
      </c>
      <c r="F1145" t="s">
        <v>752</v>
      </c>
      <c r="G1145" t="s">
        <v>312</v>
      </c>
      <c r="H1145" t="s">
        <v>97</v>
      </c>
      <c r="I1145" t="s">
        <v>854</v>
      </c>
      <c r="J1145" t="s">
        <v>854</v>
      </c>
      <c r="K1145" t="s">
        <v>130</v>
      </c>
      <c r="L1145" t="s">
        <v>854</v>
      </c>
      <c r="M1145" t="s">
        <v>45</v>
      </c>
      <c r="N1145">
        <v>1</v>
      </c>
      <c r="O1145">
        <v>1350</v>
      </c>
      <c r="P1145" s="2">
        <f t="shared" si="17"/>
        <v>1350</v>
      </c>
    </row>
    <row r="1146" spans="1:16" x14ac:dyDescent="0.3">
      <c r="A1146">
        <v>1145</v>
      </c>
      <c r="B1146" s="54">
        <v>45865</v>
      </c>
      <c r="C1146" s="53" t="s">
        <v>748</v>
      </c>
      <c r="D1146" t="s">
        <v>831</v>
      </c>
      <c r="E1146" t="s">
        <v>752</v>
      </c>
      <c r="F1146" t="s">
        <v>611</v>
      </c>
      <c r="G1146" t="e">
        <f>VLOOKUP(F1146,'Ingresos RockstarSkull'!$B:$D,3,0)</f>
        <v>#N/A</v>
      </c>
      <c r="H1146" t="s">
        <v>97</v>
      </c>
      <c r="I1146">
        <v>0</v>
      </c>
      <c r="J1146" t="s">
        <v>95</v>
      </c>
      <c r="K1146" t="s">
        <v>130</v>
      </c>
      <c r="L1146">
        <v>0</v>
      </c>
      <c r="M1146" t="s">
        <v>45</v>
      </c>
      <c r="N1146">
        <v>1</v>
      </c>
      <c r="O1146">
        <v>1275</v>
      </c>
      <c r="P1146" s="2">
        <f t="shared" si="17"/>
        <v>1275</v>
      </c>
    </row>
    <row r="1147" spans="1:16" x14ac:dyDescent="0.3">
      <c r="A1147">
        <v>1146</v>
      </c>
      <c r="B1147" s="54">
        <v>45865</v>
      </c>
      <c r="C1147" s="53" t="s">
        <v>748</v>
      </c>
      <c r="D1147" t="s">
        <v>832</v>
      </c>
      <c r="E1147" t="s">
        <v>752</v>
      </c>
      <c r="F1147" t="s">
        <v>610</v>
      </c>
      <c r="G1147" t="str">
        <f>VLOOKUP(F1147,'Ingresos RockstarSkull'!$B:$D,3,0)</f>
        <v>Manuel Reyes</v>
      </c>
      <c r="H1147" t="s">
        <v>97</v>
      </c>
      <c r="I1147">
        <v>0</v>
      </c>
      <c r="J1147" t="s">
        <v>95</v>
      </c>
      <c r="K1147" t="s">
        <v>130</v>
      </c>
      <c r="L1147">
        <v>0</v>
      </c>
      <c r="M1147" t="s">
        <v>45</v>
      </c>
      <c r="N1147">
        <v>1</v>
      </c>
      <c r="O1147">
        <v>1275</v>
      </c>
      <c r="P1147" s="2">
        <f t="shared" si="17"/>
        <v>1275</v>
      </c>
    </row>
    <row r="1148" spans="1:16" x14ac:dyDescent="0.3">
      <c r="A1148">
        <v>1147</v>
      </c>
      <c r="B1148" s="54">
        <v>45865</v>
      </c>
      <c r="C1148" s="53" t="s">
        <v>748</v>
      </c>
      <c r="D1148" t="s">
        <v>821</v>
      </c>
      <c r="E1148" t="s">
        <v>752</v>
      </c>
      <c r="F1148" t="s">
        <v>598</v>
      </c>
      <c r="G1148" t="s">
        <v>883</v>
      </c>
      <c r="H1148" t="s">
        <v>97</v>
      </c>
      <c r="I1148" t="s">
        <v>661</v>
      </c>
      <c r="J1148" t="s">
        <v>95</v>
      </c>
      <c r="K1148" t="s">
        <v>130</v>
      </c>
      <c r="L1148">
        <v>0</v>
      </c>
      <c r="M1148" t="s">
        <v>45</v>
      </c>
      <c r="N1148">
        <v>1</v>
      </c>
      <c r="O1148">
        <v>1350</v>
      </c>
      <c r="P1148" s="2">
        <f t="shared" si="17"/>
        <v>1350</v>
      </c>
    </row>
    <row r="1149" spans="1:16" x14ac:dyDescent="0.3">
      <c r="A1149">
        <v>1148</v>
      </c>
      <c r="B1149" s="54">
        <v>45866</v>
      </c>
      <c r="C1149" s="53" t="s">
        <v>748</v>
      </c>
      <c r="D1149" t="s">
        <v>842</v>
      </c>
      <c r="E1149" t="s">
        <v>752</v>
      </c>
      <c r="F1149" t="s">
        <v>656</v>
      </c>
      <c r="G1149" t="str">
        <f>VLOOKUP(F1149,'Ingresos RockstarSkull'!$B:$D,3,0)</f>
        <v>Demian Andrade</v>
      </c>
      <c r="H1149" t="s">
        <v>8</v>
      </c>
      <c r="I1149" t="s">
        <v>657</v>
      </c>
      <c r="J1149" t="s">
        <v>95</v>
      </c>
      <c r="K1149" t="s">
        <v>130</v>
      </c>
      <c r="L1149">
        <v>0</v>
      </c>
      <c r="M1149" t="s">
        <v>45</v>
      </c>
      <c r="N1149">
        <v>1</v>
      </c>
      <c r="O1149">
        <v>1350</v>
      </c>
      <c r="P1149" s="2">
        <f t="shared" si="17"/>
        <v>1350</v>
      </c>
    </row>
    <row r="1150" spans="1:16" x14ac:dyDescent="0.3">
      <c r="A1150">
        <v>1149</v>
      </c>
      <c r="B1150" s="54">
        <v>45866</v>
      </c>
      <c r="C1150" s="53" t="s">
        <v>748</v>
      </c>
      <c r="D1150" t="s">
        <v>814</v>
      </c>
      <c r="E1150" t="s">
        <v>752</v>
      </c>
      <c r="F1150" t="s">
        <v>628</v>
      </c>
      <c r="G1150" t="str">
        <f>VLOOKUP(F1150,'Ingresos RockstarSkull'!$B:$D,3,0)</f>
        <v>Nahomy Perez</v>
      </c>
      <c r="H1150" t="s">
        <v>97</v>
      </c>
      <c r="I1150" t="s">
        <v>567</v>
      </c>
      <c r="J1150" t="s">
        <v>95</v>
      </c>
      <c r="K1150" t="s">
        <v>130</v>
      </c>
      <c r="L1150">
        <v>0</v>
      </c>
      <c r="M1150" t="s">
        <v>51</v>
      </c>
      <c r="N1150">
        <v>1</v>
      </c>
      <c r="O1150">
        <v>1350</v>
      </c>
      <c r="P1150" s="2">
        <f t="shared" si="17"/>
        <v>1350</v>
      </c>
    </row>
    <row r="1151" spans="1:16" x14ac:dyDescent="0.3">
      <c r="A1151">
        <v>1150</v>
      </c>
      <c r="B1151" s="54">
        <v>45866</v>
      </c>
      <c r="C1151" s="53" t="s">
        <v>748</v>
      </c>
      <c r="D1151" t="s">
        <v>812</v>
      </c>
      <c r="E1151" t="s">
        <v>752</v>
      </c>
      <c r="F1151" t="s">
        <v>655</v>
      </c>
      <c r="G1151" t="str">
        <f>VLOOKUP(F1151,'Ingresos RockstarSkull'!$B:$D,3,0)</f>
        <v>Nahomy Perez</v>
      </c>
      <c r="H1151" t="s">
        <v>97</v>
      </c>
      <c r="I1151" t="s">
        <v>544</v>
      </c>
      <c r="J1151" t="s">
        <v>95</v>
      </c>
      <c r="K1151" t="s">
        <v>130</v>
      </c>
      <c r="L1151">
        <v>0</v>
      </c>
      <c r="M1151" t="s">
        <v>45</v>
      </c>
      <c r="N1151">
        <v>2</v>
      </c>
      <c r="O1151">
        <v>1275</v>
      </c>
      <c r="P1151" s="2">
        <f t="shared" si="17"/>
        <v>2550</v>
      </c>
    </row>
    <row r="1152" spans="1:16" x14ac:dyDescent="0.3">
      <c r="A1152">
        <v>1151</v>
      </c>
      <c r="B1152" s="54">
        <v>45866</v>
      </c>
      <c r="C1152" s="53" t="s">
        <v>748</v>
      </c>
      <c r="D1152" t="s">
        <v>789</v>
      </c>
      <c r="E1152" t="s">
        <v>752</v>
      </c>
      <c r="F1152" t="s">
        <v>625</v>
      </c>
      <c r="G1152" t="s">
        <v>883</v>
      </c>
      <c r="H1152" t="s">
        <v>97</v>
      </c>
      <c r="I1152" t="s">
        <v>165</v>
      </c>
      <c r="J1152" t="s">
        <v>95</v>
      </c>
      <c r="K1152" t="s">
        <v>114</v>
      </c>
      <c r="L1152" t="s">
        <v>164</v>
      </c>
      <c r="M1152" t="s">
        <v>45</v>
      </c>
      <c r="N1152">
        <v>1</v>
      </c>
      <c r="O1152">
        <v>1350</v>
      </c>
      <c r="P1152" s="2">
        <f t="shared" si="17"/>
        <v>1350</v>
      </c>
    </row>
    <row r="1153" spans="1:16" x14ac:dyDescent="0.3">
      <c r="A1153">
        <v>1152</v>
      </c>
      <c r="B1153" s="54">
        <v>45866</v>
      </c>
      <c r="C1153" s="53" t="s">
        <v>748</v>
      </c>
      <c r="D1153" t="s">
        <v>779</v>
      </c>
      <c r="E1153" t="s">
        <v>752</v>
      </c>
      <c r="F1153" t="s">
        <v>146</v>
      </c>
      <c r="G1153" t="str">
        <f>VLOOKUP(F1153,'Ingresos RockstarSkull'!$B:$D,3,0)</f>
        <v>Hugo Vázquez</v>
      </c>
      <c r="H1153" t="s">
        <v>97</v>
      </c>
      <c r="I1153" t="s">
        <v>127</v>
      </c>
      <c r="J1153" t="s">
        <v>95</v>
      </c>
      <c r="K1153" t="s">
        <v>114</v>
      </c>
      <c r="L1153" t="s">
        <v>147</v>
      </c>
      <c r="M1153" t="s">
        <v>45</v>
      </c>
      <c r="N1153">
        <v>1</v>
      </c>
      <c r="O1153">
        <v>1350</v>
      </c>
      <c r="P1153" s="2">
        <f t="shared" si="17"/>
        <v>1350</v>
      </c>
    </row>
    <row r="1154" spans="1:16" x14ac:dyDescent="0.3">
      <c r="A1154">
        <v>1153</v>
      </c>
      <c r="B1154" s="54">
        <v>45866</v>
      </c>
      <c r="C1154" s="53" t="s">
        <v>749</v>
      </c>
      <c r="D1154" t="s">
        <v>685</v>
      </c>
      <c r="E1154" t="s">
        <v>752</v>
      </c>
      <c r="F1154" t="s">
        <v>752</v>
      </c>
      <c r="G1154" t="s">
        <v>312</v>
      </c>
      <c r="H1154" t="s">
        <v>100</v>
      </c>
      <c r="I1154" t="s">
        <v>854</v>
      </c>
      <c r="J1154" t="s">
        <v>854</v>
      </c>
      <c r="K1154" t="s">
        <v>130</v>
      </c>
      <c r="L1154" t="s">
        <v>854</v>
      </c>
      <c r="M1154" t="s">
        <v>45</v>
      </c>
      <c r="N1154">
        <v>1</v>
      </c>
      <c r="O1154">
        <v>2200</v>
      </c>
      <c r="P1154" s="2">
        <f t="shared" ref="P1154:P1217" si="18">N1154*O1154</f>
        <v>2200</v>
      </c>
    </row>
    <row r="1155" spans="1:16" x14ac:dyDescent="0.3">
      <c r="A1155">
        <v>1154</v>
      </c>
      <c r="B1155" s="54">
        <v>45867</v>
      </c>
      <c r="C1155" s="53" t="s">
        <v>748</v>
      </c>
      <c r="D1155" t="s">
        <v>846</v>
      </c>
      <c r="E1155" t="s">
        <v>752</v>
      </c>
      <c r="F1155" t="s">
        <v>669</v>
      </c>
      <c r="G1155" t="str">
        <f>VLOOKUP(F1155,'Ingresos RockstarSkull'!$B:$D,3,0)</f>
        <v>Julio Olvera</v>
      </c>
      <c r="H1155" t="s">
        <v>97</v>
      </c>
      <c r="I1155" t="s">
        <v>546</v>
      </c>
      <c r="J1155" t="s">
        <v>95</v>
      </c>
      <c r="K1155" t="s">
        <v>130</v>
      </c>
      <c r="L1155">
        <v>0</v>
      </c>
      <c r="M1155" t="s">
        <v>45</v>
      </c>
      <c r="N1155">
        <v>1</v>
      </c>
      <c r="O1155">
        <v>1350</v>
      </c>
      <c r="P1155" s="2">
        <f t="shared" si="18"/>
        <v>1350</v>
      </c>
    </row>
    <row r="1156" spans="1:16" x14ac:dyDescent="0.3">
      <c r="A1156">
        <v>1155</v>
      </c>
      <c r="B1156" s="54">
        <v>45867</v>
      </c>
      <c r="C1156" s="53" t="s">
        <v>749</v>
      </c>
      <c r="D1156" t="s">
        <v>690</v>
      </c>
      <c r="E1156" t="s">
        <v>752</v>
      </c>
      <c r="F1156" t="s">
        <v>752</v>
      </c>
      <c r="G1156" t="s">
        <v>312</v>
      </c>
      <c r="H1156" t="s">
        <v>8</v>
      </c>
      <c r="I1156" t="s">
        <v>854</v>
      </c>
      <c r="J1156" t="s">
        <v>854</v>
      </c>
      <c r="K1156" t="s">
        <v>130</v>
      </c>
      <c r="L1156" t="s">
        <v>854</v>
      </c>
      <c r="M1156" t="s">
        <v>45</v>
      </c>
      <c r="N1156">
        <v>1</v>
      </c>
      <c r="O1156">
        <v>400</v>
      </c>
      <c r="P1156" s="2">
        <f t="shared" si="18"/>
        <v>400</v>
      </c>
    </row>
    <row r="1157" spans="1:16" x14ac:dyDescent="0.3">
      <c r="A1157">
        <v>1156</v>
      </c>
      <c r="B1157" s="54">
        <v>45868</v>
      </c>
      <c r="C1157" s="53" t="s">
        <v>748</v>
      </c>
      <c r="D1157" t="s">
        <v>838</v>
      </c>
      <c r="E1157" t="s">
        <v>752</v>
      </c>
      <c r="F1157" t="s">
        <v>636</v>
      </c>
      <c r="G1157" t="str">
        <f>VLOOKUP(F1157,'Ingresos RockstarSkull'!$B:$D,3,0)</f>
        <v>Hugo Vázquez</v>
      </c>
      <c r="H1157" t="s">
        <v>97</v>
      </c>
      <c r="I1157">
        <v>0</v>
      </c>
      <c r="J1157" t="s">
        <v>95</v>
      </c>
      <c r="K1157" t="s">
        <v>130</v>
      </c>
      <c r="L1157">
        <v>0</v>
      </c>
      <c r="M1157" t="s">
        <v>45</v>
      </c>
      <c r="N1157">
        <v>1</v>
      </c>
      <c r="O1157">
        <v>0</v>
      </c>
      <c r="P1157" s="2">
        <f t="shared" si="18"/>
        <v>0</v>
      </c>
    </row>
    <row r="1158" spans="1:16" x14ac:dyDescent="0.3">
      <c r="A1158">
        <v>1157</v>
      </c>
      <c r="B1158" s="54">
        <v>45868</v>
      </c>
      <c r="C1158" s="53" t="s">
        <v>748</v>
      </c>
      <c r="D1158" t="s">
        <v>833</v>
      </c>
      <c r="E1158" t="s">
        <v>752</v>
      </c>
      <c r="F1158" t="s">
        <v>615</v>
      </c>
      <c r="G1158" t="str">
        <f>VLOOKUP(F1158,'Ingresos RockstarSkull'!$B:$D,3,0)</f>
        <v>Manuel Reyes</v>
      </c>
      <c r="H1158" t="s">
        <v>100</v>
      </c>
      <c r="I1158">
        <v>0</v>
      </c>
      <c r="J1158" t="s">
        <v>95</v>
      </c>
      <c r="K1158" t="s">
        <v>130</v>
      </c>
      <c r="L1158" t="s">
        <v>633</v>
      </c>
      <c r="M1158" t="s">
        <v>51</v>
      </c>
      <c r="N1158">
        <v>1</v>
      </c>
      <c r="O1158">
        <v>0</v>
      </c>
      <c r="P1158" s="2">
        <f t="shared" si="18"/>
        <v>0</v>
      </c>
    </row>
    <row r="1159" spans="1:16" x14ac:dyDescent="0.3">
      <c r="A1159">
        <v>1158</v>
      </c>
      <c r="B1159" s="54">
        <v>45868</v>
      </c>
      <c r="C1159" s="53" t="s">
        <v>748</v>
      </c>
      <c r="D1159" t="s">
        <v>834</v>
      </c>
      <c r="E1159" t="s">
        <v>752</v>
      </c>
      <c r="F1159" t="s">
        <v>616</v>
      </c>
      <c r="G1159" t="str">
        <f>VLOOKUP(F1159,'Ingresos RockstarSkull'!$B:$D,3,0)</f>
        <v>Manuel Reyes</v>
      </c>
      <c r="H1159" t="s">
        <v>100</v>
      </c>
      <c r="I1159">
        <v>0</v>
      </c>
      <c r="J1159" t="s">
        <v>95</v>
      </c>
      <c r="K1159" t="s">
        <v>130</v>
      </c>
      <c r="L1159" t="s">
        <v>633</v>
      </c>
      <c r="M1159" t="s">
        <v>51</v>
      </c>
      <c r="N1159">
        <v>1</v>
      </c>
      <c r="O1159">
        <v>0</v>
      </c>
      <c r="P1159" s="2">
        <f t="shared" si="18"/>
        <v>0</v>
      </c>
    </row>
    <row r="1160" spans="1:16" x14ac:dyDescent="0.3">
      <c r="A1160">
        <v>1159</v>
      </c>
      <c r="B1160" s="54">
        <v>45868</v>
      </c>
      <c r="C1160" s="53" t="s">
        <v>748</v>
      </c>
      <c r="D1160" t="s">
        <v>836</v>
      </c>
      <c r="E1160" t="s">
        <v>752</v>
      </c>
      <c r="F1160" t="s">
        <v>626</v>
      </c>
      <c r="G1160" t="s">
        <v>883</v>
      </c>
      <c r="H1160" t="s">
        <v>97</v>
      </c>
      <c r="I1160">
        <v>0</v>
      </c>
      <c r="J1160" t="s">
        <v>95</v>
      </c>
      <c r="K1160" t="s">
        <v>130</v>
      </c>
      <c r="L1160">
        <v>0</v>
      </c>
      <c r="M1160" t="s">
        <v>51</v>
      </c>
      <c r="N1160">
        <v>1</v>
      </c>
      <c r="O1160">
        <v>0</v>
      </c>
      <c r="P1160" s="2">
        <f t="shared" si="18"/>
        <v>0</v>
      </c>
    </row>
    <row r="1161" spans="1:16" x14ac:dyDescent="0.3">
      <c r="A1161">
        <v>1160</v>
      </c>
      <c r="B1161" s="54">
        <v>45868</v>
      </c>
      <c r="C1161" s="53" t="s">
        <v>749</v>
      </c>
      <c r="D1161" t="s">
        <v>675</v>
      </c>
      <c r="E1161" t="s">
        <v>752</v>
      </c>
      <c r="F1161" t="s">
        <v>752</v>
      </c>
      <c r="G1161" t="s">
        <v>312</v>
      </c>
      <c r="H1161" t="s">
        <v>97</v>
      </c>
      <c r="I1161" t="s">
        <v>854</v>
      </c>
      <c r="J1161" t="s">
        <v>854</v>
      </c>
      <c r="K1161" t="s">
        <v>130</v>
      </c>
      <c r="L1161" t="s">
        <v>854</v>
      </c>
      <c r="M1161" t="s">
        <v>45</v>
      </c>
      <c r="N1161">
        <v>1</v>
      </c>
      <c r="O1161">
        <v>1350</v>
      </c>
      <c r="P1161" s="2">
        <f t="shared" si="18"/>
        <v>1350</v>
      </c>
    </row>
    <row r="1162" spans="1:16" x14ac:dyDescent="0.3">
      <c r="A1162">
        <v>1161</v>
      </c>
      <c r="B1162" s="54">
        <v>45869</v>
      </c>
      <c r="C1162" s="53" t="s">
        <v>748</v>
      </c>
      <c r="D1162" t="s">
        <v>848</v>
      </c>
      <c r="E1162" t="s">
        <v>752</v>
      </c>
      <c r="F1162" t="s">
        <v>674</v>
      </c>
      <c r="G1162" t="str">
        <f>VLOOKUP(F1162,'Ingresos RockstarSkull'!$B:$D,3,0)</f>
        <v>Julio Olvera</v>
      </c>
      <c r="H1162" t="s">
        <v>97</v>
      </c>
      <c r="I1162" t="s">
        <v>654</v>
      </c>
      <c r="J1162" t="s">
        <v>95</v>
      </c>
      <c r="K1162" t="s">
        <v>130</v>
      </c>
      <c r="L1162">
        <v>0</v>
      </c>
      <c r="M1162" t="s">
        <v>45</v>
      </c>
      <c r="N1162">
        <v>1</v>
      </c>
      <c r="O1162">
        <v>1350</v>
      </c>
      <c r="P1162" s="2">
        <f t="shared" si="18"/>
        <v>1350</v>
      </c>
    </row>
    <row r="1163" spans="1:16" x14ac:dyDescent="0.3">
      <c r="A1163">
        <v>1162</v>
      </c>
      <c r="B1163" s="54">
        <v>45869</v>
      </c>
      <c r="C1163" s="53" t="s">
        <v>749</v>
      </c>
      <c r="D1163" t="s">
        <v>477</v>
      </c>
      <c r="E1163" t="s">
        <v>752</v>
      </c>
      <c r="F1163" t="s">
        <v>752</v>
      </c>
      <c r="G1163" t="s">
        <v>312</v>
      </c>
      <c r="H1163" t="s">
        <v>100</v>
      </c>
      <c r="I1163" t="s">
        <v>854</v>
      </c>
      <c r="J1163" t="s">
        <v>854</v>
      </c>
      <c r="K1163" t="s">
        <v>130</v>
      </c>
      <c r="L1163" t="s">
        <v>854</v>
      </c>
      <c r="M1163" t="s">
        <v>45</v>
      </c>
      <c r="N1163">
        <v>1</v>
      </c>
      <c r="O1163">
        <v>143</v>
      </c>
      <c r="P1163" s="2">
        <f t="shared" si="18"/>
        <v>143</v>
      </c>
    </row>
    <row r="1164" spans="1:16" x14ac:dyDescent="0.3">
      <c r="A1164">
        <v>1163</v>
      </c>
      <c r="B1164" s="54">
        <v>45869</v>
      </c>
      <c r="C1164" s="53" t="s">
        <v>749</v>
      </c>
      <c r="D1164" t="s">
        <v>630</v>
      </c>
      <c r="E1164" t="s">
        <v>752</v>
      </c>
      <c r="F1164" t="s">
        <v>752</v>
      </c>
      <c r="G1164" t="s">
        <v>312</v>
      </c>
      <c r="H1164" t="s">
        <v>100</v>
      </c>
      <c r="I1164" t="s">
        <v>854</v>
      </c>
      <c r="J1164" t="s">
        <v>854</v>
      </c>
      <c r="K1164" t="s">
        <v>130</v>
      </c>
      <c r="L1164" t="s">
        <v>854</v>
      </c>
      <c r="M1164" t="s">
        <v>45</v>
      </c>
      <c r="N1164">
        <v>1</v>
      </c>
      <c r="O1164">
        <v>85</v>
      </c>
      <c r="P1164" s="2">
        <f t="shared" si="18"/>
        <v>85</v>
      </c>
    </row>
    <row r="1165" spans="1:16" x14ac:dyDescent="0.3">
      <c r="A1165">
        <v>1164</v>
      </c>
      <c r="B1165" s="54">
        <v>45869</v>
      </c>
      <c r="C1165" s="53" t="s">
        <v>749</v>
      </c>
      <c r="D1165" t="s">
        <v>574</v>
      </c>
      <c r="E1165" t="s">
        <v>752</v>
      </c>
      <c r="F1165" t="s">
        <v>752</v>
      </c>
      <c r="G1165" t="s">
        <v>312</v>
      </c>
      <c r="H1165" t="s">
        <v>100</v>
      </c>
      <c r="I1165" t="s">
        <v>854</v>
      </c>
      <c r="J1165" t="s">
        <v>854</v>
      </c>
      <c r="K1165" t="s">
        <v>130</v>
      </c>
      <c r="L1165" t="s">
        <v>854</v>
      </c>
      <c r="M1165" t="s">
        <v>45</v>
      </c>
      <c r="N1165">
        <v>1</v>
      </c>
      <c r="O1165">
        <v>2250</v>
      </c>
      <c r="P1165" s="2">
        <f t="shared" si="18"/>
        <v>2250</v>
      </c>
    </row>
    <row r="1166" spans="1:16" x14ac:dyDescent="0.3">
      <c r="A1166">
        <v>1165</v>
      </c>
      <c r="B1166" s="54">
        <v>45869</v>
      </c>
      <c r="C1166" s="53" t="s">
        <v>749</v>
      </c>
      <c r="D1166" t="s">
        <v>680</v>
      </c>
      <c r="E1166" t="s">
        <v>752</v>
      </c>
      <c r="F1166" t="s">
        <v>752</v>
      </c>
      <c r="G1166" t="s">
        <v>312</v>
      </c>
      <c r="H1166" t="s">
        <v>8</v>
      </c>
      <c r="I1166" t="s">
        <v>854</v>
      </c>
      <c r="J1166" t="s">
        <v>854</v>
      </c>
      <c r="K1166" t="s">
        <v>130</v>
      </c>
      <c r="L1166" t="s">
        <v>854</v>
      </c>
      <c r="M1166" t="s">
        <v>45</v>
      </c>
      <c r="N1166">
        <v>4</v>
      </c>
      <c r="O1166">
        <v>80</v>
      </c>
      <c r="P1166" s="2">
        <f t="shared" si="18"/>
        <v>320</v>
      </c>
    </row>
    <row r="1167" spans="1:16" x14ac:dyDescent="0.3">
      <c r="A1167">
        <v>1166</v>
      </c>
      <c r="B1167" s="54">
        <v>45869</v>
      </c>
      <c r="C1167" s="53" t="s">
        <v>749</v>
      </c>
      <c r="D1167" t="s">
        <v>683</v>
      </c>
      <c r="E1167" t="s">
        <v>752</v>
      </c>
      <c r="F1167" t="s">
        <v>752</v>
      </c>
      <c r="G1167" t="s">
        <v>312</v>
      </c>
      <c r="H1167" t="s">
        <v>8</v>
      </c>
      <c r="I1167" t="s">
        <v>854</v>
      </c>
      <c r="J1167" t="s">
        <v>854</v>
      </c>
      <c r="K1167" t="s">
        <v>130</v>
      </c>
      <c r="L1167" t="s">
        <v>854</v>
      </c>
      <c r="M1167" t="s">
        <v>45</v>
      </c>
      <c r="N1167">
        <v>5</v>
      </c>
      <c r="O1167">
        <v>80</v>
      </c>
      <c r="P1167" s="2">
        <f t="shared" si="18"/>
        <v>400</v>
      </c>
    </row>
    <row r="1168" spans="1:16" x14ac:dyDescent="0.3">
      <c r="A1168">
        <v>1167</v>
      </c>
      <c r="B1168" s="54">
        <v>45869</v>
      </c>
      <c r="C1168" s="53" t="s">
        <v>749</v>
      </c>
      <c r="D1168" t="s">
        <v>444</v>
      </c>
      <c r="E1168" t="s">
        <v>752</v>
      </c>
      <c r="F1168" t="s">
        <v>752</v>
      </c>
      <c r="G1168" t="s">
        <v>312</v>
      </c>
      <c r="H1168" t="s">
        <v>8</v>
      </c>
      <c r="I1168" t="s">
        <v>854</v>
      </c>
      <c r="J1168" t="s">
        <v>854</v>
      </c>
      <c r="K1168" t="s">
        <v>130</v>
      </c>
      <c r="L1168" t="s">
        <v>854</v>
      </c>
      <c r="M1168" t="s">
        <v>45</v>
      </c>
      <c r="N1168">
        <v>1</v>
      </c>
      <c r="O1168">
        <v>80</v>
      </c>
      <c r="P1168" s="2">
        <f t="shared" si="18"/>
        <v>80</v>
      </c>
    </row>
    <row r="1169" spans="1:16" x14ac:dyDescent="0.3">
      <c r="A1169">
        <v>1168</v>
      </c>
      <c r="B1169" s="54">
        <v>45869</v>
      </c>
      <c r="C1169" s="53" t="s">
        <v>749</v>
      </c>
      <c r="D1169" t="s">
        <v>443</v>
      </c>
      <c r="E1169" t="s">
        <v>752</v>
      </c>
      <c r="F1169" t="s">
        <v>752</v>
      </c>
      <c r="G1169" t="s">
        <v>312</v>
      </c>
      <c r="H1169" t="s">
        <v>8</v>
      </c>
      <c r="I1169" t="s">
        <v>854</v>
      </c>
      <c r="J1169" t="s">
        <v>854</v>
      </c>
      <c r="K1169" t="s">
        <v>130</v>
      </c>
      <c r="L1169" t="s">
        <v>854</v>
      </c>
      <c r="M1169" t="s">
        <v>45</v>
      </c>
      <c r="N1169">
        <v>1</v>
      </c>
      <c r="O1169">
        <v>80</v>
      </c>
      <c r="P1169" s="2">
        <f t="shared" si="18"/>
        <v>80</v>
      </c>
    </row>
    <row r="1170" spans="1:16" x14ac:dyDescent="0.3">
      <c r="A1170">
        <v>1169</v>
      </c>
      <c r="B1170" s="54">
        <v>45869</v>
      </c>
      <c r="C1170" s="53" t="s">
        <v>749</v>
      </c>
      <c r="D1170" t="s">
        <v>681</v>
      </c>
      <c r="E1170" t="s">
        <v>752</v>
      </c>
      <c r="F1170" t="s">
        <v>752</v>
      </c>
      <c r="G1170" t="s">
        <v>312</v>
      </c>
      <c r="H1170" t="s">
        <v>8</v>
      </c>
      <c r="I1170" t="s">
        <v>854</v>
      </c>
      <c r="J1170" t="s">
        <v>854</v>
      </c>
      <c r="K1170" t="s">
        <v>130</v>
      </c>
      <c r="L1170" t="s">
        <v>854</v>
      </c>
      <c r="M1170" t="s">
        <v>45</v>
      </c>
      <c r="N1170">
        <v>2</v>
      </c>
      <c r="O1170">
        <v>80</v>
      </c>
      <c r="P1170" s="2">
        <f t="shared" si="18"/>
        <v>160</v>
      </c>
    </row>
    <row r="1171" spans="1:16" x14ac:dyDescent="0.3">
      <c r="A1171">
        <v>1170</v>
      </c>
      <c r="B1171" s="54">
        <v>45869</v>
      </c>
      <c r="C1171" s="53" t="s">
        <v>749</v>
      </c>
      <c r="D1171" t="s">
        <v>682</v>
      </c>
      <c r="E1171" t="s">
        <v>752</v>
      </c>
      <c r="F1171" t="s">
        <v>752</v>
      </c>
      <c r="G1171" t="s">
        <v>312</v>
      </c>
      <c r="H1171" t="s">
        <v>8</v>
      </c>
      <c r="I1171" t="s">
        <v>854</v>
      </c>
      <c r="J1171" t="s">
        <v>854</v>
      </c>
      <c r="K1171" t="s">
        <v>130</v>
      </c>
      <c r="L1171" t="s">
        <v>854</v>
      </c>
      <c r="M1171" t="s">
        <v>45</v>
      </c>
      <c r="N1171">
        <v>2</v>
      </c>
      <c r="O1171">
        <v>80</v>
      </c>
      <c r="P1171" s="2">
        <f t="shared" si="18"/>
        <v>160</v>
      </c>
    </row>
    <row r="1172" spans="1:16" x14ac:dyDescent="0.3">
      <c r="A1172">
        <v>1171</v>
      </c>
      <c r="B1172" s="54">
        <v>45869</v>
      </c>
      <c r="C1172" s="53" t="s">
        <v>749</v>
      </c>
      <c r="D1172" t="s">
        <v>394</v>
      </c>
      <c r="E1172" t="s">
        <v>752</v>
      </c>
      <c r="F1172" t="s">
        <v>752</v>
      </c>
      <c r="G1172" t="s">
        <v>312</v>
      </c>
      <c r="H1172" t="s">
        <v>8</v>
      </c>
      <c r="I1172" t="s">
        <v>854</v>
      </c>
      <c r="J1172" t="s">
        <v>854</v>
      </c>
      <c r="K1172" t="s">
        <v>130</v>
      </c>
      <c r="L1172" t="s">
        <v>854</v>
      </c>
      <c r="M1172" t="s">
        <v>45</v>
      </c>
      <c r="N1172">
        <v>1</v>
      </c>
      <c r="O1172">
        <v>1920</v>
      </c>
      <c r="P1172" s="2">
        <f t="shared" si="18"/>
        <v>1920</v>
      </c>
    </row>
    <row r="1173" spans="1:16" x14ac:dyDescent="0.3">
      <c r="A1173">
        <v>1172</v>
      </c>
      <c r="B1173" s="54">
        <v>45869</v>
      </c>
      <c r="C1173" s="53" t="s">
        <v>749</v>
      </c>
      <c r="D1173" t="s">
        <v>365</v>
      </c>
      <c r="E1173" t="s">
        <v>752</v>
      </c>
      <c r="F1173" t="s">
        <v>752</v>
      </c>
      <c r="G1173" t="s">
        <v>312</v>
      </c>
      <c r="H1173" t="s">
        <v>8</v>
      </c>
      <c r="I1173" t="s">
        <v>854</v>
      </c>
      <c r="J1173" t="s">
        <v>854</v>
      </c>
      <c r="K1173" t="s">
        <v>130</v>
      </c>
      <c r="L1173" t="s">
        <v>854</v>
      </c>
      <c r="M1173" t="s">
        <v>45</v>
      </c>
      <c r="N1173">
        <v>1</v>
      </c>
      <c r="O1173">
        <v>1760</v>
      </c>
      <c r="P1173" s="2">
        <f t="shared" si="18"/>
        <v>1760</v>
      </c>
    </row>
    <row r="1174" spans="1:16" x14ac:dyDescent="0.3">
      <c r="A1174">
        <v>1173</v>
      </c>
      <c r="B1174" s="54">
        <v>45869</v>
      </c>
      <c r="C1174" s="53" t="s">
        <v>749</v>
      </c>
      <c r="D1174" t="s">
        <v>455</v>
      </c>
      <c r="E1174" t="s">
        <v>752</v>
      </c>
      <c r="F1174" t="s">
        <v>752</v>
      </c>
      <c r="G1174" t="s">
        <v>312</v>
      </c>
      <c r="H1174" t="s">
        <v>8</v>
      </c>
      <c r="I1174" t="s">
        <v>854</v>
      </c>
      <c r="J1174" t="s">
        <v>854</v>
      </c>
      <c r="K1174" t="s">
        <v>130</v>
      </c>
      <c r="L1174" t="s">
        <v>854</v>
      </c>
      <c r="M1174" t="s">
        <v>45</v>
      </c>
      <c r="N1174">
        <v>1</v>
      </c>
      <c r="O1174">
        <v>7700</v>
      </c>
      <c r="P1174" s="2">
        <f t="shared" si="18"/>
        <v>7700</v>
      </c>
    </row>
    <row r="1175" spans="1:16" x14ac:dyDescent="0.3">
      <c r="A1175">
        <v>1174</v>
      </c>
      <c r="B1175" s="54">
        <v>45869</v>
      </c>
      <c r="C1175" s="53" t="s">
        <v>749</v>
      </c>
      <c r="D1175" t="s">
        <v>360</v>
      </c>
      <c r="E1175" t="s">
        <v>752</v>
      </c>
      <c r="F1175" t="s">
        <v>752</v>
      </c>
      <c r="G1175" t="s">
        <v>312</v>
      </c>
      <c r="H1175" t="s">
        <v>8</v>
      </c>
      <c r="I1175" t="s">
        <v>854</v>
      </c>
      <c r="J1175" t="s">
        <v>854</v>
      </c>
      <c r="K1175" t="s">
        <v>130</v>
      </c>
      <c r="L1175" t="s">
        <v>854</v>
      </c>
      <c r="M1175" t="s">
        <v>45</v>
      </c>
      <c r="N1175">
        <v>1</v>
      </c>
      <c r="O1175">
        <v>880</v>
      </c>
      <c r="P1175" s="2">
        <f t="shared" si="18"/>
        <v>880</v>
      </c>
    </row>
    <row r="1176" spans="1:16" x14ac:dyDescent="0.3">
      <c r="A1176">
        <v>1175</v>
      </c>
      <c r="B1176" s="54">
        <v>45869</v>
      </c>
      <c r="C1176" s="53" t="s">
        <v>749</v>
      </c>
      <c r="D1176" t="s">
        <v>470</v>
      </c>
      <c r="E1176" t="s">
        <v>752</v>
      </c>
      <c r="F1176" t="s">
        <v>752</v>
      </c>
      <c r="G1176" t="s">
        <v>312</v>
      </c>
      <c r="H1176" t="s">
        <v>8</v>
      </c>
      <c r="I1176" t="s">
        <v>854</v>
      </c>
      <c r="J1176" t="s">
        <v>854</v>
      </c>
      <c r="K1176" t="s">
        <v>130</v>
      </c>
      <c r="L1176" t="s">
        <v>854</v>
      </c>
      <c r="M1176" t="s">
        <v>45</v>
      </c>
      <c r="N1176">
        <v>1</v>
      </c>
      <c r="O1176">
        <v>4080</v>
      </c>
      <c r="P1176" s="2">
        <f t="shared" si="18"/>
        <v>4080</v>
      </c>
    </row>
    <row r="1177" spans="1:16" x14ac:dyDescent="0.3">
      <c r="A1177">
        <v>1176</v>
      </c>
      <c r="B1177" s="54">
        <v>45869</v>
      </c>
      <c r="C1177" s="53" t="s">
        <v>749</v>
      </c>
      <c r="D1177" t="s">
        <v>364</v>
      </c>
      <c r="E1177" t="s">
        <v>752</v>
      </c>
      <c r="F1177" t="s">
        <v>752</v>
      </c>
      <c r="G1177" t="s">
        <v>312</v>
      </c>
      <c r="H1177" t="s">
        <v>8</v>
      </c>
      <c r="I1177" t="s">
        <v>854</v>
      </c>
      <c r="J1177" t="s">
        <v>854</v>
      </c>
      <c r="K1177" t="s">
        <v>130</v>
      </c>
      <c r="L1177" t="s">
        <v>854</v>
      </c>
      <c r="M1177" t="s">
        <v>45</v>
      </c>
      <c r="N1177">
        <v>1</v>
      </c>
      <c r="O1177">
        <v>5100</v>
      </c>
      <c r="P1177" s="2">
        <f t="shared" si="18"/>
        <v>5100</v>
      </c>
    </row>
    <row r="1178" spans="1:16" x14ac:dyDescent="0.3">
      <c r="A1178">
        <v>1177</v>
      </c>
      <c r="B1178" s="54">
        <v>45869</v>
      </c>
      <c r="C1178" s="53" t="s">
        <v>749</v>
      </c>
      <c r="D1178" t="s">
        <v>686</v>
      </c>
      <c r="E1178" t="s">
        <v>752</v>
      </c>
      <c r="F1178" t="s">
        <v>752</v>
      </c>
      <c r="G1178" t="s">
        <v>312</v>
      </c>
      <c r="H1178" t="s">
        <v>8</v>
      </c>
      <c r="I1178" t="s">
        <v>854</v>
      </c>
      <c r="J1178" t="s">
        <v>854</v>
      </c>
      <c r="K1178" t="s">
        <v>130</v>
      </c>
      <c r="L1178" t="s">
        <v>854</v>
      </c>
      <c r="M1178" t="s">
        <v>45</v>
      </c>
      <c r="N1178">
        <v>1</v>
      </c>
      <c r="O1178">
        <v>2160</v>
      </c>
      <c r="P1178" s="2">
        <f t="shared" si="18"/>
        <v>2160</v>
      </c>
    </row>
    <row r="1179" spans="1:16" x14ac:dyDescent="0.3">
      <c r="A1179">
        <v>1178</v>
      </c>
      <c r="B1179" s="54">
        <v>45870</v>
      </c>
      <c r="C1179" t="s">
        <v>748</v>
      </c>
      <c r="D1179" t="s">
        <v>756</v>
      </c>
      <c r="E1179" t="s">
        <v>752</v>
      </c>
      <c r="F1179" t="s">
        <v>103</v>
      </c>
      <c r="G1179" t="str">
        <f>VLOOKUP(F1179,'Ingresos RockstarSkull'!$B:$D,3,0)</f>
        <v>Manuel Reyes</v>
      </c>
      <c r="H1179" t="s">
        <v>97</v>
      </c>
      <c r="I1179" t="s">
        <v>104</v>
      </c>
      <c r="J1179" t="s">
        <v>95</v>
      </c>
      <c r="K1179" t="s">
        <v>130</v>
      </c>
      <c r="L1179">
        <v>0</v>
      </c>
      <c r="M1179" t="s">
        <v>51</v>
      </c>
      <c r="N1179">
        <v>1</v>
      </c>
      <c r="O1179">
        <v>1500</v>
      </c>
      <c r="P1179" s="2">
        <f t="shared" si="18"/>
        <v>1500</v>
      </c>
    </row>
    <row r="1180" spans="1:16" x14ac:dyDescent="0.3">
      <c r="A1180">
        <v>1179</v>
      </c>
      <c r="B1180" s="54">
        <v>45871</v>
      </c>
      <c r="C1180" s="53" t="s">
        <v>748</v>
      </c>
      <c r="D1180" t="s">
        <v>844</v>
      </c>
      <c r="E1180" t="s">
        <v>752</v>
      </c>
      <c r="F1180" t="s">
        <v>663</v>
      </c>
      <c r="G1180" t="str">
        <f>VLOOKUP(F1180,'Ingresos RockstarSkull'!$B:$D,3,0)</f>
        <v>Nahomy Perez</v>
      </c>
      <c r="H1180" t="s">
        <v>97</v>
      </c>
      <c r="I1180" t="s">
        <v>665</v>
      </c>
      <c r="J1180" t="s">
        <v>95</v>
      </c>
      <c r="K1180" t="s">
        <v>130</v>
      </c>
      <c r="L1180">
        <v>0</v>
      </c>
      <c r="M1180" t="s">
        <v>45</v>
      </c>
      <c r="N1180">
        <v>1</v>
      </c>
      <c r="O1180">
        <v>0</v>
      </c>
      <c r="P1180" s="2">
        <f t="shared" si="18"/>
        <v>0</v>
      </c>
    </row>
    <row r="1181" spans="1:16" x14ac:dyDescent="0.3">
      <c r="A1181">
        <v>1180</v>
      </c>
      <c r="B1181" s="54">
        <v>45871</v>
      </c>
      <c r="C1181" s="53" t="s">
        <v>748</v>
      </c>
      <c r="D1181" t="s">
        <v>845</v>
      </c>
      <c r="E1181" t="s">
        <v>752</v>
      </c>
      <c r="F1181" t="s">
        <v>663</v>
      </c>
      <c r="G1181" t="str">
        <f>VLOOKUP(F1181,'Ingresos RockstarSkull'!$B:$D,3,0)</f>
        <v>Nahomy Perez</v>
      </c>
      <c r="H1181" t="s">
        <v>97</v>
      </c>
      <c r="I1181" t="s">
        <v>664</v>
      </c>
      <c r="J1181" t="s">
        <v>95</v>
      </c>
      <c r="K1181" t="s">
        <v>130</v>
      </c>
      <c r="L1181">
        <v>0</v>
      </c>
      <c r="M1181" t="s">
        <v>45</v>
      </c>
      <c r="N1181">
        <v>1</v>
      </c>
      <c r="O1181">
        <v>0</v>
      </c>
      <c r="P1181" s="2">
        <f t="shared" si="18"/>
        <v>0</v>
      </c>
    </row>
    <row r="1182" spans="1:16" x14ac:dyDescent="0.3">
      <c r="A1182">
        <v>1181</v>
      </c>
      <c r="B1182" s="54">
        <v>45873</v>
      </c>
      <c r="C1182" s="53" t="s">
        <v>748</v>
      </c>
      <c r="D1182" t="s">
        <v>782</v>
      </c>
      <c r="E1182" t="s">
        <v>752</v>
      </c>
      <c r="F1182" t="s">
        <v>617</v>
      </c>
      <c r="G1182" t="s">
        <v>883</v>
      </c>
      <c r="H1182" t="s">
        <v>97</v>
      </c>
      <c r="I1182" t="s">
        <v>154</v>
      </c>
      <c r="J1182" t="s">
        <v>95</v>
      </c>
      <c r="K1182" t="s">
        <v>114</v>
      </c>
      <c r="L1182" t="s">
        <v>155</v>
      </c>
      <c r="M1182" t="s">
        <v>45</v>
      </c>
      <c r="N1182">
        <v>1</v>
      </c>
      <c r="O1182">
        <v>1350</v>
      </c>
      <c r="P1182" s="2">
        <f t="shared" si="18"/>
        <v>1350</v>
      </c>
    </row>
    <row r="1183" spans="1:16" x14ac:dyDescent="0.3">
      <c r="A1183">
        <v>1182</v>
      </c>
      <c r="B1183" s="54">
        <v>45873</v>
      </c>
      <c r="C1183" t="s">
        <v>748</v>
      </c>
      <c r="D1183" t="s">
        <v>758</v>
      </c>
      <c r="E1183" t="s">
        <v>752</v>
      </c>
      <c r="F1183" t="s">
        <v>107</v>
      </c>
      <c r="G1183" t="str">
        <f>VLOOKUP(F1183,'Ingresos RockstarSkull'!$B:$D,3,0)</f>
        <v>Julio Olvera</v>
      </c>
      <c r="H1183" t="s">
        <v>8</v>
      </c>
      <c r="I1183" t="s">
        <v>108</v>
      </c>
      <c r="J1183" t="s">
        <v>95</v>
      </c>
      <c r="K1183" t="s">
        <v>114</v>
      </c>
      <c r="L1183" t="s">
        <v>555</v>
      </c>
      <c r="M1183" t="s">
        <v>45</v>
      </c>
      <c r="N1183">
        <v>1</v>
      </c>
      <c r="O1183">
        <v>1350</v>
      </c>
      <c r="P1183" s="2">
        <f t="shared" si="18"/>
        <v>1350</v>
      </c>
    </row>
    <row r="1184" spans="1:16" x14ac:dyDescent="0.3">
      <c r="A1184">
        <v>1183</v>
      </c>
      <c r="B1184" s="54">
        <v>45873</v>
      </c>
      <c r="C1184" s="53" t="s">
        <v>748</v>
      </c>
      <c r="D1184" t="s">
        <v>877</v>
      </c>
      <c r="E1184" t="s">
        <v>752</v>
      </c>
      <c r="F1184" t="s">
        <v>857</v>
      </c>
      <c r="G1184" t="str">
        <f>VLOOKUP(F1184,'Ingresos RockstarSkull'!$B:$D,3,0)</f>
        <v>Manuel Reyes</v>
      </c>
      <c r="H1184" t="s">
        <v>97</v>
      </c>
      <c r="I1184">
        <v>0</v>
      </c>
      <c r="J1184" t="s">
        <v>95</v>
      </c>
      <c r="K1184" t="s">
        <v>130</v>
      </c>
      <c r="L1184">
        <v>0</v>
      </c>
      <c r="M1184" t="s">
        <v>45</v>
      </c>
      <c r="N1184">
        <v>2</v>
      </c>
      <c r="O1184">
        <v>1275</v>
      </c>
      <c r="P1184" s="2">
        <f t="shared" si="18"/>
        <v>2550</v>
      </c>
    </row>
    <row r="1185" spans="1:16" x14ac:dyDescent="0.3">
      <c r="A1185">
        <v>1184</v>
      </c>
      <c r="B1185" s="54">
        <v>45874</v>
      </c>
      <c r="C1185" s="53" t="s">
        <v>748</v>
      </c>
      <c r="D1185" t="s">
        <v>843</v>
      </c>
      <c r="E1185" t="s">
        <v>752</v>
      </c>
      <c r="F1185" t="s">
        <v>660</v>
      </c>
      <c r="G1185" t="str">
        <f>VLOOKUP(F1185,'Ingresos RockstarSkull'!$B:$D,3,0)</f>
        <v>Nahomy Perez</v>
      </c>
      <c r="H1185" t="s">
        <v>97</v>
      </c>
      <c r="I1185" t="s">
        <v>661</v>
      </c>
      <c r="J1185" t="s">
        <v>95</v>
      </c>
      <c r="K1185" t="s">
        <v>130</v>
      </c>
      <c r="L1185">
        <v>0</v>
      </c>
      <c r="M1185" t="s">
        <v>51</v>
      </c>
      <c r="N1185">
        <v>1</v>
      </c>
      <c r="O1185">
        <v>0</v>
      </c>
      <c r="P1185" s="2">
        <f t="shared" si="18"/>
        <v>0</v>
      </c>
    </row>
    <row r="1186" spans="1:16" x14ac:dyDescent="0.3">
      <c r="A1186">
        <v>1185</v>
      </c>
      <c r="B1186" s="54">
        <v>45874</v>
      </c>
      <c r="C1186" s="53" t="s">
        <v>748</v>
      </c>
      <c r="D1186" t="s">
        <v>795</v>
      </c>
      <c r="E1186" t="s">
        <v>752</v>
      </c>
      <c r="F1186" t="s">
        <v>174</v>
      </c>
      <c r="G1186" t="str">
        <f>VLOOKUP(F1186,'Ingresos RockstarSkull'!$B:$D,3,0)</f>
        <v>Julio Olvera</v>
      </c>
      <c r="H1186" t="s">
        <v>97</v>
      </c>
      <c r="I1186" t="s">
        <v>136</v>
      </c>
      <c r="J1186" t="s">
        <v>95</v>
      </c>
      <c r="K1186" t="s">
        <v>114</v>
      </c>
      <c r="L1186" t="s">
        <v>175</v>
      </c>
      <c r="M1186" t="s">
        <v>45</v>
      </c>
      <c r="N1186">
        <v>1</v>
      </c>
      <c r="O1186">
        <v>1350</v>
      </c>
      <c r="P1186" s="2">
        <f t="shared" si="18"/>
        <v>1350</v>
      </c>
    </row>
    <row r="1187" spans="1:16" x14ac:dyDescent="0.3">
      <c r="A1187">
        <v>1186</v>
      </c>
      <c r="B1187" s="54">
        <v>45874</v>
      </c>
      <c r="C1187" s="53" t="s">
        <v>748</v>
      </c>
      <c r="D1187" t="s">
        <v>787</v>
      </c>
      <c r="E1187" t="s">
        <v>752</v>
      </c>
      <c r="F1187" t="s">
        <v>160</v>
      </c>
      <c r="G1187" t="str">
        <f>VLOOKUP(F1187,'Ingresos RockstarSkull'!$B:$D,3,0)</f>
        <v>Nahomy Perez</v>
      </c>
      <c r="H1187" t="s">
        <v>97</v>
      </c>
      <c r="I1187" t="s">
        <v>161</v>
      </c>
      <c r="J1187" t="s">
        <v>95</v>
      </c>
      <c r="K1187" t="s">
        <v>114</v>
      </c>
      <c r="L1187" t="s">
        <v>160</v>
      </c>
      <c r="M1187" t="s">
        <v>51</v>
      </c>
      <c r="N1187">
        <v>1</v>
      </c>
      <c r="O1187">
        <v>1350</v>
      </c>
      <c r="P1187" s="2">
        <f t="shared" si="18"/>
        <v>1350</v>
      </c>
    </row>
    <row r="1188" spans="1:16" x14ac:dyDescent="0.3">
      <c r="A1188">
        <v>1187</v>
      </c>
      <c r="B1188" s="54">
        <v>45874</v>
      </c>
      <c r="C1188" s="53" t="s">
        <v>748</v>
      </c>
      <c r="D1188" t="s">
        <v>780</v>
      </c>
      <c r="E1188" t="s">
        <v>752</v>
      </c>
      <c r="F1188" t="s">
        <v>148</v>
      </c>
      <c r="G1188" t="s">
        <v>883</v>
      </c>
      <c r="H1188" t="s">
        <v>97</v>
      </c>
      <c r="I1188" t="s">
        <v>149</v>
      </c>
      <c r="J1188" t="s">
        <v>95</v>
      </c>
      <c r="K1188" t="s">
        <v>114</v>
      </c>
      <c r="L1188" t="s">
        <v>150</v>
      </c>
      <c r="M1188" t="s">
        <v>45</v>
      </c>
      <c r="N1188">
        <v>1</v>
      </c>
      <c r="O1188">
        <v>1350</v>
      </c>
      <c r="P1188" s="2">
        <f t="shared" si="18"/>
        <v>1350</v>
      </c>
    </row>
    <row r="1189" spans="1:16" x14ac:dyDescent="0.3">
      <c r="A1189">
        <v>1188</v>
      </c>
      <c r="B1189" s="54">
        <v>45877</v>
      </c>
      <c r="C1189" s="53" t="s">
        <v>748</v>
      </c>
      <c r="D1189" t="s">
        <v>820</v>
      </c>
      <c r="E1189" t="s">
        <v>752</v>
      </c>
      <c r="F1189" t="s">
        <v>597</v>
      </c>
      <c r="G1189" t="s">
        <v>883</v>
      </c>
      <c r="H1189" t="s">
        <v>100</v>
      </c>
      <c r="I1189" t="s">
        <v>723</v>
      </c>
      <c r="J1189" t="s">
        <v>95</v>
      </c>
      <c r="K1189" t="s">
        <v>130</v>
      </c>
      <c r="L1189" t="s">
        <v>613</v>
      </c>
      <c r="M1189" t="s">
        <v>45</v>
      </c>
      <c r="N1189">
        <v>1</v>
      </c>
      <c r="O1189">
        <v>1350</v>
      </c>
      <c r="P1189" s="2">
        <f t="shared" si="18"/>
        <v>1350</v>
      </c>
    </row>
    <row r="1190" spans="1:16" x14ac:dyDescent="0.3">
      <c r="A1190">
        <v>1189</v>
      </c>
      <c r="B1190" s="54">
        <v>45880</v>
      </c>
      <c r="C1190" s="53" t="s">
        <v>748</v>
      </c>
      <c r="D1190" t="s">
        <v>809</v>
      </c>
      <c r="E1190" t="s">
        <v>752</v>
      </c>
      <c r="F1190" t="s">
        <v>507</v>
      </c>
      <c r="G1190" t="str">
        <f>VLOOKUP(F1190,'Ingresos RockstarSkull'!$B:$D,3,0)</f>
        <v>Julio Olvera</v>
      </c>
      <c r="H1190" t="s">
        <v>8</v>
      </c>
      <c r="I1190" t="s">
        <v>509</v>
      </c>
      <c r="J1190" t="s">
        <v>95</v>
      </c>
      <c r="K1190" t="s">
        <v>130</v>
      </c>
      <c r="L1190" t="s">
        <v>508</v>
      </c>
      <c r="M1190" t="s">
        <v>45</v>
      </c>
      <c r="N1190">
        <v>1</v>
      </c>
      <c r="O1190">
        <v>0</v>
      </c>
      <c r="P1190" s="2">
        <f t="shared" si="18"/>
        <v>0</v>
      </c>
    </row>
    <row r="1191" spans="1:16" x14ac:dyDescent="0.3">
      <c r="A1191">
        <v>1190</v>
      </c>
      <c r="B1191" s="54">
        <v>45881</v>
      </c>
      <c r="C1191" s="53" t="s">
        <v>748</v>
      </c>
      <c r="D1191" t="s">
        <v>7</v>
      </c>
      <c r="E1191" t="s">
        <v>746</v>
      </c>
      <c r="F1191" t="s">
        <v>751</v>
      </c>
      <c r="G1191" t="s">
        <v>18</v>
      </c>
      <c r="H1191" t="s">
        <v>8</v>
      </c>
      <c r="I1191" t="s">
        <v>854</v>
      </c>
      <c r="J1191" t="s">
        <v>854</v>
      </c>
      <c r="K1191" t="s">
        <v>854</v>
      </c>
      <c r="L1191" t="s">
        <v>854</v>
      </c>
      <c r="M1191" t="s">
        <v>45</v>
      </c>
      <c r="N1191">
        <v>18.600000000000001</v>
      </c>
      <c r="O1191" s="2">
        <v>2000</v>
      </c>
      <c r="P1191" s="2">
        <f t="shared" si="18"/>
        <v>37200</v>
      </c>
    </row>
    <row r="1192" spans="1:16" x14ac:dyDescent="0.3">
      <c r="A1192">
        <v>1191</v>
      </c>
      <c r="B1192" s="54">
        <v>45881</v>
      </c>
      <c r="C1192" s="53" t="s">
        <v>748</v>
      </c>
      <c r="D1192" t="s">
        <v>839</v>
      </c>
      <c r="E1192" t="s">
        <v>752</v>
      </c>
      <c r="F1192" t="s">
        <v>650</v>
      </c>
      <c r="G1192" t="s">
        <v>883</v>
      </c>
      <c r="H1192" t="s">
        <v>97</v>
      </c>
      <c r="I1192" t="s">
        <v>568</v>
      </c>
      <c r="J1192" t="s">
        <v>95</v>
      </c>
      <c r="K1192" t="s">
        <v>130</v>
      </c>
      <c r="L1192">
        <v>0</v>
      </c>
      <c r="M1192" t="s">
        <v>45</v>
      </c>
      <c r="N1192">
        <v>1</v>
      </c>
      <c r="O1192">
        <v>1350</v>
      </c>
      <c r="P1192" s="2">
        <f t="shared" si="18"/>
        <v>1350</v>
      </c>
    </row>
    <row r="1193" spans="1:16" x14ac:dyDescent="0.3">
      <c r="A1193">
        <v>1192</v>
      </c>
      <c r="B1193" s="54">
        <v>45882</v>
      </c>
      <c r="C1193" s="53" t="s">
        <v>748</v>
      </c>
      <c r="D1193" t="s">
        <v>790</v>
      </c>
      <c r="E1193" t="s">
        <v>752</v>
      </c>
      <c r="F1193" t="s">
        <v>166</v>
      </c>
      <c r="G1193" t="str">
        <f>VLOOKUP(F1193,'Ingresos RockstarSkull'!$B:$D,3,0)</f>
        <v>Luis Blanquet</v>
      </c>
      <c r="H1193" t="s">
        <v>97</v>
      </c>
      <c r="I1193" t="s">
        <v>99</v>
      </c>
      <c r="J1193" t="s">
        <v>95</v>
      </c>
      <c r="K1193" t="s">
        <v>114</v>
      </c>
      <c r="L1193" t="s">
        <v>166</v>
      </c>
      <c r="M1193" t="s">
        <v>45</v>
      </c>
      <c r="N1193">
        <v>1</v>
      </c>
      <c r="O1193">
        <v>1350</v>
      </c>
      <c r="P1193" s="2">
        <f t="shared" si="18"/>
        <v>1350</v>
      </c>
    </row>
    <row r="1194" spans="1:16" x14ac:dyDescent="0.3">
      <c r="A1194">
        <v>1193</v>
      </c>
      <c r="B1194" s="54">
        <v>45884</v>
      </c>
      <c r="C1194" s="53" t="s">
        <v>748</v>
      </c>
      <c r="D1194" t="s">
        <v>819</v>
      </c>
      <c r="E1194" t="s">
        <v>752</v>
      </c>
      <c r="F1194" t="s">
        <v>622</v>
      </c>
      <c r="G1194" t="s">
        <v>883</v>
      </c>
      <c r="H1194" t="s">
        <v>100</v>
      </c>
      <c r="I1194" t="s">
        <v>722</v>
      </c>
      <c r="J1194" t="s">
        <v>95</v>
      </c>
      <c r="K1194" t="s">
        <v>130</v>
      </c>
      <c r="L1194">
        <v>0</v>
      </c>
      <c r="M1194" t="s">
        <v>45</v>
      </c>
      <c r="N1194">
        <v>1</v>
      </c>
      <c r="O1194">
        <v>1350</v>
      </c>
      <c r="P1194" s="2">
        <f t="shared" si="18"/>
        <v>1350</v>
      </c>
    </row>
    <row r="1195" spans="1:16" x14ac:dyDescent="0.3">
      <c r="A1195">
        <v>1194</v>
      </c>
      <c r="B1195" s="54">
        <v>45886</v>
      </c>
      <c r="C1195" s="53" t="s">
        <v>748</v>
      </c>
      <c r="D1195" t="s">
        <v>835</v>
      </c>
      <c r="E1195" t="s">
        <v>752</v>
      </c>
      <c r="F1195" t="s">
        <v>620</v>
      </c>
      <c r="G1195" t="str">
        <f>VLOOKUP(F1195,'Ingresos RockstarSkull'!$B:$D,3,0)</f>
        <v>Julio Olvera</v>
      </c>
      <c r="H1195" t="s">
        <v>621</v>
      </c>
      <c r="I1195">
        <v>0</v>
      </c>
      <c r="J1195" t="s">
        <v>95</v>
      </c>
      <c r="K1195" t="s">
        <v>130</v>
      </c>
      <c r="L1195">
        <v>0</v>
      </c>
      <c r="M1195" t="s">
        <v>45</v>
      </c>
      <c r="N1195">
        <v>1</v>
      </c>
      <c r="O1195">
        <v>0</v>
      </c>
      <c r="P1195" s="2">
        <f t="shared" si="18"/>
        <v>0</v>
      </c>
    </row>
    <row r="1196" spans="1:16" x14ac:dyDescent="0.3">
      <c r="A1196">
        <v>1195</v>
      </c>
      <c r="B1196" s="54">
        <v>45886</v>
      </c>
      <c r="C1196" s="53" t="s">
        <v>748</v>
      </c>
      <c r="D1196" t="s">
        <v>822</v>
      </c>
      <c r="E1196" t="s">
        <v>752</v>
      </c>
      <c r="F1196" t="s">
        <v>605</v>
      </c>
      <c r="G1196" t="str">
        <f>VLOOKUP(F1196,'Ingresos RockstarSkull'!$B:$D,3,0)</f>
        <v>Julio Olvera</v>
      </c>
      <c r="H1196" t="s">
        <v>97</v>
      </c>
      <c r="I1196" t="s">
        <v>661</v>
      </c>
      <c r="J1196" t="s">
        <v>95</v>
      </c>
      <c r="K1196" t="s">
        <v>130</v>
      </c>
      <c r="L1196">
        <v>0</v>
      </c>
      <c r="M1196" t="s">
        <v>45</v>
      </c>
      <c r="N1196">
        <v>1</v>
      </c>
      <c r="O1196">
        <v>1350</v>
      </c>
      <c r="P1196" s="2">
        <f t="shared" si="18"/>
        <v>1350</v>
      </c>
    </row>
    <row r="1197" spans="1:16" x14ac:dyDescent="0.3">
      <c r="A1197">
        <v>1196</v>
      </c>
      <c r="B1197" s="54">
        <v>45887</v>
      </c>
      <c r="C1197" s="53" t="s">
        <v>749</v>
      </c>
      <c r="D1197" s="53" t="s">
        <v>726</v>
      </c>
      <c r="E1197" t="s">
        <v>746</v>
      </c>
      <c r="F1197" t="s">
        <v>751</v>
      </c>
      <c r="G1197" t="s">
        <v>18</v>
      </c>
      <c r="H1197" t="s">
        <v>19</v>
      </c>
      <c r="I1197" t="s">
        <v>854</v>
      </c>
      <c r="J1197" t="s">
        <v>854</v>
      </c>
      <c r="K1197" t="s">
        <v>854</v>
      </c>
      <c r="L1197" t="s">
        <v>854</v>
      </c>
      <c r="M1197" t="s">
        <v>45</v>
      </c>
      <c r="N1197">
        <v>5</v>
      </c>
      <c r="O1197">
        <v>3195.422</v>
      </c>
      <c r="P1197" s="2">
        <f t="shared" si="18"/>
        <v>15977.11</v>
      </c>
    </row>
    <row r="1198" spans="1:16" x14ac:dyDescent="0.3">
      <c r="A1198">
        <v>1197</v>
      </c>
      <c r="B1198" s="54">
        <v>45887</v>
      </c>
      <c r="C1198" s="53" t="s">
        <v>749</v>
      </c>
      <c r="D1198" s="53" t="s">
        <v>727</v>
      </c>
      <c r="E1198" t="s">
        <v>746</v>
      </c>
      <c r="F1198" t="s">
        <v>751</v>
      </c>
      <c r="G1198" t="s">
        <v>18</v>
      </c>
      <c r="H1198" t="s">
        <v>19</v>
      </c>
      <c r="I1198" t="s">
        <v>854</v>
      </c>
      <c r="J1198" t="s">
        <v>854</v>
      </c>
      <c r="K1198" t="s">
        <v>854</v>
      </c>
      <c r="L1198" t="s">
        <v>854</v>
      </c>
      <c r="M1198" t="s">
        <v>45</v>
      </c>
      <c r="N1198">
        <v>10</v>
      </c>
      <c r="O1198">
        <v>297.31</v>
      </c>
      <c r="P1198" s="2">
        <f t="shared" si="18"/>
        <v>2973.1</v>
      </c>
    </row>
    <row r="1199" spans="1:16" x14ac:dyDescent="0.3">
      <c r="A1199">
        <v>1198</v>
      </c>
      <c r="B1199" s="54">
        <v>45887</v>
      </c>
      <c r="C1199" s="53" t="s">
        <v>749</v>
      </c>
      <c r="D1199" s="53" t="s">
        <v>733</v>
      </c>
      <c r="E1199" t="s">
        <v>746</v>
      </c>
      <c r="F1199" t="s">
        <v>751</v>
      </c>
      <c r="G1199" t="s">
        <v>18</v>
      </c>
      <c r="H1199" t="s">
        <v>19</v>
      </c>
      <c r="I1199" t="s">
        <v>854</v>
      </c>
      <c r="J1199" t="s">
        <v>854</v>
      </c>
      <c r="K1199" t="s">
        <v>854</v>
      </c>
      <c r="L1199" t="s">
        <v>854</v>
      </c>
      <c r="M1199" t="s">
        <v>45</v>
      </c>
      <c r="N1199">
        <v>10</v>
      </c>
      <c r="O1199">
        <v>60.75</v>
      </c>
      <c r="P1199" s="2">
        <f t="shared" si="18"/>
        <v>607.5</v>
      </c>
    </row>
    <row r="1200" spans="1:16" x14ac:dyDescent="0.3">
      <c r="A1200">
        <v>1199</v>
      </c>
      <c r="B1200" s="54">
        <v>45887</v>
      </c>
      <c r="C1200" s="53" t="s">
        <v>749</v>
      </c>
      <c r="D1200" s="53" t="s">
        <v>734</v>
      </c>
      <c r="E1200" t="s">
        <v>746</v>
      </c>
      <c r="F1200" t="s">
        <v>751</v>
      </c>
      <c r="G1200" t="s">
        <v>18</v>
      </c>
      <c r="H1200" t="s">
        <v>19</v>
      </c>
      <c r="I1200" t="s">
        <v>854</v>
      </c>
      <c r="J1200" t="s">
        <v>854</v>
      </c>
      <c r="K1200" t="s">
        <v>854</v>
      </c>
      <c r="L1200" t="s">
        <v>854</v>
      </c>
      <c r="M1200" t="s">
        <v>45</v>
      </c>
      <c r="N1200">
        <v>10</v>
      </c>
      <c r="O1200">
        <v>81.040000000000006</v>
      </c>
      <c r="P1200" s="2">
        <f t="shared" si="18"/>
        <v>810.40000000000009</v>
      </c>
    </row>
    <row r="1201" spans="1:16" x14ac:dyDescent="0.3">
      <c r="A1201">
        <v>1200</v>
      </c>
      <c r="B1201" s="54">
        <v>45887</v>
      </c>
      <c r="C1201" s="53" t="s">
        <v>749</v>
      </c>
      <c r="D1201" t="s">
        <v>730</v>
      </c>
      <c r="E1201" t="s">
        <v>752</v>
      </c>
      <c r="F1201" t="s">
        <v>752</v>
      </c>
      <c r="G1201" t="s">
        <v>312</v>
      </c>
      <c r="H1201" t="s">
        <v>8</v>
      </c>
      <c r="I1201" t="s">
        <v>854</v>
      </c>
      <c r="J1201" t="s">
        <v>854</v>
      </c>
      <c r="K1201" t="s">
        <v>130</v>
      </c>
      <c r="L1201" t="s">
        <v>854</v>
      </c>
      <c r="M1201" t="s">
        <v>45</v>
      </c>
      <c r="N1201">
        <v>1</v>
      </c>
      <c r="O1201">
        <v>2150</v>
      </c>
      <c r="P1201" s="2">
        <f t="shared" si="18"/>
        <v>2150</v>
      </c>
    </row>
    <row r="1202" spans="1:16" x14ac:dyDescent="0.3">
      <c r="A1202">
        <v>1201</v>
      </c>
      <c r="B1202" s="54">
        <v>45888</v>
      </c>
      <c r="C1202" s="53" t="s">
        <v>749</v>
      </c>
      <c r="D1202" s="53" t="s">
        <v>728</v>
      </c>
      <c r="E1202" t="s">
        <v>746</v>
      </c>
      <c r="F1202" t="s">
        <v>751</v>
      </c>
      <c r="G1202" t="s">
        <v>18</v>
      </c>
      <c r="H1202" t="s">
        <v>19</v>
      </c>
      <c r="I1202" t="s">
        <v>854</v>
      </c>
      <c r="J1202" t="s">
        <v>854</v>
      </c>
      <c r="K1202" t="s">
        <v>854</v>
      </c>
      <c r="L1202" t="s">
        <v>854</v>
      </c>
      <c r="M1202" t="s">
        <v>45</v>
      </c>
      <c r="N1202">
        <v>2</v>
      </c>
      <c r="O1202">
        <v>2899</v>
      </c>
      <c r="P1202" s="2">
        <f t="shared" si="18"/>
        <v>5798</v>
      </c>
    </row>
    <row r="1203" spans="1:16" x14ac:dyDescent="0.3">
      <c r="A1203">
        <v>1202</v>
      </c>
      <c r="B1203" s="54">
        <v>45888</v>
      </c>
      <c r="C1203" s="53" t="s">
        <v>749</v>
      </c>
      <c r="D1203" s="53" t="s">
        <v>729</v>
      </c>
      <c r="E1203" t="s">
        <v>746</v>
      </c>
      <c r="F1203" t="s">
        <v>751</v>
      </c>
      <c r="G1203" t="s">
        <v>18</v>
      </c>
      <c r="H1203" t="s">
        <v>19</v>
      </c>
      <c r="I1203" t="s">
        <v>854</v>
      </c>
      <c r="J1203" t="s">
        <v>854</v>
      </c>
      <c r="K1203" t="s">
        <v>854</v>
      </c>
      <c r="L1203" t="s">
        <v>854</v>
      </c>
      <c r="M1203" t="s">
        <v>45</v>
      </c>
      <c r="N1203">
        <v>1</v>
      </c>
      <c r="O1203">
        <v>599</v>
      </c>
      <c r="P1203" s="2">
        <f t="shared" si="18"/>
        <v>599</v>
      </c>
    </row>
    <row r="1204" spans="1:16" x14ac:dyDescent="0.3">
      <c r="A1204">
        <v>1203</v>
      </c>
      <c r="B1204" s="54">
        <v>45888</v>
      </c>
      <c r="C1204" s="53" t="s">
        <v>749</v>
      </c>
      <c r="D1204" s="53" t="s">
        <v>732</v>
      </c>
      <c r="E1204" t="s">
        <v>746</v>
      </c>
      <c r="F1204" t="s">
        <v>751</v>
      </c>
      <c r="G1204" t="s">
        <v>18</v>
      </c>
      <c r="H1204" t="s">
        <v>19</v>
      </c>
      <c r="I1204" t="s">
        <v>854</v>
      </c>
      <c r="J1204" t="s">
        <v>854</v>
      </c>
      <c r="K1204" t="s">
        <v>854</v>
      </c>
      <c r="L1204" t="s">
        <v>854</v>
      </c>
      <c r="M1204" t="s">
        <v>45</v>
      </c>
      <c r="N1204">
        <v>1</v>
      </c>
      <c r="O1204">
        <v>1608.35</v>
      </c>
      <c r="P1204" s="2">
        <f t="shared" si="18"/>
        <v>1608.35</v>
      </c>
    </row>
    <row r="1205" spans="1:16" x14ac:dyDescent="0.3">
      <c r="A1205">
        <v>1204</v>
      </c>
      <c r="B1205" s="54">
        <v>45888</v>
      </c>
      <c r="C1205" s="53" t="s">
        <v>749</v>
      </c>
      <c r="D1205" s="53" t="s">
        <v>735</v>
      </c>
      <c r="E1205" t="s">
        <v>746</v>
      </c>
      <c r="F1205" t="s">
        <v>751</v>
      </c>
      <c r="G1205" t="s">
        <v>18</v>
      </c>
      <c r="H1205" t="s">
        <v>19</v>
      </c>
      <c r="I1205" t="s">
        <v>854</v>
      </c>
      <c r="J1205" t="s">
        <v>854</v>
      </c>
      <c r="K1205" t="s">
        <v>854</v>
      </c>
      <c r="L1205" t="s">
        <v>854</v>
      </c>
      <c r="M1205" t="s">
        <v>45</v>
      </c>
      <c r="N1205">
        <v>10</v>
      </c>
      <c r="O1205">
        <v>248.79</v>
      </c>
      <c r="P1205" s="2">
        <f t="shared" si="18"/>
        <v>2487.9</v>
      </c>
    </row>
    <row r="1206" spans="1:16" x14ac:dyDescent="0.3">
      <c r="A1206">
        <v>1205</v>
      </c>
      <c r="B1206" s="54">
        <v>45888</v>
      </c>
      <c r="C1206" s="53" t="s">
        <v>748</v>
      </c>
      <c r="D1206" t="s">
        <v>824</v>
      </c>
      <c r="E1206" t="s">
        <v>752</v>
      </c>
      <c r="F1206" t="s">
        <v>601</v>
      </c>
      <c r="G1206" t="str">
        <f>VLOOKUP(F1206,'Ingresos RockstarSkull'!$B:$D,3,0)</f>
        <v>Nahomy Perez</v>
      </c>
      <c r="H1206" t="s">
        <v>97</v>
      </c>
      <c r="I1206" t="s">
        <v>720</v>
      </c>
      <c r="J1206" t="s">
        <v>95</v>
      </c>
      <c r="K1206" t="s">
        <v>114</v>
      </c>
      <c r="L1206">
        <v>0</v>
      </c>
      <c r="M1206" t="s">
        <v>45</v>
      </c>
      <c r="N1206">
        <v>1</v>
      </c>
      <c r="O1206">
        <v>1350</v>
      </c>
      <c r="P1206" s="2">
        <f t="shared" si="18"/>
        <v>1350</v>
      </c>
    </row>
    <row r="1207" spans="1:16" x14ac:dyDescent="0.3">
      <c r="A1207">
        <v>1206</v>
      </c>
      <c r="B1207" s="54">
        <v>45888</v>
      </c>
      <c r="C1207" s="53" t="s">
        <v>748</v>
      </c>
      <c r="D1207" t="s">
        <v>875</v>
      </c>
      <c r="E1207" t="s">
        <v>752</v>
      </c>
      <c r="F1207" t="s">
        <v>859</v>
      </c>
      <c r="G1207" t="str">
        <f>VLOOKUP(F1207,'Ingresos RockstarSkull'!$B:$D,3,0)</f>
        <v>Julio Olvera</v>
      </c>
      <c r="H1207" t="s">
        <v>8</v>
      </c>
      <c r="I1207" t="s">
        <v>544</v>
      </c>
      <c r="J1207" t="s">
        <v>95</v>
      </c>
      <c r="K1207" t="s">
        <v>130</v>
      </c>
      <c r="L1207">
        <v>0</v>
      </c>
      <c r="M1207" t="s">
        <v>45</v>
      </c>
      <c r="N1207">
        <v>2</v>
      </c>
      <c r="O1207">
        <v>1275</v>
      </c>
      <c r="P1207" s="2">
        <f t="shared" si="18"/>
        <v>2550</v>
      </c>
    </row>
    <row r="1208" spans="1:16" x14ac:dyDescent="0.3">
      <c r="A1208">
        <v>1207</v>
      </c>
      <c r="B1208" s="54">
        <v>45888</v>
      </c>
      <c r="C1208" s="53" t="s">
        <v>749</v>
      </c>
      <c r="D1208" t="s">
        <v>731</v>
      </c>
      <c r="E1208" t="s">
        <v>752</v>
      </c>
      <c r="F1208" t="s">
        <v>752</v>
      </c>
      <c r="G1208" t="s">
        <v>312</v>
      </c>
      <c r="H1208" t="s">
        <v>8</v>
      </c>
      <c r="I1208" t="s">
        <v>854</v>
      </c>
      <c r="J1208" t="s">
        <v>854</v>
      </c>
      <c r="K1208" t="s">
        <v>130</v>
      </c>
      <c r="L1208" t="s">
        <v>854</v>
      </c>
      <c r="M1208" t="s">
        <v>45</v>
      </c>
      <c r="N1208">
        <v>1</v>
      </c>
      <c r="O1208">
        <v>447.44</v>
      </c>
      <c r="P1208" s="2">
        <f t="shared" si="18"/>
        <v>447.44</v>
      </c>
    </row>
    <row r="1209" spans="1:16" x14ac:dyDescent="0.3">
      <c r="A1209">
        <v>1208</v>
      </c>
      <c r="B1209" s="54">
        <v>45889</v>
      </c>
      <c r="C1209" s="53" t="s">
        <v>749</v>
      </c>
      <c r="D1209" s="53" t="s">
        <v>736</v>
      </c>
      <c r="E1209" t="s">
        <v>746</v>
      </c>
      <c r="F1209" t="s">
        <v>751</v>
      </c>
      <c r="G1209" t="s">
        <v>18</v>
      </c>
      <c r="H1209" t="s">
        <v>19</v>
      </c>
      <c r="I1209" t="s">
        <v>854</v>
      </c>
      <c r="J1209" t="s">
        <v>854</v>
      </c>
      <c r="K1209" t="s">
        <v>854</v>
      </c>
      <c r="L1209" t="s">
        <v>854</v>
      </c>
      <c r="M1209" t="s">
        <v>45</v>
      </c>
      <c r="N1209">
        <v>1</v>
      </c>
      <c r="O1209">
        <v>3756.8</v>
      </c>
      <c r="P1209" s="2">
        <f t="shared" si="18"/>
        <v>3756.8</v>
      </c>
    </row>
    <row r="1210" spans="1:16" x14ac:dyDescent="0.3">
      <c r="A1210">
        <v>1209</v>
      </c>
      <c r="B1210" s="54">
        <v>45889</v>
      </c>
      <c r="C1210" s="53" t="s">
        <v>748</v>
      </c>
      <c r="D1210" t="s">
        <v>823</v>
      </c>
      <c r="E1210" t="s">
        <v>752</v>
      </c>
      <c r="F1210" t="s">
        <v>599</v>
      </c>
      <c r="G1210" t="str">
        <f>VLOOKUP(F1210,'Ingresos RockstarSkull'!$B:$D,3,0)</f>
        <v>Julio Olvera</v>
      </c>
      <c r="H1210" t="s">
        <v>97</v>
      </c>
      <c r="I1210" t="s">
        <v>721</v>
      </c>
      <c r="J1210" t="s">
        <v>95</v>
      </c>
      <c r="K1210" t="s">
        <v>130</v>
      </c>
      <c r="L1210">
        <v>0</v>
      </c>
      <c r="M1210" t="s">
        <v>45</v>
      </c>
      <c r="N1210">
        <v>1</v>
      </c>
      <c r="O1210">
        <v>1350</v>
      </c>
      <c r="P1210" s="2">
        <f t="shared" si="18"/>
        <v>1350</v>
      </c>
    </row>
    <row r="1211" spans="1:16" x14ac:dyDescent="0.3">
      <c r="A1211">
        <v>1210</v>
      </c>
      <c r="B1211" s="54">
        <v>45889</v>
      </c>
      <c r="C1211" s="53" t="s">
        <v>748</v>
      </c>
      <c r="D1211" t="s">
        <v>811</v>
      </c>
      <c r="E1211" t="s">
        <v>752</v>
      </c>
      <c r="F1211" t="s">
        <v>502</v>
      </c>
      <c r="G1211" t="str">
        <f>VLOOKUP(F1211,'Ingresos RockstarSkull'!$B:$D,3,0)</f>
        <v>Demian Andrade</v>
      </c>
      <c r="H1211" t="s">
        <v>97</v>
      </c>
      <c r="I1211" t="s">
        <v>503</v>
      </c>
      <c r="J1211" t="s">
        <v>95</v>
      </c>
      <c r="K1211" t="s">
        <v>130</v>
      </c>
      <c r="L1211" t="s">
        <v>504</v>
      </c>
      <c r="M1211" t="s">
        <v>45</v>
      </c>
      <c r="N1211">
        <v>1</v>
      </c>
      <c r="O1211">
        <v>1350</v>
      </c>
      <c r="P1211" s="2">
        <f t="shared" si="18"/>
        <v>1350</v>
      </c>
    </row>
    <row r="1212" spans="1:16" x14ac:dyDescent="0.3">
      <c r="A1212">
        <v>1211</v>
      </c>
      <c r="B1212" s="54">
        <v>45890</v>
      </c>
      <c r="C1212" s="53" t="s">
        <v>748</v>
      </c>
      <c r="D1212" t="s">
        <v>840</v>
      </c>
      <c r="E1212" t="s">
        <v>752</v>
      </c>
      <c r="F1212" t="s">
        <v>651</v>
      </c>
      <c r="G1212" t="str">
        <f>VLOOKUP(F1212,'Ingresos RockstarSkull'!$B:$D,3,0)</f>
        <v>Hugo Vázquez</v>
      </c>
      <c r="H1212" t="s">
        <v>97</v>
      </c>
      <c r="I1212" t="s">
        <v>652</v>
      </c>
      <c r="J1212" t="s">
        <v>95</v>
      </c>
      <c r="K1212" t="s">
        <v>130</v>
      </c>
      <c r="L1212" t="s">
        <v>8</v>
      </c>
      <c r="M1212" t="s">
        <v>45</v>
      </c>
      <c r="N1212">
        <v>1</v>
      </c>
      <c r="O1212">
        <v>1350</v>
      </c>
      <c r="P1212" s="2">
        <f t="shared" si="18"/>
        <v>1350</v>
      </c>
    </row>
    <row r="1213" spans="1:16" x14ac:dyDescent="0.3">
      <c r="A1213">
        <v>1212</v>
      </c>
      <c r="B1213" s="54">
        <v>45890</v>
      </c>
      <c r="C1213" s="53" t="s">
        <v>748</v>
      </c>
      <c r="D1213" t="s">
        <v>829</v>
      </c>
      <c r="E1213" t="s">
        <v>752</v>
      </c>
      <c r="F1213" t="s">
        <v>608</v>
      </c>
      <c r="G1213" t="str">
        <f>VLOOKUP(F1213,'Ingresos RockstarSkull'!$B:$D,3,0)</f>
        <v>Nahomy Perez</v>
      </c>
      <c r="H1213" t="s">
        <v>97</v>
      </c>
      <c r="I1213">
        <v>0</v>
      </c>
      <c r="J1213" t="s">
        <v>95</v>
      </c>
      <c r="K1213" t="s">
        <v>130</v>
      </c>
      <c r="L1213">
        <v>0</v>
      </c>
      <c r="M1213" t="s">
        <v>45</v>
      </c>
      <c r="N1213">
        <v>1</v>
      </c>
      <c r="O1213">
        <v>1350</v>
      </c>
      <c r="P1213" s="2">
        <f t="shared" si="18"/>
        <v>1350</v>
      </c>
    </row>
    <row r="1214" spans="1:16" x14ac:dyDescent="0.3">
      <c r="A1214">
        <v>1213</v>
      </c>
      <c r="B1214" s="54">
        <v>45892</v>
      </c>
      <c r="C1214" s="53" t="s">
        <v>748</v>
      </c>
      <c r="D1214" t="s">
        <v>841</v>
      </c>
      <c r="E1214" t="s">
        <v>752</v>
      </c>
      <c r="F1214" t="s">
        <v>653</v>
      </c>
      <c r="G1214" t="str">
        <f>VLOOKUP(F1214,'Ingresos RockstarSkull'!$B:$D,3,0)</f>
        <v>Nahomy Perez</v>
      </c>
      <c r="H1214" t="s">
        <v>100</v>
      </c>
      <c r="I1214" t="s">
        <v>654</v>
      </c>
      <c r="J1214" t="s">
        <v>95</v>
      </c>
      <c r="K1214" t="s">
        <v>130</v>
      </c>
      <c r="L1214">
        <v>0</v>
      </c>
      <c r="M1214" t="s">
        <v>51</v>
      </c>
      <c r="N1214">
        <v>1</v>
      </c>
      <c r="O1214">
        <v>0</v>
      </c>
      <c r="P1214" s="2">
        <f t="shared" si="18"/>
        <v>0</v>
      </c>
    </row>
    <row r="1215" spans="1:16" x14ac:dyDescent="0.3">
      <c r="A1215">
        <v>1214</v>
      </c>
      <c r="B1215" s="54">
        <v>45892</v>
      </c>
      <c r="C1215" s="53" t="s">
        <v>748</v>
      </c>
      <c r="D1215" t="s">
        <v>830</v>
      </c>
      <c r="E1215" t="s">
        <v>752</v>
      </c>
      <c r="F1215" t="s">
        <v>609</v>
      </c>
      <c r="G1215" t="s">
        <v>883</v>
      </c>
      <c r="H1215" t="s">
        <v>100</v>
      </c>
      <c r="I1215">
        <v>0</v>
      </c>
      <c r="J1215" t="s">
        <v>95</v>
      </c>
      <c r="K1215" t="s">
        <v>130</v>
      </c>
      <c r="L1215">
        <v>0</v>
      </c>
      <c r="M1215" t="s">
        <v>45</v>
      </c>
      <c r="N1215">
        <v>1</v>
      </c>
      <c r="O1215">
        <v>0</v>
      </c>
      <c r="P1215" s="2">
        <f t="shared" si="18"/>
        <v>0</v>
      </c>
    </row>
    <row r="1216" spans="1:16" x14ac:dyDescent="0.3">
      <c r="A1216">
        <v>1215</v>
      </c>
      <c r="B1216" s="54">
        <v>45894</v>
      </c>
      <c r="C1216" s="53" t="s">
        <v>748</v>
      </c>
      <c r="D1216" t="s">
        <v>817</v>
      </c>
      <c r="E1216" t="s">
        <v>752</v>
      </c>
      <c r="F1216" t="s">
        <v>571</v>
      </c>
      <c r="G1216" t="str">
        <f>VLOOKUP(F1216,'Ingresos RockstarSkull'!$B:$D,3,0)</f>
        <v>Luis Blanquet</v>
      </c>
      <c r="H1216" t="s">
        <v>100</v>
      </c>
      <c r="I1216" t="s">
        <v>572</v>
      </c>
      <c r="J1216" t="s">
        <v>95</v>
      </c>
      <c r="K1216" t="s">
        <v>130</v>
      </c>
      <c r="L1216" t="s">
        <v>583</v>
      </c>
      <c r="M1216" t="s">
        <v>45</v>
      </c>
      <c r="N1216">
        <v>1</v>
      </c>
      <c r="O1216">
        <v>1350</v>
      </c>
      <c r="P1216" s="2">
        <f t="shared" si="18"/>
        <v>1350</v>
      </c>
    </row>
    <row r="1217" spans="1:16" x14ac:dyDescent="0.3">
      <c r="A1217">
        <v>1216</v>
      </c>
      <c r="B1217" s="54">
        <v>45894</v>
      </c>
      <c r="C1217" s="53" t="s">
        <v>748</v>
      </c>
      <c r="D1217" t="s">
        <v>878</v>
      </c>
      <c r="E1217" t="s">
        <v>752</v>
      </c>
      <c r="F1217" t="s">
        <v>863</v>
      </c>
      <c r="G1217" t="str">
        <f>VLOOKUP(F1217,'Ingresos RockstarSkull'!$B:$D,3,0)</f>
        <v>Harim Lopez</v>
      </c>
      <c r="H1217" t="s">
        <v>8</v>
      </c>
      <c r="I1217">
        <v>0</v>
      </c>
      <c r="J1217" t="s">
        <v>95</v>
      </c>
      <c r="K1217" t="s">
        <v>130</v>
      </c>
      <c r="L1217">
        <v>0</v>
      </c>
      <c r="M1217" t="s">
        <v>45</v>
      </c>
      <c r="N1217">
        <v>2</v>
      </c>
      <c r="O1217">
        <v>1275</v>
      </c>
      <c r="P1217" s="2">
        <f t="shared" si="18"/>
        <v>2550</v>
      </c>
    </row>
    <row r="1218" spans="1:16" x14ac:dyDescent="0.3">
      <c r="A1218">
        <v>1217</v>
      </c>
      <c r="B1218" s="54">
        <v>45895</v>
      </c>
      <c r="C1218" s="53" t="s">
        <v>748</v>
      </c>
      <c r="D1218" t="s">
        <v>847</v>
      </c>
      <c r="E1218" t="s">
        <v>752</v>
      </c>
      <c r="F1218" t="s">
        <v>670</v>
      </c>
      <c r="G1218" t="str">
        <f>VLOOKUP(F1218,'Ingresos RockstarSkull'!$B:$D,3,0)</f>
        <v>Nahomy Perez</v>
      </c>
      <c r="H1218" t="s">
        <v>97</v>
      </c>
      <c r="I1218" t="s">
        <v>671</v>
      </c>
      <c r="J1218" t="s">
        <v>95</v>
      </c>
      <c r="K1218" t="s">
        <v>130</v>
      </c>
      <c r="L1218">
        <v>0</v>
      </c>
      <c r="M1218" t="s">
        <v>45</v>
      </c>
      <c r="N1218">
        <v>1</v>
      </c>
      <c r="O1218">
        <v>0</v>
      </c>
      <c r="P1218" s="2">
        <f t="shared" ref="P1218:P1229" si="19">N1218*O1218</f>
        <v>0</v>
      </c>
    </row>
    <row r="1219" spans="1:16" x14ac:dyDescent="0.3">
      <c r="A1219">
        <v>1218</v>
      </c>
      <c r="B1219" s="54">
        <v>45895</v>
      </c>
      <c r="C1219" s="53" t="s">
        <v>748</v>
      </c>
      <c r="D1219" t="s">
        <v>804</v>
      </c>
      <c r="E1219" t="s">
        <v>752</v>
      </c>
      <c r="F1219" t="s">
        <v>619</v>
      </c>
      <c r="G1219" t="str">
        <f>VLOOKUP(F1219,'Ingresos RockstarSkull'!$B:$D,3,0)</f>
        <v>Julio Olvera</v>
      </c>
      <c r="H1219" t="s">
        <v>8</v>
      </c>
      <c r="I1219" t="s">
        <v>177</v>
      </c>
      <c r="J1219" t="s">
        <v>95</v>
      </c>
      <c r="K1219" t="s">
        <v>114</v>
      </c>
      <c r="L1219" t="s">
        <v>187</v>
      </c>
      <c r="M1219" t="s">
        <v>45</v>
      </c>
      <c r="N1219">
        <v>1</v>
      </c>
      <c r="O1219">
        <v>1275</v>
      </c>
      <c r="P1219" s="2">
        <f t="shared" si="19"/>
        <v>1275</v>
      </c>
    </row>
    <row r="1220" spans="1:16" x14ac:dyDescent="0.3">
      <c r="A1220">
        <v>1219</v>
      </c>
      <c r="B1220" s="54">
        <v>45895</v>
      </c>
      <c r="C1220" s="53" t="s">
        <v>748</v>
      </c>
      <c r="D1220" t="s">
        <v>805</v>
      </c>
      <c r="E1220" t="s">
        <v>752</v>
      </c>
      <c r="F1220" t="s">
        <v>623</v>
      </c>
      <c r="G1220" t="s">
        <v>883</v>
      </c>
      <c r="H1220" t="s">
        <v>8</v>
      </c>
      <c r="I1220" t="s">
        <v>177</v>
      </c>
      <c r="J1220" t="s">
        <v>95</v>
      </c>
      <c r="K1220" t="s">
        <v>114</v>
      </c>
      <c r="L1220" t="s">
        <v>187</v>
      </c>
      <c r="M1220" t="s">
        <v>45</v>
      </c>
      <c r="N1220">
        <v>1</v>
      </c>
      <c r="O1220">
        <v>1275</v>
      </c>
      <c r="P1220" s="2">
        <f t="shared" si="19"/>
        <v>1275</v>
      </c>
    </row>
    <row r="1221" spans="1:16" x14ac:dyDescent="0.3">
      <c r="A1221">
        <v>1220</v>
      </c>
      <c r="B1221" s="54">
        <v>45896</v>
      </c>
      <c r="C1221" s="53" t="s">
        <v>748</v>
      </c>
      <c r="D1221" t="s">
        <v>831</v>
      </c>
      <c r="E1221" t="s">
        <v>752</v>
      </c>
      <c r="F1221" t="s">
        <v>611</v>
      </c>
      <c r="G1221" t="e">
        <f>VLOOKUP(F1221,'Ingresos RockstarSkull'!$B:$D,3,0)</f>
        <v>#N/A</v>
      </c>
      <c r="H1221" t="s">
        <v>97</v>
      </c>
      <c r="I1221">
        <v>0</v>
      </c>
      <c r="J1221" t="s">
        <v>95</v>
      </c>
      <c r="K1221" t="s">
        <v>130</v>
      </c>
      <c r="L1221">
        <v>0</v>
      </c>
      <c r="M1221" t="s">
        <v>45</v>
      </c>
      <c r="N1221">
        <v>1</v>
      </c>
      <c r="O1221">
        <v>1275</v>
      </c>
      <c r="P1221" s="2">
        <f t="shared" si="19"/>
        <v>1275</v>
      </c>
    </row>
    <row r="1222" spans="1:16" x14ac:dyDescent="0.3">
      <c r="A1222">
        <v>1221</v>
      </c>
      <c r="B1222" s="54">
        <v>45896</v>
      </c>
      <c r="C1222" s="53" t="s">
        <v>748</v>
      </c>
      <c r="D1222" t="s">
        <v>832</v>
      </c>
      <c r="E1222" t="s">
        <v>752</v>
      </c>
      <c r="F1222" t="s">
        <v>610</v>
      </c>
      <c r="G1222" t="str">
        <f>VLOOKUP(F1222,'Ingresos RockstarSkull'!$B:$D,3,0)</f>
        <v>Manuel Reyes</v>
      </c>
      <c r="H1222" t="s">
        <v>97</v>
      </c>
      <c r="I1222">
        <v>0</v>
      </c>
      <c r="J1222" t="s">
        <v>95</v>
      </c>
      <c r="K1222" t="s">
        <v>130</v>
      </c>
      <c r="L1222">
        <v>0</v>
      </c>
      <c r="M1222" t="s">
        <v>45</v>
      </c>
      <c r="N1222">
        <v>1</v>
      </c>
      <c r="O1222">
        <v>1275</v>
      </c>
      <c r="P1222" s="2">
        <f t="shared" si="19"/>
        <v>1275</v>
      </c>
    </row>
    <row r="1223" spans="1:16" x14ac:dyDescent="0.3">
      <c r="A1223">
        <v>1222</v>
      </c>
      <c r="B1223" s="54">
        <v>45896</v>
      </c>
      <c r="C1223" s="53" t="s">
        <v>748</v>
      </c>
      <c r="D1223" t="s">
        <v>821</v>
      </c>
      <c r="E1223" t="s">
        <v>752</v>
      </c>
      <c r="F1223" t="s">
        <v>598</v>
      </c>
      <c r="G1223" t="s">
        <v>883</v>
      </c>
      <c r="H1223" t="s">
        <v>97</v>
      </c>
      <c r="I1223" t="s">
        <v>661</v>
      </c>
      <c r="J1223" t="s">
        <v>95</v>
      </c>
      <c r="K1223" t="s">
        <v>130</v>
      </c>
      <c r="L1223">
        <v>0</v>
      </c>
      <c r="M1223" t="s">
        <v>45</v>
      </c>
      <c r="N1223">
        <v>1</v>
      </c>
      <c r="O1223">
        <v>1350</v>
      </c>
      <c r="P1223" s="2">
        <f t="shared" si="19"/>
        <v>1350</v>
      </c>
    </row>
    <row r="1224" spans="1:16" x14ac:dyDescent="0.3">
      <c r="A1224">
        <v>1223</v>
      </c>
      <c r="B1224" s="54">
        <v>45897</v>
      </c>
      <c r="C1224" s="53" t="s">
        <v>748</v>
      </c>
      <c r="D1224" t="s">
        <v>842</v>
      </c>
      <c r="E1224" t="s">
        <v>752</v>
      </c>
      <c r="F1224" t="s">
        <v>656</v>
      </c>
      <c r="G1224" t="str">
        <f>VLOOKUP(F1224,'Ingresos RockstarSkull'!$B:$D,3,0)</f>
        <v>Demian Andrade</v>
      </c>
      <c r="H1224" t="s">
        <v>8</v>
      </c>
      <c r="I1224" t="s">
        <v>657</v>
      </c>
      <c r="J1224" t="s">
        <v>95</v>
      </c>
      <c r="K1224" t="s">
        <v>130</v>
      </c>
      <c r="L1224">
        <v>0</v>
      </c>
      <c r="M1224" t="s">
        <v>45</v>
      </c>
      <c r="N1224">
        <v>1</v>
      </c>
      <c r="O1224">
        <v>1350</v>
      </c>
      <c r="P1224" s="2">
        <f t="shared" si="19"/>
        <v>1350</v>
      </c>
    </row>
    <row r="1225" spans="1:16" x14ac:dyDescent="0.3">
      <c r="A1225">
        <v>1224</v>
      </c>
      <c r="B1225" s="54">
        <v>45897</v>
      </c>
      <c r="C1225" s="53" t="s">
        <v>748</v>
      </c>
      <c r="D1225" t="s">
        <v>789</v>
      </c>
      <c r="E1225" t="s">
        <v>752</v>
      </c>
      <c r="F1225" t="s">
        <v>625</v>
      </c>
      <c r="G1225" t="s">
        <v>883</v>
      </c>
      <c r="H1225" t="s">
        <v>97</v>
      </c>
      <c r="I1225" t="s">
        <v>165</v>
      </c>
      <c r="J1225" t="s">
        <v>95</v>
      </c>
      <c r="K1225" t="s">
        <v>114</v>
      </c>
      <c r="L1225" t="s">
        <v>164</v>
      </c>
      <c r="M1225" t="s">
        <v>45</v>
      </c>
      <c r="N1225">
        <v>1</v>
      </c>
      <c r="O1225">
        <v>1350</v>
      </c>
      <c r="P1225" s="2">
        <f t="shared" si="19"/>
        <v>1350</v>
      </c>
    </row>
    <row r="1226" spans="1:16" x14ac:dyDescent="0.3">
      <c r="A1226">
        <v>1225</v>
      </c>
      <c r="B1226" s="54">
        <v>45897</v>
      </c>
      <c r="C1226" s="53" t="s">
        <v>748</v>
      </c>
      <c r="D1226" t="s">
        <v>779</v>
      </c>
      <c r="E1226" t="s">
        <v>752</v>
      </c>
      <c r="F1226" t="s">
        <v>146</v>
      </c>
      <c r="G1226" t="str">
        <f>VLOOKUP(F1226,'Ingresos RockstarSkull'!$B:$D,3,0)</f>
        <v>Hugo Vázquez</v>
      </c>
      <c r="H1226" t="s">
        <v>97</v>
      </c>
      <c r="I1226" t="s">
        <v>127</v>
      </c>
      <c r="J1226" t="s">
        <v>95</v>
      </c>
      <c r="K1226" t="s">
        <v>114</v>
      </c>
      <c r="L1226" t="s">
        <v>147</v>
      </c>
      <c r="M1226" t="s">
        <v>45</v>
      </c>
      <c r="N1226">
        <v>1</v>
      </c>
      <c r="O1226">
        <v>1350</v>
      </c>
      <c r="P1226" s="2">
        <f t="shared" si="19"/>
        <v>1350</v>
      </c>
    </row>
    <row r="1227" spans="1:16" x14ac:dyDescent="0.3">
      <c r="A1227">
        <v>1226</v>
      </c>
      <c r="B1227" s="54">
        <v>45898</v>
      </c>
      <c r="C1227" s="53" t="s">
        <v>748</v>
      </c>
      <c r="D1227" t="s">
        <v>846</v>
      </c>
      <c r="E1227" t="s">
        <v>752</v>
      </c>
      <c r="F1227" t="s">
        <v>669</v>
      </c>
      <c r="G1227" t="str">
        <f>VLOOKUP(F1227,'Ingresos RockstarSkull'!$B:$D,3,0)</f>
        <v>Julio Olvera</v>
      </c>
      <c r="H1227" t="s">
        <v>97</v>
      </c>
      <c r="I1227" t="s">
        <v>546</v>
      </c>
      <c r="J1227" t="s">
        <v>95</v>
      </c>
      <c r="K1227" t="s">
        <v>130</v>
      </c>
      <c r="L1227">
        <v>0</v>
      </c>
      <c r="M1227" t="s">
        <v>45</v>
      </c>
      <c r="N1227">
        <v>1</v>
      </c>
      <c r="O1227">
        <v>1350</v>
      </c>
      <c r="P1227" s="2">
        <f t="shared" si="19"/>
        <v>1350</v>
      </c>
    </row>
    <row r="1228" spans="1:16" x14ac:dyDescent="0.3">
      <c r="A1228">
        <v>1227</v>
      </c>
      <c r="B1228" s="54">
        <v>45899</v>
      </c>
      <c r="C1228" s="53" t="s">
        <v>748</v>
      </c>
      <c r="D1228" t="s">
        <v>838</v>
      </c>
      <c r="E1228" t="s">
        <v>752</v>
      </c>
      <c r="F1228" t="s">
        <v>636</v>
      </c>
      <c r="G1228" t="str">
        <f>VLOOKUP(F1228,'Ingresos RockstarSkull'!$B:$D,3,0)</f>
        <v>Hugo Vázquez</v>
      </c>
      <c r="H1228" t="s">
        <v>97</v>
      </c>
      <c r="I1228">
        <v>0</v>
      </c>
      <c r="J1228" t="s">
        <v>95</v>
      </c>
      <c r="K1228" t="s">
        <v>130</v>
      </c>
      <c r="L1228">
        <v>0</v>
      </c>
      <c r="M1228" t="s">
        <v>45</v>
      </c>
      <c r="N1228">
        <v>1</v>
      </c>
      <c r="O1228">
        <v>0</v>
      </c>
      <c r="P1228" s="2">
        <f t="shared" si="19"/>
        <v>0</v>
      </c>
    </row>
    <row r="1229" spans="1:16" x14ac:dyDescent="0.3">
      <c r="A1229">
        <v>1228</v>
      </c>
      <c r="B1229" s="54">
        <v>45900</v>
      </c>
      <c r="C1229" s="53" t="s">
        <v>748</v>
      </c>
      <c r="D1229" t="s">
        <v>848</v>
      </c>
      <c r="E1229" t="s">
        <v>752</v>
      </c>
      <c r="F1229" t="s">
        <v>674</v>
      </c>
      <c r="G1229" t="str">
        <f>VLOOKUP(F1229,'Ingresos RockstarSkull'!$B:$D,3,0)</f>
        <v>Julio Olvera</v>
      </c>
      <c r="H1229" t="s">
        <v>97</v>
      </c>
      <c r="I1229" t="s">
        <v>654</v>
      </c>
      <c r="J1229" t="s">
        <v>95</v>
      </c>
      <c r="K1229" t="s">
        <v>130</v>
      </c>
      <c r="L1229">
        <v>0</v>
      </c>
      <c r="M1229" t="s">
        <v>45</v>
      </c>
      <c r="N1229">
        <v>1</v>
      </c>
      <c r="O1229">
        <v>0</v>
      </c>
      <c r="P1229" s="2">
        <f t="shared" si="19"/>
        <v>0</v>
      </c>
    </row>
  </sheetData>
  <autoFilter ref="A1:P598" xr:uid="{F2F7F44D-F78C-48F1-B2F2-B33F0BD86741}">
    <sortState xmlns:xlrd2="http://schemas.microsoft.com/office/spreadsheetml/2017/richdata2" ref="A2:P1229">
      <sortCondition ref="B1:B59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B971-7A44-471B-94F3-86880B27AB17}">
  <dimension ref="A1:AV123"/>
  <sheetViews>
    <sheetView zoomScaleNormal="100" zoomScaleSheet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67" sqref="F67"/>
    </sheetView>
  </sheetViews>
  <sheetFormatPr baseColWidth="10" defaultColWidth="8.88671875" defaultRowHeight="14.4" x14ac:dyDescent="0.3"/>
  <cols>
    <col min="1" max="1" width="10.21875" style="21" customWidth="1"/>
    <col min="2" max="2" width="31.33203125" customWidth="1"/>
    <col min="3" max="3" width="7.5546875" style="1" customWidth="1"/>
    <col min="4" max="4" width="16.21875" customWidth="1"/>
    <col min="5" max="5" width="22.109375" style="20" bestFit="1" customWidth="1"/>
    <col min="6" max="6" width="17.109375" style="20" bestFit="1" customWidth="1"/>
    <col min="7" max="7" width="14.21875" bestFit="1" customWidth="1"/>
    <col min="8" max="8" width="16.21875" customWidth="1"/>
    <col min="9" max="9" width="5.109375" style="1" customWidth="1"/>
    <col min="10" max="10" width="17.21875" customWidth="1"/>
    <col min="11" max="11" width="14.88671875" style="1" customWidth="1"/>
    <col min="12" max="12" width="17.109375" style="1" customWidth="1"/>
    <col min="13" max="13" width="9.77734375" style="1" customWidth="1"/>
    <col min="14" max="14" width="15.21875" style="5" hidden="1" customWidth="1"/>
    <col min="17" max="17" width="16.6640625" bestFit="1" customWidth="1"/>
    <col min="18" max="18" width="9.77734375" bestFit="1" customWidth="1"/>
    <col min="19" max="19" width="11.88671875" bestFit="1" customWidth="1"/>
    <col min="20" max="20" width="15.5546875" bestFit="1" customWidth="1"/>
    <col min="21" max="21" width="12.77734375" bestFit="1" customWidth="1"/>
    <col min="22" max="22" width="15.109375" bestFit="1" customWidth="1"/>
    <col min="23" max="23" width="14.6640625" bestFit="1" customWidth="1"/>
    <col min="24" max="24" width="10.77734375" bestFit="1" customWidth="1"/>
    <col min="25" max="44" width="10.44140625" customWidth="1"/>
    <col min="45" max="45" width="12" bestFit="1" customWidth="1"/>
    <col min="46" max="46" width="17.109375" bestFit="1" customWidth="1"/>
  </cols>
  <sheetData>
    <row r="1" spans="1:46" x14ac:dyDescent="0.3">
      <c r="A1" s="55" t="s">
        <v>60</v>
      </c>
      <c r="B1" t="s">
        <v>61</v>
      </c>
      <c r="C1" s="1" t="s">
        <v>62</v>
      </c>
      <c r="D1" t="s">
        <v>63</v>
      </c>
      <c r="E1" s="20" t="s">
        <v>64</v>
      </c>
      <c r="F1" s="20" t="s">
        <v>65</v>
      </c>
      <c r="G1" t="s">
        <v>66</v>
      </c>
      <c r="H1" t="s">
        <v>67</v>
      </c>
      <c r="I1" s="1" t="s">
        <v>68</v>
      </c>
      <c r="J1" t="s">
        <v>69</v>
      </c>
      <c r="K1" s="1" t="s">
        <v>13</v>
      </c>
      <c r="L1" s="1" t="s">
        <v>70</v>
      </c>
      <c r="M1" s="1" t="s">
        <v>14</v>
      </c>
      <c r="N1" s="5" t="s">
        <v>15</v>
      </c>
      <c r="O1" s="1" t="s">
        <v>71</v>
      </c>
      <c r="P1" s="1" t="s">
        <v>52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48" t="s">
        <v>554</v>
      </c>
      <c r="AN1" s="48" t="s">
        <v>563</v>
      </c>
      <c r="AO1" s="48" t="s">
        <v>591</v>
      </c>
      <c r="AP1" s="48" t="s">
        <v>602</v>
      </c>
      <c r="AQ1" s="48" t="s">
        <v>603</v>
      </c>
      <c r="AR1" s="1" t="s">
        <v>604</v>
      </c>
      <c r="AS1" s="1" t="s">
        <v>10</v>
      </c>
      <c r="AT1" s="1" t="s">
        <v>592</v>
      </c>
    </row>
    <row r="2" spans="1:46" s="27" customFormat="1" x14ac:dyDescent="0.3">
      <c r="A2" s="56">
        <v>1</v>
      </c>
      <c r="B2" s="27" t="s">
        <v>94</v>
      </c>
      <c r="C2" s="28">
        <v>15</v>
      </c>
      <c r="D2" s="27" t="s">
        <v>38</v>
      </c>
      <c r="E2" s="29">
        <v>45139</v>
      </c>
      <c r="F2" s="29">
        <v>45170</v>
      </c>
      <c r="G2" s="27" t="s">
        <v>95</v>
      </c>
      <c r="H2" s="27" t="s">
        <v>46</v>
      </c>
      <c r="I2" s="28" t="s">
        <v>54</v>
      </c>
      <c r="J2" s="27" t="s">
        <v>96</v>
      </c>
      <c r="K2" s="28" t="s">
        <v>97</v>
      </c>
      <c r="L2" s="28"/>
      <c r="M2" s="28">
        <v>1</v>
      </c>
      <c r="N2" s="30">
        <v>1500</v>
      </c>
      <c r="P2" s="27" t="s">
        <v>51</v>
      </c>
      <c r="Q2" s="27" t="str">
        <f>_xlfn.CONCAT(Table14[[#This Row],[Clase]]," ",Table14[[#This Row],[Tipo]])</f>
        <v>Guitarra G</v>
      </c>
      <c r="R2" s="30">
        <v>0</v>
      </c>
      <c r="S2" s="30">
        <v>1500</v>
      </c>
      <c r="T2" s="30">
        <v>1350</v>
      </c>
      <c r="U2" s="30">
        <v>1350</v>
      </c>
      <c r="V2" s="30">
        <v>1350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/>
      <c r="AJ2" s="30"/>
      <c r="AK2" s="30"/>
      <c r="AL2" s="30"/>
      <c r="AM2" s="30"/>
      <c r="AN2" s="30"/>
      <c r="AO2" s="30"/>
      <c r="AP2" s="30"/>
      <c r="AQ2" s="30"/>
      <c r="AR2" s="30">
        <v>0</v>
      </c>
      <c r="AS2" s="4">
        <f>SUM(Table14[[#This Row],[Julio]:[Septiembre3]])</f>
        <v>5550</v>
      </c>
      <c r="AT2" s="30"/>
    </row>
    <row r="3" spans="1:46" x14ac:dyDescent="0.3">
      <c r="A3" s="56">
        <v>2</v>
      </c>
      <c r="B3" s="27" t="s">
        <v>98</v>
      </c>
      <c r="C3" s="28">
        <v>36</v>
      </c>
      <c r="D3" s="27" t="s">
        <v>38</v>
      </c>
      <c r="E3" s="29">
        <v>45140</v>
      </c>
      <c r="F3" s="29">
        <v>45171</v>
      </c>
      <c r="G3" s="27" t="s">
        <v>95</v>
      </c>
      <c r="H3" s="27" t="s">
        <v>46</v>
      </c>
      <c r="I3" s="28" t="s">
        <v>54</v>
      </c>
      <c r="J3" s="27" t="s">
        <v>99</v>
      </c>
      <c r="K3" s="28" t="s">
        <v>100</v>
      </c>
      <c r="L3" s="28"/>
      <c r="M3" s="28">
        <v>1</v>
      </c>
      <c r="N3" s="30">
        <v>1500</v>
      </c>
      <c r="O3" s="27"/>
      <c r="P3" s="27" t="s">
        <v>51</v>
      </c>
      <c r="Q3" s="27" t="str">
        <f>_xlfn.CONCAT(Table14[[#This Row],[Clase]]," ",Table14[[#This Row],[Tipo]])</f>
        <v>Guitarra G</v>
      </c>
      <c r="R3" s="30">
        <v>0</v>
      </c>
      <c r="S3" s="30">
        <v>1500</v>
      </c>
      <c r="T3" s="30">
        <v>1500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/>
      <c r="AJ3" s="30"/>
      <c r="AK3" s="30"/>
      <c r="AL3" s="30"/>
      <c r="AM3" s="30"/>
      <c r="AN3" s="30"/>
      <c r="AO3" s="30"/>
      <c r="AP3" s="30"/>
      <c r="AQ3" s="30"/>
      <c r="AR3" s="30">
        <v>0</v>
      </c>
      <c r="AS3" s="4">
        <f>SUM(Table14[[#This Row],[Julio]:[Septiembre3]])</f>
        <v>3000</v>
      </c>
      <c r="AT3" s="23"/>
    </row>
    <row r="4" spans="1:46" s="27" customFormat="1" x14ac:dyDescent="0.3">
      <c r="A4" s="56">
        <v>3</v>
      </c>
      <c r="B4" s="27" t="s">
        <v>101</v>
      </c>
      <c r="C4" s="28">
        <v>62</v>
      </c>
      <c r="D4" s="27" t="s">
        <v>38</v>
      </c>
      <c r="E4" s="29">
        <v>45169</v>
      </c>
      <c r="F4" s="29">
        <v>45199</v>
      </c>
      <c r="G4" s="27" t="s">
        <v>95</v>
      </c>
      <c r="H4" s="27" t="s">
        <v>46</v>
      </c>
      <c r="I4" s="28" t="s">
        <v>54</v>
      </c>
      <c r="J4" s="27" t="s">
        <v>102</v>
      </c>
      <c r="K4" s="28" t="s">
        <v>97</v>
      </c>
      <c r="L4" s="28"/>
      <c r="M4" s="28">
        <v>1</v>
      </c>
      <c r="N4" s="30">
        <v>1400</v>
      </c>
      <c r="P4" s="27" t="s">
        <v>51</v>
      </c>
      <c r="Q4" s="27" t="str">
        <f>_xlfn.CONCAT(Table14[[#This Row],[Clase]]," ",Table14[[#This Row],[Tipo]])</f>
        <v>Guitarra G</v>
      </c>
      <c r="R4" s="30">
        <v>0</v>
      </c>
      <c r="S4" s="30">
        <v>1400</v>
      </c>
      <c r="T4" s="30">
        <v>1500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/>
      <c r="AJ4" s="30"/>
      <c r="AK4" s="30"/>
      <c r="AL4" s="30"/>
      <c r="AM4" s="30"/>
      <c r="AN4" s="30"/>
      <c r="AO4" s="30"/>
      <c r="AP4" s="30"/>
      <c r="AQ4" s="30"/>
      <c r="AR4" s="30">
        <v>0</v>
      </c>
      <c r="AS4" s="4">
        <f>SUM(Table14[[#This Row],[Julio]:[Septiembre3]])</f>
        <v>2900</v>
      </c>
      <c r="AT4" s="30"/>
    </row>
    <row r="5" spans="1:46" x14ac:dyDescent="0.3">
      <c r="A5" s="57">
        <v>4</v>
      </c>
      <c r="B5" t="s">
        <v>103</v>
      </c>
      <c r="C5" s="1">
        <v>11</v>
      </c>
      <c r="D5" t="s">
        <v>40</v>
      </c>
      <c r="E5" s="20">
        <v>45170</v>
      </c>
      <c r="F5" s="20">
        <v>45200</v>
      </c>
      <c r="G5" t="s">
        <v>95</v>
      </c>
      <c r="H5" t="s">
        <v>48</v>
      </c>
      <c r="I5" s="1" t="s">
        <v>54</v>
      </c>
      <c r="J5" t="s">
        <v>104</v>
      </c>
      <c r="K5" s="1" t="s">
        <v>97</v>
      </c>
      <c r="M5" s="1">
        <v>1</v>
      </c>
      <c r="N5" s="23">
        <v>1500</v>
      </c>
      <c r="O5" t="s">
        <v>130</v>
      </c>
      <c r="P5" t="s">
        <v>51</v>
      </c>
      <c r="Q5" t="str">
        <f>_xlfn.CONCAT(Table14[[#This Row],[Clase]]," ",Table14[[#This Row],[Tipo]])</f>
        <v>Teclado G</v>
      </c>
      <c r="R5" s="23">
        <v>0</v>
      </c>
      <c r="S5" s="23">
        <v>0</v>
      </c>
      <c r="T5" s="23">
        <v>2700</v>
      </c>
      <c r="U5" s="23">
        <v>2700</v>
      </c>
      <c r="V5" s="23">
        <v>2700</v>
      </c>
      <c r="W5" s="23">
        <v>1500</v>
      </c>
      <c r="X5" s="23">
        <v>1500</v>
      </c>
      <c r="Y5" s="23">
        <v>1500</v>
      </c>
      <c r="Z5" s="23">
        <v>1500</v>
      </c>
      <c r="AA5" s="23">
        <v>0</v>
      </c>
      <c r="AB5" s="23">
        <v>1500</v>
      </c>
      <c r="AC5" s="23">
        <v>0</v>
      </c>
      <c r="AD5" s="23">
        <v>2250</v>
      </c>
      <c r="AE5" s="23">
        <v>2250</v>
      </c>
      <c r="AF5" s="23">
        <v>1500</v>
      </c>
      <c r="AG5" s="23">
        <v>1500</v>
      </c>
      <c r="AH5" s="23">
        <v>1500</v>
      </c>
      <c r="AI5" s="41">
        <v>1500</v>
      </c>
      <c r="AJ5" s="23">
        <v>1500</v>
      </c>
      <c r="AK5" s="23">
        <v>1500</v>
      </c>
      <c r="AL5" s="23">
        <v>1500</v>
      </c>
      <c r="AM5" s="23">
        <v>1500</v>
      </c>
      <c r="AN5" s="23">
        <v>1500</v>
      </c>
      <c r="AO5" s="23">
        <v>1500</v>
      </c>
      <c r="AP5" s="23">
        <v>1500</v>
      </c>
      <c r="AQ5" s="23">
        <v>0</v>
      </c>
      <c r="AR5" s="23"/>
      <c r="AS5" s="4">
        <f>SUM(Table14[[#This Row],[Julio]:[Septiembre3]])</f>
        <v>36600</v>
      </c>
      <c r="AT5" s="23"/>
    </row>
    <row r="6" spans="1:46" x14ac:dyDescent="0.3">
      <c r="A6" s="56">
        <v>5</v>
      </c>
      <c r="B6" s="27" t="s">
        <v>105</v>
      </c>
      <c r="C6" s="28">
        <v>28</v>
      </c>
      <c r="D6" s="27" t="s">
        <v>38</v>
      </c>
      <c r="E6" s="29">
        <v>45177</v>
      </c>
      <c r="F6" s="29">
        <v>45207</v>
      </c>
      <c r="G6" s="27" t="s">
        <v>95</v>
      </c>
      <c r="H6" s="27" t="s">
        <v>46</v>
      </c>
      <c r="I6" s="28" t="s">
        <v>55</v>
      </c>
      <c r="J6" s="27" t="s">
        <v>106</v>
      </c>
      <c r="K6" s="28" t="s">
        <v>97</v>
      </c>
      <c r="L6" s="28"/>
      <c r="M6" s="28">
        <v>1</v>
      </c>
      <c r="N6" s="30">
        <v>2000</v>
      </c>
      <c r="O6" s="27"/>
      <c r="P6" s="27" t="s">
        <v>51</v>
      </c>
      <c r="Q6" s="27" t="str">
        <f>_xlfn.CONCAT(Table14[[#This Row],[Clase]]," ",Table14[[#This Row],[Tipo]])</f>
        <v>Guitarra I</v>
      </c>
      <c r="R6" s="30">
        <v>0</v>
      </c>
      <c r="S6" s="30">
        <v>0</v>
      </c>
      <c r="T6" s="30">
        <v>2000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/>
      <c r="AJ6" s="30"/>
      <c r="AK6" s="30"/>
      <c r="AL6" s="30"/>
      <c r="AM6" s="30"/>
      <c r="AN6" s="30"/>
      <c r="AO6" s="30"/>
      <c r="AP6" s="30"/>
      <c r="AQ6" s="30"/>
      <c r="AR6" s="30">
        <v>0</v>
      </c>
      <c r="AS6" s="4">
        <f>SUM(Table14[[#This Row],[Julio]:[Septiembre3]])</f>
        <v>2000</v>
      </c>
      <c r="AT6" s="23"/>
    </row>
    <row r="7" spans="1:46" s="31" customFormat="1" x14ac:dyDescent="0.3">
      <c r="A7" s="57">
        <v>6</v>
      </c>
      <c r="B7" s="31" t="s">
        <v>107</v>
      </c>
      <c r="C7" s="45">
        <v>30</v>
      </c>
      <c r="D7" s="31" t="s">
        <v>39</v>
      </c>
      <c r="E7" s="46">
        <v>45173</v>
      </c>
      <c r="F7" s="46">
        <v>45764</v>
      </c>
      <c r="G7" s="31" t="s">
        <v>95</v>
      </c>
      <c r="H7" s="31" t="s">
        <v>47</v>
      </c>
      <c r="I7" s="45" t="s">
        <v>54</v>
      </c>
      <c r="J7" s="31" t="s">
        <v>108</v>
      </c>
      <c r="K7" s="45" t="s">
        <v>8</v>
      </c>
      <c r="L7" s="45" t="s">
        <v>555</v>
      </c>
      <c r="M7" s="45">
        <v>1</v>
      </c>
      <c r="N7" s="41">
        <v>1500</v>
      </c>
      <c r="O7" s="31" t="s">
        <v>114</v>
      </c>
      <c r="P7" s="31" t="s">
        <v>45</v>
      </c>
      <c r="Q7" s="31" t="str">
        <f>_xlfn.CONCAT(Table14[[#This Row],[Clase]]," ",Table14[[#This Row],[Tipo]])</f>
        <v>Batería G</v>
      </c>
      <c r="R7" s="41">
        <v>0</v>
      </c>
      <c r="S7" s="41">
        <v>0</v>
      </c>
      <c r="T7" s="41">
        <v>1500</v>
      </c>
      <c r="U7" s="41">
        <v>1500</v>
      </c>
      <c r="V7" s="41">
        <v>0</v>
      </c>
      <c r="W7" s="41">
        <v>1500</v>
      </c>
      <c r="X7" s="41">
        <v>1500</v>
      </c>
      <c r="Y7" s="41">
        <v>1500</v>
      </c>
      <c r="Z7" s="41">
        <v>1500</v>
      </c>
      <c r="AA7" s="41">
        <v>1500</v>
      </c>
      <c r="AB7" s="41">
        <v>1500</v>
      </c>
      <c r="AC7" s="41">
        <v>1500</v>
      </c>
      <c r="AD7" s="41">
        <v>1350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1350</v>
      </c>
      <c r="AK7" s="41">
        <v>1350</v>
      </c>
      <c r="AL7" s="41">
        <v>1350</v>
      </c>
      <c r="AM7" s="41">
        <v>1350</v>
      </c>
      <c r="AN7" s="41">
        <v>1350</v>
      </c>
      <c r="AO7" s="41">
        <v>1350</v>
      </c>
      <c r="AP7" s="41">
        <v>1350</v>
      </c>
      <c r="AQ7" s="41">
        <v>1350</v>
      </c>
      <c r="AR7" s="41"/>
      <c r="AS7" s="37">
        <f>SUM(Table14[[#This Row],[Julio]:[Septiembre3]])</f>
        <v>25650</v>
      </c>
      <c r="AT7" s="41"/>
    </row>
    <row r="8" spans="1:46" s="27" customFormat="1" x14ac:dyDescent="0.3">
      <c r="A8" s="56">
        <v>7</v>
      </c>
      <c r="B8" s="27" t="s">
        <v>109</v>
      </c>
      <c r="C8" s="28">
        <v>59</v>
      </c>
      <c r="D8" s="27" t="s">
        <v>38</v>
      </c>
      <c r="E8" s="29">
        <v>45163</v>
      </c>
      <c r="F8" s="29">
        <v>45194</v>
      </c>
      <c r="G8" s="27" t="s">
        <v>95</v>
      </c>
      <c r="H8" s="27" t="s">
        <v>46</v>
      </c>
      <c r="I8" s="28" t="s">
        <v>54</v>
      </c>
      <c r="J8" s="27" t="s">
        <v>51</v>
      </c>
      <c r="K8" s="28" t="s">
        <v>100</v>
      </c>
      <c r="L8" s="28"/>
      <c r="M8" s="28">
        <v>1</v>
      </c>
      <c r="N8" s="30">
        <v>1000</v>
      </c>
      <c r="P8" s="27" t="s">
        <v>51</v>
      </c>
      <c r="Q8" s="27" t="str">
        <f>_xlfn.CONCAT(Table14[[#This Row],[Clase]]," ",Table14[[#This Row],[Tipo]])</f>
        <v>Guitarra G</v>
      </c>
      <c r="R8" s="30">
        <v>0</v>
      </c>
      <c r="S8" s="30">
        <v>1000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/>
      <c r="AJ8" s="30"/>
      <c r="AK8" s="30"/>
      <c r="AL8" s="30"/>
      <c r="AM8" s="30"/>
      <c r="AN8" s="30"/>
      <c r="AO8" s="30"/>
      <c r="AP8" s="30"/>
      <c r="AQ8" s="30"/>
      <c r="AR8" s="30">
        <v>0</v>
      </c>
      <c r="AS8" s="4">
        <f>SUM(Table14[[#This Row],[Julio]:[Septiembre3]])</f>
        <v>1000</v>
      </c>
      <c r="AT8" s="30"/>
    </row>
    <row r="9" spans="1:46" x14ac:dyDescent="0.3">
      <c r="A9" s="57">
        <v>8</v>
      </c>
      <c r="B9" t="s">
        <v>110</v>
      </c>
      <c r="C9" s="1">
        <v>12</v>
      </c>
      <c r="D9" t="s">
        <v>41</v>
      </c>
      <c r="E9" s="20">
        <v>45178</v>
      </c>
      <c r="F9" s="20">
        <v>45208</v>
      </c>
      <c r="G9" t="s">
        <v>95</v>
      </c>
      <c r="H9" t="s">
        <v>46</v>
      </c>
      <c r="I9" s="1" t="s">
        <v>55</v>
      </c>
      <c r="J9" t="s">
        <v>111</v>
      </c>
      <c r="K9" s="1" t="s">
        <v>97</v>
      </c>
      <c r="L9" s="1" t="s">
        <v>128</v>
      </c>
      <c r="M9" s="1">
        <v>1</v>
      </c>
      <c r="N9" s="23">
        <v>1900</v>
      </c>
      <c r="O9" t="s">
        <v>114</v>
      </c>
      <c r="P9" t="s">
        <v>45</v>
      </c>
      <c r="Q9" t="str">
        <f>_xlfn.CONCAT(Table14[[#This Row],[Clase]]," ",Table14[[#This Row],[Tipo]])</f>
        <v>Guitarra I</v>
      </c>
      <c r="R9" s="23">
        <v>0</v>
      </c>
      <c r="S9" s="23">
        <v>0</v>
      </c>
      <c r="T9" s="23">
        <v>1900</v>
      </c>
      <c r="U9" s="23">
        <v>2000</v>
      </c>
      <c r="V9" s="23">
        <v>2000</v>
      </c>
      <c r="W9" s="23">
        <v>2000</v>
      </c>
      <c r="X9" s="23">
        <v>2000</v>
      </c>
      <c r="Y9" s="23">
        <v>2000</v>
      </c>
      <c r="Z9" s="23">
        <v>2000</v>
      </c>
      <c r="AA9" s="23">
        <v>2000</v>
      </c>
      <c r="AB9" s="23">
        <v>2000</v>
      </c>
      <c r="AC9" s="23">
        <v>2000</v>
      </c>
      <c r="AD9" s="23">
        <v>2000</v>
      </c>
      <c r="AE9" s="23">
        <v>0</v>
      </c>
      <c r="AF9" s="23">
        <v>2000</v>
      </c>
      <c r="AG9" s="23">
        <v>1800</v>
      </c>
      <c r="AH9" s="23">
        <v>1800</v>
      </c>
      <c r="AI9" s="23">
        <v>1800</v>
      </c>
      <c r="AJ9" s="23">
        <v>1800</v>
      </c>
      <c r="AK9" s="23">
        <v>1800</v>
      </c>
      <c r="AL9" s="23">
        <v>1800</v>
      </c>
      <c r="AM9" s="23">
        <v>1800</v>
      </c>
      <c r="AN9" s="23">
        <v>1800</v>
      </c>
      <c r="AO9" s="23">
        <v>1800</v>
      </c>
      <c r="AP9" s="23">
        <v>1800</v>
      </c>
      <c r="AQ9" s="23">
        <v>1800</v>
      </c>
      <c r="AR9" s="23"/>
      <c r="AS9" s="4">
        <f>SUM(Table14[[#This Row],[Julio]:[Septiembre3]])</f>
        <v>43700</v>
      </c>
      <c r="AT9" s="23"/>
    </row>
    <row r="10" spans="1:46" x14ac:dyDescent="0.3">
      <c r="A10" s="56">
        <v>9</v>
      </c>
      <c r="B10" s="27" t="s">
        <v>113</v>
      </c>
      <c r="C10" s="28">
        <v>16</v>
      </c>
      <c r="D10" s="27" t="s">
        <v>38</v>
      </c>
      <c r="E10" s="29">
        <v>45196</v>
      </c>
      <c r="F10" s="29">
        <v>45226</v>
      </c>
      <c r="G10" s="27" t="s">
        <v>95</v>
      </c>
      <c r="H10" s="27" t="s">
        <v>46</v>
      </c>
      <c r="I10" s="28" t="s">
        <v>54</v>
      </c>
      <c r="J10" s="27" t="s">
        <v>99</v>
      </c>
      <c r="K10" s="28" t="s">
        <v>8</v>
      </c>
      <c r="L10" s="28"/>
      <c r="M10" s="28">
        <v>1</v>
      </c>
      <c r="N10" s="30">
        <v>1350</v>
      </c>
      <c r="O10" s="27" t="s">
        <v>114</v>
      </c>
      <c r="P10" s="27" t="s">
        <v>51</v>
      </c>
      <c r="Q10" s="27" t="str">
        <f>_xlfn.CONCAT(Table14[[#This Row],[Clase]]," ",Table14[[#This Row],[Tipo]])</f>
        <v>Guitarra G</v>
      </c>
      <c r="R10" s="30">
        <v>0</v>
      </c>
      <c r="S10" s="30">
        <v>0</v>
      </c>
      <c r="T10" s="30">
        <v>1350</v>
      </c>
      <c r="U10" s="30">
        <v>1350</v>
      </c>
      <c r="V10" s="30">
        <v>1350</v>
      </c>
      <c r="W10" s="30">
        <v>1350</v>
      </c>
      <c r="X10" s="30">
        <v>1350</v>
      </c>
      <c r="Y10" s="30">
        <v>1350</v>
      </c>
      <c r="Z10" s="30">
        <v>1350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/>
      <c r="AJ10" s="30"/>
      <c r="AK10" s="30"/>
      <c r="AL10" s="30"/>
      <c r="AM10" s="30"/>
      <c r="AN10" s="30"/>
      <c r="AO10" s="30"/>
      <c r="AP10" s="30"/>
      <c r="AQ10" s="30"/>
      <c r="AR10" s="30">
        <v>0</v>
      </c>
      <c r="AS10" s="4">
        <f>SUM(Table14[[#This Row],[Julio]:[Septiembre3]])</f>
        <v>9450</v>
      </c>
      <c r="AT10" s="23"/>
    </row>
    <row r="11" spans="1:46" x14ac:dyDescent="0.3">
      <c r="A11" s="56">
        <v>10</v>
      </c>
      <c r="B11" s="27" t="s">
        <v>113</v>
      </c>
      <c r="C11" s="28">
        <v>16</v>
      </c>
      <c r="D11" s="27" t="s">
        <v>39</v>
      </c>
      <c r="E11" s="29">
        <v>45196</v>
      </c>
      <c r="F11" s="29">
        <v>45226</v>
      </c>
      <c r="G11" s="27" t="s">
        <v>95</v>
      </c>
      <c r="H11" s="27" t="s">
        <v>47</v>
      </c>
      <c r="I11" s="28" t="s">
        <v>54</v>
      </c>
      <c r="J11" s="27" t="s">
        <v>115</v>
      </c>
      <c r="K11" s="28" t="s">
        <v>97</v>
      </c>
      <c r="L11" s="28"/>
      <c r="M11" s="28">
        <v>1</v>
      </c>
      <c r="N11" s="30">
        <v>1350</v>
      </c>
      <c r="O11" s="27" t="s">
        <v>114</v>
      </c>
      <c r="P11" s="27" t="s">
        <v>51</v>
      </c>
      <c r="Q11" s="27" t="str">
        <f>_xlfn.CONCAT(Table14[[#This Row],[Clase]]," ",Table14[[#This Row],[Tipo]])</f>
        <v>Batería G</v>
      </c>
      <c r="R11" s="30">
        <v>0</v>
      </c>
      <c r="S11" s="30">
        <v>0</v>
      </c>
      <c r="T11" s="30">
        <v>1350</v>
      </c>
      <c r="U11" s="30">
        <v>1350</v>
      </c>
      <c r="V11" s="30">
        <v>1350</v>
      </c>
      <c r="W11" s="30">
        <v>1350</v>
      </c>
      <c r="X11" s="30">
        <v>1350</v>
      </c>
      <c r="Y11" s="30">
        <v>1350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/>
      <c r="AO11" s="30"/>
      <c r="AP11" s="30"/>
      <c r="AQ11" s="30"/>
      <c r="AR11" s="30">
        <v>0</v>
      </c>
      <c r="AS11" s="4">
        <f>SUM(Table14[[#This Row],[Julio]:[Septiembre3]])</f>
        <v>8100</v>
      </c>
      <c r="AT11" s="23"/>
    </row>
    <row r="12" spans="1:46" x14ac:dyDescent="0.3">
      <c r="A12" s="57">
        <v>11</v>
      </c>
      <c r="B12" t="s">
        <v>116</v>
      </c>
      <c r="C12" s="1">
        <v>15</v>
      </c>
      <c r="D12" t="s">
        <v>38</v>
      </c>
      <c r="E12" s="20">
        <v>45219</v>
      </c>
      <c r="F12" s="20">
        <v>45250</v>
      </c>
      <c r="G12" t="s">
        <v>95</v>
      </c>
      <c r="H12" t="s">
        <v>46</v>
      </c>
      <c r="I12" s="1" t="s">
        <v>54</v>
      </c>
      <c r="J12" t="s">
        <v>96</v>
      </c>
      <c r="K12" s="1" t="s">
        <v>97</v>
      </c>
      <c r="L12" s="1" t="s">
        <v>117</v>
      </c>
      <c r="M12" s="1">
        <v>1</v>
      </c>
      <c r="N12" s="23">
        <v>1350</v>
      </c>
      <c r="O12" t="s">
        <v>114</v>
      </c>
      <c r="P12" t="s">
        <v>45</v>
      </c>
      <c r="Q12" t="str">
        <f>_xlfn.CONCAT(Table14[[#This Row],[Clase]]," ",Table14[[#This Row],[Tipo]])</f>
        <v>Guitarra G</v>
      </c>
      <c r="R12" s="23">
        <v>0</v>
      </c>
      <c r="S12" s="23">
        <v>0</v>
      </c>
      <c r="T12" s="23">
        <v>0</v>
      </c>
      <c r="U12" s="23">
        <v>1350</v>
      </c>
      <c r="V12" s="23">
        <v>1350</v>
      </c>
      <c r="W12" s="23">
        <v>1350</v>
      </c>
      <c r="X12" s="23">
        <v>1350</v>
      </c>
      <c r="Y12" s="23">
        <v>1350</v>
      </c>
      <c r="Z12" s="23">
        <v>1350</v>
      </c>
      <c r="AA12" s="23">
        <v>1350</v>
      </c>
      <c r="AB12" s="23">
        <v>1350</v>
      </c>
      <c r="AC12" s="23">
        <v>1350</v>
      </c>
      <c r="AD12" s="23">
        <v>1350</v>
      </c>
      <c r="AE12" s="23">
        <v>1350</v>
      </c>
      <c r="AF12" s="23">
        <v>1350</v>
      </c>
      <c r="AG12" s="23">
        <v>1350</v>
      </c>
      <c r="AH12" s="23">
        <v>1350</v>
      </c>
      <c r="AI12" s="23">
        <v>1350</v>
      </c>
      <c r="AJ12" s="23">
        <v>1350</v>
      </c>
      <c r="AK12" s="23">
        <v>1350</v>
      </c>
      <c r="AL12" s="23">
        <v>1350</v>
      </c>
      <c r="AM12" s="23">
        <v>1350</v>
      </c>
      <c r="AN12" s="23">
        <v>1350</v>
      </c>
      <c r="AO12" s="23">
        <v>2550</v>
      </c>
      <c r="AP12" s="23">
        <v>1275</v>
      </c>
      <c r="AQ12" s="30">
        <v>1275</v>
      </c>
      <c r="AR12" s="23"/>
      <c r="AS12" s="4">
        <f>SUM(Table14[[#This Row],[Julio]:[Septiembre3]])</f>
        <v>32100</v>
      </c>
      <c r="AT12" s="23"/>
    </row>
    <row r="13" spans="1:46" x14ac:dyDescent="0.3">
      <c r="A13" s="56">
        <v>12</v>
      </c>
      <c r="B13" s="27" t="s">
        <v>118</v>
      </c>
      <c r="C13" s="28">
        <v>26</v>
      </c>
      <c r="D13" s="27" t="s">
        <v>42</v>
      </c>
      <c r="E13" s="29">
        <v>45199</v>
      </c>
      <c r="F13" s="29">
        <v>45229</v>
      </c>
      <c r="G13" s="27" t="s">
        <v>95</v>
      </c>
      <c r="H13" s="27" t="s">
        <v>50</v>
      </c>
      <c r="I13" s="28" t="s">
        <v>54</v>
      </c>
      <c r="J13" s="27" t="s">
        <v>119</v>
      </c>
      <c r="K13" s="28" t="s">
        <v>8</v>
      </c>
      <c r="L13" s="28"/>
      <c r="M13" s="28">
        <v>1</v>
      </c>
      <c r="N13" s="30">
        <v>1500</v>
      </c>
      <c r="O13" s="27"/>
      <c r="P13" s="27" t="s">
        <v>51</v>
      </c>
      <c r="Q13" s="27" t="str">
        <f>_xlfn.CONCAT(Table14[[#This Row],[Clase]]," ",Table14[[#This Row],[Tipo]])</f>
        <v>Bajo G</v>
      </c>
      <c r="R13" s="30">
        <v>0</v>
      </c>
      <c r="S13" s="30">
        <v>0</v>
      </c>
      <c r="T13" s="30">
        <v>1500</v>
      </c>
      <c r="U13" s="30">
        <v>1500</v>
      </c>
      <c r="V13" s="30">
        <v>1500</v>
      </c>
      <c r="W13" s="30">
        <v>1500</v>
      </c>
      <c r="X13" s="30">
        <v>1500</v>
      </c>
      <c r="Y13" s="30">
        <v>1500</v>
      </c>
      <c r="Z13" s="30">
        <v>1500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/>
      <c r="AJ13" s="30"/>
      <c r="AK13" s="30"/>
      <c r="AL13" s="30"/>
      <c r="AM13" s="30"/>
      <c r="AN13" s="30"/>
      <c r="AO13" s="30"/>
      <c r="AP13" s="30"/>
      <c r="AQ13" s="30"/>
      <c r="AR13" s="30">
        <v>0</v>
      </c>
      <c r="AS13" s="4">
        <f>SUM(Table14[[#This Row],[Julio]:[Septiembre3]])</f>
        <v>10500</v>
      </c>
      <c r="AT13" s="23"/>
    </row>
    <row r="14" spans="1:46" s="27" customFormat="1" x14ac:dyDescent="0.3">
      <c r="A14" s="56">
        <v>13</v>
      </c>
      <c r="B14" s="27" t="s">
        <v>120</v>
      </c>
      <c r="C14" s="28">
        <v>70</v>
      </c>
      <c r="D14" s="27" t="s">
        <v>38</v>
      </c>
      <c r="E14" s="29">
        <v>45229</v>
      </c>
      <c r="F14" s="29">
        <v>45260</v>
      </c>
      <c r="G14" s="27" t="s">
        <v>95</v>
      </c>
      <c r="H14" s="27" t="s">
        <v>46</v>
      </c>
      <c r="I14" s="28" t="s">
        <v>54</v>
      </c>
      <c r="J14" s="27" t="s">
        <v>99</v>
      </c>
      <c r="K14" s="28" t="s">
        <v>97</v>
      </c>
      <c r="L14" s="28"/>
      <c r="M14" s="28">
        <v>1</v>
      </c>
      <c r="N14" s="30">
        <v>1275</v>
      </c>
      <c r="O14" s="27" t="s">
        <v>114</v>
      </c>
      <c r="P14" s="27" t="s">
        <v>51</v>
      </c>
      <c r="Q14" s="27" t="str">
        <f>_xlfn.CONCAT(Table14[[#This Row],[Clase]]," ",Table14[[#This Row],[Tipo]])</f>
        <v>Guitarra G</v>
      </c>
      <c r="R14" s="30">
        <v>0</v>
      </c>
      <c r="S14" s="30">
        <v>0</v>
      </c>
      <c r="T14" s="30">
        <v>0</v>
      </c>
      <c r="U14" s="30">
        <v>1275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/>
      <c r="AJ14" s="30"/>
      <c r="AK14" s="30"/>
      <c r="AL14" s="30"/>
      <c r="AM14" s="30"/>
      <c r="AN14" s="30"/>
      <c r="AO14" s="30"/>
      <c r="AP14" s="30"/>
      <c r="AQ14" s="30"/>
      <c r="AR14" s="30">
        <v>0</v>
      </c>
      <c r="AS14" s="4">
        <f>SUM(Table14[[#This Row],[Julio]:[Septiembre3]])</f>
        <v>1275</v>
      </c>
      <c r="AT14" s="30"/>
    </row>
    <row r="15" spans="1:46" x14ac:dyDescent="0.3">
      <c r="A15" s="56">
        <v>14</v>
      </c>
      <c r="B15" s="27" t="s">
        <v>121</v>
      </c>
      <c r="C15" s="28">
        <v>59</v>
      </c>
      <c r="D15" s="27" t="s">
        <v>38</v>
      </c>
      <c r="E15" s="29">
        <v>45241</v>
      </c>
      <c r="F15" s="29">
        <v>45271</v>
      </c>
      <c r="G15" s="27" t="s">
        <v>95</v>
      </c>
      <c r="H15" s="27" t="s">
        <v>46</v>
      </c>
      <c r="I15" s="28" t="s">
        <v>54</v>
      </c>
      <c r="J15" s="27" t="s">
        <v>122</v>
      </c>
      <c r="K15" s="28" t="s">
        <v>8</v>
      </c>
      <c r="L15" s="28"/>
      <c r="M15" s="28">
        <v>1</v>
      </c>
      <c r="N15" s="30">
        <v>1500</v>
      </c>
      <c r="O15" s="27"/>
      <c r="P15" s="27" t="s">
        <v>51</v>
      </c>
      <c r="Q15" s="27" t="str">
        <f>_xlfn.CONCAT(Table14[[#This Row],[Clase]]," ",Table14[[#This Row],[Tipo]])</f>
        <v>Guitarra G</v>
      </c>
      <c r="R15" s="30">
        <v>0</v>
      </c>
      <c r="S15" s="30">
        <v>0</v>
      </c>
      <c r="T15" s="30">
        <v>0</v>
      </c>
      <c r="U15" s="30">
        <v>0</v>
      </c>
      <c r="V15" s="30">
        <v>1500</v>
      </c>
      <c r="W15" s="30">
        <v>1500</v>
      </c>
      <c r="X15" s="30">
        <v>1500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/>
      <c r="AJ15" s="30"/>
      <c r="AK15" s="30"/>
      <c r="AL15" s="30"/>
      <c r="AM15" s="30"/>
      <c r="AN15" s="30"/>
      <c r="AO15" s="30"/>
      <c r="AP15" s="30"/>
      <c r="AQ15" s="30"/>
      <c r="AR15" s="30">
        <v>0</v>
      </c>
      <c r="AS15" s="4">
        <f>SUM(Table14[[#This Row],[Julio]:[Septiembre3]])</f>
        <v>4500</v>
      </c>
      <c r="AT15" s="23"/>
    </row>
    <row r="16" spans="1:46" x14ac:dyDescent="0.3">
      <c r="A16" s="56">
        <v>15</v>
      </c>
      <c r="B16" s="27" t="s">
        <v>123</v>
      </c>
      <c r="C16" s="28">
        <v>11</v>
      </c>
      <c r="D16" s="27" t="s">
        <v>39</v>
      </c>
      <c r="E16" s="29">
        <v>45300</v>
      </c>
      <c r="F16" s="29">
        <v>45331</v>
      </c>
      <c r="G16" s="27" t="s">
        <v>95</v>
      </c>
      <c r="H16" s="27" t="s">
        <v>47</v>
      </c>
      <c r="I16" s="28" t="s">
        <v>54</v>
      </c>
      <c r="J16" s="27" t="s">
        <v>124</v>
      </c>
      <c r="K16" s="28" t="s">
        <v>97</v>
      </c>
      <c r="L16" s="28" t="s">
        <v>125</v>
      </c>
      <c r="M16" s="28">
        <v>1</v>
      </c>
      <c r="N16" s="23">
        <v>1350</v>
      </c>
      <c r="O16" s="27" t="s">
        <v>114</v>
      </c>
      <c r="P16" s="27" t="s">
        <v>51</v>
      </c>
      <c r="Q16" s="27" t="str">
        <f>_xlfn.CONCAT(Table14[[#This Row],[Clase]]," ",Table14[[#This Row],[Tipo]])</f>
        <v>Batería G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1350</v>
      </c>
      <c r="X16" s="30">
        <v>1350</v>
      </c>
      <c r="Y16" s="30">
        <v>1350</v>
      </c>
      <c r="Z16" s="30">
        <v>1350</v>
      </c>
      <c r="AA16" s="30">
        <v>1350</v>
      </c>
      <c r="AB16" s="30">
        <v>1350</v>
      </c>
      <c r="AC16" s="30">
        <v>1350</v>
      </c>
      <c r="AD16" s="30">
        <v>1350</v>
      </c>
      <c r="AE16" s="30">
        <v>1350</v>
      </c>
      <c r="AF16" s="30">
        <v>1350</v>
      </c>
      <c r="AG16" s="30">
        <v>1350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/>
      <c r="AO16" s="30"/>
      <c r="AP16" s="30"/>
      <c r="AQ16" s="30"/>
      <c r="AR16" s="30"/>
      <c r="AS16" s="4">
        <f>SUM(Table14[[#This Row],[Julio]:[Septiembre3]])</f>
        <v>14850</v>
      </c>
      <c r="AT16" s="23"/>
    </row>
    <row r="17" spans="1:46" x14ac:dyDescent="0.3">
      <c r="A17" s="57">
        <v>16</v>
      </c>
      <c r="B17" t="s">
        <v>126</v>
      </c>
      <c r="C17" s="1">
        <v>40</v>
      </c>
      <c r="D17" t="s">
        <v>39</v>
      </c>
      <c r="E17" s="20">
        <v>45355</v>
      </c>
      <c r="F17" s="20">
        <v>45386</v>
      </c>
      <c r="G17" t="s">
        <v>95</v>
      </c>
      <c r="H17" t="s">
        <v>47</v>
      </c>
      <c r="I17" s="1" t="s">
        <v>55</v>
      </c>
      <c r="J17" t="s">
        <v>127</v>
      </c>
      <c r="K17" s="1" t="s">
        <v>97</v>
      </c>
      <c r="L17" s="1" t="s">
        <v>128</v>
      </c>
      <c r="M17" s="1">
        <v>1</v>
      </c>
      <c r="N17" s="23">
        <v>2000</v>
      </c>
      <c r="O17" t="s">
        <v>114</v>
      </c>
      <c r="P17" t="s">
        <v>45</v>
      </c>
      <c r="Q17" s="31" t="str">
        <f>_xlfn.CONCAT(Table14[[#This Row],[Clase]]," ",Table14[[#This Row],[Tipo]])</f>
        <v>Batería I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2000</v>
      </c>
      <c r="AA17" s="23">
        <v>2000</v>
      </c>
      <c r="AB17" s="23">
        <v>2000</v>
      </c>
      <c r="AC17" s="23">
        <v>2000</v>
      </c>
      <c r="AD17" s="23">
        <v>2000</v>
      </c>
      <c r="AE17" s="23">
        <v>2000</v>
      </c>
      <c r="AF17" s="23">
        <v>1800</v>
      </c>
      <c r="AG17" s="23">
        <v>1800</v>
      </c>
      <c r="AH17" s="23">
        <v>1800</v>
      </c>
      <c r="AI17" s="23">
        <v>1800</v>
      </c>
      <c r="AJ17" s="23">
        <v>1800</v>
      </c>
      <c r="AK17" s="41">
        <v>1800</v>
      </c>
      <c r="AL17" s="41">
        <v>1800</v>
      </c>
      <c r="AM17" s="41">
        <v>1800</v>
      </c>
      <c r="AN17" s="41">
        <v>1800</v>
      </c>
      <c r="AO17" s="41">
        <v>1800</v>
      </c>
      <c r="AP17" s="41">
        <v>1800</v>
      </c>
      <c r="AQ17" s="41">
        <v>1800</v>
      </c>
      <c r="AR17" s="23"/>
      <c r="AS17" s="4">
        <f>SUM(Table14[[#This Row],[Julio]:[Septiembre3]])</f>
        <v>33600</v>
      </c>
      <c r="AT17" s="23"/>
    </row>
    <row r="18" spans="1:46" x14ac:dyDescent="0.3">
      <c r="A18" s="56">
        <v>17</v>
      </c>
      <c r="B18" s="27" t="s">
        <v>129</v>
      </c>
      <c r="C18" s="28">
        <v>12</v>
      </c>
      <c r="D18" s="27" t="s">
        <v>42</v>
      </c>
      <c r="E18" s="29">
        <v>45370</v>
      </c>
      <c r="F18" s="29">
        <v>45401</v>
      </c>
      <c r="G18" s="27" t="s">
        <v>95</v>
      </c>
      <c r="H18" s="27" t="s">
        <v>50</v>
      </c>
      <c r="I18" s="28" t="s">
        <v>54</v>
      </c>
      <c r="J18" s="27" t="s">
        <v>124</v>
      </c>
      <c r="K18" s="28" t="s">
        <v>97</v>
      </c>
      <c r="L18" s="28"/>
      <c r="M18" s="28">
        <v>1</v>
      </c>
      <c r="N18" s="30">
        <v>1500</v>
      </c>
      <c r="O18" s="27" t="s">
        <v>130</v>
      </c>
      <c r="P18" s="27" t="s">
        <v>51</v>
      </c>
      <c r="Q18" s="27" t="str">
        <f>_xlfn.CONCAT(Table14[[#This Row],[Clase]]," ",Table14[[#This Row],[Tipo]])</f>
        <v>Bajo G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1500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/>
      <c r="AJ18" s="30"/>
      <c r="AK18" s="30"/>
      <c r="AL18" s="30"/>
      <c r="AM18" s="30"/>
      <c r="AN18" s="30"/>
      <c r="AO18" s="30"/>
      <c r="AP18" s="30"/>
      <c r="AQ18" s="30"/>
      <c r="AR18" s="30">
        <v>0</v>
      </c>
      <c r="AS18" s="4">
        <f>SUM(Table14[[#This Row],[Julio]:[Septiembre3]])</f>
        <v>1500</v>
      </c>
      <c r="AT18" s="23"/>
    </row>
    <row r="19" spans="1:46" x14ac:dyDescent="0.3">
      <c r="A19" s="56">
        <v>18</v>
      </c>
      <c r="B19" s="27" t="s">
        <v>131</v>
      </c>
      <c r="C19" s="28">
        <v>15</v>
      </c>
      <c r="D19" s="27" t="s">
        <v>38</v>
      </c>
      <c r="E19" s="29">
        <v>45366</v>
      </c>
      <c r="F19" s="29">
        <v>45397</v>
      </c>
      <c r="G19" s="27" t="s">
        <v>95</v>
      </c>
      <c r="H19" s="27" t="s">
        <v>46</v>
      </c>
      <c r="I19" s="28" t="s">
        <v>54</v>
      </c>
      <c r="J19" s="27" t="s">
        <v>96</v>
      </c>
      <c r="K19" s="28" t="s">
        <v>97</v>
      </c>
      <c r="L19" s="28" t="s">
        <v>132</v>
      </c>
      <c r="M19" s="28">
        <v>1</v>
      </c>
      <c r="N19" s="23">
        <v>1350</v>
      </c>
      <c r="O19" s="27" t="s">
        <v>114</v>
      </c>
      <c r="P19" s="27" t="s">
        <v>51</v>
      </c>
      <c r="Q19" s="27" t="str">
        <f>_xlfn.CONCAT(Table14[[#This Row],[Clase]]," ",Table14[[#This Row],[Tipo]])</f>
        <v>Guitarra G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1350</v>
      </c>
      <c r="AA19" s="30">
        <v>1350</v>
      </c>
      <c r="AB19" s="30">
        <v>1350</v>
      </c>
      <c r="AC19" s="30">
        <v>1350</v>
      </c>
      <c r="AD19" s="30">
        <v>1350</v>
      </c>
      <c r="AE19" s="30">
        <v>1350</v>
      </c>
      <c r="AF19" s="30">
        <v>1350</v>
      </c>
      <c r="AG19" s="30">
        <v>1350</v>
      </c>
      <c r="AH19" s="30">
        <v>1350</v>
      </c>
      <c r="AI19" s="30">
        <v>1350</v>
      </c>
      <c r="AJ19" s="30">
        <v>1350</v>
      </c>
      <c r="AK19" s="30">
        <v>1350</v>
      </c>
      <c r="AL19" s="30">
        <v>1350</v>
      </c>
      <c r="AM19" s="30">
        <v>0</v>
      </c>
      <c r="AN19" s="30"/>
      <c r="AO19" s="30"/>
      <c r="AP19" s="30"/>
      <c r="AQ19" s="30"/>
      <c r="AR19" s="30"/>
      <c r="AS19" s="4">
        <f>SUM(Table14[[#This Row],[Julio]:[Septiembre3]])</f>
        <v>17550</v>
      </c>
      <c r="AT19" s="23"/>
    </row>
    <row r="20" spans="1:46" x14ac:dyDescent="0.3">
      <c r="A20" s="56">
        <v>19</v>
      </c>
      <c r="B20" s="27" t="s">
        <v>133</v>
      </c>
      <c r="C20" s="28">
        <v>10</v>
      </c>
      <c r="D20" s="27" t="s">
        <v>40</v>
      </c>
      <c r="E20" s="29">
        <v>45373</v>
      </c>
      <c r="F20" s="29">
        <v>45404</v>
      </c>
      <c r="G20" s="27" t="s">
        <v>95</v>
      </c>
      <c r="H20" s="27" t="s">
        <v>48</v>
      </c>
      <c r="I20" s="28" t="s">
        <v>54</v>
      </c>
      <c r="J20" s="27" t="s">
        <v>134</v>
      </c>
      <c r="K20" s="28" t="s">
        <v>97</v>
      </c>
      <c r="L20" s="28" t="s">
        <v>133</v>
      </c>
      <c r="M20" s="28">
        <v>1</v>
      </c>
      <c r="N20" s="30">
        <v>1350</v>
      </c>
      <c r="O20" s="27" t="s">
        <v>114</v>
      </c>
      <c r="P20" s="27" t="s">
        <v>51</v>
      </c>
      <c r="Q20" s="27" t="str">
        <f>_xlfn.CONCAT(Table14[[#This Row],[Clase]]," ",Table14[[#This Row],[Tipo]])</f>
        <v>Teclado G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1350</v>
      </c>
      <c r="AA20" s="30">
        <v>1350</v>
      </c>
      <c r="AB20" s="30">
        <v>1350</v>
      </c>
      <c r="AC20" s="30">
        <v>1350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>
        <v>0</v>
      </c>
      <c r="AS20" s="4">
        <f>SUM(Table14[[#This Row],[Julio]:[Septiembre3]])</f>
        <v>5400</v>
      </c>
      <c r="AT20" s="23"/>
    </row>
    <row r="21" spans="1:46" x14ac:dyDescent="0.3">
      <c r="A21" s="56">
        <v>20</v>
      </c>
      <c r="B21" s="27" t="s">
        <v>135</v>
      </c>
      <c r="C21" s="28">
        <v>10</v>
      </c>
      <c r="D21" s="27" t="s">
        <v>38</v>
      </c>
      <c r="E21" s="29">
        <v>45420</v>
      </c>
      <c r="F21" s="29">
        <v>45451</v>
      </c>
      <c r="G21" s="27" t="s">
        <v>95</v>
      </c>
      <c r="H21" s="27" t="s">
        <v>46</v>
      </c>
      <c r="I21" s="28" t="s">
        <v>54</v>
      </c>
      <c r="J21" s="27" t="s">
        <v>136</v>
      </c>
      <c r="K21" s="28" t="s">
        <v>97</v>
      </c>
      <c r="L21" s="28"/>
      <c r="M21" s="28">
        <v>1</v>
      </c>
      <c r="N21" s="23">
        <v>1200</v>
      </c>
      <c r="O21" s="27"/>
      <c r="P21" s="27" t="s">
        <v>51</v>
      </c>
      <c r="Q21" s="27" t="str">
        <f>_xlfn.CONCAT(Table14[[#This Row],[Clase]]," ",Table14[[#This Row],[Tipo]])</f>
        <v>Guitarra G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1200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>
        <v>0</v>
      </c>
      <c r="AS21" s="4">
        <f>SUM(Table14[[#This Row],[Julio]:[Septiembre3]])</f>
        <v>1200</v>
      </c>
      <c r="AT21" s="23"/>
    </row>
    <row r="22" spans="1:46" x14ac:dyDescent="0.3">
      <c r="A22" s="56">
        <v>21</v>
      </c>
      <c r="B22" s="27" t="s">
        <v>137</v>
      </c>
      <c r="C22" s="28">
        <v>6</v>
      </c>
      <c r="D22" s="27" t="s">
        <v>39</v>
      </c>
      <c r="E22" s="29">
        <v>45420</v>
      </c>
      <c r="F22" s="29">
        <v>45451</v>
      </c>
      <c r="G22" s="27" t="s">
        <v>95</v>
      </c>
      <c r="H22" s="27" t="s">
        <v>47</v>
      </c>
      <c r="I22" s="28" t="s">
        <v>54</v>
      </c>
      <c r="J22" s="27" t="s">
        <v>136</v>
      </c>
      <c r="K22" s="28" t="s">
        <v>97</v>
      </c>
      <c r="L22" s="28"/>
      <c r="M22" s="28">
        <v>1</v>
      </c>
      <c r="N22" s="23">
        <v>1200</v>
      </c>
      <c r="O22" s="27"/>
      <c r="P22" s="27" t="s">
        <v>51</v>
      </c>
      <c r="Q22" s="27" t="str">
        <f>_xlfn.CONCAT(Table14[[#This Row],[Clase]]," ",Table14[[#This Row],[Tipo]])</f>
        <v>Batería G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1200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/>
      <c r="AO22" s="30"/>
      <c r="AP22" s="30"/>
      <c r="AQ22" s="30"/>
      <c r="AR22" s="30">
        <v>0</v>
      </c>
      <c r="AS22" s="4">
        <f>SUM(Table14[[#This Row],[Julio]:[Septiembre3]])</f>
        <v>1200</v>
      </c>
      <c r="AT22" s="23"/>
    </row>
    <row r="23" spans="1:46" x14ac:dyDescent="0.3">
      <c r="A23" s="56">
        <v>22</v>
      </c>
      <c r="B23" s="27" t="s">
        <v>135</v>
      </c>
      <c r="C23" s="28">
        <v>10</v>
      </c>
      <c r="D23" s="27" t="s">
        <v>40</v>
      </c>
      <c r="E23" s="29">
        <v>45420</v>
      </c>
      <c r="F23" s="29">
        <v>45451</v>
      </c>
      <c r="G23" s="27" t="s">
        <v>95</v>
      </c>
      <c r="H23" s="27" t="s">
        <v>48</v>
      </c>
      <c r="I23" s="28" t="s">
        <v>54</v>
      </c>
      <c r="J23" s="27" t="s">
        <v>138</v>
      </c>
      <c r="K23" s="28" t="s">
        <v>97</v>
      </c>
      <c r="L23" s="28"/>
      <c r="M23" s="28">
        <v>1</v>
      </c>
      <c r="N23" s="30">
        <v>1200</v>
      </c>
      <c r="O23" s="27"/>
      <c r="P23" s="27" t="s">
        <v>51</v>
      </c>
      <c r="Q23" s="27" t="str">
        <f>_xlfn.CONCAT(Table14[[#This Row],[Clase]]," ",Table14[[#This Row],[Tipo]])</f>
        <v>Teclado G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1200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/>
      <c r="AJ23" s="30"/>
      <c r="AK23" s="30"/>
      <c r="AL23" s="30"/>
      <c r="AM23" s="30"/>
      <c r="AN23" s="30"/>
      <c r="AO23" s="30"/>
      <c r="AP23" s="30"/>
      <c r="AQ23" s="30"/>
      <c r="AR23" s="30">
        <v>0</v>
      </c>
      <c r="AS23" s="4">
        <f>SUM(Table14[[#This Row],[Julio]:[Septiembre3]])</f>
        <v>1200</v>
      </c>
      <c r="AT23" s="23"/>
    </row>
    <row r="24" spans="1:46" x14ac:dyDescent="0.3">
      <c r="A24" s="56">
        <v>23</v>
      </c>
      <c r="B24" s="27" t="s">
        <v>137</v>
      </c>
      <c r="C24" s="28">
        <v>6</v>
      </c>
      <c r="D24" s="27" t="s">
        <v>40</v>
      </c>
      <c r="E24" s="29">
        <v>45420</v>
      </c>
      <c r="F24" s="29">
        <v>45451</v>
      </c>
      <c r="G24" s="27" t="s">
        <v>95</v>
      </c>
      <c r="H24" s="27" t="s">
        <v>48</v>
      </c>
      <c r="I24" s="28" t="s">
        <v>54</v>
      </c>
      <c r="J24" s="27" t="s">
        <v>138</v>
      </c>
      <c r="K24" s="28" t="s">
        <v>97</v>
      </c>
      <c r="L24" s="28"/>
      <c r="M24" s="28">
        <v>1</v>
      </c>
      <c r="N24" s="30">
        <v>1200</v>
      </c>
      <c r="O24" s="27"/>
      <c r="P24" s="27" t="s">
        <v>51</v>
      </c>
      <c r="Q24" s="27" t="str">
        <f>_xlfn.CONCAT(Table14[[#This Row],[Clase]]," ",Table14[[#This Row],[Tipo]])</f>
        <v>Teclado G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1200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/>
      <c r="AJ24" s="30"/>
      <c r="AK24" s="30"/>
      <c r="AL24" s="30"/>
      <c r="AM24" s="30"/>
      <c r="AN24" s="30"/>
      <c r="AO24" s="30"/>
      <c r="AP24" s="30"/>
      <c r="AQ24" s="30"/>
      <c r="AR24" s="30">
        <v>0</v>
      </c>
      <c r="AS24" s="4">
        <f>SUM(Table14[[#This Row],[Julio]:[Septiembre3]])</f>
        <v>1200</v>
      </c>
      <c r="AT24" s="23"/>
    </row>
    <row r="25" spans="1:46" x14ac:dyDescent="0.3">
      <c r="A25" s="56">
        <v>24</v>
      </c>
      <c r="B25" s="27" t="s">
        <v>139</v>
      </c>
      <c r="C25" s="28">
        <v>22</v>
      </c>
      <c r="D25" s="27" t="s">
        <v>38</v>
      </c>
      <c r="E25" s="29">
        <v>45453</v>
      </c>
      <c r="F25" s="29">
        <v>45483</v>
      </c>
      <c r="G25" s="27" t="s">
        <v>95</v>
      </c>
      <c r="H25" s="27" t="s">
        <v>46</v>
      </c>
      <c r="I25" s="28" t="s">
        <v>54</v>
      </c>
      <c r="J25" s="27" t="s">
        <v>140</v>
      </c>
      <c r="K25" s="28" t="s">
        <v>97</v>
      </c>
      <c r="L25" s="28" t="s">
        <v>141</v>
      </c>
      <c r="M25" s="28">
        <v>1</v>
      </c>
      <c r="N25" s="23">
        <v>1350</v>
      </c>
      <c r="O25" s="27" t="s">
        <v>114</v>
      </c>
      <c r="P25" s="27" t="s">
        <v>51</v>
      </c>
      <c r="Q25" s="27" t="str">
        <f>_xlfn.CONCAT(Table14[[#This Row],[Clase]]," ",Table14[[#This Row],[Tipo]])</f>
        <v>Guitarra G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1350</v>
      </c>
      <c r="AD25" s="30">
        <v>1350</v>
      </c>
      <c r="AE25" s="30">
        <v>1350</v>
      </c>
      <c r="AF25" s="30">
        <v>1350</v>
      </c>
      <c r="AG25" s="30">
        <v>1350</v>
      </c>
      <c r="AH25" s="30">
        <v>1350</v>
      </c>
      <c r="AI25" s="30">
        <v>0</v>
      </c>
      <c r="AJ25" s="30"/>
      <c r="AK25" s="30"/>
      <c r="AL25" s="30"/>
      <c r="AM25" s="30"/>
      <c r="AN25" s="30"/>
      <c r="AO25" s="30"/>
      <c r="AP25" s="30"/>
      <c r="AQ25" s="30"/>
      <c r="AR25" s="30"/>
      <c r="AS25" s="4">
        <f>SUM(Table14[[#This Row],[Julio]:[Septiembre3]])</f>
        <v>8100</v>
      </c>
      <c r="AT25" s="23"/>
    </row>
    <row r="26" spans="1:46" x14ac:dyDescent="0.3">
      <c r="A26" s="56">
        <v>25</v>
      </c>
      <c r="B26" s="27" t="s">
        <v>142</v>
      </c>
      <c r="C26" s="28">
        <v>16</v>
      </c>
      <c r="D26" s="27" t="s">
        <v>38</v>
      </c>
      <c r="E26" s="29">
        <v>45444</v>
      </c>
      <c r="F26" s="29">
        <v>45474</v>
      </c>
      <c r="G26" s="27" t="s">
        <v>95</v>
      </c>
      <c r="H26" s="27" t="s">
        <v>46</v>
      </c>
      <c r="I26" s="28" t="s">
        <v>54</v>
      </c>
      <c r="J26" s="27" t="s">
        <v>99</v>
      </c>
      <c r="K26" s="28" t="s">
        <v>8</v>
      </c>
      <c r="L26" s="28" t="s">
        <v>143</v>
      </c>
      <c r="M26" s="28">
        <v>1</v>
      </c>
      <c r="N26" s="23">
        <v>1350</v>
      </c>
      <c r="O26" s="27" t="s">
        <v>114</v>
      </c>
      <c r="P26" s="27" t="s">
        <v>51</v>
      </c>
      <c r="Q26" s="27" t="str">
        <f>_xlfn.CONCAT(Table14[[#This Row],[Clase]]," ",Table14[[#This Row],[Tipo]])</f>
        <v>Guitarra G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1350</v>
      </c>
      <c r="AD26" s="30">
        <v>1350</v>
      </c>
      <c r="AE26" s="30">
        <v>1350</v>
      </c>
      <c r="AF26" s="30">
        <v>1350</v>
      </c>
      <c r="AG26" s="30">
        <v>1350</v>
      </c>
      <c r="AH26" s="30">
        <v>1380</v>
      </c>
      <c r="AI26" s="30">
        <v>0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4">
        <f>SUM(Table14[[#This Row],[Julio]:[Septiembre3]])</f>
        <v>8130</v>
      </c>
      <c r="AT26" s="23"/>
    </row>
    <row r="27" spans="1:46" x14ac:dyDescent="0.3">
      <c r="A27" s="57">
        <v>26</v>
      </c>
      <c r="B27" t="s">
        <v>144</v>
      </c>
      <c r="C27" s="1">
        <v>11</v>
      </c>
      <c r="D27" t="s">
        <v>39</v>
      </c>
      <c r="E27" s="20">
        <v>45447</v>
      </c>
      <c r="F27" s="20">
        <v>45477</v>
      </c>
      <c r="G27" t="s">
        <v>95</v>
      </c>
      <c r="H27" t="s">
        <v>47</v>
      </c>
      <c r="I27" s="1" t="s">
        <v>54</v>
      </c>
      <c r="J27" t="s">
        <v>115</v>
      </c>
      <c r="K27" s="1" t="s">
        <v>97</v>
      </c>
      <c r="L27" s="1" t="s">
        <v>145</v>
      </c>
      <c r="M27" s="1">
        <v>1</v>
      </c>
      <c r="N27" s="23">
        <v>1350</v>
      </c>
      <c r="O27" t="s">
        <v>114</v>
      </c>
      <c r="P27" t="s">
        <v>45</v>
      </c>
      <c r="Q27" t="str">
        <f>_xlfn.CONCAT(Table14[[#This Row],[Clase]]," ",Table14[[#This Row],[Tipo]])</f>
        <v>Batería G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1350</v>
      </c>
      <c r="AD27" s="23">
        <v>1350</v>
      </c>
      <c r="AE27" s="23">
        <v>1350</v>
      </c>
      <c r="AF27" s="23">
        <v>1350</v>
      </c>
      <c r="AG27" s="23">
        <v>1350</v>
      </c>
      <c r="AH27" s="23">
        <v>1350</v>
      </c>
      <c r="AI27" s="23">
        <v>1350</v>
      </c>
      <c r="AJ27" s="23">
        <v>1350</v>
      </c>
      <c r="AK27" s="41">
        <v>1350</v>
      </c>
      <c r="AL27" s="41">
        <v>1350</v>
      </c>
      <c r="AM27" s="41">
        <v>1350</v>
      </c>
      <c r="AN27" s="41">
        <v>1350</v>
      </c>
      <c r="AO27" s="41">
        <v>1350</v>
      </c>
      <c r="AP27" s="41">
        <v>1350</v>
      </c>
      <c r="AQ27" s="41">
        <v>1350</v>
      </c>
      <c r="AR27" s="23"/>
      <c r="AS27" s="4">
        <f>SUM(Table14[[#This Row],[Julio]:[Septiembre3]])</f>
        <v>20250</v>
      </c>
      <c r="AT27" s="23"/>
    </row>
    <row r="28" spans="1:46" x14ac:dyDescent="0.3">
      <c r="A28" s="57">
        <v>27</v>
      </c>
      <c r="B28" t="s">
        <v>146</v>
      </c>
      <c r="C28" s="1">
        <v>12</v>
      </c>
      <c r="D28" t="s">
        <v>38</v>
      </c>
      <c r="E28" s="20">
        <v>45443</v>
      </c>
      <c r="F28" s="20">
        <v>45473</v>
      </c>
      <c r="G28" t="s">
        <v>95</v>
      </c>
      <c r="H28" t="s">
        <v>46</v>
      </c>
      <c r="I28" s="1" t="s">
        <v>54</v>
      </c>
      <c r="J28" t="s">
        <v>127</v>
      </c>
      <c r="K28" s="1" t="s">
        <v>97</v>
      </c>
      <c r="L28" s="1" t="s">
        <v>147</v>
      </c>
      <c r="M28" s="1">
        <v>1</v>
      </c>
      <c r="N28" s="23">
        <v>1350</v>
      </c>
      <c r="O28" t="s">
        <v>114</v>
      </c>
      <c r="P28" t="s">
        <v>45</v>
      </c>
      <c r="Q28" t="str">
        <f>_xlfn.CONCAT(Table14[[#This Row],[Clase]]," ",Table14[[#This Row],[Tipo]])</f>
        <v>Guitarra G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1350</v>
      </c>
      <c r="AC28" s="23">
        <v>1350</v>
      </c>
      <c r="AD28" s="23">
        <v>1350</v>
      </c>
      <c r="AE28" s="23">
        <v>1350</v>
      </c>
      <c r="AF28" s="23">
        <v>1350</v>
      </c>
      <c r="AG28" s="23">
        <v>1275</v>
      </c>
      <c r="AH28" s="23">
        <v>1275</v>
      </c>
      <c r="AI28" s="23">
        <v>1275</v>
      </c>
      <c r="AJ28" s="23">
        <v>1275</v>
      </c>
      <c r="AK28" s="41">
        <v>1275</v>
      </c>
      <c r="AL28" s="41">
        <v>1275</v>
      </c>
      <c r="AM28" s="41">
        <v>1350</v>
      </c>
      <c r="AN28" s="41">
        <v>1350</v>
      </c>
      <c r="AO28" s="41">
        <v>1350</v>
      </c>
      <c r="AP28" s="41">
        <v>1350</v>
      </c>
      <c r="AQ28" s="41">
        <v>1350</v>
      </c>
      <c r="AR28" s="23"/>
      <c r="AS28" s="4">
        <f>SUM(Table14[[#This Row],[Julio]:[Septiembre3]])</f>
        <v>21150</v>
      </c>
      <c r="AT28" s="23" t="s">
        <v>594</v>
      </c>
    </row>
    <row r="29" spans="1:46" x14ac:dyDescent="0.3">
      <c r="A29" s="57">
        <v>28</v>
      </c>
      <c r="B29" t="s">
        <v>148</v>
      </c>
      <c r="C29" s="1">
        <v>8</v>
      </c>
      <c r="D29" t="s">
        <v>41</v>
      </c>
      <c r="E29" s="20">
        <v>45478</v>
      </c>
      <c r="F29" s="20">
        <v>45509</v>
      </c>
      <c r="G29" t="s">
        <v>95</v>
      </c>
      <c r="H29" t="s">
        <v>46</v>
      </c>
      <c r="I29" s="1" t="s">
        <v>54</v>
      </c>
      <c r="J29" t="s">
        <v>149</v>
      </c>
      <c r="K29" s="1" t="s">
        <v>97</v>
      </c>
      <c r="L29" s="1" t="s">
        <v>150</v>
      </c>
      <c r="M29" s="1">
        <v>1</v>
      </c>
      <c r="N29" s="23">
        <v>1350</v>
      </c>
      <c r="O29" t="s">
        <v>114</v>
      </c>
      <c r="P29" t="s">
        <v>45</v>
      </c>
      <c r="Q29" t="str">
        <f>_xlfn.CONCAT(Table14[[#This Row],[Clase]]," ",Table14[[#This Row],[Tipo]])</f>
        <v>Guitarra G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1350</v>
      </c>
      <c r="AE29" s="23">
        <v>1350</v>
      </c>
      <c r="AF29" s="23">
        <v>1350</v>
      </c>
      <c r="AG29" s="23">
        <v>1350</v>
      </c>
      <c r="AH29" s="23">
        <v>1350</v>
      </c>
      <c r="AI29" s="23">
        <v>1350</v>
      </c>
      <c r="AJ29" s="23">
        <v>1350</v>
      </c>
      <c r="AK29" s="41">
        <v>1350</v>
      </c>
      <c r="AL29" s="41">
        <v>1350</v>
      </c>
      <c r="AM29" s="41">
        <v>1350</v>
      </c>
      <c r="AN29" s="41">
        <v>1350</v>
      </c>
      <c r="AO29" s="41">
        <v>1350</v>
      </c>
      <c r="AP29" s="41">
        <v>1350</v>
      </c>
      <c r="AQ29" s="41">
        <v>1350</v>
      </c>
      <c r="AR29" s="23"/>
      <c r="AS29" s="4">
        <f>SUM(Table14[[#This Row],[Julio]:[Septiembre3]])</f>
        <v>18900</v>
      </c>
      <c r="AT29" s="23"/>
    </row>
    <row r="30" spans="1:46" x14ac:dyDescent="0.3">
      <c r="A30" s="56">
        <v>29</v>
      </c>
      <c r="B30" s="27" t="s">
        <v>151</v>
      </c>
      <c r="C30" s="28">
        <v>16</v>
      </c>
      <c r="D30" s="27" t="s">
        <v>38</v>
      </c>
      <c r="E30" s="29">
        <v>45478</v>
      </c>
      <c r="F30" s="29">
        <v>45509</v>
      </c>
      <c r="G30" s="27" t="s">
        <v>95</v>
      </c>
      <c r="H30" s="27" t="s">
        <v>46</v>
      </c>
      <c r="I30" s="28" t="s">
        <v>54</v>
      </c>
      <c r="J30" s="27" t="s">
        <v>152</v>
      </c>
      <c r="K30" s="28" t="s">
        <v>97</v>
      </c>
      <c r="L30" s="28" t="s">
        <v>153</v>
      </c>
      <c r="M30" s="28">
        <v>1</v>
      </c>
      <c r="N30" s="23">
        <v>1350</v>
      </c>
      <c r="O30" s="27" t="s">
        <v>114</v>
      </c>
      <c r="P30" s="27" t="s">
        <v>51</v>
      </c>
      <c r="Q30" s="27" t="str">
        <f>_xlfn.CONCAT(Table14[[#This Row],[Clase]]," ",Table14[[#This Row],[Tipo]])</f>
        <v>Guitarra G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1350</v>
      </c>
      <c r="AE30" s="30">
        <v>1350</v>
      </c>
      <c r="AF30" s="30">
        <v>1350</v>
      </c>
      <c r="AG30" s="30">
        <v>1350</v>
      </c>
      <c r="AH30" s="30">
        <v>1350</v>
      </c>
      <c r="AI30" s="30">
        <v>1350</v>
      </c>
      <c r="AJ30" s="30">
        <v>0</v>
      </c>
      <c r="AK30" s="30"/>
      <c r="AL30" s="30"/>
      <c r="AM30" s="30"/>
      <c r="AN30" s="30"/>
      <c r="AO30" s="30"/>
      <c r="AP30" s="30"/>
      <c r="AQ30" s="30"/>
      <c r="AR30" s="30"/>
      <c r="AS30" s="4">
        <f>SUM(Table14[[#This Row],[Julio]:[Septiembre3]])</f>
        <v>8100</v>
      </c>
      <c r="AT30" s="23"/>
    </row>
    <row r="31" spans="1:46" x14ac:dyDescent="0.3">
      <c r="A31" s="57">
        <v>30</v>
      </c>
      <c r="B31" t="s">
        <v>617</v>
      </c>
      <c r="C31" s="1">
        <v>15</v>
      </c>
      <c r="D31" t="s">
        <v>41</v>
      </c>
      <c r="E31" s="20">
        <v>45477</v>
      </c>
      <c r="F31" s="20">
        <v>45760</v>
      </c>
      <c r="G31" t="s">
        <v>95</v>
      </c>
      <c r="H31" t="s">
        <v>46</v>
      </c>
      <c r="I31" s="1" t="s">
        <v>54</v>
      </c>
      <c r="J31" t="s">
        <v>154</v>
      </c>
      <c r="K31" s="1" t="s">
        <v>97</v>
      </c>
      <c r="L31" s="1" t="s">
        <v>155</v>
      </c>
      <c r="M31" s="1">
        <v>1</v>
      </c>
      <c r="N31" s="23">
        <v>1350</v>
      </c>
      <c r="O31" t="s">
        <v>114</v>
      </c>
      <c r="P31" t="s">
        <v>45</v>
      </c>
      <c r="Q31" t="str">
        <f>_xlfn.CONCAT(Table14[[#This Row],[Clase]]," ",Table14[[#This Row],[Tipo]])</f>
        <v>Guitarra G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1350</v>
      </c>
      <c r="AE31" s="23">
        <v>1350</v>
      </c>
      <c r="AF31" s="23">
        <v>1350</v>
      </c>
      <c r="AG31" s="23">
        <v>1350</v>
      </c>
      <c r="AH31" s="23">
        <v>1350</v>
      </c>
      <c r="AI31" s="23">
        <v>1350</v>
      </c>
      <c r="AJ31" s="23">
        <v>1350</v>
      </c>
      <c r="AK31" s="41">
        <v>1350</v>
      </c>
      <c r="AL31" s="41">
        <v>1350</v>
      </c>
      <c r="AM31" s="41">
        <v>1350</v>
      </c>
      <c r="AN31" s="41">
        <v>1350</v>
      </c>
      <c r="AO31" s="41">
        <v>1350</v>
      </c>
      <c r="AP31" s="41">
        <v>1350</v>
      </c>
      <c r="AQ31" s="41">
        <v>1350</v>
      </c>
      <c r="AR31" s="23"/>
      <c r="AS31" s="4">
        <f>SUM(Table14[[#This Row],[Julio]:[Septiembre3]])</f>
        <v>18900</v>
      </c>
      <c r="AT31" s="23"/>
    </row>
    <row r="32" spans="1:46" x14ac:dyDescent="0.3">
      <c r="A32" s="56">
        <v>31</v>
      </c>
      <c r="B32" s="27" t="s">
        <v>156</v>
      </c>
      <c r="C32" s="28">
        <v>30</v>
      </c>
      <c r="D32" s="27" t="s">
        <v>40</v>
      </c>
      <c r="E32" s="29">
        <v>45491</v>
      </c>
      <c r="F32" s="29">
        <v>45522</v>
      </c>
      <c r="G32" s="27" t="s">
        <v>95</v>
      </c>
      <c r="H32" s="27" t="s">
        <v>48</v>
      </c>
      <c r="I32" s="28" t="s">
        <v>54</v>
      </c>
      <c r="J32" s="27" t="s">
        <v>157</v>
      </c>
      <c r="K32" s="28" t="s">
        <v>8</v>
      </c>
      <c r="L32" s="28"/>
      <c r="M32" s="28">
        <v>1</v>
      </c>
      <c r="N32" s="30">
        <v>1500</v>
      </c>
      <c r="O32" s="27"/>
      <c r="P32" s="27" t="s">
        <v>51</v>
      </c>
      <c r="Q32" s="27" t="str">
        <f>_xlfn.CONCAT(Table14[[#This Row],[Clase]]," ",Table14[[#This Row],[Tipo]])</f>
        <v>Teclado G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1500</v>
      </c>
      <c r="AE32" s="30">
        <v>1800</v>
      </c>
      <c r="AF32" s="30">
        <v>0</v>
      </c>
      <c r="AG32" s="30">
        <v>0</v>
      </c>
      <c r="AH32" s="30">
        <v>0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>
        <v>0</v>
      </c>
      <c r="AS32" s="37">
        <f>SUM(Table14[[#This Row],[Julio]:[Septiembre3]])</f>
        <v>3300</v>
      </c>
      <c r="AT32" s="23"/>
    </row>
    <row r="33" spans="1:48" x14ac:dyDescent="0.3">
      <c r="A33" s="56">
        <v>32</v>
      </c>
      <c r="B33" s="27" t="s">
        <v>156</v>
      </c>
      <c r="C33" s="28">
        <v>30</v>
      </c>
      <c r="D33" s="27" t="s">
        <v>43</v>
      </c>
      <c r="E33" s="29">
        <v>45491</v>
      </c>
      <c r="F33" s="29">
        <v>45522</v>
      </c>
      <c r="G33" s="27" t="s">
        <v>95</v>
      </c>
      <c r="H33" s="27" t="s">
        <v>49</v>
      </c>
      <c r="I33" s="28" t="s">
        <v>54</v>
      </c>
      <c r="J33" s="27" t="s">
        <v>157</v>
      </c>
      <c r="K33" s="28" t="s">
        <v>8</v>
      </c>
      <c r="L33" s="28"/>
      <c r="M33" s="28">
        <v>1</v>
      </c>
      <c r="N33" s="30">
        <v>1500</v>
      </c>
      <c r="O33" s="27"/>
      <c r="P33" s="27" t="s">
        <v>51</v>
      </c>
      <c r="Q33" s="27" t="str">
        <f>_xlfn.CONCAT(Table14[[#This Row],[Clase]]," ",Table14[[#This Row],[Tipo]])</f>
        <v>Canto G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1500</v>
      </c>
      <c r="AE33" s="30">
        <v>1800</v>
      </c>
      <c r="AF33" s="30">
        <v>0</v>
      </c>
      <c r="AG33" s="30">
        <v>0</v>
      </c>
      <c r="AH33" s="30">
        <v>0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>
        <v>0</v>
      </c>
      <c r="AS33" s="37">
        <f>SUM(Table14[[#This Row],[Julio]:[Septiembre3]])</f>
        <v>3300</v>
      </c>
      <c r="AT33" s="23"/>
    </row>
    <row r="34" spans="1:48" x14ac:dyDescent="0.3">
      <c r="A34" s="56">
        <v>33</v>
      </c>
      <c r="B34" s="27" t="s">
        <v>158</v>
      </c>
      <c r="C34" s="28">
        <v>35</v>
      </c>
      <c r="D34" s="27" t="s">
        <v>39</v>
      </c>
      <c r="E34" s="29">
        <v>45536</v>
      </c>
      <c r="F34" s="29">
        <v>45566</v>
      </c>
      <c r="G34" s="27" t="s">
        <v>95</v>
      </c>
      <c r="H34" s="27" t="s">
        <v>47</v>
      </c>
      <c r="I34" s="28" t="s">
        <v>54</v>
      </c>
      <c r="J34" s="27" t="s">
        <v>152</v>
      </c>
      <c r="K34" s="28" t="s">
        <v>97</v>
      </c>
      <c r="L34" s="28" t="s">
        <v>158</v>
      </c>
      <c r="M34" s="28">
        <v>2</v>
      </c>
      <c r="N34" s="30">
        <v>1250</v>
      </c>
      <c r="O34" s="27" t="s">
        <v>114</v>
      </c>
      <c r="P34" s="27" t="s">
        <v>51</v>
      </c>
      <c r="Q34" s="27" t="str">
        <f>_xlfn.CONCAT(Table14[[#This Row],[Clase]]," ",Table14[[#This Row],[Tipo]])</f>
        <v>Batería G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1250</v>
      </c>
      <c r="AF34" s="30">
        <v>1250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/>
      <c r="AO34" s="30"/>
      <c r="AP34" s="30"/>
      <c r="AQ34" s="30"/>
      <c r="AR34" s="30">
        <v>0</v>
      </c>
      <c r="AS34" s="4">
        <f>SUM(Table14[[#This Row],[Julio]:[Septiembre3]])</f>
        <v>2500</v>
      </c>
      <c r="AT34" s="23"/>
    </row>
    <row r="35" spans="1:48" x14ac:dyDescent="0.3">
      <c r="A35" s="56">
        <v>34</v>
      </c>
      <c r="B35" s="27" t="s">
        <v>158</v>
      </c>
      <c r="C35" s="28">
        <v>35</v>
      </c>
      <c r="D35" s="27" t="s">
        <v>43</v>
      </c>
      <c r="E35" s="29">
        <v>45536</v>
      </c>
      <c r="F35" s="29">
        <v>45566</v>
      </c>
      <c r="G35" s="27" t="s">
        <v>95</v>
      </c>
      <c r="H35" s="27" t="s">
        <v>49</v>
      </c>
      <c r="I35" s="28" t="s">
        <v>54</v>
      </c>
      <c r="J35" s="27" t="s">
        <v>159</v>
      </c>
      <c r="K35" s="28" t="s">
        <v>97</v>
      </c>
      <c r="L35" s="27" t="s">
        <v>158</v>
      </c>
      <c r="M35" s="28"/>
      <c r="N35" s="30"/>
      <c r="O35" s="27" t="s">
        <v>114</v>
      </c>
      <c r="P35" s="27" t="s">
        <v>51</v>
      </c>
      <c r="Q35" s="27" t="str">
        <f>_xlfn.CONCAT(Table14[[#This Row],[Clase]]," ",Table14[[#This Row],[Tipo]])</f>
        <v>Canto G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1250</v>
      </c>
      <c r="AF35" s="30">
        <v>1250</v>
      </c>
      <c r="AG35" s="30">
        <v>0</v>
      </c>
      <c r="AH35" s="30">
        <v>0</v>
      </c>
      <c r="AI35" s="30"/>
      <c r="AJ35" s="30"/>
      <c r="AK35" s="30"/>
      <c r="AL35" s="30"/>
      <c r="AM35" s="30"/>
      <c r="AN35" s="30"/>
      <c r="AO35" s="30"/>
      <c r="AP35" s="30"/>
      <c r="AQ35" s="30"/>
      <c r="AR35" s="30">
        <v>0</v>
      </c>
      <c r="AS35" s="4">
        <f>SUM(Table14[[#This Row],[Julio]:[Septiembre3]])</f>
        <v>2500</v>
      </c>
      <c r="AT35" s="23"/>
    </row>
    <row r="36" spans="1:48" x14ac:dyDescent="0.3">
      <c r="A36" s="56">
        <v>35</v>
      </c>
      <c r="B36" s="27" t="s">
        <v>160</v>
      </c>
      <c r="C36" s="28">
        <v>40</v>
      </c>
      <c r="D36" s="27" t="s">
        <v>43</v>
      </c>
      <c r="E36" s="29">
        <v>45540</v>
      </c>
      <c r="F36" s="29">
        <v>45935</v>
      </c>
      <c r="G36" s="27" t="s">
        <v>95</v>
      </c>
      <c r="H36" s="27" t="s">
        <v>49</v>
      </c>
      <c r="I36" s="28" t="s">
        <v>54</v>
      </c>
      <c r="J36" s="27" t="s">
        <v>161</v>
      </c>
      <c r="K36" s="28" t="s">
        <v>97</v>
      </c>
      <c r="L36" s="27" t="s">
        <v>160</v>
      </c>
      <c r="M36" s="28">
        <v>1</v>
      </c>
      <c r="N36" s="23">
        <v>1350</v>
      </c>
      <c r="O36" s="27" t="s">
        <v>114</v>
      </c>
      <c r="P36" s="27" t="s">
        <v>51</v>
      </c>
      <c r="Q36" s="27" t="str">
        <f>_xlfn.CONCAT(Table14[[#This Row],[Clase]]," ",Table14[[#This Row],[Tipo]])</f>
        <v>Canto G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1350</v>
      </c>
      <c r="AF36" s="30">
        <v>1350</v>
      </c>
      <c r="AG36" s="30">
        <v>1350</v>
      </c>
      <c r="AH36" s="30">
        <v>1350</v>
      </c>
      <c r="AI36" s="30">
        <v>1350</v>
      </c>
      <c r="AJ36" s="30">
        <v>1350</v>
      </c>
      <c r="AK36" s="30">
        <v>1350</v>
      </c>
      <c r="AL36" s="30">
        <v>1350</v>
      </c>
      <c r="AM36" s="30">
        <v>1350</v>
      </c>
      <c r="AN36" s="30">
        <v>1350</v>
      </c>
      <c r="AO36" s="30">
        <v>1350</v>
      </c>
      <c r="AP36" s="30">
        <v>0</v>
      </c>
      <c r="AQ36" s="30"/>
      <c r="AR36" s="30"/>
      <c r="AS36" s="4">
        <f>SUM(Table14[[#This Row],[Julio]:[Septiembre3]])</f>
        <v>14850</v>
      </c>
      <c r="AT36" s="23"/>
    </row>
    <row r="37" spans="1:48" x14ac:dyDescent="0.3">
      <c r="A37" s="56">
        <v>36</v>
      </c>
      <c r="B37" s="27" t="s">
        <v>162</v>
      </c>
      <c r="C37" s="28">
        <v>35</v>
      </c>
      <c r="D37" s="27" t="s">
        <v>40</v>
      </c>
      <c r="E37" s="29">
        <v>45532</v>
      </c>
      <c r="F37" s="29">
        <v>45563</v>
      </c>
      <c r="G37" s="27" t="s">
        <v>95</v>
      </c>
      <c r="H37" s="27" t="s">
        <v>48</v>
      </c>
      <c r="I37" s="28" t="s">
        <v>54</v>
      </c>
      <c r="J37" s="27" t="s">
        <v>163</v>
      </c>
      <c r="K37" s="28" t="s">
        <v>97</v>
      </c>
      <c r="L37" s="27" t="s">
        <v>162</v>
      </c>
      <c r="M37" s="28">
        <v>1</v>
      </c>
      <c r="N37" s="23">
        <v>1350</v>
      </c>
      <c r="O37" s="27" t="s">
        <v>114</v>
      </c>
      <c r="P37" s="27" t="s">
        <v>51</v>
      </c>
      <c r="Q37" s="27" t="str">
        <f>_xlfn.CONCAT(Table14[[#This Row],[Clase]]," ",Table14[[#This Row],[Tipo]])</f>
        <v>Teclado G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1350</v>
      </c>
      <c r="AF37" s="30">
        <v>1350</v>
      </c>
      <c r="AG37" s="30">
        <v>1350</v>
      </c>
      <c r="AH37" s="30">
        <v>0</v>
      </c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4">
        <f>SUM(Table14[[#This Row],[Julio]:[Septiembre3]])</f>
        <v>4050</v>
      </c>
      <c r="AT37" s="23"/>
    </row>
    <row r="38" spans="1:48" x14ac:dyDescent="0.3">
      <c r="A38" s="57">
        <v>37</v>
      </c>
      <c r="B38" t="s">
        <v>625</v>
      </c>
      <c r="C38" s="1">
        <v>44</v>
      </c>
      <c r="D38" t="s">
        <v>41</v>
      </c>
      <c r="E38" s="20">
        <v>45535</v>
      </c>
      <c r="F38" s="20">
        <v>45565</v>
      </c>
      <c r="G38" t="s">
        <v>95</v>
      </c>
      <c r="H38" t="s">
        <v>46</v>
      </c>
      <c r="I38" s="1" t="s">
        <v>54</v>
      </c>
      <c r="J38" t="s">
        <v>165</v>
      </c>
      <c r="K38" s="1" t="s">
        <v>97</v>
      </c>
      <c r="L38" s="1" t="s">
        <v>164</v>
      </c>
      <c r="M38" s="1">
        <v>1</v>
      </c>
      <c r="N38" s="23">
        <v>1350</v>
      </c>
      <c r="O38" t="s">
        <v>114</v>
      </c>
      <c r="P38" t="s">
        <v>45</v>
      </c>
      <c r="Q38" t="str">
        <f>_xlfn.CONCAT(Table14[[#This Row],[Clase]]," ",Table14[[#This Row],[Tipo]])</f>
        <v>Guitarra G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1350</v>
      </c>
      <c r="AG38" s="23">
        <v>1350</v>
      </c>
      <c r="AH38" s="23">
        <v>1350</v>
      </c>
      <c r="AI38" s="41">
        <v>1350</v>
      </c>
      <c r="AJ38" s="41">
        <v>1350</v>
      </c>
      <c r="AK38" s="41">
        <v>1350</v>
      </c>
      <c r="AL38" s="41">
        <v>1350</v>
      </c>
      <c r="AM38" s="41">
        <v>1350</v>
      </c>
      <c r="AN38" s="41">
        <v>1350</v>
      </c>
      <c r="AO38" s="41">
        <v>1350</v>
      </c>
      <c r="AP38" s="41">
        <v>1350</v>
      </c>
      <c r="AQ38" s="41">
        <v>1350</v>
      </c>
      <c r="AR38" s="23"/>
      <c r="AS38" s="4">
        <f>SUM(Table14[[#This Row],[Julio]:[Septiembre3]])</f>
        <v>16200</v>
      </c>
      <c r="AT38" s="23"/>
    </row>
    <row r="39" spans="1:48" x14ac:dyDescent="0.3">
      <c r="A39" s="57">
        <v>38</v>
      </c>
      <c r="B39" t="s">
        <v>166</v>
      </c>
      <c r="C39" s="1">
        <v>39</v>
      </c>
      <c r="D39" t="s">
        <v>42</v>
      </c>
      <c r="E39" s="20">
        <v>45548</v>
      </c>
      <c r="F39" s="20">
        <v>45545</v>
      </c>
      <c r="G39" t="s">
        <v>95</v>
      </c>
      <c r="H39" t="s">
        <v>50</v>
      </c>
      <c r="I39" s="1" t="s">
        <v>54</v>
      </c>
      <c r="J39" t="s">
        <v>99</v>
      </c>
      <c r="K39" s="1" t="s">
        <v>97</v>
      </c>
      <c r="L39" s="1" t="s">
        <v>166</v>
      </c>
      <c r="M39" s="1">
        <v>1</v>
      </c>
      <c r="N39" s="23">
        <v>1350</v>
      </c>
      <c r="O39" t="s">
        <v>114</v>
      </c>
      <c r="P39" t="s">
        <v>45</v>
      </c>
      <c r="Q39" t="str">
        <f>_xlfn.CONCAT(Table14[[#This Row],[Clase]]," ",Table14[[#This Row],[Tipo]])</f>
        <v>Bajo G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1350</v>
      </c>
      <c r="AG39" s="23">
        <v>1350</v>
      </c>
      <c r="AH39" s="23">
        <v>1350</v>
      </c>
      <c r="AI39" s="23">
        <v>1350</v>
      </c>
      <c r="AJ39" s="23">
        <v>1350</v>
      </c>
      <c r="AK39" s="41">
        <v>1350</v>
      </c>
      <c r="AL39" s="41">
        <v>1350</v>
      </c>
      <c r="AM39" s="41">
        <v>1350</v>
      </c>
      <c r="AN39" s="41">
        <v>1350</v>
      </c>
      <c r="AO39" s="41">
        <v>1350</v>
      </c>
      <c r="AP39" s="41">
        <v>1350</v>
      </c>
      <c r="AQ39" s="41">
        <v>1350</v>
      </c>
      <c r="AR39" s="23"/>
      <c r="AS39" s="4">
        <f>SUM(Table14[[#This Row],[Julio]:[Septiembre3]])</f>
        <v>16200</v>
      </c>
      <c r="AT39" s="23"/>
      <c r="AV39">
        <f>3900/3</f>
        <v>1300</v>
      </c>
    </row>
    <row r="40" spans="1:48" x14ac:dyDescent="0.3">
      <c r="A40" s="56">
        <v>39</v>
      </c>
      <c r="B40" s="27" t="s">
        <v>167</v>
      </c>
      <c r="C40" s="28">
        <v>45</v>
      </c>
      <c r="D40" s="27" t="s">
        <v>38</v>
      </c>
      <c r="E40" s="29">
        <v>45564</v>
      </c>
      <c r="F40" s="29">
        <v>45594</v>
      </c>
      <c r="G40" s="27" t="s">
        <v>95</v>
      </c>
      <c r="H40" s="27" t="s">
        <v>46</v>
      </c>
      <c r="I40" s="28" t="s">
        <v>54</v>
      </c>
      <c r="J40" s="27" t="s">
        <v>127</v>
      </c>
      <c r="K40" s="28" t="s">
        <v>97</v>
      </c>
      <c r="L40" s="28" t="s">
        <v>168</v>
      </c>
      <c r="M40" s="28">
        <v>1</v>
      </c>
      <c r="N40" s="23">
        <v>1350</v>
      </c>
      <c r="O40" s="27" t="s">
        <v>114</v>
      </c>
      <c r="P40" s="27" t="s">
        <v>51</v>
      </c>
      <c r="Q40" s="27" t="str">
        <f>_xlfn.CONCAT(Table14[[#This Row],[Clase]]," ",Table14[[#This Row],[Tipo]])</f>
        <v>Guitarra G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1350</v>
      </c>
      <c r="AG40" s="30">
        <v>1350</v>
      </c>
      <c r="AH40" s="30">
        <v>1350</v>
      </c>
      <c r="AI40" s="30">
        <v>1350</v>
      </c>
      <c r="AJ40" s="30">
        <v>0</v>
      </c>
      <c r="AK40" s="30"/>
      <c r="AL40" s="30"/>
      <c r="AM40" s="30"/>
      <c r="AN40" s="30"/>
      <c r="AO40" s="30"/>
      <c r="AP40" s="30"/>
      <c r="AQ40" s="30"/>
      <c r="AR40" s="30"/>
      <c r="AS40" s="4">
        <f>SUM(Table14[[#This Row],[Julio]:[Septiembre3]])</f>
        <v>5400</v>
      </c>
      <c r="AT40" s="23"/>
    </row>
    <row r="41" spans="1:48" x14ac:dyDescent="0.3">
      <c r="A41" s="57">
        <v>40</v>
      </c>
      <c r="B41" t="s">
        <v>169</v>
      </c>
      <c r="C41" s="1">
        <v>7</v>
      </c>
      <c r="D41" t="s">
        <v>44</v>
      </c>
      <c r="E41" s="20">
        <v>45567</v>
      </c>
      <c r="F41" s="20">
        <v>45598</v>
      </c>
      <c r="G41" t="s">
        <v>95</v>
      </c>
      <c r="H41" t="s">
        <v>47</v>
      </c>
      <c r="I41" s="1" t="s">
        <v>54</v>
      </c>
      <c r="J41" t="s">
        <v>99</v>
      </c>
      <c r="K41" s="1" t="s">
        <v>97</v>
      </c>
      <c r="L41" t="s">
        <v>170</v>
      </c>
      <c r="M41" s="1">
        <v>1</v>
      </c>
      <c r="N41" s="23">
        <v>1275</v>
      </c>
      <c r="O41" t="s">
        <v>114</v>
      </c>
      <c r="P41" t="s">
        <v>51</v>
      </c>
      <c r="Q41" t="str">
        <f>_xlfn.CONCAT(Table14[[#This Row],[Clase]]," ",Table14[[#This Row],[Tipo]])</f>
        <v>Batería G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f t="shared" ref="AG41:AJ42" si="0">2550/2</f>
        <v>1275</v>
      </c>
      <c r="AH41" s="23">
        <f t="shared" si="0"/>
        <v>1275</v>
      </c>
      <c r="AI41" s="23">
        <f t="shared" si="0"/>
        <v>1275</v>
      </c>
      <c r="AJ41" s="23">
        <f t="shared" si="0"/>
        <v>1275</v>
      </c>
      <c r="AK41" s="41">
        <v>1275</v>
      </c>
      <c r="AL41" s="41">
        <v>1275</v>
      </c>
      <c r="AM41" s="41">
        <v>1275</v>
      </c>
      <c r="AN41" s="41">
        <v>1275</v>
      </c>
      <c r="AO41" s="41">
        <v>1275</v>
      </c>
      <c r="AP41" s="41">
        <v>1275</v>
      </c>
      <c r="AQ41" s="41">
        <v>0</v>
      </c>
      <c r="AR41" s="23"/>
      <c r="AS41" s="4">
        <f>SUM(Table14[[#This Row],[Julio]:[Septiembre3]])</f>
        <v>12750</v>
      </c>
      <c r="AT41" s="23" t="s">
        <v>856</v>
      </c>
    </row>
    <row r="42" spans="1:48" x14ac:dyDescent="0.3">
      <c r="A42" s="57">
        <v>41</v>
      </c>
      <c r="B42" t="s">
        <v>171</v>
      </c>
      <c r="C42" s="1">
        <v>11</v>
      </c>
      <c r="D42" t="s">
        <v>40</v>
      </c>
      <c r="E42" s="20">
        <v>45567</v>
      </c>
      <c r="F42" s="20">
        <v>45598</v>
      </c>
      <c r="G42" t="s">
        <v>95</v>
      </c>
      <c r="H42" t="s">
        <v>48</v>
      </c>
      <c r="I42" s="1" t="s">
        <v>54</v>
      </c>
      <c r="J42" t="s">
        <v>99</v>
      </c>
      <c r="K42" s="1" t="s">
        <v>97</v>
      </c>
      <c r="L42" t="s">
        <v>170</v>
      </c>
      <c r="M42" s="1">
        <v>1</v>
      </c>
      <c r="N42" s="23">
        <v>1275</v>
      </c>
      <c r="O42" t="s">
        <v>114</v>
      </c>
      <c r="P42" t="s">
        <v>51</v>
      </c>
      <c r="Q42" t="str">
        <f>_xlfn.CONCAT(Table14[[#This Row],[Clase]]," ",Table14[[#This Row],[Tipo]])</f>
        <v>Teclado G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f t="shared" si="0"/>
        <v>1275</v>
      </c>
      <c r="AH42" s="23">
        <f t="shared" si="0"/>
        <v>1275</v>
      </c>
      <c r="AI42" s="23">
        <f t="shared" si="0"/>
        <v>1275</v>
      </c>
      <c r="AJ42" s="23">
        <f t="shared" si="0"/>
        <v>1275</v>
      </c>
      <c r="AK42" s="41">
        <v>1275</v>
      </c>
      <c r="AL42" s="41">
        <v>1275</v>
      </c>
      <c r="AM42" s="41">
        <v>1275</v>
      </c>
      <c r="AN42" s="41">
        <v>1275</v>
      </c>
      <c r="AO42" s="41">
        <v>1275</v>
      </c>
      <c r="AP42" s="41">
        <v>1275</v>
      </c>
      <c r="AQ42" s="41">
        <v>0</v>
      </c>
      <c r="AR42" s="23"/>
      <c r="AS42" s="4">
        <f>SUM(Table14[[#This Row],[Julio]:[Septiembre3]])</f>
        <v>12750</v>
      </c>
      <c r="AT42" s="23" t="s">
        <v>856</v>
      </c>
    </row>
    <row r="43" spans="1:48" x14ac:dyDescent="0.3">
      <c r="A43" s="56">
        <v>42</v>
      </c>
      <c r="B43" s="27" t="s">
        <v>172</v>
      </c>
      <c r="C43" s="28">
        <v>5</v>
      </c>
      <c r="D43" s="27" t="s">
        <v>39</v>
      </c>
      <c r="E43" s="29">
        <v>45570</v>
      </c>
      <c r="F43" s="29">
        <v>45755</v>
      </c>
      <c r="G43" s="27" t="s">
        <v>95</v>
      </c>
      <c r="H43" s="27" t="s">
        <v>47</v>
      </c>
      <c r="I43" s="28" t="s">
        <v>54</v>
      </c>
      <c r="J43" s="27" t="s">
        <v>152</v>
      </c>
      <c r="K43" s="28" t="s">
        <v>97</v>
      </c>
      <c r="L43" s="28" t="s">
        <v>173</v>
      </c>
      <c r="M43" s="28">
        <v>1</v>
      </c>
      <c r="N43" s="23">
        <v>1350</v>
      </c>
      <c r="O43" s="27" t="s">
        <v>114</v>
      </c>
      <c r="P43" s="27" t="s">
        <v>51</v>
      </c>
      <c r="Q43" s="27" t="str">
        <f>_xlfn.CONCAT(Table14[[#This Row],[Clase]]," ",Table14[[#This Row],[Tipo]])</f>
        <v>Batería G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1350</v>
      </c>
      <c r="AH43" s="30">
        <v>1350</v>
      </c>
      <c r="AI43" s="30">
        <v>1350</v>
      </c>
      <c r="AJ43" s="30">
        <v>1350</v>
      </c>
      <c r="AK43" s="30">
        <v>1350</v>
      </c>
      <c r="AL43" s="30">
        <v>1350</v>
      </c>
      <c r="AM43" s="30">
        <v>1350</v>
      </c>
      <c r="AN43" s="30">
        <v>0</v>
      </c>
      <c r="AO43" s="30"/>
      <c r="AP43" s="30"/>
      <c r="AQ43" s="30"/>
      <c r="AR43" s="30"/>
      <c r="AS43" s="4">
        <f>SUM(Table14[[#This Row],[Julio]:[Septiembre3]])</f>
        <v>9450</v>
      </c>
      <c r="AT43" s="23"/>
    </row>
    <row r="44" spans="1:48" x14ac:dyDescent="0.3">
      <c r="A44" s="57">
        <v>43</v>
      </c>
      <c r="B44" t="s">
        <v>174</v>
      </c>
      <c r="C44" s="1">
        <v>11</v>
      </c>
      <c r="D44" t="s">
        <v>39</v>
      </c>
      <c r="E44" s="20">
        <v>45570</v>
      </c>
      <c r="F44" s="20">
        <v>45601</v>
      </c>
      <c r="G44" t="s">
        <v>95</v>
      </c>
      <c r="H44" t="s">
        <v>47</v>
      </c>
      <c r="I44" s="1" t="s">
        <v>54</v>
      </c>
      <c r="J44" t="s">
        <v>136</v>
      </c>
      <c r="K44" s="1" t="s">
        <v>97</v>
      </c>
      <c r="L44" s="1" t="s">
        <v>175</v>
      </c>
      <c r="M44" s="1">
        <v>1</v>
      </c>
      <c r="N44" s="23">
        <v>1350</v>
      </c>
      <c r="O44" t="s">
        <v>114</v>
      </c>
      <c r="P44" t="s">
        <v>45</v>
      </c>
      <c r="Q44" t="str">
        <f>_xlfn.CONCAT(Table14[[#This Row],[Clase]]," ",Table14[[#This Row],[Tipo]])</f>
        <v>Batería G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1350</v>
      </c>
      <c r="AH44" s="23">
        <v>1350</v>
      </c>
      <c r="AI44" s="23">
        <v>1350</v>
      </c>
      <c r="AJ44" s="23">
        <v>1350</v>
      </c>
      <c r="AK44" s="41">
        <v>1350</v>
      </c>
      <c r="AL44" s="41">
        <v>1350</v>
      </c>
      <c r="AM44" s="41">
        <v>1350</v>
      </c>
      <c r="AN44" s="41">
        <v>1350</v>
      </c>
      <c r="AO44" s="41">
        <v>1350</v>
      </c>
      <c r="AP44" s="41">
        <v>1350</v>
      </c>
      <c r="AQ44" s="41">
        <v>1350</v>
      </c>
      <c r="AR44" s="23"/>
      <c r="AS44" s="4">
        <f>SUM(Table14[[#This Row],[Julio]:[Septiembre3]])</f>
        <v>14850</v>
      </c>
      <c r="AT44" s="23"/>
    </row>
    <row r="45" spans="1:48" x14ac:dyDescent="0.3">
      <c r="A45" s="56">
        <v>44</v>
      </c>
      <c r="B45" s="27" t="s">
        <v>176</v>
      </c>
      <c r="C45" s="28">
        <v>24</v>
      </c>
      <c r="D45" s="27" t="s">
        <v>40</v>
      </c>
      <c r="E45" s="29">
        <v>45570</v>
      </c>
      <c r="F45" s="29">
        <v>45601</v>
      </c>
      <c r="G45" s="27" t="s">
        <v>95</v>
      </c>
      <c r="H45" s="27" t="s">
        <v>48</v>
      </c>
      <c r="I45" s="28" t="s">
        <v>54</v>
      </c>
      <c r="J45" s="27" t="s">
        <v>177</v>
      </c>
      <c r="K45" s="28" t="s">
        <v>97</v>
      </c>
      <c r="L45" s="27" t="s">
        <v>176</v>
      </c>
      <c r="M45" s="28">
        <v>1</v>
      </c>
      <c r="N45" s="23">
        <v>1350</v>
      </c>
      <c r="O45" s="27" t="s">
        <v>114</v>
      </c>
      <c r="P45" s="27" t="s">
        <v>51</v>
      </c>
      <c r="Q45" s="27" t="str">
        <f>_xlfn.CONCAT(Table14[[#This Row],[Clase]]," ",Table14[[#This Row],[Tipo]])</f>
        <v>Teclado G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1350</v>
      </c>
      <c r="AH45" s="30">
        <v>1350</v>
      </c>
      <c r="AI45" s="30">
        <v>0</v>
      </c>
      <c r="AJ45" s="30"/>
      <c r="AK45" s="30"/>
      <c r="AL45" s="30"/>
      <c r="AM45" s="30"/>
      <c r="AN45" s="30"/>
      <c r="AO45" s="30"/>
      <c r="AP45" s="30"/>
      <c r="AQ45" s="30"/>
      <c r="AR45" s="30"/>
      <c r="AS45" s="38">
        <f>SUM(Table14[[#This Row],[Julio]:[Septiembre3]])</f>
        <v>2700</v>
      </c>
      <c r="AT45" s="23"/>
    </row>
    <row r="46" spans="1:48" x14ac:dyDescent="0.3">
      <c r="A46" s="56">
        <v>45</v>
      </c>
      <c r="B46" s="27" t="s">
        <v>178</v>
      </c>
      <c r="C46" s="28">
        <v>23</v>
      </c>
      <c r="D46" s="27" t="s">
        <v>43</v>
      </c>
      <c r="E46" s="29">
        <v>45570</v>
      </c>
      <c r="F46" s="29">
        <v>45601</v>
      </c>
      <c r="G46" s="27" t="s">
        <v>95</v>
      </c>
      <c r="H46" s="27" t="s">
        <v>49</v>
      </c>
      <c r="I46" s="28" t="s">
        <v>54</v>
      </c>
      <c r="J46" s="27" t="s">
        <v>140</v>
      </c>
      <c r="K46" s="28" t="s">
        <v>97</v>
      </c>
      <c r="L46" s="28" t="s">
        <v>178</v>
      </c>
      <c r="M46" s="28">
        <v>1</v>
      </c>
      <c r="N46" s="23">
        <v>1350</v>
      </c>
      <c r="O46" s="27" t="s">
        <v>114</v>
      </c>
      <c r="P46" s="27" t="s">
        <v>51</v>
      </c>
      <c r="Q46" s="27" t="str">
        <f>_xlfn.CONCAT(Table14[[#This Row],[Clase]]," ",Table14[[#This Row],[Tipo]])</f>
        <v>Canto G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f>500+850</f>
        <v>1350</v>
      </c>
      <c r="AH46" s="30">
        <v>0</v>
      </c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8">
        <f>SUM(Table14[[#This Row],[Julio]:[Septiembre3]])</f>
        <v>1350</v>
      </c>
      <c r="AT46" s="23"/>
    </row>
    <row r="47" spans="1:48" x14ac:dyDescent="0.3">
      <c r="A47" s="56">
        <v>46</v>
      </c>
      <c r="B47" s="27" t="s">
        <v>179</v>
      </c>
      <c r="C47" s="28">
        <v>39</v>
      </c>
      <c r="D47" s="27" t="s">
        <v>39</v>
      </c>
      <c r="E47" s="29">
        <v>45572</v>
      </c>
      <c r="F47" s="29">
        <v>45603</v>
      </c>
      <c r="G47" s="27" t="s">
        <v>95</v>
      </c>
      <c r="H47" s="27" t="s">
        <v>47</v>
      </c>
      <c r="I47" s="28" t="s">
        <v>54</v>
      </c>
      <c r="J47" s="27" t="s">
        <v>163</v>
      </c>
      <c r="K47" s="28" t="s">
        <v>97</v>
      </c>
      <c r="L47" s="28" t="s">
        <v>147</v>
      </c>
      <c r="M47" s="28">
        <v>1</v>
      </c>
      <c r="N47" s="23">
        <v>1125</v>
      </c>
      <c r="O47" s="27" t="s">
        <v>114</v>
      </c>
      <c r="P47" s="27" t="s">
        <v>51</v>
      </c>
      <c r="Q47" s="27" t="str">
        <f>_xlfn.CONCAT(Table14[[#This Row],[Clase]]," ",Table14[[#This Row],[Tipo]])</f>
        <v>Batería G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1275</v>
      </c>
      <c r="AH47" s="30">
        <v>1275</v>
      </c>
      <c r="AI47" s="30">
        <v>1275</v>
      </c>
      <c r="AJ47" s="30">
        <v>1275</v>
      </c>
      <c r="AK47" s="30">
        <v>1275</v>
      </c>
      <c r="AL47" s="30">
        <v>1275</v>
      </c>
      <c r="AM47" s="30">
        <v>0</v>
      </c>
      <c r="AN47" s="30"/>
      <c r="AO47" s="30"/>
      <c r="AP47" s="30"/>
      <c r="AQ47" s="30"/>
      <c r="AR47" s="30"/>
      <c r="AS47" s="38">
        <f>SUM(Table14[[#This Row],[Julio]:[Septiembre3]])</f>
        <v>7650</v>
      </c>
      <c r="AT47" s="23"/>
    </row>
    <row r="48" spans="1:48" x14ac:dyDescent="0.3">
      <c r="A48" s="56">
        <v>47</v>
      </c>
      <c r="B48" s="27" t="s">
        <v>180</v>
      </c>
      <c r="C48" s="28">
        <v>42</v>
      </c>
      <c r="D48" s="27" t="s">
        <v>38</v>
      </c>
      <c r="E48" s="29">
        <v>45562</v>
      </c>
      <c r="F48" s="29">
        <v>45592</v>
      </c>
      <c r="G48" s="27" t="s">
        <v>95</v>
      </c>
      <c r="H48" s="27" t="s">
        <v>46</v>
      </c>
      <c r="I48" s="28" t="s">
        <v>54</v>
      </c>
      <c r="J48" s="27" t="s">
        <v>181</v>
      </c>
      <c r="K48" s="28" t="s">
        <v>97</v>
      </c>
      <c r="L48" s="28" t="s">
        <v>180</v>
      </c>
      <c r="M48" s="28">
        <v>1</v>
      </c>
      <c r="N48" s="23">
        <v>1125</v>
      </c>
      <c r="O48" s="27" t="s">
        <v>114</v>
      </c>
      <c r="P48" s="27" t="s">
        <v>51</v>
      </c>
      <c r="Q48" s="27" t="str">
        <f>_xlfn.CONCAT(Table14[[#This Row],[Clase]]," ",Table14[[#This Row],[Tipo]])</f>
        <v>Guitarra G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f t="shared" ref="AG48:AG49" si="1">2550/2</f>
        <v>1275</v>
      </c>
      <c r="AH48" s="30">
        <v>0</v>
      </c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8">
        <f>SUM(Table14[[#This Row],[Julio]:[Septiembre3]])</f>
        <v>1275</v>
      </c>
      <c r="AT48" s="23"/>
    </row>
    <row r="49" spans="1:46" x14ac:dyDescent="0.3">
      <c r="A49" s="56">
        <v>48</v>
      </c>
      <c r="B49" s="27" t="s">
        <v>180</v>
      </c>
      <c r="C49" s="28">
        <v>42</v>
      </c>
      <c r="D49" s="27" t="s">
        <v>43</v>
      </c>
      <c r="E49" s="29">
        <v>45562</v>
      </c>
      <c r="F49" s="29">
        <v>45592</v>
      </c>
      <c r="G49" s="27" t="s">
        <v>95</v>
      </c>
      <c r="H49" s="27" t="s">
        <v>49</v>
      </c>
      <c r="I49" s="28" t="s">
        <v>54</v>
      </c>
      <c r="J49" s="27" t="s">
        <v>182</v>
      </c>
      <c r="K49" s="28" t="s">
        <v>97</v>
      </c>
      <c r="L49" s="28" t="s">
        <v>180</v>
      </c>
      <c r="M49" s="28">
        <v>1</v>
      </c>
      <c r="N49" s="23">
        <v>1125</v>
      </c>
      <c r="O49" s="27" t="s">
        <v>114</v>
      </c>
      <c r="P49" s="27" t="s">
        <v>51</v>
      </c>
      <c r="Q49" s="27" t="str">
        <f>_xlfn.CONCAT(Table14[[#This Row],[Clase]]," ",Table14[[#This Row],[Tipo]])</f>
        <v>Canto G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f t="shared" si="1"/>
        <v>1275</v>
      </c>
      <c r="AH49" s="30">
        <v>0</v>
      </c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4">
        <f>SUM(Table14[[#This Row],[Julio]:[Septiembre3]])</f>
        <v>1275</v>
      </c>
      <c r="AT49" s="23"/>
    </row>
    <row r="50" spans="1:46" x14ac:dyDescent="0.3">
      <c r="A50" s="56">
        <v>49</v>
      </c>
      <c r="B50" s="27" t="s">
        <v>183</v>
      </c>
      <c r="C50" s="28">
        <v>5</v>
      </c>
      <c r="D50" s="27" t="s">
        <v>40</v>
      </c>
      <c r="E50" s="29">
        <v>45605</v>
      </c>
      <c r="F50" s="29">
        <v>45635</v>
      </c>
      <c r="G50" s="27" t="s">
        <v>95</v>
      </c>
      <c r="H50" s="27" t="s">
        <v>48</v>
      </c>
      <c r="I50" s="28" t="s">
        <v>54</v>
      </c>
      <c r="J50" s="27" t="s">
        <v>165</v>
      </c>
      <c r="K50" s="28" t="s">
        <v>97</v>
      </c>
      <c r="L50" s="28" t="s">
        <v>184</v>
      </c>
      <c r="M50" s="28">
        <v>1</v>
      </c>
      <c r="N50" s="23"/>
      <c r="O50" s="27" t="s">
        <v>114</v>
      </c>
      <c r="P50" s="27" t="s">
        <v>51</v>
      </c>
      <c r="Q50" s="27" t="str">
        <f>_xlfn.CONCAT(Table14[[#This Row],[Clase]]," ",Table14[[#This Row],[Tipo]])</f>
        <v>Teclado G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1350</v>
      </c>
      <c r="AI50" s="30">
        <v>0</v>
      </c>
      <c r="AJ50" s="30">
        <v>0</v>
      </c>
      <c r="AK50" s="30"/>
      <c r="AL50" s="30"/>
      <c r="AM50" s="30"/>
      <c r="AN50" s="30"/>
      <c r="AO50" s="30"/>
      <c r="AP50" s="30"/>
      <c r="AQ50" s="30"/>
      <c r="AR50" s="30"/>
      <c r="AS50" s="38">
        <f>SUM(Table14[[#This Row],[Julio]:[Septiembre3]])</f>
        <v>1350</v>
      </c>
      <c r="AT50" s="23"/>
    </row>
    <row r="51" spans="1:46" x14ac:dyDescent="0.3">
      <c r="A51" s="56">
        <v>50</v>
      </c>
      <c r="B51" s="27" t="s">
        <v>185</v>
      </c>
      <c r="C51" s="28">
        <v>40</v>
      </c>
      <c r="D51" s="27" t="s">
        <v>43</v>
      </c>
      <c r="E51" s="29">
        <v>45621</v>
      </c>
      <c r="F51" s="29">
        <v>45651</v>
      </c>
      <c r="G51" s="27" t="s">
        <v>95</v>
      </c>
      <c r="H51" s="27" t="s">
        <v>49</v>
      </c>
      <c r="I51" s="28" t="s">
        <v>54</v>
      </c>
      <c r="J51" s="27" t="s">
        <v>186</v>
      </c>
      <c r="K51" s="28" t="s">
        <v>97</v>
      </c>
      <c r="L51" s="28" t="s">
        <v>185</v>
      </c>
      <c r="M51" s="28">
        <v>1</v>
      </c>
      <c r="N51" s="23"/>
      <c r="O51" s="27" t="s">
        <v>114</v>
      </c>
      <c r="P51" s="27" t="s">
        <v>51</v>
      </c>
      <c r="Q51" s="27" t="str">
        <f>_xlfn.CONCAT(Table14[[#This Row],[Clase]]," ",Table14[[#This Row],[Tipo]])</f>
        <v>Canto G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1275</v>
      </c>
      <c r="AI51" s="30">
        <v>0</v>
      </c>
      <c r="AJ51" s="30"/>
      <c r="AK51" s="30"/>
      <c r="AL51" s="30"/>
      <c r="AM51" s="30"/>
      <c r="AN51" s="30"/>
      <c r="AO51" s="30"/>
      <c r="AP51" s="30"/>
      <c r="AQ51" s="30"/>
      <c r="AR51" s="30"/>
      <c r="AS51" s="38">
        <f>SUM(Table14[[#This Row],[Julio]:[Septiembre3]])</f>
        <v>1275</v>
      </c>
      <c r="AT51" s="23"/>
    </row>
    <row r="52" spans="1:46" x14ac:dyDescent="0.3">
      <c r="A52" s="56">
        <v>51</v>
      </c>
      <c r="B52" s="27" t="s">
        <v>185</v>
      </c>
      <c r="C52" s="28">
        <v>40</v>
      </c>
      <c r="D52" s="27" t="s">
        <v>41</v>
      </c>
      <c r="E52" s="29">
        <v>45621</v>
      </c>
      <c r="F52" s="29">
        <v>45651</v>
      </c>
      <c r="G52" s="27" t="s">
        <v>95</v>
      </c>
      <c r="H52" s="27" t="s">
        <v>46</v>
      </c>
      <c r="I52" s="28" t="s">
        <v>54</v>
      </c>
      <c r="J52" s="27" t="s">
        <v>181</v>
      </c>
      <c r="K52" s="28" t="s">
        <v>97</v>
      </c>
      <c r="L52" s="28" t="s">
        <v>185</v>
      </c>
      <c r="M52" s="28">
        <v>1</v>
      </c>
      <c r="N52" s="23"/>
      <c r="O52" s="27" t="s">
        <v>114</v>
      </c>
      <c r="P52" s="27" t="s">
        <v>51</v>
      </c>
      <c r="Q52" s="27" t="str">
        <f>_xlfn.CONCAT(Table14[[#This Row],[Clase]]," ",Table14[[#This Row],[Tipo]])</f>
        <v>Guitarra G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1275</v>
      </c>
      <c r="AI52" s="30">
        <v>0</v>
      </c>
      <c r="AJ52" s="30">
        <v>0</v>
      </c>
      <c r="AK52" s="30"/>
      <c r="AL52" s="30"/>
      <c r="AM52" s="30"/>
      <c r="AN52" s="30"/>
      <c r="AO52" s="30"/>
      <c r="AP52" s="30"/>
      <c r="AQ52" s="30"/>
      <c r="AR52" s="30"/>
      <c r="AS52" s="38">
        <f>SUM(Table14[[#This Row],[Julio]:[Septiembre3]])</f>
        <v>1275</v>
      </c>
      <c r="AT52" s="23"/>
    </row>
    <row r="53" spans="1:46" x14ac:dyDescent="0.3">
      <c r="A53" s="57">
        <v>52</v>
      </c>
      <c r="B53" t="s">
        <v>619</v>
      </c>
      <c r="C53" s="1">
        <v>10</v>
      </c>
      <c r="D53" t="s">
        <v>39</v>
      </c>
      <c r="E53" s="20">
        <v>45636</v>
      </c>
      <c r="F53" s="20">
        <v>45667</v>
      </c>
      <c r="G53" t="s">
        <v>95</v>
      </c>
      <c r="H53" t="s">
        <v>46</v>
      </c>
      <c r="I53" s="1" t="s">
        <v>54</v>
      </c>
      <c r="J53" t="s">
        <v>177</v>
      </c>
      <c r="K53" s="1" t="s">
        <v>8</v>
      </c>
      <c r="L53" s="1" t="s">
        <v>187</v>
      </c>
      <c r="M53" s="1">
        <v>1</v>
      </c>
      <c r="N53" s="23"/>
      <c r="O53" t="s">
        <v>114</v>
      </c>
      <c r="P53" t="s">
        <v>45</v>
      </c>
      <c r="Q53" t="str">
        <f>_xlfn.CONCAT(Table14[[#This Row],[Clase]]," ",Table14[[#This Row],[Tipo]])</f>
        <v>Guitarra G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41">
        <v>1275</v>
      </c>
      <c r="AJ53" s="41">
        <v>1275</v>
      </c>
      <c r="AK53" s="41">
        <v>1275</v>
      </c>
      <c r="AL53" s="41">
        <f>3900/2</f>
        <v>1950</v>
      </c>
      <c r="AM53" s="41">
        <f>2700/2</f>
        <v>1350</v>
      </c>
      <c r="AN53" s="41">
        <v>1275</v>
      </c>
      <c r="AO53" s="41">
        <f>3825/3</f>
        <v>1275</v>
      </c>
      <c r="AP53" s="41">
        <v>1275</v>
      </c>
      <c r="AQ53" s="41">
        <v>1275</v>
      </c>
      <c r="AR53" s="23"/>
      <c r="AS53" s="38">
        <f>SUM(Table14[[#This Row],[Julio]:[Septiembre3]])</f>
        <v>12225</v>
      </c>
      <c r="AT53" s="23"/>
    </row>
    <row r="54" spans="1:46" x14ac:dyDescent="0.3">
      <c r="A54" s="57">
        <v>53</v>
      </c>
      <c r="B54" t="s">
        <v>623</v>
      </c>
      <c r="C54" s="1">
        <v>10</v>
      </c>
      <c r="D54" t="s">
        <v>41</v>
      </c>
      <c r="E54" s="20">
        <v>45636</v>
      </c>
      <c r="F54" s="20">
        <v>45667</v>
      </c>
      <c r="G54" t="s">
        <v>95</v>
      </c>
      <c r="H54" t="s">
        <v>47</v>
      </c>
      <c r="I54" s="1" t="s">
        <v>54</v>
      </c>
      <c r="J54" t="s">
        <v>177</v>
      </c>
      <c r="K54" s="1" t="s">
        <v>8</v>
      </c>
      <c r="L54" s="1" t="s">
        <v>187</v>
      </c>
      <c r="M54" s="1">
        <v>1</v>
      </c>
      <c r="N54" s="23"/>
      <c r="O54" t="s">
        <v>114</v>
      </c>
      <c r="P54" t="s">
        <v>45</v>
      </c>
      <c r="Q54" t="str">
        <f>_xlfn.CONCAT(Table14[[#This Row],[Clase]]," ",Table14[[#This Row],[Tipo]])</f>
        <v>Batería G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41">
        <v>1275</v>
      </c>
      <c r="AJ54" s="41">
        <v>1275</v>
      </c>
      <c r="AK54" s="41">
        <v>1275</v>
      </c>
      <c r="AL54" s="41">
        <f>3900/2</f>
        <v>1950</v>
      </c>
      <c r="AM54" s="41">
        <f>2700/2</f>
        <v>1350</v>
      </c>
      <c r="AN54" s="41">
        <v>1275</v>
      </c>
      <c r="AO54" s="41">
        <f>3825/3</f>
        <v>1275</v>
      </c>
      <c r="AP54" s="41">
        <v>1275</v>
      </c>
      <c r="AQ54" s="41">
        <v>1275</v>
      </c>
      <c r="AR54" s="23"/>
      <c r="AS54" s="38">
        <f>SUM(Table14[[#This Row],[Julio]:[Septiembre3]])</f>
        <v>12225</v>
      </c>
      <c r="AT54" s="23"/>
    </row>
    <row r="55" spans="1:46" x14ac:dyDescent="0.3">
      <c r="A55" s="56">
        <v>54</v>
      </c>
      <c r="B55" s="27" t="s">
        <v>188</v>
      </c>
      <c r="C55" s="28">
        <v>21</v>
      </c>
      <c r="D55" s="27" t="s">
        <v>42</v>
      </c>
      <c r="E55" s="29">
        <v>45628</v>
      </c>
      <c r="F55" s="29">
        <v>45293</v>
      </c>
      <c r="G55" s="27" t="s">
        <v>95</v>
      </c>
      <c r="H55" s="27" t="s">
        <v>50</v>
      </c>
      <c r="I55" s="28" t="s">
        <v>54</v>
      </c>
      <c r="J55" s="27" t="s">
        <v>127</v>
      </c>
      <c r="K55" s="28" t="s">
        <v>97</v>
      </c>
      <c r="L55" s="28" t="s">
        <v>188</v>
      </c>
      <c r="M55" s="28">
        <v>1</v>
      </c>
      <c r="N55" s="23"/>
      <c r="O55" s="27" t="s">
        <v>130</v>
      </c>
      <c r="P55" s="27" t="s">
        <v>51</v>
      </c>
      <c r="Q55" s="27" t="str">
        <f>_xlfn.CONCAT(Table14[[#This Row],[Clase]]," ",Table14[[#This Row],[Tipo]])</f>
        <v>Bajo G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1350</v>
      </c>
      <c r="AJ55" s="30">
        <v>1350</v>
      </c>
      <c r="AK55" s="30">
        <v>0</v>
      </c>
      <c r="AL55" s="30">
        <v>0</v>
      </c>
      <c r="AM55" s="30">
        <v>0</v>
      </c>
      <c r="AN55" s="30"/>
      <c r="AO55" s="30"/>
      <c r="AP55" s="30"/>
      <c r="AQ55" s="30"/>
      <c r="AR55" s="30"/>
      <c r="AS55" s="38">
        <f>SUM(Table14[[#This Row],[Julio]:[Septiembre3]])</f>
        <v>2700</v>
      </c>
      <c r="AT55" s="23"/>
    </row>
    <row r="56" spans="1:46" x14ac:dyDescent="0.3">
      <c r="A56" s="56">
        <v>55</v>
      </c>
      <c r="B56" s="27" t="s">
        <v>618</v>
      </c>
      <c r="C56" s="28">
        <v>14</v>
      </c>
      <c r="D56" s="27" t="s">
        <v>39</v>
      </c>
      <c r="E56" s="29">
        <v>45605</v>
      </c>
      <c r="F56" s="29">
        <v>45635</v>
      </c>
      <c r="G56" s="27" t="s">
        <v>95</v>
      </c>
      <c r="H56" s="27" t="s">
        <v>47</v>
      </c>
      <c r="I56" s="28" t="s">
        <v>54</v>
      </c>
      <c r="J56" s="27" t="s">
        <v>165</v>
      </c>
      <c r="K56" s="28" t="s">
        <v>97</v>
      </c>
      <c r="L56" s="28" t="s">
        <v>189</v>
      </c>
      <c r="M56" s="28">
        <v>1</v>
      </c>
      <c r="N56" s="23"/>
      <c r="O56" s="27" t="s">
        <v>130</v>
      </c>
      <c r="P56" s="27" t="s">
        <v>51</v>
      </c>
      <c r="Q56" s="27" t="str">
        <f>_xlfn.CONCAT(Table14[[#This Row],[Clase]]," ",Table14[[#This Row],[Tipo]])</f>
        <v>Batería G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1350</v>
      </c>
      <c r="AI56" s="30">
        <v>1350</v>
      </c>
      <c r="AJ56" s="30">
        <v>1350</v>
      </c>
      <c r="AK56" s="30">
        <v>1350</v>
      </c>
      <c r="AL56" s="30">
        <v>1350</v>
      </c>
      <c r="AM56" s="30">
        <v>1350</v>
      </c>
      <c r="AN56" s="30">
        <v>1350</v>
      </c>
      <c r="AO56" s="30">
        <v>0</v>
      </c>
      <c r="AP56" s="30">
        <v>0</v>
      </c>
      <c r="AQ56" s="30"/>
      <c r="AR56" s="30"/>
      <c r="AS56" s="38">
        <f>SUM(Table14[[#This Row],[Julio]:[Septiembre3]])</f>
        <v>9450</v>
      </c>
      <c r="AT56" s="23" t="s">
        <v>600</v>
      </c>
    </row>
    <row r="57" spans="1:46" x14ac:dyDescent="0.3">
      <c r="A57" s="56">
        <v>56</v>
      </c>
      <c r="B57" s="27" t="s">
        <v>505</v>
      </c>
      <c r="C57" s="28">
        <v>24</v>
      </c>
      <c r="D57" s="27" t="s">
        <v>40</v>
      </c>
      <c r="E57" s="29">
        <v>45664</v>
      </c>
      <c r="F57" s="29">
        <v>45695</v>
      </c>
      <c r="G57" s="27" t="s">
        <v>95</v>
      </c>
      <c r="H57" s="27" t="s">
        <v>48</v>
      </c>
      <c r="I57" s="28" t="s">
        <v>54</v>
      </c>
      <c r="J57" s="27" t="s">
        <v>115</v>
      </c>
      <c r="K57" s="28" t="s">
        <v>97</v>
      </c>
      <c r="L57" s="28" t="s">
        <v>547</v>
      </c>
      <c r="M57" s="28"/>
      <c r="N57" s="23"/>
      <c r="O57" s="27" t="s">
        <v>130</v>
      </c>
      <c r="P57" s="27" t="s">
        <v>51</v>
      </c>
      <c r="Q57" s="27" t="str">
        <f>_xlfn.CONCAT(Table14[[#This Row],[Clase]]," ",Table14[[#This Row],[Tipo]])</f>
        <v>Teclado G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1350</v>
      </c>
      <c r="AK57" s="30">
        <v>1350</v>
      </c>
      <c r="AL57" s="30">
        <v>1350</v>
      </c>
      <c r="AM57" s="30">
        <v>0</v>
      </c>
      <c r="AN57" s="30"/>
      <c r="AO57" s="30"/>
      <c r="AP57" s="30"/>
      <c r="AQ57" s="30"/>
      <c r="AR57" s="30"/>
      <c r="AS57" s="38">
        <f>SUM(Table14[[#This Row],[Julio]:[Septiembre3]])</f>
        <v>4050</v>
      </c>
      <c r="AT57" s="23"/>
    </row>
    <row r="58" spans="1:46" x14ac:dyDescent="0.3">
      <c r="A58" s="57">
        <v>57</v>
      </c>
      <c r="B58" t="s">
        <v>507</v>
      </c>
      <c r="C58" s="1">
        <v>6</v>
      </c>
      <c r="D58" t="s">
        <v>39</v>
      </c>
      <c r="E58" s="20">
        <v>45668</v>
      </c>
      <c r="F58" s="20">
        <v>45699</v>
      </c>
      <c r="G58" t="s">
        <v>95</v>
      </c>
      <c r="H58" t="s">
        <v>47</v>
      </c>
      <c r="I58" s="1" t="s">
        <v>54</v>
      </c>
      <c r="J58" t="s">
        <v>509</v>
      </c>
      <c r="K58" s="1" t="s">
        <v>8</v>
      </c>
      <c r="L58" s="1" t="s">
        <v>508</v>
      </c>
      <c r="M58" s="1">
        <v>1</v>
      </c>
      <c r="N58" s="23"/>
      <c r="O58" t="s">
        <v>130</v>
      </c>
      <c r="P58" t="s">
        <v>45</v>
      </c>
      <c r="Q58" t="str">
        <f>_xlfn.CONCAT(Table14[[#This Row],[Clase]]," ",Table14[[#This Row],[Tipo]])</f>
        <v>Batería G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1350</v>
      </c>
      <c r="AK58" s="41">
        <v>1350</v>
      </c>
      <c r="AL58" s="41">
        <v>1350</v>
      </c>
      <c r="AM58" s="41">
        <v>1350</v>
      </c>
      <c r="AN58" s="41">
        <v>1350</v>
      </c>
      <c r="AO58" s="41">
        <v>1350</v>
      </c>
      <c r="AP58" s="41">
        <v>1350</v>
      </c>
      <c r="AQ58" s="41">
        <v>1350</v>
      </c>
      <c r="AR58" s="23"/>
      <c r="AS58" s="38">
        <f>SUM(Table14[[#This Row],[Julio]:[Septiembre3]])</f>
        <v>10800</v>
      </c>
      <c r="AT58" s="23"/>
    </row>
    <row r="59" spans="1:46" x14ac:dyDescent="0.3">
      <c r="A59" s="57">
        <v>58</v>
      </c>
      <c r="B59" t="s">
        <v>506</v>
      </c>
      <c r="C59" s="1">
        <v>30</v>
      </c>
      <c r="D59" t="s">
        <v>41</v>
      </c>
      <c r="E59" s="20">
        <v>45678</v>
      </c>
      <c r="F59" s="20">
        <v>45709</v>
      </c>
      <c r="G59" t="s">
        <v>95</v>
      </c>
      <c r="H59" t="s">
        <v>46</v>
      </c>
      <c r="I59" s="1" t="s">
        <v>54</v>
      </c>
      <c r="J59" t="s">
        <v>108</v>
      </c>
      <c r="K59" s="1" t="s">
        <v>97</v>
      </c>
      <c r="L59" s="1" t="s">
        <v>506</v>
      </c>
      <c r="M59" s="1">
        <v>1</v>
      </c>
      <c r="N59" s="23"/>
      <c r="O59" t="s">
        <v>130</v>
      </c>
      <c r="P59" t="s">
        <v>45</v>
      </c>
      <c r="Q59" t="str">
        <f>_xlfn.CONCAT(Table14[[#This Row],[Clase]]," ",Table14[[#This Row],[Tipo]])</f>
        <v>Guitarra G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1350</v>
      </c>
      <c r="AK59" s="41">
        <v>1350</v>
      </c>
      <c r="AL59" s="41">
        <v>1350</v>
      </c>
      <c r="AM59" s="41">
        <v>1350</v>
      </c>
      <c r="AN59" s="41">
        <v>1350</v>
      </c>
      <c r="AO59" s="41">
        <v>1350</v>
      </c>
      <c r="AP59" s="41">
        <v>1350</v>
      </c>
      <c r="AQ59" s="41">
        <v>0</v>
      </c>
      <c r="AR59" s="23"/>
      <c r="AS59" s="38">
        <f>SUM(Table14[[#This Row],[Julio]:[Septiembre3]])</f>
        <v>9450</v>
      </c>
      <c r="AT59" s="23" t="s">
        <v>862</v>
      </c>
    </row>
    <row r="60" spans="1:46" x14ac:dyDescent="0.3">
      <c r="A60" s="57">
        <v>59</v>
      </c>
      <c r="B60" t="s">
        <v>502</v>
      </c>
      <c r="C60" s="1">
        <v>9</v>
      </c>
      <c r="D60" t="s">
        <v>44</v>
      </c>
      <c r="E60" s="20">
        <v>45646</v>
      </c>
      <c r="F60" s="20">
        <v>45677</v>
      </c>
      <c r="G60" t="s">
        <v>95</v>
      </c>
      <c r="H60" t="s">
        <v>47</v>
      </c>
      <c r="I60" s="1" t="s">
        <v>54</v>
      </c>
      <c r="J60" t="s">
        <v>503</v>
      </c>
      <c r="K60" s="1" t="s">
        <v>97</v>
      </c>
      <c r="L60" s="1" t="s">
        <v>504</v>
      </c>
      <c r="M60" s="1">
        <v>1</v>
      </c>
      <c r="N60" s="23"/>
      <c r="O60" t="s">
        <v>130</v>
      </c>
      <c r="P60" t="s">
        <v>45</v>
      </c>
      <c r="Q60" t="str">
        <f>_xlfn.CONCAT(Table14[[#This Row],[Clase]]," ",Table14[[#This Row],[Tipo]])</f>
        <v>Batería G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1350</v>
      </c>
      <c r="AJ60" s="23">
        <v>1350</v>
      </c>
      <c r="AK60" s="23">
        <v>1350</v>
      </c>
      <c r="AL60" s="23">
        <v>1350</v>
      </c>
      <c r="AM60" s="23">
        <v>1350</v>
      </c>
      <c r="AN60" s="23">
        <v>1350</v>
      </c>
      <c r="AO60" s="23">
        <v>1350</v>
      </c>
      <c r="AP60" s="23">
        <v>1350</v>
      </c>
      <c r="AQ60" s="23">
        <v>1350</v>
      </c>
      <c r="AR60" s="23"/>
      <c r="AS60" s="38">
        <f>SUM(Table14[[#This Row],[Julio]:[Septiembre3]])</f>
        <v>12150</v>
      </c>
      <c r="AT60" s="23"/>
    </row>
    <row r="61" spans="1:46" x14ac:dyDescent="0.3">
      <c r="A61" s="57">
        <v>60</v>
      </c>
      <c r="B61" t="s">
        <v>655</v>
      </c>
      <c r="C61" s="1">
        <v>30</v>
      </c>
      <c r="D61" t="s">
        <v>43</v>
      </c>
      <c r="E61" s="20">
        <v>45686</v>
      </c>
      <c r="F61" s="20">
        <v>45715</v>
      </c>
      <c r="G61" t="s">
        <v>95</v>
      </c>
      <c r="H61" t="s">
        <v>49</v>
      </c>
      <c r="I61" s="1" t="s">
        <v>54</v>
      </c>
      <c r="J61" t="s">
        <v>544</v>
      </c>
      <c r="K61" s="1" t="s">
        <v>97</v>
      </c>
      <c r="M61" s="1">
        <v>2</v>
      </c>
      <c r="N61" s="23"/>
      <c r="O61" t="s">
        <v>130</v>
      </c>
      <c r="P61" t="s">
        <v>45</v>
      </c>
      <c r="Q61" t="str">
        <f>_xlfn.CONCAT(Table14[[#This Row],[Clase]]," ",Table14[[#This Row],[Tipo]])</f>
        <v>Canto G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2550</v>
      </c>
      <c r="AK61" s="23">
        <v>2550</v>
      </c>
      <c r="AL61" s="23">
        <v>2550</v>
      </c>
      <c r="AM61" s="23">
        <v>2550</v>
      </c>
      <c r="AN61" s="23">
        <v>2550</v>
      </c>
      <c r="AO61" s="23">
        <v>2550</v>
      </c>
      <c r="AP61" s="23">
        <v>2550</v>
      </c>
      <c r="AQ61" s="23">
        <v>0</v>
      </c>
      <c r="AR61" s="23"/>
      <c r="AS61" s="38">
        <f>SUM(Table14[[#This Row],[Julio]:[Septiembre3]])</f>
        <v>17850</v>
      </c>
      <c r="AT61" s="23" t="s">
        <v>596</v>
      </c>
    </row>
    <row r="62" spans="1:46" x14ac:dyDescent="0.3">
      <c r="A62" s="56">
        <v>61</v>
      </c>
      <c r="B62" s="27" t="s">
        <v>545</v>
      </c>
      <c r="C62" s="28">
        <v>15</v>
      </c>
      <c r="D62" s="27" t="s">
        <v>39</v>
      </c>
      <c r="E62" s="29">
        <v>45685</v>
      </c>
      <c r="F62" s="29">
        <v>45685</v>
      </c>
      <c r="G62" s="27" t="s">
        <v>95</v>
      </c>
      <c r="H62" s="27" t="s">
        <v>47</v>
      </c>
      <c r="I62" s="28" t="s">
        <v>54</v>
      </c>
      <c r="J62" s="27" t="s">
        <v>546</v>
      </c>
      <c r="K62" s="28" t="s">
        <v>100</v>
      </c>
      <c r="L62" s="28" t="s">
        <v>569</v>
      </c>
      <c r="M62" s="28">
        <v>1</v>
      </c>
      <c r="N62" s="23"/>
      <c r="O62" s="27" t="s">
        <v>130</v>
      </c>
      <c r="P62" s="27" t="s">
        <v>51</v>
      </c>
      <c r="Q62" s="27" t="str">
        <f>_xlfn.CONCAT(Table14[[#This Row],[Clase]]," ",Table14[[#This Row],[Tipo]])</f>
        <v>Batería G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1350</v>
      </c>
      <c r="AL62" s="30">
        <v>0</v>
      </c>
      <c r="AM62" s="30">
        <v>1350</v>
      </c>
      <c r="AN62" s="30">
        <v>1350</v>
      </c>
      <c r="AO62" s="30">
        <v>0</v>
      </c>
      <c r="AP62" s="30">
        <v>0</v>
      </c>
      <c r="AQ62" s="30"/>
      <c r="AR62" s="30"/>
      <c r="AS62" s="38">
        <f>SUM(Table14[[#This Row],[Julio]:[Septiembre3]])</f>
        <v>4050</v>
      </c>
      <c r="AT62" s="23"/>
    </row>
    <row r="63" spans="1:46" x14ac:dyDescent="0.3">
      <c r="A63" s="57">
        <v>62</v>
      </c>
      <c r="B63" t="s">
        <v>859</v>
      </c>
      <c r="C63" s="1">
        <v>12</v>
      </c>
      <c r="D63" t="s">
        <v>39</v>
      </c>
      <c r="E63" s="20">
        <v>45735</v>
      </c>
      <c r="F63" s="20">
        <v>45766</v>
      </c>
      <c r="G63" t="s">
        <v>95</v>
      </c>
      <c r="H63" t="s">
        <v>47</v>
      </c>
      <c r="I63" s="1" t="s">
        <v>54</v>
      </c>
      <c r="J63" t="s">
        <v>544</v>
      </c>
      <c r="K63" s="1" t="s">
        <v>8</v>
      </c>
      <c r="M63" s="1">
        <v>2</v>
      </c>
      <c r="N63" s="23"/>
      <c r="O63" t="s">
        <v>130</v>
      </c>
      <c r="P63" t="s">
        <v>45</v>
      </c>
      <c r="Q63" t="str">
        <f>_xlfn.CONCAT(Table14[[#This Row],[Clase]]," ",Table14[[#This Row],[Tipo]])</f>
        <v>Batería G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2550</v>
      </c>
      <c r="AM63" s="23">
        <v>2550</v>
      </c>
      <c r="AN63" s="23">
        <v>2550</v>
      </c>
      <c r="AO63" s="23">
        <v>2550</v>
      </c>
      <c r="AP63" s="23">
        <v>2550</v>
      </c>
      <c r="AQ63" s="23">
        <v>2550</v>
      </c>
      <c r="AR63" s="23"/>
      <c r="AS63" s="38">
        <f>SUM(Table14[[#This Row],[Julio]:[Septiembre3]])</f>
        <v>15300</v>
      </c>
      <c r="AT63" s="23"/>
    </row>
    <row r="64" spans="1:46" x14ac:dyDescent="0.3">
      <c r="A64" s="57">
        <v>63</v>
      </c>
      <c r="B64" t="s">
        <v>628</v>
      </c>
      <c r="C64" s="1">
        <v>49</v>
      </c>
      <c r="D64" t="s">
        <v>43</v>
      </c>
      <c r="E64" s="20">
        <v>45744</v>
      </c>
      <c r="F64" s="20">
        <v>45775</v>
      </c>
      <c r="G64" t="s">
        <v>95</v>
      </c>
      <c r="H64" t="s">
        <v>49</v>
      </c>
      <c r="I64" s="1" t="s">
        <v>54</v>
      </c>
      <c r="J64" t="s">
        <v>567</v>
      </c>
      <c r="K64" s="1" t="s">
        <v>97</v>
      </c>
      <c r="M64" s="1">
        <v>1</v>
      </c>
      <c r="N64" s="23"/>
      <c r="O64" t="s">
        <v>130</v>
      </c>
      <c r="P64" t="s">
        <v>51</v>
      </c>
      <c r="Q64" t="str">
        <f>_xlfn.CONCAT(Table14[[#This Row],[Clase]]," ",Table14[[#This Row],[Tipo]])</f>
        <v>Canto G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1350</v>
      </c>
      <c r="AM64" s="23">
        <v>1350</v>
      </c>
      <c r="AN64" s="23">
        <v>1350</v>
      </c>
      <c r="AO64" s="23">
        <v>1350</v>
      </c>
      <c r="AP64" s="41">
        <v>1350</v>
      </c>
      <c r="AQ64" s="23">
        <v>0</v>
      </c>
      <c r="AR64" s="23">
        <v>0</v>
      </c>
      <c r="AS64" s="38">
        <f>SUM(Table14[[#This Row],[Julio]:[Septiembre3]])</f>
        <v>6750</v>
      </c>
      <c r="AT64" s="23" t="s">
        <v>856</v>
      </c>
    </row>
    <row r="65" spans="1:46" x14ac:dyDescent="0.3">
      <c r="A65" s="56">
        <v>64</v>
      </c>
      <c r="B65" s="27" t="s">
        <v>564</v>
      </c>
      <c r="C65" s="28">
        <v>19</v>
      </c>
      <c r="D65" s="27" t="s">
        <v>41</v>
      </c>
      <c r="E65" s="29">
        <v>45768</v>
      </c>
      <c r="F65" s="29">
        <v>45768</v>
      </c>
      <c r="G65" s="27" t="s">
        <v>95</v>
      </c>
      <c r="H65" s="27" t="s">
        <v>46</v>
      </c>
      <c r="I65" s="28" t="s">
        <v>54</v>
      </c>
      <c r="J65" s="27" t="s">
        <v>565</v>
      </c>
      <c r="K65" s="28" t="s">
        <v>97</v>
      </c>
      <c r="L65" s="28" t="s">
        <v>566</v>
      </c>
      <c r="M65" s="28">
        <v>1</v>
      </c>
      <c r="N65" s="23"/>
      <c r="O65" s="27" t="s">
        <v>130</v>
      </c>
      <c r="P65" s="27" t="s">
        <v>51</v>
      </c>
      <c r="Q65" s="27" t="str">
        <f>_xlfn.CONCAT(Table14[[#This Row],[Clase]]," ",Table14[[#This Row],[Tipo]])</f>
        <v>Guitarra G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1350</v>
      </c>
      <c r="AN65" s="30">
        <v>1350</v>
      </c>
      <c r="AO65" s="30">
        <v>1350</v>
      </c>
      <c r="AP65" s="30">
        <v>0</v>
      </c>
      <c r="AQ65" s="23"/>
      <c r="AR65" s="23"/>
      <c r="AS65" s="38">
        <f>SUM(Table14[[#This Row],[Julio]:[Septiembre3]])</f>
        <v>4050</v>
      </c>
      <c r="AT65" s="23" t="s">
        <v>672</v>
      </c>
    </row>
    <row r="66" spans="1:46" x14ac:dyDescent="0.3">
      <c r="A66" s="57">
        <v>65</v>
      </c>
      <c r="B66" t="s">
        <v>860</v>
      </c>
      <c r="C66" s="1">
        <v>15</v>
      </c>
      <c r="D66" t="s">
        <v>41</v>
      </c>
      <c r="E66" s="20">
        <v>45703</v>
      </c>
      <c r="F66" s="20">
        <v>45731</v>
      </c>
      <c r="G66" t="s">
        <v>95</v>
      </c>
      <c r="H66" t="s">
        <v>46</v>
      </c>
      <c r="I66" s="1" t="s">
        <v>54</v>
      </c>
      <c r="J66" t="s">
        <v>568</v>
      </c>
      <c r="K66" s="1" t="s">
        <v>8</v>
      </c>
      <c r="L66" s="1" t="s">
        <v>659</v>
      </c>
      <c r="M66" s="1">
        <v>1</v>
      </c>
      <c r="N66" s="23"/>
      <c r="O66" t="s">
        <v>130</v>
      </c>
      <c r="P66" t="s">
        <v>45</v>
      </c>
      <c r="Q66" t="str">
        <f>_xlfn.CONCAT(Table14[[#This Row],[Clase]]," ",Table14[[#This Row],[Tipo]])</f>
        <v>Guitarra G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1350</v>
      </c>
      <c r="AM66" s="23">
        <v>1350</v>
      </c>
      <c r="AN66" s="23">
        <v>1350</v>
      </c>
      <c r="AO66" s="23">
        <f>1050+300</f>
        <v>1350</v>
      </c>
      <c r="AP66" s="23">
        <v>1350</v>
      </c>
      <c r="AQ66" s="23">
        <v>1350</v>
      </c>
      <c r="AR66" s="23"/>
      <c r="AS66" s="38">
        <f>SUM(Table14[[#This Row],[Julio]:[Septiembre3]])</f>
        <v>8100</v>
      </c>
      <c r="AT66" s="23" t="s">
        <v>612</v>
      </c>
    </row>
    <row r="67" spans="1:46" x14ac:dyDescent="0.3">
      <c r="A67" s="56">
        <v>66</v>
      </c>
      <c r="B67" s="27" t="s">
        <v>570</v>
      </c>
      <c r="C67" s="28">
        <v>27</v>
      </c>
      <c r="D67" s="27" t="s">
        <v>41</v>
      </c>
      <c r="E67" s="29">
        <v>45720</v>
      </c>
      <c r="F67" s="29">
        <v>45751</v>
      </c>
      <c r="G67" s="27" t="s">
        <v>95</v>
      </c>
      <c r="H67" s="27" t="s">
        <v>46</v>
      </c>
      <c r="I67" s="28" t="s">
        <v>54</v>
      </c>
      <c r="J67" s="27" t="s">
        <v>567</v>
      </c>
      <c r="K67" s="28" t="s">
        <v>100</v>
      </c>
      <c r="L67" s="28"/>
      <c r="M67" s="28"/>
      <c r="N67" s="23"/>
      <c r="O67" s="27"/>
      <c r="P67" s="27" t="s">
        <v>51</v>
      </c>
      <c r="Q67" s="27" t="str">
        <f>_xlfn.CONCAT(Table14[[#This Row],[Clase]]," ",Table14[[#This Row],[Tipo]])</f>
        <v>Guitarra G</v>
      </c>
      <c r="R67" s="27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>
        <v>1350</v>
      </c>
      <c r="AM67" s="30">
        <v>0</v>
      </c>
      <c r="AN67" s="30">
        <v>0</v>
      </c>
      <c r="AO67" s="30">
        <v>0</v>
      </c>
      <c r="AP67" s="30">
        <v>0</v>
      </c>
      <c r="AQ67" s="30"/>
      <c r="AR67" s="30"/>
      <c r="AS67" s="38">
        <f>SUM(Table14[[#This Row],[Julio]:[Septiembre3]])</f>
        <v>1350</v>
      </c>
      <c r="AT67" s="23"/>
    </row>
    <row r="68" spans="1:46" x14ac:dyDescent="0.3">
      <c r="A68" s="57">
        <v>66</v>
      </c>
      <c r="B68" t="s">
        <v>571</v>
      </c>
      <c r="C68" s="1">
        <v>15</v>
      </c>
      <c r="D68" t="s">
        <v>42</v>
      </c>
      <c r="E68" s="20">
        <v>45741</v>
      </c>
      <c r="F68" s="20">
        <v>45772</v>
      </c>
      <c r="G68" t="s">
        <v>95</v>
      </c>
      <c r="H68" t="s">
        <v>50</v>
      </c>
      <c r="I68" s="1" t="s">
        <v>54</v>
      </c>
      <c r="J68" t="s">
        <v>572</v>
      </c>
      <c r="K68" s="1" t="s">
        <v>100</v>
      </c>
      <c r="L68" s="1" t="s">
        <v>583</v>
      </c>
      <c r="M68" s="1">
        <v>1</v>
      </c>
      <c r="N68" s="23"/>
      <c r="O68" t="s">
        <v>130</v>
      </c>
      <c r="P68" t="s">
        <v>45</v>
      </c>
      <c r="Q68" t="str">
        <f>_xlfn.CONCAT(Table14[[#This Row],[Clase]]," ",Table14[[#This Row],[Tipo]])</f>
        <v>Bajo G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500</v>
      </c>
      <c r="AM68" s="23">
        <v>1350</v>
      </c>
      <c r="AN68" s="23">
        <v>1350</v>
      </c>
      <c r="AO68" s="23">
        <v>1350</v>
      </c>
      <c r="AP68" s="23">
        <v>1350</v>
      </c>
      <c r="AQ68" s="23">
        <v>1350</v>
      </c>
      <c r="AR68" s="23"/>
      <c r="AS68" s="38">
        <f>SUM(Table14[[#This Row],[Julio]:[Septiembre3]])</f>
        <v>7250</v>
      </c>
      <c r="AT68" s="23" t="s">
        <v>666</v>
      </c>
    </row>
    <row r="69" spans="1:46" x14ac:dyDescent="0.3">
      <c r="A69" s="56">
        <v>67</v>
      </c>
      <c r="B69" s="27" t="s">
        <v>595</v>
      </c>
      <c r="C69" s="28"/>
      <c r="D69" s="27" t="s">
        <v>41</v>
      </c>
      <c r="E69" s="29">
        <v>45742</v>
      </c>
      <c r="F69" s="29">
        <v>45773</v>
      </c>
      <c r="G69" s="27" t="s">
        <v>95</v>
      </c>
      <c r="H69" s="27" t="s">
        <v>46</v>
      </c>
      <c r="I69" s="28" t="s">
        <v>54</v>
      </c>
      <c r="J69" s="27"/>
      <c r="K69" s="28" t="s">
        <v>97</v>
      </c>
      <c r="L69" s="28"/>
      <c r="M69" s="28">
        <v>1</v>
      </c>
      <c r="N69" s="23"/>
      <c r="O69" s="27" t="s">
        <v>130</v>
      </c>
      <c r="P69" s="27" t="s">
        <v>51</v>
      </c>
      <c r="Q69" s="27" t="str">
        <f>_xlfn.CONCAT(Table14[[#This Row],[Clase]]," ",Table14[[#This Row],[Tipo]])</f>
        <v>Guitarra G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1200</v>
      </c>
      <c r="AN69" s="30">
        <v>1275</v>
      </c>
      <c r="AO69" s="30">
        <f>3825/3</f>
        <v>1275</v>
      </c>
      <c r="AP69" s="30">
        <v>0</v>
      </c>
      <c r="AQ69" s="30"/>
      <c r="AR69" s="30"/>
      <c r="AS69" s="38">
        <f>SUM(Table14[[#This Row],[Julio]:[Septiembre3]])</f>
        <v>3750</v>
      </c>
      <c r="AT69" s="23"/>
    </row>
    <row r="70" spans="1:46" s="31" customFormat="1" x14ac:dyDescent="0.3">
      <c r="A70" s="57">
        <v>68</v>
      </c>
      <c r="B70" s="31" t="s">
        <v>622</v>
      </c>
      <c r="C70" s="45"/>
      <c r="D70" s="31" t="s">
        <v>41</v>
      </c>
      <c r="E70" s="46">
        <v>45792</v>
      </c>
      <c r="F70" s="46">
        <v>45823</v>
      </c>
      <c r="G70" s="31" t="s">
        <v>95</v>
      </c>
      <c r="H70" s="31" t="s">
        <v>46</v>
      </c>
      <c r="I70" s="45" t="s">
        <v>54</v>
      </c>
      <c r="J70" s="31" t="s">
        <v>722</v>
      </c>
      <c r="K70" s="45" t="s">
        <v>100</v>
      </c>
      <c r="L70" s="45"/>
      <c r="M70" s="45">
        <v>1</v>
      </c>
      <c r="N70" s="41"/>
      <c r="O70" s="31" t="s">
        <v>130</v>
      </c>
      <c r="P70" s="31" t="s">
        <v>45</v>
      </c>
      <c r="Q70" s="31" t="str">
        <f>_xlfn.CONCAT(Table14[[#This Row],[Clase]]," ",Table14[[#This Row],[Tipo]])</f>
        <v>Guitarra G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0</v>
      </c>
      <c r="AJ70" s="41">
        <v>0</v>
      </c>
      <c r="AK70" s="41">
        <v>0</v>
      </c>
      <c r="AL70" s="41">
        <v>0</v>
      </c>
      <c r="AM70" s="41">
        <v>0</v>
      </c>
      <c r="AN70" s="41">
        <v>1350</v>
      </c>
      <c r="AO70" s="41">
        <v>1350</v>
      </c>
      <c r="AP70" s="41">
        <v>1350</v>
      </c>
      <c r="AQ70" s="41">
        <v>1350</v>
      </c>
      <c r="AR70" s="41"/>
      <c r="AS70" s="51">
        <f>SUM(Table14[[#This Row],[Julio]:[Septiembre3]])</f>
        <v>5400</v>
      </c>
      <c r="AT70" s="41"/>
    </row>
    <row r="71" spans="1:46" x14ac:dyDescent="0.3">
      <c r="A71" s="57">
        <v>69</v>
      </c>
      <c r="B71" t="s">
        <v>597</v>
      </c>
      <c r="D71" t="s">
        <v>41</v>
      </c>
      <c r="E71" s="20">
        <v>45785</v>
      </c>
      <c r="F71" s="20">
        <v>45816</v>
      </c>
      <c r="G71" t="s">
        <v>95</v>
      </c>
      <c r="H71" t="s">
        <v>46</v>
      </c>
      <c r="I71" s="1" t="s">
        <v>54</v>
      </c>
      <c r="J71" t="s">
        <v>723</v>
      </c>
      <c r="K71" s="1" t="s">
        <v>100</v>
      </c>
      <c r="L71" s="1" t="s">
        <v>613</v>
      </c>
      <c r="M71" s="1">
        <v>1</v>
      </c>
      <c r="N71" s="23"/>
      <c r="O71" t="s">
        <v>130</v>
      </c>
      <c r="P71" t="s">
        <v>45</v>
      </c>
      <c r="Q71" t="str">
        <f>_xlfn.CONCAT(Table14[[#This Row],[Clase]]," ",Table14[[#This Row],[Tipo]])</f>
        <v>Guitarra G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1350</v>
      </c>
      <c r="AO71" s="23">
        <v>1350</v>
      </c>
      <c r="AP71" s="23">
        <v>1350</v>
      </c>
      <c r="AQ71" s="23">
        <v>1350</v>
      </c>
      <c r="AR71" s="23"/>
      <c r="AS71" s="38">
        <f>SUM(Table14[[#This Row],[Julio]:[Septiembre3]])</f>
        <v>5400</v>
      </c>
      <c r="AT71" s="23" t="s">
        <v>668</v>
      </c>
    </row>
    <row r="72" spans="1:46" x14ac:dyDescent="0.3">
      <c r="A72" s="57">
        <v>70</v>
      </c>
      <c r="B72" t="s">
        <v>598</v>
      </c>
      <c r="D72" t="s">
        <v>41</v>
      </c>
      <c r="E72" s="20">
        <v>45804</v>
      </c>
      <c r="F72" s="20">
        <v>45835</v>
      </c>
      <c r="G72" t="s">
        <v>95</v>
      </c>
      <c r="H72" t="s">
        <v>46</v>
      </c>
      <c r="I72" s="1" t="s">
        <v>54</v>
      </c>
      <c r="J72" t="s">
        <v>661</v>
      </c>
      <c r="K72" s="1" t="s">
        <v>97</v>
      </c>
      <c r="M72" s="1">
        <v>1</v>
      </c>
      <c r="N72" s="23"/>
      <c r="O72" t="s">
        <v>130</v>
      </c>
      <c r="P72" t="s">
        <v>45</v>
      </c>
      <c r="Q72" t="str">
        <f>_xlfn.CONCAT(Table14[[#This Row],[Clase]]," ",Table14[[#This Row],[Tipo]])</f>
        <v>Guitarra G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1350</v>
      </c>
      <c r="AO72" s="23">
        <v>1350</v>
      </c>
      <c r="AP72" s="23">
        <v>1350</v>
      </c>
      <c r="AQ72" s="23">
        <v>1350</v>
      </c>
      <c r="AR72" s="23"/>
      <c r="AS72" s="38">
        <f>SUM(Table14[[#This Row],[Julio]:[Septiembre3]])</f>
        <v>5400</v>
      </c>
      <c r="AT72" s="23"/>
    </row>
    <row r="73" spans="1:46" x14ac:dyDescent="0.3">
      <c r="A73" s="57">
        <v>71</v>
      </c>
      <c r="B73" t="s">
        <v>605</v>
      </c>
      <c r="D73" t="s">
        <v>39</v>
      </c>
      <c r="E73" s="20">
        <v>45794</v>
      </c>
      <c r="F73" s="20">
        <v>45825</v>
      </c>
      <c r="G73" t="s">
        <v>95</v>
      </c>
      <c r="H73" t="s">
        <v>47</v>
      </c>
      <c r="I73" s="1" t="s">
        <v>54</v>
      </c>
      <c r="J73" t="s">
        <v>661</v>
      </c>
      <c r="K73" s="1" t="s">
        <v>97</v>
      </c>
      <c r="M73" s="1">
        <v>1</v>
      </c>
      <c r="N73" s="23"/>
      <c r="O73" t="s">
        <v>130</v>
      </c>
      <c r="P73" t="s">
        <v>45</v>
      </c>
      <c r="Q73" t="str">
        <f>_xlfn.CONCAT(Table14[[#This Row],[Clase]]," ",Table14[[#This Row],[Tipo]])</f>
        <v>Batería G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1350</v>
      </c>
      <c r="AO73" s="23">
        <v>1350</v>
      </c>
      <c r="AP73" s="23">
        <v>1350</v>
      </c>
      <c r="AQ73" s="23">
        <v>1350</v>
      </c>
      <c r="AR73" s="23"/>
      <c r="AS73" s="38">
        <f>SUM(Table14[[#This Row],[Julio]:[Septiembre3]])</f>
        <v>5400</v>
      </c>
      <c r="AT73" s="23" t="s">
        <v>662</v>
      </c>
    </row>
    <row r="74" spans="1:46" x14ac:dyDescent="0.3">
      <c r="A74" s="57">
        <v>72</v>
      </c>
      <c r="B74" t="s">
        <v>599</v>
      </c>
      <c r="D74" t="s">
        <v>39</v>
      </c>
      <c r="E74" s="20">
        <v>45797</v>
      </c>
      <c r="F74" s="20">
        <v>45828</v>
      </c>
      <c r="G74" t="s">
        <v>95</v>
      </c>
      <c r="H74" t="s">
        <v>47</v>
      </c>
      <c r="I74" s="1" t="s">
        <v>54</v>
      </c>
      <c r="J74" t="s">
        <v>721</v>
      </c>
      <c r="K74" s="1" t="s">
        <v>97</v>
      </c>
      <c r="M74" s="1">
        <v>1</v>
      </c>
      <c r="N74" s="23"/>
      <c r="O74" t="s">
        <v>130</v>
      </c>
      <c r="P74" t="s">
        <v>45</v>
      </c>
      <c r="Q74" t="str">
        <f>_xlfn.CONCAT(Table14[[#This Row],[Clase]]," ",Table14[[#This Row],[Tipo]])</f>
        <v>Batería G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1350</v>
      </c>
      <c r="AO74" s="23">
        <v>1350</v>
      </c>
      <c r="AP74" s="23">
        <v>1350</v>
      </c>
      <c r="AQ74" s="23">
        <v>1350</v>
      </c>
      <c r="AR74" s="23"/>
      <c r="AS74" s="38">
        <f>SUM(Table14[[#This Row],[Julio]:[Septiembre3]])</f>
        <v>5400</v>
      </c>
      <c r="AT74" s="23"/>
    </row>
    <row r="75" spans="1:46" x14ac:dyDescent="0.3">
      <c r="A75" s="57">
        <v>73</v>
      </c>
      <c r="B75" t="s">
        <v>601</v>
      </c>
      <c r="D75" t="s">
        <v>43</v>
      </c>
      <c r="E75" s="20">
        <v>45796</v>
      </c>
      <c r="F75" s="20">
        <v>45827</v>
      </c>
      <c r="G75" t="s">
        <v>95</v>
      </c>
      <c r="H75" t="s">
        <v>49</v>
      </c>
      <c r="I75" s="1" t="s">
        <v>54</v>
      </c>
      <c r="J75" t="s">
        <v>720</v>
      </c>
      <c r="K75" s="1" t="s">
        <v>97</v>
      </c>
      <c r="M75" s="1">
        <v>1</v>
      </c>
      <c r="N75" s="23"/>
      <c r="O75" t="s">
        <v>114</v>
      </c>
      <c r="P75" t="s">
        <v>45</v>
      </c>
      <c r="Q75" t="str">
        <f>_xlfn.CONCAT(Table14[[#This Row],[Clase]]," ",Table14[[#This Row],[Tipo]])</f>
        <v>Canto G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1350</v>
      </c>
      <c r="AO75" s="23">
        <v>1350</v>
      </c>
      <c r="AP75" s="23">
        <v>1350</v>
      </c>
      <c r="AQ75" s="23">
        <v>1350</v>
      </c>
      <c r="AR75" s="23"/>
      <c r="AS75" s="38">
        <f>SUM(Table14[[#This Row],[Julio]:[Septiembre3]])</f>
        <v>5400</v>
      </c>
      <c r="AT75" s="23"/>
    </row>
    <row r="76" spans="1:46" x14ac:dyDescent="0.3">
      <c r="A76" s="56">
        <v>74</v>
      </c>
      <c r="B76" s="27" t="s">
        <v>606</v>
      </c>
      <c r="C76" s="28">
        <v>14</v>
      </c>
      <c r="D76" s="27" t="s">
        <v>41</v>
      </c>
      <c r="E76" s="29">
        <v>45812</v>
      </c>
      <c r="F76" s="29">
        <v>45815</v>
      </c>
      <c r="G76" s="27" t="s">
        <v>95</v>
      </c>
      <c r="H76" s="27" t="s">
        <v>46</v>
      </c>
      <c r="I76" s="28" t="s">
        <v>54</v>
      </c>
      <c r="J76" s="27"/>
      <c r="K76" s="28" t="s">
        <v>97</v>
      </c>
      <c r="L76" s="28"/>
      <c r="M76" s="28">
        <v>1</v>
      </c>
      <c r="N76" s="23"/>
      <c r="O76" s="27" t="s">
        <v>130</v>
      </c>
      <c r="P76" s="27" t="s">
        <v>51</v>
      </c>
      <c r="Q76" s="27" t="str">
        <f>_xlfn.CONCAT(Table14[[#This Row],[Clase]]," ",Table14[[#This Row],[Tipo]])</f>
        <v>Guitarra G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1350</v>
      </c>
      <c r="AP76" s="30">
        <v>0</v>
      </c>
      <c r="AQ76" s="23"/>
      <c r="AR76" s="23"/>
      <c r="AS76" s="38">
        <f>SUM(Table14[[#This Row],[Julio]:[Septiembre3]])</f>
        <v>1350</v>
      </c>
      <c r="AT76" s="23" t="s">
        <v>673</v>
      </c>
    </row>
    <row r="77" spans="1:46" x14ac:dyDescent="0.3">
      <c r="A77" s="56">
        <v>75</v>
      </c>
      <c r="B77" s="27" t="s">
        <v>607</v>
      </c>
      <c r="C77" s="28">
        <v>6</v>
      </c>
      <c r="D77" s="27" t="s">
        <v>44</v>
      </c>
      <c r="E77" s="29">
        <v>45820</v>
      </c>
      <c r="F77" s="29">
        <v>45850</v>
      </c>
      <c r="G77" s="27" t="s">
        <v>95</v>
      </c>
      <c r="H77" s="27" t="s">
        <v>47</v>
      </c>
      <c r="I77" s="28" t="s">
        <v>54</v>
      </c>
      <c r="J77" s="27"/>
      <c r="K77" s="28" t="s">
        <v>97</v>
      </c>
      <c r="L77" s="28"/>
      <c r="M77" s="28">
        <v>2</v>
      </c>
      <c r="N77" s="23"/>
      <c r="O77" s="27" t="s">
        <v>130</v>
      </c>
      <c r="P77" s="27" t="s">
        <v>51</v>
      </c>
      <c r="Q77" s="27" t="str">
        <f>_xlfn.CONCAT(Table14[[#This Row],[Clase]]," ",Table14[[#This Row],[Tipo]])</f>
        <v>Batería G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2550</v>
      </c>
      <c r="AP77" s="30">
        <v>0</v>
      </c>
      <c r="AQ77" s="23"/>
      <c r="AR77" s="23"/>
      <c r="AS77" s="38">
        <f>SUM(Table14[[#This Row],[Julio]:[Septiembre3]])</f>
        <v>2550</v>
      </c>
      <c r="AT77" s="23" t="s">
        <v>673</v>
      </c>
    </row>
    <row r="78" spans="1:46" x14ac:dyDescent="0.3">
      <c r="A78" s="58">
        <v>76</v>
      </c>
      <c r="B78" t="s">
        <v>614</v>
      </c>
      <c r="C78" s="1">
        <v>16</v>
      </c>
      <c r="D78" t="s">
        <v>40</v>
      </c>
      <c r="E78" s="20">
        <v>45833</v>
      </c>
      <c r="F78" s="20">
        <v>45863</v>
      </c>
      <c r="G78" t="s">
        <v>95</v>
      </c>
      <c r="H78" t="s">
        <v>48</v>
      </c>
      <c r="I78" s="1" t="s">
        <v>54</v>
      </c>
      <c r="K78" s="1" t="s">
        <v>97</v>
      </c>
      <c r="L78" t="s">
        <v>667</v>
      </c>
      <c r="M78" s="1">
        <v>1</v>
      </c>
      <c r="N78" s="23"/>
      <c r="O78" t="s">
        <v>130</v>
      </c>
      <c r="P78" t="s">
        <v>45</v>
      </c>
      <c r="Q78" t="str">
        <f>_xlfn.CONCAT(Table14[[#This Row],[Clase]]," ",Table14[[#This Row],[Tipo]])</f>
        <v>Teclado G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f>2550/2</f>
        <v>1275</v>
      </c>
      <c r="AP78" s="23">
        <v>1275</v>
      </c>
      <c r="AQ78" s="23">
        <v>0</v>
      </c>
      <c r="AR78" s="23"/>
      <c r="AS78" s="38">
        <f>SUM(Table14[[#This Row],[Julio]:[Septiembre3]])</f>
        <v>2550</v>
      </c>
      <c r="AT78" s="23" t="s">
        <v>861</v>
      </c>
    </row>
    <row r="79" spans="1:46" x14ac:dyDescent="0.3">
      <c r="A79" s="58">
        <v>77</v>
      </c>
      <c r="B79" t="s">
        <v>624</v>
      </c>
      <c r="D79" t="s">
        <v>41</v>
      </c>
      <c r="E79" s="20">
        <v>45833</v>
      </c>
      <c r="F79" s="20">
        <v>45863</v>
      </c>
      <c r="G79" t="s">
        <v>95</v>
      </c>
      <c r="H79" t="s">
        <v>46</v>
      </c>
      <c r="I79" s="1" t="s">
        <v>54</v>
      </c>
      <c r="K79" s="1" t="s">
        <v>97</v>
      </c>
      <c r="L79" t="s">
        <v>667</v>
      </c>
      <c r="M79" s="1">
        <v>1</v>
      </c>
      <c r="N79" s="23"/>
      <c r="O79" t="s">
        <v>130</v>
      </c>
      <c r="P79" t="s">
        <v>45</v>
      </c>
      <c r="Q79" t="str">
        <f>_xlfn.CONCAT(Table14[[#This Row],[Clase]]," ",Table14[[#This Row],[Tipo]])</f>
        <v>Guitarra G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f>2550/2</f>
        <v>1275</v>
      </c>
      <c r="AP79" s="23">
        <v>1275</v>
      </c>
      <c r="AQ79" s="23">
        <v>0</v>
      </c>
      <c r="AR79" s="23"/>
      <c r="AS79" s="38">
        <f>SUM(Table14[[#This Row],[Julio]:[Septiembre3]])</f>
        <v>2550</v>
      </c>
      <c r="AT79" s="23" t="s">
        <v>861</v>
      </c>
    </row>
    <row r="80" spans="1:46" x14ac:dyDescent="0.3">
      <c r="A80" s="58">
        <v>79</v>
      </c>
      <c r="B80" t="s">
        <v>608</v>
      </c>
      <c r="C80" s="1">
        <v>30</v>
      </c>
      <c r="D80" t="s">
        <v>43</v>
      </c>
      <c r="E80" s="20">
        <v>45829</v>
      </c>
      <c r="F80" s="20">
        <v>45859</v>
      </c>
      <c r="G80" t="s">
        <v>95</v>
      </c>
      <c r="H80" t="s">
        <v>49</v>
      </c>
      <c r="I80" s="1" t="s">
        <v>54</v>
      </c>
      <c r="K80" s="1" t="s">
        <v>97</v>
      </c>
      <c r="M80" s="1">
        <v>1</v>
      </c>
      <c r="N80" s="23"/>
      <c r="O80" t="s">
        <v>130</v>
      </c>
      <c r="P80" t="s">
        <v>45</v>
      </c>
      <c r="Q80" t="str">
        <f>_xlfn.CONCAT(Table14[[#This Row],[Clase]]," ",Table14[[#This Row],[Tipo]])</f>
        <v>Canto G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1350</v>
      </c>
      <c r="AP80" s="23">
        <v>1350</v>
      </c>
      <c r="AQ80" s="23">
        <v>1350</v>
      </c>
      <c r="AR80" s="23"/>
      <c r="AS80" s="38">
        <f>SUM(Table14[[#This Row],[Julio]:[Septiembre3]])</f>
        <v>4050</v>
      </c>
      <c r="AT80" s="23" t="s">
        <v>658</v>
      </c>
    </row>
    <row r="81" spans="1:46" x14ac:dyDescent="0.3">
      <c r="A81" s="58">
        <v>80</v>
      </c>
      <c r="B81" t="s">
        <v>609</v>
      </c>
      <c r="C81" s="1">
        <v>31</v>
      </c>
      <c r="D81" t="s">
        <v>41</v>
      </c>
      <c r="E81" s="20">
        <v>45831</v>
      </c>
      <c r="F81" s="20">
        <v>45861</v>
      </c>
      <c r="G81" t="s">
        <v>95</v>
      </c>
      <c r="H81" t="s">
        <v>46</v>
      </c>
      <c r="I81" s="1" t="s">
        <v>54</v>
      </c>
      <c r="K81" s="1" t="s">
        <v>100</v>
      </c>
      <c r="M81" s="1">
        <v>1</v>
      </c>
      <c r="N81" s="23"/>
      <c r="O81" t="s">
        <v>130</v>
      </c>
      <c r="P81" t="s">
        <v>45</v>
      </c>
      <c r="Q81" t="str">
        <f>_xlfn.CONCAT(Table14[[#This Row],[Clase]]," ",Table14[[#This Row],[Tipo]])</f>
        <v>Guitarra G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1350</v>
      </c>
      <c r="AP81" s="23">
        <v>1350</v>
      </c>
      <c r="AQ81" s="23">
        <v>0</v>
      </c>
      <c r="AR81" s="23"/>
      <c r="AS81" s="38">
        <f>SUM(Table14[[#This Row],[Julio]:[Septiembre3]])</f>
        <v>2700</v>
      </c>
      <c r="AT81" s="23" t="s">
        <v>679</v>
      </c>
    </row>
    <row r="82" spans="1:46" x14ac:dyDescent="0.3">
      <c r="A82" s="58">
        <v>81</v>
      </c>
      <c r="B82" t="s">
        <v>855</v>
      </c>
      <c r="C82" s="1">
        <v>17</v>
      </c>
      <c r="D82" t="s">
        <v>44</v>
      </c>
      <c r="E82" s="20">
        <v>45835</v>
      </c>
      <c r="F82" s="20">
        <v>45865</v>
      </c>
      <c r="G82" t="s">
        <v>95</v>
      </c>
      <c r="H82" t="s">
        <v>47</v>
      </c>
      <c r="I82" s="1" t="s">
        <v>54</v>
      </c>
      <c r="K82" s="1" t="s">
        <v>97</v>
      </c>
      <c r="M82" s="1">
        <v>1</v>
      </c>
      <c r="N82" s="23"/>
      <c r="O82" t="s">
        <v>130</v>
      </c>
      <c r="P82" t="s">
        <v>45</v>
      </c>
      <c r="Q82" t="str">
        <f>_xlfn.CONCAT(Table14[[#This Row],[Clase]]," ",Table14[[#This Row],[Tipo]])</f>
        <v>Batería G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f>2550/2</f>
        <v>1275</v>
      </c>
      <c r="AP82" s="41">
        <v>1275</v>
      </c>
      <c r="AQ82" s="23">
        <v>1275</v>
      </c>
      <c r="AR82" s="23"/>
      <c r="AS82" s="38">
        <f>SUM(Table14[[#This Row],[Julio]:[Septiembre3]])</f>
        <v>3825</v>
      </c>
      <c r="AT82" s="23"/>
    </row>
    <row r="83" spans="1:46" x14ac:dyDescent="0.3">
      <c r="A83" s="58">
        <v>82</v>
      </c>
      <c r="B83" t="s">
        <v>610</v>
      </c>
      <c r="D83" t="s">
        <v>40</v>
      </c>
      <c r="E83" s="20">
        <v>45835</v>
      </c>
      <c r="F83" s="20">
        <v>45865</v>
      </c>
      <c r="G83" t="s">
        <v>95</v>
      </c>
      <c r="H83" t="s">
        <v>48</v>
      </c>
      <c r="I83" s="1" t="s">
        <v>54</v>
      </c>
      <c r="K83" s="1" t="s">
        <v>97</v>
      </c>
      <c r="M83" s="1">
        <v>1</v>
      </c>
      <c r="N83" s="23"/>
      <c r="O83" t="s">
        <v>130</v>
      </c>
      <c r="P83" t="s">
        <v>45</v>
      </c>
      <c r="Q83" t="str">
        <f>_xlfn.CONCAT(Table14[[#This Row],[Clase]]," ",Table14[[#This Row],[Tipo]])</f>
        <v>Teclado G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f>2550/2</f>
        <v>1275</v>
      </c>
      <c r="AP83" s="41">
        <v>1275</v>
      </c>
      <c r="AQ83" s="23">
        <v>1275</v>
      </c>
      <c r="AR83" s="23"/>
      <c r="AS83" s="38">
        <f>SUM(Table14[[#This Row],[Julio]:[Septiembre3]])</f>
        <v>3825</v>
      </c>
      <c r="AT83" s="23"/>
    </row>
    <row r="84" spans="1:46" x14ac:dyDescent="0.3">
      <c r="A84" s="56">
        <v>83</v>
      </c>
      <c r="B84" s="27" t="s">
        <v>615</v>
      </c>
      <c r="C84" s="28"/>
      <c r="D84" s="27" t="s">
        <v>40</v>
      </c>
      <c r="E84" s="29">
        <v>45808</v>
      </c>
      <c r="F84" s="29">
        <v>45838</v>
      </c>
      <c r="G84" s="27" t="s">
        <v>95</v>
      </c>
      <c r="H84" s="27" t="s">
        <v>48</v>
      </c>
      <c r="I84" s="28" t="s">
        <v>54</v>
      </c>
      <c r="J84" s="27"/>
      <c r="K84" s="28" t="s">
        <v>100</v>
      </c>
      <c r="L84" s="28" t="s">
        <v>633</v>
      </c>
      <c r="M84" s="28">
        <v>1</v>
      </c>
      <c r="N84" s="23"/>
      <c r="O84" s="27" t="s">
        <v>130</v>
      </c>
      <c r="P84" s="27" t="s">
        <v>51</v>
      </c>
      <c r="Q84" s="27" t="str">
        <f>_xlfn.CONCAT(Table14[[#This Row],[Clase]]," ",Table14[[#This Row],[Tipo]])</f>
        <v>Teclado G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0">
        <f>2550/2</f>
        <v>1275</v>
      </c>
      <c r="AP84" s="30">
        <v>0</v>
      </c>
      <c r="AQ84" s="30"/>
      <c r="AR84" s="30"/>
      <c r="AS84" s="38">
        <f>SUM(Table14[[#This Row],[Julio]:[Septiembre3]])</f>
        <v>1275</v>
      </c>
      <c r="AT84" s="23"/>
    </row>
    <row r="85" spans="1:46" x14ac:dyDescent="0.3">
      <c r="A85" s="56">
        <v>84</v>
      </c>
      <c r="B85" s="27" t="s">
        <v>616</v>
      </c>
      <c r="C85" s="28"/>
      <c r="D85" s="27" t="s">
        <v>40</v>
      </c>
      <c r="E85" s="29">
        <v>45808</v>
      </c>
      <c r="F85" s="29">
        <v>45838</v>
      </c>
      <c r="G85" s="27" t="s">
        <v>95</v>
      </c>
      <c r="H85" s="27" t="s">
        <v>48</v>
      </c>
      <c r="I85" s="28" t="s">
        <v>54</v>
      </c>
      <c r="J85" s="27"/>
      <c r="K85" s="28" t="s">
        <v>100</v>
      </c>
      <c r="L85" s="28" t="s">
        <v>633</v>
      </c>
      <c r="M85" s="28">
        <v>1</v>
      </c>
      <c r="N85" s="23"/>
      <c r="O85" s="27" t="s">
        <v>130</v>
      </c>
      <c r="P85" s="27" t="s">
        <v>51</v>
      </c>
      <c r="Q85" s="27" t="str">
        <f>_xlfn.CONCAT(Table14[[#This Row],[Clase]]," ",Table14[[#This Row],[Tipo]])</f>
        <v>Teclado G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f>2550/2</f>
        <v>1275</v>
      </c>
      <c r="AP85" s="30">
        <v>0</v>
      </c>
      <c r="AQ85" s="30"/>
      <c r="AR85" s="30"/>
      <c r="AS85" s="38">
        <f>SUM(Table14[[#This Row],[Julio]:[Septiembre3]])</f>
        <v>1275</v>
      </c>
      <c r="AT85" s="23"/>
    </row>
    <row r="86" spans="1:46" x14ac:dyDescent="0.3">
      <c r="A86" s="58">
        <v>85</v>
      </c>
      <c r="B86" t="s">
        <v>620</v>
      </c>
      <c r="C86" s="1">
        <v>23</v>
      </c>
      <c r="D86" t="s">
        <v>39</v>
      </c>
      <c r="E86" s="20">
        <v>45825</v>
      </c>
      <c r="G86" t="s">
        <v>95</v>
      </c>
      <c r="H86" t="s">
        <v>47</v>
      </c>
      <c r="I86" s="1" t="s">
        <v>54</v>
      </c>
      <c r="K86" s="1" t="s">
        <v>621</v>
      </c>
      <c r="M86" s="1">
        <v>1</v>
      </c>
      <c r="N86" s="23"/>
      <c r="O86" t="s">
        <v>130</v>
      </c>
      <c r="P86" t="s">
        <v>45</v>
      </c>
      <c r="Q86" t="str">
        <f>_xlfn.CONCAT(Table14[[#This Row],[Clase]]," ",Table14[[#This Row],[Tipo]])</f>
        <v>Batería G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38">
        <f>SUM(Table14[[#This Row],[Julio]:[Septiembre3]])</f>
        <v>0</v>
      </c>
      <c r="AT86" s="23" t="s">
        <v>621</v>
      </c>
    </row>
    <row r="87" spans="1:46" x14ac:dyDescent="0.3">
      <c r="A87" s="58">
        <v>86</v>
      </c>
      <c r="B87" t="s">
        <v>626</v>
      </c>
      <c r="D87" t="s">
        <v>41</v>
      </c>
      <c r="E87" s="20">
        <v>45807</v>
      </c>
      <c r="F87" s="20">
        <v>45838</v>
      </c>
      <c r="G87" t="s">
        <v>95</v>
      </c>
      <c r="H87" t="s">
        <v>46</v>
      </c>
      <c r="I87" s="1" t="s">
        <v>54</v>
      </c>
      <c r="K87" s="1" t="s">
        <v>97</v>
      </c>
      <c r="M87" s="1">
        <v>1</v>
      </c>
      <c r="N87" s="23"/>
      <c r="O87" t="s">
        <v>130</v>
      </c>
      <c r="P87" t="s">
        <v>51</v>
      </c>
      <c r="Q87" t="str">
        <f>_xlfn.CONCAT(Table14[[#This Row],[Clase]]," ",Table14[[#This Row],[Tipo]])</f>
        <v>Guitarra G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1275</v>
      </c>
      <c r="AP87" s="23">
        <v>1275</v>
      </c>
      <c r="AQ87" s="23">
        <v>0</v>
      </c>
      <c r="AR87" s="23"/>
      <c r="AS87" s="38">
        <f>SUM(Table14[[#This Row],[Julio]:[Septiembre3]])</f>
        <v>2550</v>
      </c>
      <c r="AT87" s="23" t="s">
        <v>856</v>
      </c>
    </row>
    <row r="88" spans="1:46" x14ac:dyDescent="0.3">
      <c r="A88" s="58">
        <v>87</v>
      </c>
      <c r="B88" t="s">
        <v>627</v>
      </c>
      <c r="D88" t="s">
        <v>44</v>
      </c>
      <c r="E88" s="20">
        <v>45807</v>
      </c>
      <c r="F88" s="20">
        <v>45838</v>
      </c>
      <c r="G88" t="s">
        <v>95</v>
      </c>
      <c r="H88" t="s">
        <v>47</v>
      </c>
      <c r="I88" s="1" t="s">
        <v>54</v>
      </c>
      <c r="K88" s="1" t="s">
        <v>97</v>
      </c>
      <c r="M88" s="1">
        <v>1</v>
      </c>
      <c r="N88" s="23"/>
      <c r="O88" t="s">
        <v>130</v>
      </c>
      <c r="P88" t="s">
        <v>51</v>
      </c>
      <c r="Q88" t="str">
        <f>_xlfn.CONCAT(Table14[[#This Row],[Clase]]," ",Table14[[#This Row],[Tipo]])</f>
        <v>Batería G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1275</v>
      </c>
      <c r="AP88" s="23">
        <v>1275</v>
      </c>
      <c r="AQ88" s="23">
        <v>0</v>
      </c>
      <c r="AR88" s="23"/>
      <c r="AS88" s="38">
        <f>SUM(Table14[[#This Row],[Julio]:[Septiembre3]])</f>
        <v>2550</v>
      </c>
      <c r="AT88" s="23" t="s">
        <v>856</v>
      </c>
    </row>
    <row r="89" spans="1:46" x14ac:dyDescent="0.3">
      <c r="A89" s="58">
        <v>88</v>
      </c>
      <c r="B89" t="s">
        <v>636</v>
      </c>
      <c r="D89" t="s">
        <v>38</v>
      </c>
      <c r="E89" s="20">
        <v>45838</v>
      </c>
      <c r="F89" s="20">
        <v>45868</v>
      </c>
      <c r="G89" t="s">
        <v>95</v>
      </c>
      <c r="H89" t="s">
        <v>46</v>
      </c>
      <c r="I89" s="1" t="s">
        <v>54</v>
      </c>
      <c r="K89" s="1" t="s">
        <v>97</v>
      </c>
      <c r="M89" s="1">
        <v>1</v>
      </c>
      <c r="N89" s="23"/>
      <c r="O89" t="s">
        <v>130</v>
      </c>
      <c r="P89" t="s">
        <v>45</v>
      </c>
      <c r="Q89" t="str">
        <f>_xlfn.CONCAT(Table14[[#This Row],[Clase]]," ",Table14[[#This Row],[Tipo]])</f>
        <v>Guitarra G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1275</v>
      </c>
      <c r="AP89" s="23">
        <v>1275</v>
      </c>
      <c r="AQ89" s="30">
        <v>1275</v>
      </c>
      <c r="AR89" s="23"/>
      <c r="AS89" s="38">
        <f>SUM(Table14[[#This Row],[Julio]:[Septiembre3]])</f>
        <v>3825</v>
      </c>
      <c r="AT89" s="23"/>
    </row>
    <row r="90" spans="1:46" x14ac:dyDescent="0.3">
      <c r="A90" s="58">
        <v>89</v>
      </c>
      <c r="B90" t="s">
        <v>650</v>
      </c>
      <c r="D90" t="s">
        <v>41</v>
      </c>
      <c r="E90" s="20">
        <v>45850</v>
      </c>
      <c r="F90" s="20">
        <v>45881</v>
      </c>
      <c r="G90" t="s">
        <v>95</v>
      </c>
      <c r="H90" t="s">
        <v>46</v>
      </c>
      <c r="I90" s="1" t="s">
        <v>54</v>
      </c>
      <c r="J90" t="s">
        <v>568</v>
      </c>
      <c r="K90" s="1" t="s">
        <v>97</v>
      </c>
      <c r="M90" s="1">
        <v>1</v>
      </c>
      <c r="N90" s="23"/>
      <c r="O90" t="s">
        <v>130</v>
      </c>
      <c r="P90" t="s">
        <v>45</v>
      </c>
      <c r="Q90" t="str">
        <f>_xlfn.CONCAT(Table14[[#This Row],[Clase]]," ",Table14[[#This Row],[Tipo]])</f>
        <v>Guitarra G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49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1350</v>
      </c>
      <c r="AQ90" s="23">
        <v>1350</v>
      </c>
      <c r="AR90" s="23"/>
      <c r="AS90" s="38">
        <f>SUM(Table14[[#This Row],[Julio]:[Septiembre3]])</f>
        <v>2700</v>
      </c>
      <c r="AT90" s="23"/>
    </row>
    <row r="91" spans="1:46" x14ac:dyDescent="0.3">
      <c r="A91" s="58">
        <v>90</v>
      </c>
      <c r="B91" t="s">
        <v>651</v>
      </c>
      <c r="D91" t="s">
        <v>38</v>
      </c>
      <c r="E91" s="20">
        <v>45859</v>
      </c>
      <c r="F91" s="20">
        <v>45890</v>
      </c>
      <c r="G91" t="s">
        <v>95</v>
      </c>
      <c r="H91" t="s">
        <v>46</v>
      </c>
      <c r="I91" s="1" t="s">
        <v>54</v>
      </c>
      <c r="J91" t="s">
        <v>652</v>
      </c>
      <c r="K91" s="1" t="s">
        <v>97</v>
      </c>
      <c r="L91" s="1" t="s">
        <v>8</v>
      </c>
      <c r="M91" s="1">
        <v>1</v>
      </c>
      <c r="N91" s="23"/>
      <c r="O91" t="s">
        <v>130</v>
      </c>
      <c r="P91" t="s">
        <v>45</v>
      </c>
      <c r="Q91" t="str">
        <f>_xlfn.CONCAT(Table14[[#This Row],[Clase]]," ",Table14[[#This Row],[Tipo]])</f>
        <v>Guitarra G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49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1350</v>
      </c>
      <c r="AQ91" s="23">
        <v>1350</v>
      </c>
      <c r="AR91" s="23"/>
      <c r="AS91" s="38">
        <f>SUM(Table14[[#This Row],[Julio]:[Septiembre3]])</f>
        <v>2700</v>
      </c>
      <c r="AT91" s="23"/>
    </row>
    <row r="92" spans="1:46" x14ac:dyDescent="0.3">
      <c r="A92" s="22">
        <v>91</v>
      </c>
      <c r="B92" t="s">
        <v>653</v>
      </c>
      <c r="D92" t="s">
        <v>43</v>
      </c>
      <c r="E92" s="20">
        <v>45861</v>
      </c>
      <c r="F92" s="20">
        <v>45861</v>
      </c>
      <c r="G92" t="s">
        <v>95</v>
      </c>
      <c r="H92" t="s">
        <v>49</v>
      </c>
      <c r="I92" s="1" t="s">
        <v>54</v>
      </c>
      <c r="J92" t="s">
        <v>654</v>
      </c>
      <c r="K92" s="1" t="s">
        <v>100</v>
      </c>
      <c r="M92" s="1">
        <v>1</v>
      </c>
      <c r="N92" s="23"/>
      <c r="O92" t="s">
        <v>130</v>
      </c>
      <c r="P92" t="s">
        <v>51</v>
      </c>
      <c r="Q92" t="str">
        <f>_xlfn.CONCAT(Table14[[#This Row],[Clase]]," ",Table14[[#This Row],[Tipo]])</f>
        <v>Canto G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49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1350</v>
      </c>
      <c r="AQ92" s="23">
        <v>0</v>
      </c>
      <c r="AR92" s="23"/>
      <c r="AS92" s="38">
        <f>SUM(Table14[[#This Row],[Julio]:[Septiembre3]])</f>
        <v>1350</v>
      </c>
      <c r="AT92" s="23" t="s">
        <v>856</v>
      </c>
    </row>
    <row r="93" spans="1:46" x14ac:dyDescent="0.3">
      <c r="A93" s="58">
        <v>92</v>
      </c>
      <c r="B93" t="s">
        <v>656</v>
      </c>
      <c r="D93" t="s">
        <v>44</v>
      </c>
      <c r="E93" s="20">
        <v>45866</v>
      </c>
      <c r="F93" s="20">
        <v>45897</v>
      </c>
      <c r="G93" t="s">
        <v>95</v>
      </c>
      <c r="H93" t="s">
        <v>47</v>
      </c>
      <c r="I93" s="1" t="s">
        <v>54</v>
      </c>
      <c r="J93" t="s">
        <v>657</v>
      </c>
      <c r="K93" s="1" t="s">
        <v>8</v>
      </c>
      <c r="M93" s="1">
        <v>1</v>
      </c>
      <c r="N93" s="23"/>
      <c r="O93" t="s">
        <v>130</v>
      </c>
      <c r="P93" t="s">
        <v>45</v>
      </c>
      <c r="Q93" t="str">
        <f>_xlfn.CONCAT(Table14[[#This Row],[Clase]]," ",Table14[[#This Row],[Tipo]])</f>
        <v>Batería G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49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1350</v>
      </c>
      <c r="AQ93" s="23">
        <v>1350</v>
      </c>
      <c r="AR93" s="23"/>
      <c r="AS93" s="38">
        <f>SUM(Table14[[#This Row],[Julio]:[Septiembre3]])</f>
        <v>2700</v>
      </c>
      <c r="AT93" s="23"/>
    </row>
    <row r="94" spans="1:46" x14ac:dyDescent="0.3">
      <c r="A94" s="22">
        <v>93</v>
      </c>
      <c r="B94" t="s">
        <v>660</v>
      </c>
      <c r="D94" t="s">
        <v>43</v>
      </c>
      <c r="E94" s="20">
        <v>45843</v>
      </c>
      <c r="F94" s="20">
        <v>45874</v>
      </c>
      <c r="G94" t="s">
        <v>95</v>
      </c>
      <c r="H94" t="s">
        <v>49</v>
      </c>
      <c r="I94" s="1" t="s">
        <v>54</v>
      </c>
      <c r="J94" t="s">
        <v>661</v>
      </c>
      <c r="K94" s="1" t="s">
        <v>97</v>
      </c>
      <c r="M94" s="1">
        <v>1</v>
      </c>
      <c r="N94" s="23"/>
      <c r="O94" t="s">
        <v>130</v>
      </c>
      <c r="P94" t="s">
        <v>51</v>
      </c>
      <c r="Q94" t="str">
        <f>_xlfn.CONCAT(Table14[[#This Row],[Clase]]," ",Table14[[#This Row],[Tipo]])</f>
        <v>Canto G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49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1350</v>
      </c>
      <c r="AQ94" s="23">
        <v>0</v>
      </c>
      <c r="AR94" s="23">
        <v>0</v>
      </c>
      <c r="AS94" s="38">
        <f>SUM(Table14[[#This Row],[Julio]:[Septiembre3]])</f>
        <v>1350</v>
      </c>
      <c r="AT94" s="23" t="s">
        <v>856</v>
      </c>
    </row>
    <row r="95" spans="1:46" x14ac:dyDescent="0.3">
      <c r="A95" s="58">
        <v>94</v>
      </c>
      <c r="B95" t="s">
        <v>663</v>
      </c>
      <c r="D95" t="s">
        <v>43</v>
      </c>
      <c r="E95" s="20">
        <v>45840</v>
      </c>
      <c r="F95" s="20">
        <v>45871</v>
      </c>
      <c r="G95" t="s">
        <v>95</v>
      </c>
      <c r="H95" t="s">
        <v>49</v>
      </c>
      <c r="I95" s="1" t="s">
        <v>54</v>
      </c>
      <c r="J95" t="s">
        <v>665</v>
      </c>
      <c r="K95" s="1" t="s">
        <v>97</v>
      </c>
      <c r="M95" s="1">
        <v>1</v>
      </c>
      <c r="N95" s="23"/>
      <c r="O95" t="s">
        <v>130</v>
      </c>
      <c r="P95" t="s">
        <v>45</v>
      </c>
      <c r="Q95" t="str">
        <f>_xlfn.CONCAT(Table14[[#This Row],[Clase]]," ",Table14[[#This Row],[Tipo]])</f>
        <v>Canto G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49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2550</v>
      </c>
      <c r="AQ95" s="23">
        <v>0</v>
      </c>
      <c r="AR95" s="23"/>
      <c r="AS95" s="38">
        <f>SUM(Table14[[#This Row],[Julio]:[Septiembre3]])</f>
        <v>2550</v>
      </c>
      <c r="AT95" s="23" t="s">
        <v>871</v>
      </c>
    </row>
    <row r="96" spans="1:46" x14ac:dyDescent="0.3">
      <c r="A96" s="58">
        <v>95</v>
      </c>
      <c r="B96" t="s">
        <v>663</v>
      </c>
      <c r="D96" t="s">
        <v>41</v>
      </c>
      <c r="E96" s="20">
        <v>45840</v>
      </c>
      <c r="F96" s="20">
        <v>45871</v>
      </c>
      <c r="G96" t="s">
        <v>95</v>
      </c>
      <c r="H96" t="s">
        <v>46</v>
      </c>
      <c r="I96" s="1" t="s">
        <v>54</v>
      </c>
      <c r="J96" t="s">
        <v>664</v>
      </c>
      <c r="K96" s="1" t="s">
        <v>97</v>
      </c>
      <c r="M96" s="1">
        <v>1</v>
      </c>
      <c r="N96" s="23"/>
      <c r="O96" t="s">
        <v>130</v>
      </c>
      <c r="P96" t="s">
        <v>45</v>
      </c>
      <c r="Q96" t="str">
        <f>_xlfn.CONCAT(Table14[[#This Row],[Clase]]," ",Table14[[#This Row],[Tipo]])</f>
        <v>Guitarra G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49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2550</v>
      </c>
      <c r="AQ96" s="23">
        <v>0</v>
      </c>
      <c r="AR96" s="23"/>
      <c r="AS96" s="38">
        <f>SUM(Table14[[#This Row],[Julio]:[Septiembre3]])</f>
        <v>2550</v>
      </c>
      <c r="AT96" s="23" t="s">
        <v>871</v>
      </c>
    </row>
    <row r="97" spans="1:46" x14ac:dyDescent="0.3">
      <c r="A97" s="58">
        <v>96</v>
      </c>
      <c r="B97" t="s">
        <v>669</v>
      </c>
      <c r="D97" t="s">
        <v>39</v>
      </c>
      <c r="E97" s="20">
        <v>45867</v>
      </c>
      <c r="F97" s="20">
        <v>45898</v>
      </c>
      <c r="G97" t="s">
        <v>95</v>
      </c>
      <c r="H97" t="s">
        <v>47</v>
      </c>
      <c r="I97" s="1" t="s">
        <v>54</v>
      </c>
      <c r="J97" t="s">
        <v>546</v>
      </c>
      <c r="K97" s="1" t="s">
        <v>97</v>
      </c>
      <c r="M97" s="1">
        <v>1</v>
      </c>
      <c r="N97" s="23"/>
      <c r="O97" t="s">
        <v>130</v>
      </c>
      <c r="P97" t="s">
        <v>45</v>
      </c>
      <c r="Q97" t="str">
        <f>_xlfn.CONCAT(Table14[[#This Row],[Clase]]," ",Table14[[#This Row],[Tipo]])</f>
        <v>Batería G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49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1350</v>
      </c>
      <c r="AQ97" s="23">
        <v>1350</v>
      </c>
      <c r="AR97" s="23"/>
      <c r="AS97" s="38">
        <f>SUM(Table14[[#This Row],[Julio]:[Septiembre3]])</f>
        <v>2700</v>
      </c>
      <c r="AT97" s="23"/>
    </row>
    <row r="98" spans="1:46" x14ac:dyDescent="0.3">
      <c r="A98" s="22">
        <v>97</v>
      </c>
      <c r="B98" t="s">
        <v>670</v>
      </c>
      <c r="D98" t="s">
        <v>43</v>
      </c>
      <c r="E98" s="20">
        <v>45864</v>
      </c>
      <c r="F98" s="20">
        <v>45895</v>
      </c>
      <c r="G98" t="s">
        <v>95</v>
      </c>
      <c r="H98" t="s">
        <v>49</v>
      </c>
      <c r="I98" s="1" t="s">
        <v>54</v>
      </c>
      <c r="J98" t="s">
        <v>671</v>
      </c>
      <c r="K98" s="1" t="s">
        <v>97</v>
      </c>
      <c r="M98" s="1">
        <v>1</v>
      </c>
      <c r="N98" s="23"/>
      <c r="O98" t="s">
        <v>130</v>
      </c>
      <c r="P98" t="s">
        <v>45</v>
      </c>
      <c r="Q98" t="str">
        <f>_xlfn.CONCAT(Table14[[#This Row],[Clase]]," ",Table14[[#This Row],[Tipo]])</f>
        <v>Canto G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49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1350</v>
      </c>
      <c r="AQ98" s="23">
        <v>0</v>
      </c>
      <c r="AR98" s="23"/>
      <c r="AS98" s="38">
        <f>SUM(Table14[[#This Row],[Julio]:[Septiembre3]])</f>
        <v>1350</v>
      </c>
      <c r="AT98" s="23" t="s">
        <v>866</v>
      </c>
    </row>
    <row r="99" spans="1:46" x14ac:dyDescent="0.3">
      <c r="A99" s="22">
        <v>98</v>
      </c>
      <c r="B99" t="s">
        <v>674</v>
      </c>
      <c r="D99" t="s">
        <v>39</v>
      </c>
      <c r="E99" s="20">
        <v>45869</v>
      </c>
      <c r="F99" s="20">
        <v>45900</v>
      </c>
      <c r="G99" t="s">
        <v>95</v>
      </c>
      <c r="H99" t="s">
        <v>47</v>
      </c>
      <c r="I99" s="1" t="s">
        <v>54</v>
      </c>
      <c r="J99" t="s">
        <v>654</v>
      </c>
      <c r="K99" s="1" t="s">
        <v>97</v>
      </c>
      <c r="M99" s="1">
        <v>1</v>
      </c>
      <c r="N99" s="23"/>
      <c r="O99" t="s">
        <v>130</v>
      </c>
      <c r="P99" t="s">
        <v>45</v>
      </c>
      <c r="Q99" t="str">
        <f>_xlfn.CONCAT(Table14[[#This Row],[Clase]]," ",Table14[[#This Row],[Tipo]])</f>
        <v>Batería G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49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1350</v>
      </c>
      <c r="AQ99" s="23">
        <v>0</v>
      </c>
      <c r="AR99" s="23"/>
      <c r="AS99" s="38">
        <f>SUM(Table14[[#This Row],[Julio]:[Septiembre3]])</f>
        <v>1350</v>
      </c>
      <c r="AT99" s="23" t="s">
        <v>865</v>
      </c>
    </row>
    <row r="100" spans="1:46" x14ac:dyDescent="0.3">
      <c r="A100" s="22">
        <v>99</v>
      </c>
      <c r="B100" t="s">
        <v>857</v>
      </c>
      <c r="D100" t="s">
        <v>40</v>
      </c>
      <c r="E100" s="20">
        <v>45873</v>
      </c>
      <c r="F100" s="20">
        <v>45904</v>
      </c>
      <c r="G100" t="s">
        <v>95</v>
      </c>
      <c r="H100" t="s">
        <v>48</v>
      </c>
      <c r="I100" s="1" t="s">
        <v>54</v>
      </c>
      <c r="J100" t="s">
        <v>858</v>
      </c>
      <c r="K100" s="1" t="s">
        <v>97</v>
      </c>
      <c r="M100" s="1">
        <v>2</v>
      </c>
      <c r="N100" s="23"/>
      <c r="O100" t="s">
        <v>130</v>
      </c>
      <c r="P100" t="s">
        <v>45</v>
      </c>
      <c r="Q100" t="str">
        <f>_xlfn.CONCAT(Table14[[#This Row],[Clase]]," ",Table14[[#This Row],[Tipo]])</f>
        <v>Teclado G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49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2550</v>
      </c>
      <c r="AR100" s="23"/>
      <c r="AS100" s="38">
        <f>SUM(Table14[[#This Row],[Julio]:[Septiembre3]])</f>
        <v>2550</v>
      </c>
      <c r="AT100" s="23"/>
    </row>
    <row r="101" spans="1:46" x14ac:dyDescent="0.3">
      <c r="A101" s="22">
        <v>100</v>
      </c>
      <c r="B101" t="s">
        <v>863</v>
      </c>
      <c r="D101" t="s">
        <v>864</v>
      </c>
      <c r="E101" s="20">
        <v>45894</v>
      </c>
      <c r="F101" s="20">
        <v>45925</v>
      </c>
      <c r="G101" t="s">
        <v>95</v>
      </c>
      <c r="H101" t="s">
        <v>48</v>
      </c>
      <c r="I101" s="1" t="s">
        <v>54</v>
      </c>
      <c r="K101" s="1" t="s">
        <v>8</v>
      </c>
      <c r="M101" s="1">
        <v>2</v>
      </c>
      <c r="N101" s="23"/>
      <c r="P101" t="s">
        <v>45</v>
      </c>
      <c r="Q101" t="str">
        <f>_xlfn.CONCAT(Table14[[#This Row],[Clase]]," ",Table14[[#This Row],[Tipo]])</f>
        <v>Teclado G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49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2550</v>
      </c>
      <c r="AR101" s="23"/>
      <c r="AS101" s="38">
        <f>SUM(Table14[[#This Row],[Julio]:[Septiembre3]])</f>
        <v>2550</v>
      </c>
      <c r="AT101" s="23"/>
    </row>
    <row r="102" spans="1:46" x14ac:dyDescent="0.3">
      <c r="A102" s="22"/>
      <c r="N102" s="23"/>
      <c r="Q102" t="str">
        <f>_xlfn.CONCAT(Table14[[#This Row],[Clase]]," ",Table14[[#This Row],[Tipo]])</f>
        <v xml:space="preserve"> </v>
      </c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49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38">
        <f>SUM(Table14[[#This Row],[Julio]:[Septiembre3]])</f>
        <v>0</v>
      </c>
      <c r="AT102" s="23"/>
    </row>
    <row r="103" spans="1:46" x14ac:dyDescent="0.3">
      <c r="A103" s="22"/>
      <c r="N103" s="23"/>
      <c r="Q103" t="str">
        <f>_xlfn.CONCAT(Table14[[#This Row],[Clase]]," ",Table14[[#This Row],[Tipo]])</f>
        <v xml:space="preserve"> </v>
      </c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49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38">
        <f>SUM(Table14[[#This Row],[Julio]:[Septiembre3]])</f>
        <v>0</v>
      </c>
      <c r="AT103" s="23"/>
    </row>
    <row r="104" spans="1:46" x14ac:dyDescent="0.3">
      <c r="A104" s="22"/>
      <c r="N104" s="23"/>
      <c r="Q104" t="str">
        <f>_xlfn.CONCAT(Table14[[#This Row],[Clase]]," ",Table14[[#This Row],[Tipo]])</f>
        <v xml:space="preserve"> </v>
      </c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49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38">
        <f>SUM(Table14[[#This Row],[Julio]:[Septiembre3]])</f>
        <v>0</v>
      </c>
      <c r="AT104" s="23"/>
    </row>
    <row r="105" spans="1:46" x14ac:dyDescent="0.3">
      <c r="A105" s="22"/>
      <c r="N105" s="23"/>
      <c r="Q105" t="str">
        <f>_xlfn.CONCAT(Table14[[#This Row],[Clase]]," ",Table14[[#This Row],[Tipo]])</f>
        <v xml:space="preserve"> </v>
      </c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49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38">
        <f>SUM(Table14[[#This Row],[Julio]:[Septiembre3]])</f>
        <v>0</v>
      </c>
      <c r="AT105" s="23"/>
    </row>
    <row r="106" spans="1:46" x14ac:dyDescent="0.3">
      <c r="A106" s="22"/>
      <c r="N106" s="23"/>
      <c r="Q106" t="str">
        <f>_xlfn.CONCAT(Table14[[#This Row],[Clase]]," ",Table14[[#This Row],[Tipo]])</f>
        <v xml:space="preserve"> </v>
      </c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49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38">
        <f>SUM(Table14[[#This Row],[Julio]:[Septiembre3]])</f>
        <v>0</v>
      </c>
      <c r="AT106" s="23"/>
    </row>
    <row r="107" spans="1:46" x14ac:dyDescent="0.3">
      <c r="A107" s="22"/>
      <c r="N107" s="23"/>
      <c r="Q107" t="str">
        <f>_xlfn.CONCAT(Table14[[#This Row],[Clase]]," ",Table14[[#This Row],[Tipo]])</f>
        <v xml:space="preserve"> </v>
      </c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49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38">
        <f>SUM(Table14[[#This Row],[Julio]:[Septiembre3]])</f>
        <v>0</v>
      </c>
      <c r="AT107" s="23"/>
    </row>
    <row r="108" spans="1:46" x14ac:dyDescent="0.3">
      <c r="A108" s="22"/>
      <c r="N108" s="23"/>
      <c r="Q108" t="str">
        <f>_xlfn.CONCAT(Table14[[#This Row],[Clase]]," ",Table14[[#This Row],[Tipo]])</f>
        <v xml:space="preserve"> </v>
      </c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49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38">
        <f>SUM(Table14[[#This Row],[Julio]:[Septiembre3]])</f>
        <v>0</v>
      </c>
      <c r="AT108" s="23"/>
    </row>
    <row r="109" spans="1:46" x14ac:dyDescent="0.3">
      <c r="A109" s="22"/>
      <c r="N109" s="23"/>
      <c r="Q109" t="str">
        <f>_xlfn.CONCAT(Table14[[#This Row],[Clase]]," ",Table14[[#This Row],[Tipo]])</f>
        <v xml:space="preserve"> </v>
      </c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49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38">
        <f>SUM(Table14[[#This Row],[Julio]:[Septiembre3]])</f>
        <v>0</v>
      </c>
      <c r="AT109" s="23"/>
    </row>
    <row r="110" spans="1:46" x14ac:dyDescent="0.3">
      <c r="A110" s="22"/>
      <c r="N110" s="23"/>
      <c r="R110" s="2">
        <f t="shared" ref="R110:AQ110" si="2">SUM(R2:R109)</f>
        <v>0</v>
      </c>
      <c r="S110" s="2">
        <f t="shared" si="2"/>
        <v>5400</v>
      </c>
      <c r="T110" s="2">
        <f t="shared" si="2"/>
        <v>16650</v>
      </c>
      <c r="U110" s="2">
        <f t="shared" si="2"/>
        <v>14375</v>
      </c>
      <c r="V110" s="2">
        <f t="shared" si="2"/>
        <v>13100</v>
      </c>
      <c r="W110" s="2">
        <f t="shared" si="2"/>
        <v>13400</v>
      </c>
      <c r="X110" s="2">
        <f t="shared" si="2"/>
        <v>13400</v>
      </c>
      <c r="Y110" s="2">
        <f t="shared" si="2"/>
        <v>11900</v>
      </c>
      <c r="Z110" s="2">
        <f t="shared" si="2"/>
        <v>16750</v>
      </c>
      <c r="AA110" s="2">
        <f t="shared" si="2"/>
        <v>10900</v>
      </c>
      <c r="AB110" s="2">
        <f t="shared" si="2"/>
        <v>18550</v>
      </c>
      <c r="AC110" s="2">
        <f t="shared" si="2"/>
        <v>16300</v>
      </c>
      <c r="AD110" s="2">
        <f t="shared" si="2"/>
        <v>24100</v>
      </c>
      <c r="AE110" s="2">
        <f t="shared" si="2"/>
        <v>26550</v>
      </c>
      <c r="AF110" s="2">
        <f t="shared" si="2"/>
        <v>28050</v>
      </c>
      <c r="AG110" s="2">
        <f t="shared" si="2"/>
        <v>37050</v>
      </c>
      <c r="AH110" s="2">
        <f t="shared" si="2"/>
        <v>35730</v>
      </c>
      <c r="AI110" s="2">
        <f t="shared" si="2"/>
        <v>33000</v>
      </c>
      <c r="AJ110" s="2">
        <f t="shared" si="2"/>
        <v>38250</v>
      </c>
      <c r="AK110" s="2">
        <f t="shared" si="2"/>
        <v>38250</v>
      </c>
      <c r="AL110" s="2">
        <f t="shared" si="2"/>
        <v>45350</v>
      </c>
      <c r="AM110" s="2">
        <f t="shared" si="2"/>
        <v>43650</v>
      </c>
      <c r="AN110" s="2">
        <f t="shared" si="2"/>
        <v>50325</v>
      </c>
      <c r="AO110" s="2">
        <f t="shared" si="2"/>
        <v>66900</v>
      </c>
      <c r="AP110" s="2">
        <f t="shared" si="2"/>
        <v>71100</v>
      </c>
      <c r="AQ110" s="2">
        <f t="shared" si="2"/>
        <v>49950</v>
      </c>
      <c r="AR110" s="2"/>
      <c r="AS110" s="4">
        <f>SUM(Table14[Total])</f>
        <v>738980</v>
      </c>
    </row>
    <row r="114" spans="2:3" x14ac:dyDescent="0.3">
      <c r="B114" t="s">
        <v>872</v>
      </c>
      <c r="C114" s="1" t="s">
        <v>874</v>
      </c>
    </row>
    <row r="115" spans="2:3" x14ac:dyDescent="0.3">
      <c r="B115" t="s">
        <v>867</v>
      </c>
      <c r="C115" s="1">
        <v>1600</v>
      </c>
    </row>
    <row r="116" spans="2:3" x14ac:dyDescent="0.3">
      <c r="B116" t="s">
        <v>41</v>
      </c>
      <c r="C116" s="1">
        <f>4300+600</f>
        <v>4900</v>
      </c>
    </row>
    <row r="117" spans="2:3" x14ac:dyDescent="0.3">
      <c r="B117" t="s">
        <v>73</v>
      </c>
      <c r="C117" s="1">
        <f>700+4000</f>
        <v>4700</v>
      </c>
    </row>
    <row r="118" spans="2:3" x14ac:dyDescent="0.3">
      <c r="B118" t="s">
        <v>868</v>
      </c>
      <c r="C118" s="1">
        <v>1200</v>
      </c>
    </row>
    <row r="119" spans="2:3" x14ac:dyDescent="0.3">
      <c r="B119" t="s">
        <v>42</v>
      </c>
      <c r="C119" s="1">
        <v>800</v>
      </c>
    </row>
    <row r="120" spans="2:3" x14ac:dyDescent="0.3">
      <c r="B120" t="s">
        <v>869</v>
      </c>
      <c r="C120" s="1">
        <v>1200</v>
      </c>
    </row>
    <row r="121" spans="2:3" x14ac:dyDescent="0.3">
      <c r="B121" t="s">
        <v>870</v>
      </c>
      <c r="C121" s="1">
        <v>800</v>
      </c>
    </row>
    <row r="123" spans="2:3" x14ac:dyDescent="0.3">
      <c r="B123" t="s">
        <v>873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3E6A-B6F4-4C28-81F3-1B94925F9DDA}">
  <dimension ref="A3:P69"/>
  <sheetViews>
    <sheetView workbookViewId="0">
      <selection activeCell="C71" sqref="C71"/>
    </sheetView>
  </sheetViews>
  <sheetFormatPr baseColWidth="10" defaultColWidth="8.88671875" defaultRowHeight="14.4" x14ac:dyDescent="0.3"/>
  <cols>
    <col min="1" max="1" width="12.109375" bestFit="1" customWidth="1"/>
    <col min="2" max="2" width="14.44140625" bestFit="1" customWidth="1"/>
    <col min="3" max="4" width="13.6640625" bestFit="1" customWidth="1"/>
    <col min="5" max="5" width="14" bestFit="1" customWidth="1"/>
    <col min="6" max="7" width="12.5546875" bestFit="1" customWidth="1"/>
    <col min="8" max="8" width="14.5546875" bestFit="1" customWidth="1"/>
    <col min="9" max="9" width="13.6640625" bestFit="1" customWidth="1"/>
    <col min="10" max="10" width="11.88671875" bestFit="1" customWidth="1"/>
    <col min="11" max="11" width="10.21875" bestFit="1" customWidth="1"/>
    <col min="12" max="12" width="12.21875" bestFit="1" customWidth="1"/>
    <col min="13" max="13" width="12.6640625" bestFit="1" customWidth="1"/>
    <col min="14" max="14" width="9.33203125" bestFit="1" customWidth="1"/>
    <col min="15" max="15" width="12.21875" bestFit="1" customWidth="1"/>
    <col min="16" max="16" width="9.33203125" bestFit="1" customWidth="1"/>
    <col min="17" max="17" width="6.5546875" bestFit="1" customWidth="1"/>
    <col min="18" max="18" width="9.33203125" bestFit="1" customWidth="1"/>
    <col min="19" max="19" width="10.21875" bestFit="1" customWidth="1"/>
    <col min="20" max="20" width="9.33203125" bestFit="1" customWidth="1"/>
    <col min="21" max="21" width="8.21875" bestFit="1" customWidth="1"/>
    <col min="22" max="22" width="10.88671875" bestFit="1" customWidth="1"/>
    <col min="23" max="23" width="10.21875" bestFit="1" customWidth="1"/>
  </cols>
  <sheetData>
    <row r="3" spans="1:14" x14ac:dyDescent="0.3">
      <c r="A3" s="33" t="s">
        <v>37</v>
      </c>
      <c r="B3" s="33" t="s">
        <v>692</v>
      </c>
    </row>
    <row r="4" spans="1:14" x14ac:dyDescent="0.3">
      <c r="A4" s="33" t="s">
        <v>693</v>
      </c>
      <c r="B4" s="1" t="s">
        <v>39</v>
      </c>
      <c r="C4" s="1" t="s">
        <v>41</v>
      </c>
      <c r="D4" s="1" t="s">
        <v>38</v>
      </c>
      <c r="E4" s="1" t="s">
        <v>40</v>
      </c>
      <c r="F4" s="1" t="s">
        <v>42</v>
      </c>
      <c r="G4" s="1" t="s">
        <v>43</v>
      </c>
      <c r="H4" s="1" t="s">
        <v>44</v>
      </c>
      <c r="I4" t="s">
        <v>694</v>
      </c>
    </row>
    <row r="5" spans="1:14" x14ac:dyDescent="0.3">
      <c r="A5" s="32" t="s">
        <v>45</v>
      </c>
      <c r="B5" s="42">
        <v>132450</v>
      </c>
      <c r="C5" s="42">
        <v>140300</v>
      </c>
      <c r="D5" s="42">
        <v>54525</v>
      </c>
      <c r="E5" s="42">
        <v>17850</v>
      </c>
      <c r="F5" s="42">
        <v>20750</v>
      </c>
      <c r="G5" s="42">
        <v>35400</v>
      </c>
      <c r="H5" s="42">
        <v>27450</v>
      </c>
      <c r="I5" s="40">
        <v>428725</v>
      </c>
    </row>
    <row r="6" spans="1:14" x14ac:dyDescent="0.3">
      <c r="A6" s="39" t="s">
        <v>46</v>
      </c>
      <c r="B6" s="42">
        <v>10950</v>
      </c>
      <c r="C6" s="42">
        <v>129350</v>
      </c>
      <c r="D6" s="42">
        <v>54525</v>
      </c>
      <c r="E6" s="42"/>
      <c r="F6" s="42"/>
      <c r="G6" s="42"/>
      <c r="H6" s="42"/>
      <c r="I6" s="40">
        <v>194825</v>
      </c>
    </row>
    <row r="7" spans="1:14" x14ac:dyDescent="0.3">
      <c r="A7" s="39" t="s">
        <v>47</v>
      </c>
      <c r="B7" s="42">
        <v>121500</v>
      </c>
      <c r="C7" s="42">
        <v>10950</v>
      </c>
      <c r="D7" s="42"/>
      <c r="E7" s="42"/>
      <c r="F7" s="42"/>
      <c r="G7" s="42"/>
      <c r="H7" s="42">
        <v>27450</v>
      </c>
      <c r="I7" s="40">
        <v>159900</v>
      </c>
    </row>
    <row r="8" spans="1:14" x14ac:dyDescent="0.3">
      <c r="A8" s="39" t="s">
        <v>48</v>
      </c>
      <c r="B8" s="42"/>
      <c r="C8" s="42"/>
      <c r="D8" s="42"/>
      <c r="E8" s="42">
        <v>17850</v>
      </c>
      <c r="F8" s="42"/>
      <c r="G8" s="42"/>
      <c r="H8" s="42"/>
      <c r="I8" s="40">
        <v>17850</v>
      </c>
    </row>
    <row r="9" spans="1:14" x14ac:dyDescent="0.3">
      <c r="A9" s="39" t="s">
        <v>49</v>
      </c>
      <c r="B9" s="42"/>
      <c r="C9" s="42"/>
      <c r="D9" s="42"/>
      <c r="E9" s="42"/>
      <c r="F9" s="42"/>
      <c r="G9" s="42">
        <v>35400</v>
      </c>
      <c r="H9" s="42"/>
      <c r="I9" s="40">
        <v>35400</v>
      </c>
    </row>
    <row r="10" spans="1:14" x14ac:dyDescent="0.3">
      <c r="A10" s="39" t="s">
        <v>50</v>
      </c>
      <c r="B10" s="42"/>
      <c r="C10" s="42"/>
      <c r="D10" s="42"/>
      <c r="E10" s="42"/>
      <c r="F10" s="42">
        <v>20750</v>
      </c>
      <c r="G10" s="42"/>
      <c r="H10" s="42"/>
      <c r="I10" s="40">
        <v>20750</v>
      </c>
    </row>
    <row r="11" spans="1:14" x14ac:dyDescent="0.3">
      <c r="A11" s="32" t="s">
        <v>51</v>
      </c>
      <c r="B11" s="42">
        <v>57250</v>
      </c>
      <c r="C11" s="42">
        <v>14325</v>
      </c>
      <c r="D11" s="42">
        <v>79430</v>
      </c>
      <c r="E11" s="42">
        <v>62400</v>
      </c>
      <c r="F11" s="42">
        <v>14700</v>
      </c>
      <c r="G11" s="42">
        <v>24550</v>
      </c>
      <c r="H11" s="42">
        <v>5100</v>
      </c>
      <c r="I11" s="40">
        <v>257755</v>
      </c>
    </row>
    <row r="12" spans="1:14" x14ac:dyDescent="0.3">
      <c r="A12" s="32" t="s">
        <v>694</v>
      </c>
      <c r="B12" s="42">
        <v>189700</v>
      </c>
      <c r="C12" s="42">
        <v>154625</v>
      </c>
      <c r="D12" s="42">
        <v>133955</v>
      </c>
      <c r="E12" s="42">
        <v>80250</v>
      </c>
      <c r="F12" s="42">
        <v>35450</v>
      </c>
      <c r="G12" s="42">
        <v>59950</v>
      </c>
      <c r="H12" s="42">
        <v>32550</v>
      </c>
      <c r="I12" s="40">
        <v>686480</v>
      </c>
    </row>
    <row r="14" spans="1:14" x14ac:dyDescent="0.3">
      <c r="N14" s="2"/>
    </row>
    <row r="18" spans="1:16" x14ac:dyDescent="0.3">
      <c r="A18" s="32"/>
      <c r="B18" s="42"/>
      <c r="C18" s="42"/>
      <c r="D18" s="42"/>
      <c r="E18" s="42"/>
      <c r="F18" s="42"/>
      <c r="G18" s="42"/>
      <c r="H18" s="42"/>
      <c r="I18" s="40"/>
    </row>
    <row r="19" spans="1:16" x14ac:dyDescent="0.3">
      <c r="A19" s="33" t="s">
        <v>52</v>
      </c>
      <c r="B19" t="s">
        <v>45</v>
      </c>
    </row>
    <row r="21" spans="1:16" x14ac:dyDescent="0.3">
      <c r="A21" s="33" t="s">
        <v>53</v>
      </c>
      <c r="B21" s="33" t="s">
        <v>692</v>
      </c>
    </row>
    <row r="22" spans="1:16" x14ac:dyDescent="0.3">
      <c r="A22" s="33" t="s">
        <v>693</v>
      </c>
      <c r="B22" s="1" t="s">
        <v>54</v>
      </c>
      <c r="C22" s="1" t="s">
        <v>55</v>
      </c>
      <c r="D22" s="1" t="s">
        <v>694</v>
      </c>
      <c r="E22" s="43" t="s">
        <v>56</v>
      </c>
      <c r="F22" s="43" t="s">
        <v>57</v>
      </c>
      <c r="G22" s="43" t="s">
        <v>58</v>
      </c>
      <c r="H22" s="43" t="s">
        <v>56</v>
      </c>
      <c r="I22" s="43" t="s">
        <v>59</v>
      </c>
      <c r="J22" s="43" t="s">
        <v>10</v>
      </c>
    </row>
    <row r="23" spans="1:16" x14ac:dyDescent="0.3">
      <c r="A23" s="32" t="s">
        <v>38</v>
      </c>
      <c r="B23" s="1">
        <v>4</v>
      </c>
      <c r="C23" s="1"/>
      <c r="D23" s="1">
        <v>4</v>
      </c>
      <c r="E23" s="50">
        <v>2</v>
      </c>
      <c r="F23" s="6">
        <f>GETPIVOTDATA("Alumno",$A$21,"Maestro","Hugo Vázquez","Tipo","G")*400</f>
        <v>1600</v>
      </c>
      <c r="G23" s="6">
        <f>GETPIVOTDATA("Alumno",$A$21,"Maestro","Hugo Vázquez","Tipo","I")*700</f>
        <v>0</v>
      </c>
      <c r="H23" s="2">
        <f t="shared" ref="H23:H29" si="0">80*E23</f>
        <v>160</v>
      </c>
      <c r="I23" s="2"/>
      <c r="J23" s="2">
        <f t="shared" ref="J23:J29" si="1">SUM(F23:I23)</f>
        <v>1760</v>
      </c>
      <c r="L23" s="2"/>
      <c r="P23" t="s">
        <v>634</v>
      </c>
    </row>
    <row r="24" spans="1:16" x14ac:dyDescent="0.3">
      <c r="A24" s="32" t="s">
        <v>39</v>
      </c>
      <c r="B24" s="1">
        <v>11</v>
      </c>
      <c r="C24" s="1">
        <v>1</v>
      </c>
      <c r="D24" s="1">
        <v>12</v>
      </c>
      <c r="E24" s="50"/>
      <c r="F24" s="6">
        <f>GETPIVOTDATA("Alumno",$A$21,"Maestro","Julio Olvera","Tipo","G")*400</f>
        <v>4400</v>
      </c>
      <c r="G24" s="6">
        <f>GETPIVOTDATA("Alumno",$A$21,"Maestro","Julio Olvera","Tipo","I")*700</f>
        <v>700</v>
      </c>
      <c r="H24" s="2">
        <f t="shared" si="0"/>
        <v>0</v>
      </c>
      <c r="I24" s="2"/>
      <c r="J24" s="2">
        <f t="shared" si="1"/>
        <v>5100</v>
      </c>
      <c r="P24" t="s">
        <v>635</v>
      </c>
    </row>
    <row r="25" spans="1:16" x14ac:dyDescent="0.3">
      <c r="A25" s="32" t="s">
        <v>40</v>
      </c>
      <c r="B25" s="1">
        <v>3</v>
      </c>
      <c r="C25" s="1"/>
      <c r="D25" s="1">
        <v>3</v>
      </c>
      <c r="E25" s="50">
        <v>4</v>
      </c>
      <c r="F25" s="6">
        <f>GETPIVOTDATA("Alumno",$A$21,"Maestro","Manuel Reyes","Tipo","G")*400</f>
        <v>1200</v>
      </c>
      <c r="G25" s="6">
        <f>GETPIVOTDATA("Alumno",$A$21,"Maestro","Manuel Reyes","Tipo","I")*700</f>
        <v>0</v>
      </c>
      <c r="H25" s="2">
        <f t="shared" si="0"/>
        <v>320</v>
      </c>
      <c r="I25" s="2"/>
      <c r="J25" s="2">
        <f t="shared" si="1"/>
        <v>1520</v>
      </c>
    </row>
    <row r="26" spans="1:16" x14ac:dyDescent="0.3">
      <c r="A26" s="32" t="s">
        <v>41</v>
      </c>
      <c r="B26" s="1">
        <v>13</v>
      </c>
      <c r="C26" s="1">
        <v>1</v>
      </c>
      <c r="D26" s="1">
        <v>14</v>
      </c>
      <c r="E26" s="50">
        <v>5</v>
      </c>
      <c r="F26" s="6">
        <f>GETPIVOTDATA("Alumno",$A$21,"Maestro","Irwin","Tipo","G")*400</f>
        <v>5200</v>
      </c>
      <c r="G26" s="6">
        <f>GETPIVOTDATA("Alumno",$A$21,"Maestro","Irwin","Tipo","I")*700</f>
        <v>700</v>
      </c>
      <c r="H26" s="2">
        <f t="shared" si="0"/>
        <v>400</v>
      </c>
      <c r="I26" s="2">
        <v>600</v>
      </c>
      <c r="J26" s="2">
        <f t="shared" si="1"/>
        <v>6900</v>
      </c>
    </row>
    <row r="27" spans="1:16" x14ac:dyDescent="0.3">
      <c r="A27" s="32" t="s">
        <v>43</v>
      </c>
      <c r="B27" s="1">
        <v>8</v>
      </c>
      <c r="C27" s="1"/>
      <c r="D27" s="1">
        <v>8</v>
      </c>
      <c r="E27" s="50">
        <v>1</v>
      </c>
      <c r="F27" s="6">
        <f>GETPIVOTDATA("Alumno",$A$21,"Maestro","Nahomy Perez","Tipo","G")*400</f>
        <v>3200</v>
      </c>
      <c r="G27" s="6">
        <f>GETPIVOTDATA("Alumno",$A$21,"Maestro","Nahomy Perez","Tipo","I")*700</f>
        <v>0</v>
      </c>
      <c r="H27" s="2">
        <f t="shared" si="0"/>
        <v>80</v>
      </c>
      <c r="I27" s="2"/>
      <c r="J27" s="2">
        <f t="shared" si="1"/>
        <v>3280</v>
      </c>
      <c r="P27">
        <v>2280</v>
      </c>
    </row>
    <row r="28" spans="1:16" x14ac:dyDescent="0.3">
      <c r="A28" s="32" t="s">
        <v>42</v>
      </c>
      <c r="B28" s="1">
        <v>2</v>
      </c>
      <c r="C28" s="1"/>
      <c r="D28" s="1">
        <v>2</v>
      </c>
      <c r="E28" s="50">
        <v>1</v>
      </c>
      <c r="F28" s="6">
        <f>GETPIVOTDATA("Alumno",$A$21,"Maestro","Luis Blanquet","Tipo","G")*400</f>
        <v>800</v>
      </c>
      <c r="G28" s="6">
        <f>GETPIVOTDATA("Alumno",$A$21,"Maestro","Demian Andrade","Tipo","I")*700</f>
        <v>0</v>
      </c>
      <c r="H28" s="2">
        <f t="shared" si="0"/>
        <v>80</v>
      </c>
      <c r="I28" s="2"/>
      <c r="J28" s="2">
        <f t="shared" si="1"/>
        <v>880</v>
      </c>
    </row>
    <row r="29" spans="1:16" x14ac:dyDescent="0.3">
      <c r="A29" s="32" t="s">
        <v>44</v>
      </c>
      <c r="B29" s="1">
        <v>4</v>
      </c>
      <c r="C29" s="1"/>
      <c r="D29" s="1">
        <v>4</v>
      </c>
      <c r="E29" s="50">
        <v>2</v>
      </c>
      <c r="F29" s="6">
        <f>GETPIVOTDATA("Alumno",$A$21,"Maestro","Demian Andrade")*400</f>
        <v>1600</v>
      </c>
      <c r="G29" s="6">
        <f>GETPIVOTDATA("Alumno",$A$21,"Maestro","Luis Blanquet","Tipo","I")*700</f>
        <v>0</v>
      </c>
      <c r="H29" s="2">
        <f t="shared" si="0"/>
        <v>160</v>
      </c>
      <c r="I29" s="2"/>
      <c r="J29" s="2">
        <f t="shared" si="1"/>
        <v>1760</v>
      </c>
    </row>
    <row r="30" spans="1:16" x14ac:dyDescent="0.3">
      <c r="A30" s="32" t="s">
        <v>694</v>
      </c>
      <c r="B30" s="1">
        <v>45</v>
      </c>
      <c r="C30" s="1">
        <v>2</v>
      </c>
      <c r="D30" s="1">
        <v>47</v>
      </c>
      <c r="E30" s="52"/>
      <c r="F30" s="44">
        <f t="shared" ref="F30:I30" si="2">SUM(F23:F29)</f>
        <v>18000</v>
      </c>
      <c r="G30" s="44">
        <f t="shared" si="2"/>
        <v>1400</v>
      </c>
      <c r="H30" s="44">
        <f t="shared" si="2"/>
        <v>1200</v>
      </c>
      <c r="I30" s="44">
        <f t="shared" si="2"/>
        <v>600</v>
      </c>
      <c r="J30" s="44">
        <f>SUM(J23:J29)</f>
        <v>21200</v>
      </c>
    </row>
    <row r="32" spans="1:16" x14ac:dyDescent="0.3">
      <c r="E32" s="32"/>
    </row>
    <row r="33" spans="1:4" x14ac:dyDescent="0.3">
      <c r="A33" s="33" t="s">
        <v>52</v>
      </c>
      <c r="B33" t="s">
        <v>695</v>
      </c>
    </row>
    <row r="35" spans="1:4" x14ac:dyDescent="0.3">
      <c r="A35" s="33" t="s">
        <v>498</v>
      </c>
      <c r="B35" s="33" t="s">
        <v>692</v>
      </c>
    </row>
    <row r="36" spans="1:4" x14ac:dyDescent="0.3">
      <c r="A36" s="33" t="s">
        <v>693</v>
      </c>
      <c r="B36" s="1" t="s">
        <v>54</v>
      </c>
      <c r="C36" s="1" t="s">
        <v>55</v>
      </c>
      <c r="D36" t="s">
        <v>694</v>
      </c>
    </row>
    <row r="37" spans="1:4" x14ac:dyDescent="0.3">
      <c r="A37" s="32" t="s">
        <v>46</v>
      </c>
      <c r="B37" s="50">
        <v>244680</v>
      </c>
      <c r="C37" s="50">
        <v>43900</v>
      </c>
      <c r="D37" s="50">
        <v>288580</v>
      </c>
    </row>
    <row r="38" spans="1:4" x14ac:dyDescent="0.3">
      <c r="A38" s="32" t="s">
        <v>47</v>
      </c>
      <c r="B38" s="50">
        <v>190450</v>
      </c>
      <c r="C38" s="50">
        <v>31800</v>
      </c>
      <c r="D38" s="50">
        <v>222250</v>
      </c>
    </row>
    <row r="39" spans="1:4" x14ac:dyDescent="0.3">
      <c r="A39" s="32" t="s">
        <v>50</v>
      </c>
      <c r="B39" s="50">
        <v>35450</v>
      </c>
      <c r="C39" s="50"/>
      <c r="D39" s="50">
        <v>35450</v>
      </c>
    </row>
    <row r="40" spans="1:4" x14ac:dyDescent="0.3">
      <c r="A40" s="32" t="s">
        <v>49</v>
      </c>
      <c r="B40" s="50">
        <v>59950</v>
      </c>
      <c r="C40" s="50"/>
      <c r="D40" s="50">
        <v>59950</v>
      </c>
    </row>
    <row r="41" spans="1:4" x14ac:dyDescent="0.3">
      <c r="A41" s="32" t="s">
        <v>48</v>
      </c>
      <c r="B41" s="50">
        <v>80250</v>
      </c>
      <c r="C41" s="50"/>
      <c r="D41" s="50">
        <v>80250</v>
      </c>
    </row>
    <row r="42" spans="1:4" x14ac:dyDescent="0.3">
      <c r="A42" s="32" t="s">
        <v>694</v>
      </c>
      <c r="B42" s="50">
        <v>610780</v>
      </c>
      <c r="C42" s="50">
        <v>75700</v>
      </c>
      <c r="D42" s="50">
        <v>686480</v>
      </c>
    </row>
    <row r="47" spans="1:4" x14ac:dyDescent="0.3">
      <c r="A47" s="33" t="s">
        <v>724</v>
      </c>
      <c r="B47" s="33" t="s">
        <v>692</v>
      </c>
    </row>
    <row r="48" spans="1:4" x14ac:dyDescent="0.3">
      <c r="A48" s="33" t="s">
        <v>693</v>
      </c>
      <c r="B48" s="1" t="s">
        <v>45</v>
      </c>
      <c r="C48" s="1" t="s">
        <v>51</v>
      </c>
      <c r="D48" t="s">
        <v>694</v>
      </c>
    </row>
    <row r="49" spans="1:4" x14ac:dyDescent="0.3">
      <c r="A49" s="32" t="s">
        <v>38</v>
      </c>
      <c r="B49" s="50">
        <v>4</v>
      </c>
      <c r="C49" s="50">
        <v>15</v>
      </c>
      <c r="D49" s="50">
        <v>19</v>
      </c>
    </row>
    <row r="50" spans="1:4" x14ac:dyDescent="0.3">
      <c r="A50" s="32" t="s">
        <v>41</v>
      </c>
      <c r="B50" s="50">
        <v>14</v>
      </c>
      <c r="C50" s="50">
        <v>6</v>
      </c>
      <c r="D50" s="50">
        <v>20</v>
      </c>
    </row>
    <row r="51" spans="1:4" x14ac:dyDescent="0.3">
      <c r="A51" s="32" t="s">
        <v>39</v>
      </c>
      <c r="B51" s="50">
        <v>12</v>
      </c>
      <c r="C51" s="50">
        <v>8</v>
      </c>
      <c r="D51" s="50">
        <v>20</v>
      </c>
    </row>
    <row r="52" spans="1:4" x14ac:dyDescent="0.3">
      <c r="A52" s="32" t="s">
        <v>44</v>
      </c>
      <c r="B52" s="50">
        <v>4</v>
      </c>
      <c r="C52" s="50">
        <v>2</v>
      </c>
      <c r="D52" s="50">
        <v>6</v>
      </c>
    </row>
    <row r="53" spans="1:4" x14ac:dyDescent="0.3">
      <c r="A53" s="32" t="s">
        <v>40</v>
      </c>
      <c r="B53" s="50">
        <v>3</v>
      </c>
      <c r="C53" s="50">
        <v>11</v>
      </c>
      <c r="D53" s="50">
        <v>14</v>
      </c>
    </row>
    <row r="54" spans="1:4" x14ac:dyDescent="0.3">
      <c r="A54" s="32" t="s">
        <v>43</v>
      </c>
      <c r="B54" s="50">
        <v>8</v>
      </c>
      <c r="C54" s="50">
        <v>6</v>
      </c>
      <c r="D54" s="50">
        <v>14</v>
      </c>
    </row>
    <row r="55" spans="1:4" x14ac:dyDescent="0.3">
      <c r="A55" s="32" t="s">
        <v>42</v>
      </c>
      <c r="B55" s="50">
        <v>2</v>
      </c>
      <c r="C55" s="50">
        <v>3</v>
      </c>
      <c r="D55" s="50">
        <v>5</v>
      </c>
    </row>
    <row r="56" spans="1:4" x14ac:dyDescent="0.3">
      <c r="A56" s="32" t="s">
        <v>694</v>
      </c>
      <c r="B56" s="50">
        <v>47</v>
      </c>
      <c r="C56" s="50">
        <v>51</v>
      </c>
      <c r="D56" s="50">
        <v>98</v>
      </c>
    </row>
    <row r="58" spans="1:4" x14ac:dyDescent="0.3">
      <c r="A58" s="33" t="s">
        <v>52</v>
      </c>
      <c r="B58" t="s">
        <v>695</v>
      </c>
    </row>
    <row r="60" spans="1:4" x14ac:dyDescent="0.3">
      <c r="A60" s="33" t="s">
        <v>725</v>
      </c>
      <c r="B60" s="33" t="s">
        <v>692</v>
      </c>
    </row>
    <row r="61" spans="1:4" x14ac:dyDescent="0.3">
      <c r="A61" s="33" t="s">
        <v>693</v>
      </c>
      <c r="B61" s="1" t="s">
        <v>54</v>
      </c>
      <c r="C61" s="1" t="s">
        <v>55</v>
      </c>
      <c r="D61" t="s">
        <v>694</v>
      </c>
    </row>
    <row r="62" spans="1:4" x14ac:dyDescent="0.3">
      <c r="A62" s="32" t="s">
        <v>38</v>
      </c>
      <c r="B62" s="50">
        <v>5250</v>
      </c>
      <c r="C62" s="50"/>
      <c r="D62" s="50">
        <v>5250</v>
      </c>
    </row>
    <row r="63" spans="1:4" x14ac:dyDescent="0.3">
      <c r="A63" s="32" t="s">
        <v>41</v>
      </c>
      <c r="B63" s="50">
        <v>19875</v>
      </c>
      <c r="C63" s="50">
        <v>1800</v>
      </c>
      <c r="D63" s="50">
        <v>21675</v>
      </c>
    </row>
    <row r="64" spans="1:4" x14ac:dyDescent="0.3">
      <c r="A64" s="32" t="s">
        <v>39</v>
      </c>
      <c r="B64" s="50">
        <v>14625</v>
      </c>
      <c r="C64" s="50">
        <v>1800</v>
      </c>
      <c r="D64" s="50">
        <v>16425</v>
      </c>
    </row>
    <row r="65" spans="1:4" x14ac:dyDescent="0.3">
      <c r="A65" s="32" t="s">
        <v>44</v>
      </c>
      <c r="B65" s="50">
        <v>6525</v>
      </c>
      <c r="C65" s="50"/>
      <c r="D65" s="50">
        <v>6525</v>
      </c>
    </row>
    <row r="66" spans="1:4" x14ac:dyDescent="0.3">
      <c r="A66" s="32" t="s">
        <v>40</v>
      </c>
      <c r="B66" s="50">
        <v>5325</v>
      </c>
      <c r="C66" s="50"/>
      <c r="D66" s="50">
        <v>5325</v>
      </c>
    </row>
    <row r="67" spans="1:4" x14ac:dyDescent="0.3">
      <c r="A67" s="32" t="s">
        <v>43</v>
      </c>
      <c r="B67" s="50">
        <v>13200</v>
      </c>
      <c r="C67" s="50"/>
      <c r="D67" s="50">
        <v>13200</v>
      </c>
    </row>
    <row r="68" spans="1:4" x14ac:dyDescent="0.3">
      <c r="A68" s="32" t="s">
        <v>42</v>
      </c>
      <c r="B68" s="50">
        <v>2700</v>
      </c>
      <c r="C68" s="50"/>
      <c r="D68" s="50">
        <v>2700</v>
      </c>
    </row>
    <row r="69" spans="1:4" x14ac:dyDescent="0.3">
      <c r="A69" s="32" t="s">
        <v>694</v>
      </c>
      <c r="B69" s="50">
        <v>67500</v>
      </c>
      <c r="C69" s="50">
        <v>3600</v>
      </c>
      <c r="D69" s="50">
        <v>71100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F9F0-AE15-4DE9-B722-773F1920492F}">
  <dimension ref="A1:K656"/>
  <sheetViews>
    <sheetView topLeftCell="A603" zoomScale="90" zoomScaleNormal="90" workbookViewId="0">
      <selection activeCell="E2" sqref="E2:F632"/>
    </sheetView>
  </sheetViews>
  <sheetFormatPr baseColWidth="10" defaultColWidth="8.88671875" defaultRowHeight="14.4" x14ac:dyDescent="0.3"/>
  <cols>
    <col min="1" max="1" width="11.33203125" customWidth="1"/>
    <col min="2" max="2" width="45.88671875" customWidth="1"/>
    <col min="3" max="3" width="16.21875" customWidth="1"/>
    <col min="4" max="4" width="14.88671875" style="1" customWidth="1"/>
    <col min="5" max="5" width="9.77734375" style="1" customWidth="1"/>
    <col min="6" max="6" width="15.21875" style="1" customWidth="1"/>
    <col min="7" max="7" width="13.5546875" customWidth="1"/>
  </cols>
  <sheetData>
    <row r="1" spans="1:7" x14ac:dyDescent="0.3">
      <c r="A1" t="s">
        <v>0</v>
      </c>
      <c r="B1" t="s">
        <v>11</v>
      </c>
      <c r="C1" t="s">
        <v>12</v>
      </c>
      <c r="D1" s="1" t="s">
        <v>13</v>
      </c>
      <c r="E1" s="1" t="s">
        <v>14</v>
      </c>
      <c r="F1" s="1" t="s">
        <v>15</v>
      </c>
      <c r="G1" s="1" t="s">
        <v>10</v>
      </c>
    </row>
    <row r="2" spans="1:7" x14ac:dyDescent="0.3">
      <c r="A2" s="3">
        <v>45016</v>
      </c>
      <c r="B2" t="s">
        <v>190</v>
      </c>
      <c r="C2" t="s">
        <v>191</v>
      </c>
      <c r="D2" s="1" t="s">
        <v>19</v>
      </c>
      <c r="E2" s="1">
        <v>1</v>
      </c>
      <c r="F2" s="23">
        <v>569</v>
      </c>
      <c r="G2" s="4">
        <f t="shared" ref="G2:G19" si="0">F2*E2</f>
        <v>569</v>
      </c>
    </row>
    <row r="3" spans="1:7" x14ac:dyDescent="0.3">
      <c r="A3" s="3">
        <v>45016</v>
      </c>
      <c r="B3" t="s">
        <v>192</v>
      </c>
      <c r="C3" t="s">
        <v>191</v>
      </c>
      <c r="D3" s="1" t="s">
        <v>8</v>
      </c>
      <c r="E3" s="1">
        <v>1</v>
      </c>
      <c r="F3" s="23">
        <v>1000</v>
      </c>
      <c r="G3" s="4">
        <f t="shared" si="0"/>
        <v>1000</v>
      </c>
    </row>
    <row r="4" spans="1:7" x14ac:dyDescent="0.3">
      <c r="A4" s="3">
        <v>45051</v>
      </c>
      <c r="B4" t="s">
        <v>193</v>
      </c>
      <c r="C4" t="s">
        <v>18</v>
      </c>
      <c r="D4" s="1" t="s">
        <v>8</v>
      </c>
      <c r="E4" s="1">
        <v>4</v>
      </c>
      <c r="F4" s="23">
        <v>200</v>
      </c>
      <c r="G4" s="4">
        <f t="shared" si="0"/>
        <v>800</v>
      </c>
    </row>
    <row r="5" spans="1:7" x14ac:dyDescent="0.3">
      <c r="A5" s="3">
        <v>45059</v>
      </c>
      <c r="B5" t="s">
        <v>194</v>
      </c>
      <c r="C5" t="s">
        <v>191</v>
      </c>
      <c r="D5" s="1" t="s">
        <v>8</v>
      </c>
      <c r="E5" s="1">
        <v>1</v>
      </c>
      <c r="F5" s="23">
        <v>6000</v>
      </c>
      <c r="G5" s="4">
        <f t="shared" si="0"/>
        <v>6000</v>
      </c>
    </row>
    <row r="6" spans="1:7" x14ac:dyDescent="0.3">
      <c r="A6" s="3">
        <v>45059</v>
      </c>
      <c r="B6" t="s">
        <v>195</v>
      </c>
      <c r="C6" t="s">
        <v>191</v>
      </c>
      <c r="D6" s="1" t="s">
        <v>8</v>
      </c>
      <c r="E6" s="1">
        <v>1</v>
      </c>
      <c r="F6" s="23">
        <v>2000</v>
      </c>
      <c r="G6" s="4">
        <f t="shared" si="0"/>
        <v>2000</v>
      </c>
    </row>
    <row r="7" spans="1:7" x14ac:dyDescent="0.3">
      <c r="A7" s="3">
        <v>45063</v>
      </c>
      <c r="B7" t="s">
        <v>196</v>
      </c>
      <c r="C7" t="s">
        <v>18</v>
      </c>
      <c r="D7" s="1" t="s">
        <v>8</v>
      </c>
      <c r="E7" s="1">
        <v>1</v>
      </c>
      <c r="F7" s="23">
        <v>12000</v>
      </c>
      <c r="G7" s="4">
        <f t="shared" si="0"/>
        <v>12000</v>
      </c>
    </row>
    <row r="8" spans="1:7" x14ac:dyDescent="0.3">
      <c r="A8" s="3">
        <v>45063</v>
      </c>
      <c r="B8" t="s">
        <v>197</v>
      </c>
      <c r="C8" t="s">
        <v>191</v>
      </c>
      <c r="D8" s="1" t="s">
        <v>8</v>
      </c>
      <c r="E8" s="1">
        <v>1</v>
      </c>
      <c r="F8" s="23">
        <v>12000</v>
      </c>
      <c r="G8" s="4">
        <f t="shared" si="0"/>
        <v>12000</v>
      </c>
    </row>
    <row r="9" spans="1:7" x14ac:dyDescent="0.3">
      <c r="A9" s="3">
        <v>45063</v>
      </c>
      <c r="B9" t="s">
        <v>198</v>
      </c>
      <c r="C9" t="s">
        <v>18</v>
      </c>
      <c r="D9" s="1" t="s">
        <v>100</v>
      </c>
      <c r="E9" s="1">
        <v>1</v>
      </c>
      <c r="F9" s="23">
        <v>60</v>
      </c>
      <c r="G9" s="4">
        <f t="shared" si="0"/>
        <v>60</v>
      </c>
    </row>
    <row r="10" spans="1:7" x14ac:dyDescent="0.3">
      <c r="A10" s="3">
        <v>45068</v>
      </c>
      <c r="B10" t="s">
        <v>199</v>
      </c>
      <c r="C10" t="s">
        <v>18</v>
      </c>
      <c r="D10" s="1" t="s">
        <v>8</v>
      </c>
      <c r="E10" s="1">
        <v>6</v>
      </c>
      <c r="F10" s="23">
        <v>200</v>
      </c>
      <c r="G10" s="4">
        <f t="shared" si="0"/>
        <v>1200</v>
      </c>
    </row>
    <row r="11" spans="1:7" x14ac:dyDescent="0.3">
      <c r="A11" s="3">
        <v>45069</v>
      </c>
      <c r="B11" t="s">
        <v>200</v>
      </c>
      <c r="C11" t="s">
        <v>18</v>
      </c>
      <c r="D11" s="1" t="s">
        <v>19</v>
      </c>
      <c r="E11" s="1">
        <v>1</v>
      </c>
      <c r="F11" s="23">
        <v>1349</v>
      </c>
      <c r="G11" s="4">
        <f t="shared" si="0"/>
        <v>1349</v>
      </c>
    </row>
    <row r="12" spans="1:7" x14ac:dyDescent="0.3">
      <c r="A12" s="3">
        <v>45069</v>
      </c>
      <c r="B12" t="s">
        <v>201</v>
      </c>
      <c r="C12" t="s">
        <v>18</v>
      </c>
      <c r="D12" s="1" t="s">
        <v>19</v>
      </c>
      <c r="E12" s="1">
        <v>1</v>
      </c>
      <c r="F12" s="23">
        <v>298</v>
      </c>
      <c r="G12" s="4">
        <f t="shared" si="0"/>
        <v>298</v>
      </c>
    </row>
    <row r="13" spans="1:7" x14ac:dyDescent="0.3">
      <c r="A13" s="3">
        <v>45069</v>
      </c>
      <c r="B13" t="s">
        <v>202</v>
      </c>
      <c r="C13" t="s">
        <v>18</v>
      </c>
      <c r="D13" s="1" t="s">
        <v>19</v>
      </c>
      <c r="E13" s="1">
        <v>3</v>
      </c>
      <c r="F13" s="23">
        <v>317.72000000000003</v>
      </c>
      <c r="G13" s="4">
        <f t="shared" si="0"/>
        <v>953.16000000000008</v>
      </c>
    </row>
    <row r="14" spans="1:7" x14ac:dyDescent="0.3">
      <c r="A14" s="3">
        <v>45069</v>
      </c>
      <c r="B14" t="s">
        <v>203</v>
      </c>
      <c r="C14" t="s">
        <v>18</v>
      </c>
      <c r="D14" s="1" t="s">
        <v>19</v>
      </c>
      <c r="E14" s="1">
        <v>5</v>
      </c>
      <c r="F14" s="23">
        <v>129</v>
      </c>
      <c r="G14" s="4">
        <f t="shared" si="0"/>
        <v>645</v>
      </c>
    </row>
    <row r="15" spans="1:7" x14ac:dyDescent="0.3">
      <c r="A15" s="3">
        <v>45069</v>
      </c>
      <c r="B15" t="s">
        <v>204</v>
      </c>
      <c r="C15" t="s">
        <v>18</v>
      </c>
      <c r="D15" s="1" t="s">
        <v>19</v>
      </c>
      <c r="E15" s="1">
        <v>3</v>
      </c>
      <c r="F15" s="23">
        <v>95.99</v>
      </c>
      <c r="G15" s="4">
        <f t="shared" si="0"/>
        <v>287.96999999999997</v>
      </c>
    </row>
    <row r="16" spans="1:7" x14ac:dyDescent="0.3">
      <c r="A16" s="3">
        <v>45076</v>
      </c>
      <c r="B16" t="s">
        <v>205</v>
      </c>
      <c r="C16" t="s">
        <v>206</v>
      </c>
      <c r="D16" s="1" t="s">
        <v>100</v>
      </c>
      <c r="E16" s="1">
        <v>1</v>
      </c>
      <c r="F16" s="23">
        <v>8250</v>
      </c>
      <c r="G16" s="4">
        <f t="shared" si="0"/>
        <v>8250</v>
      </c>
    </row>
    <row r="17" spans="1:7" x14ac:dyDescent="0.3">
      <c r="A17" s="3">
        <v>45076</v>
      </c>
      <c r="B17" t="s">
        <v>207</v>
      </c>
      <c r="C17" t="s">
        <v>206</v>
      </c>
      <c r="D17" s="1" t="s">
        <v>100</v>
      </c>
      <c r="E17" s="1">
        <v>1</v>
      </c>
      <c r="F17" s="23">
        <v>13419</v>
      </c>
      <c r="G17" s="4">
        <f t="shared" si="0"/>
        <v>13419</v>
      </c>
    </row>
    <row r="18" spans="1:7" x14ac:dyDescent="0.3">
      <c r="A18" s="3">
        <v>45076</v>
      </c>
      <c r="B18" t="s">
        <v>208</v>
      </c>
      <c r="C18" t="s">
        <v>206</v>
      </c>
      <c r="D18" s="1" t="s">
        <v>100</v>
      </c>
      <c r="E18" s="1">
        <v>2</v>
      </c>
      <c r="F18" s="23">
        <v>7598</v>
      </c>
      <c r="G18" s="4">
        <f t="shared" si="0"/>
        <v>15196</v>
      </c>
    </row>
    <row r="19" spans="1:7" x14ac:dyDescent="0.3">
      <c r="A19" s="3">
        <v>45076</v>
      </c>
      <c r="B19" t="s">
        <v>209</v>
      </c>
      <c r="C19" t="s">
        <v>206</v>
      </c>
      <c r="D19" s="1" t="s">
        <v>100</v>
      </c>
      <c r="E19" s="1">
        <v>1</v>
      </c>
      <c r="F19" s="23">
        <v>2315</v>
      </c>
      <c r="G19" s="4">
        <f t="shared" si="0"/>
        <v>2315</v>
      </c>
    </row>
    <row r="20" spans="1:7" x14ac:dyDescent="0.3">
      <c r="A20" s="3">
        <v>45076</v>
      </c>
      <c r="B20" t="s">
        <v>210</v>
      </c>
      <c r="C20" t="s">
        <v>206</v>
      </c>
      <c r="D20" s="1" t="s">
        <v>19</v>
      </c>
      <c r="E20" s="1">
        <v>2</v>
      </c>
      <c r="F20" s="23">
        <v>7599</v>
      </c>
      <c r="G20" s="4">
        <v>15198</v>
      </c>
    </row>
    <row r="21" spans="1:7" x14ac:dyDescent="0.3">
      <c r="A21" s="3">
        <v>45077</v>
      </c>
      <c r="B21" t="s">
        <v>211</v>
      </c>
      <c r="C21" t="s">
        <v>18</v>
      </c>
      <c r="D21" s="1" t="s">
        <v>19</v>
      </c>
      <c r="E21" s="1">
        <v>3</v>
      </c>
      <c r="F21" s="23">
        <v>809</v>
      </c>
      <c r="G21" s="4">
        <f>Table1[[#This Row],[Cantidad]]*Table1[[#This Row],[Precio x unidad]]</f>
        <v>2427</v>
      </c>
    </row>
    <row r="22" spans="1:7" x14ac:dyDescent="0.3">
      <c r="A22" s="3">
        <v>45077</v>
      </c>
      <c r="B22" t="s">
        <v>212</v>
      </c>
      <c r="C22" t="s">
        <v>18</v>
      </c>
      <c r="D22" s="1" t="s">
        <v>19</v>
      </c>
      <c r="E22" s="1">
        <v>1</v>
      </c>
      <c r="F22" s="23">
        <v>880.44</v>
      </c>
      <c r="G22" s="4">
        <f>Table1[[#This Row],[Cantidad]]*Table1[[#This Row],[Precio x unidad]]</f>
        <v>880.44</v>
      </c>
    </row>
    <row r="23" spans="1:7" x14ac:dyDescent="0.3">
      <c r="A23" s="3">
        <v>45077</v>
      </c>
      <c r="B23" t="s">
        <v>213</v>
      </c>
      <c r="C23" t="s">
        <v>18</v>
      </c>
      <c r="D23" s="1" t="s">
        <v>19</v>
      </c>
      <c r="E23" s="1">
        <v>3</v>
      </c>
      <c r="F23" s="23">
        <v>1094.83</v>
      </c>
      <c r="G23" s="4">
        <f>Table1[[#This Row],[Cantidad]]*Table1[[#This Row],[Precio x unidad]]</f>
        <v>3284.49</v>
      </c>
    </row>
    <row r="24" spans="1:7" x14ac:dyDescent="0.3">
      <c r="A24" s="3">
        <v>45077</v>
      </c>
      <c r="B24" t="s">
        <v>214</v>
      </c>
      <c r="C24" t="s">
        <v>18</v>
      </c>
      <c r="D24" s="1" t="s">
        <v>19</v>
      </c>
      <c r="E24" s="1">
        <v>3</v>
      </c>
      <c r="F24" s="23">
        <v>135.63</v>
      </c>
      <c r="G24" s="4">
        <f>Table1[[#This Row],[Cantidad]]*Table1[[#This Row],[Precio x unidad]]</f>
        <v>406.89</v>
      </c>
    </row>
    <row r="25" spans="1:7" x14ac:dyDescent="0.3">
      <c r="A25" s="3">
        <v>45077</v>
      </c>
      <c r="B25" t="s">
        <v>215</v>
      </c>
      <c r="C25" t="s">
        <v>18</v>
      </c>
      <c r="D25" s="1" t="s">
        <v>19</v>
      </c>
      <c r="E25" s="1">
        <v>1</v>
      </c>
      <c r="F25" s="23">
        <v>350</v>
      </c>
      <c r="G25" s="4">
        <f>Table1[[#This Row],[Cantidad]]*Table1[[#This Row],[Precio x unidad]]</f>
        <v>350</v>
      </c>
    </row>
    <row r="26" spans="1:7" x14ac:dyDescent="0.3">
      <c r="A26" s="3">
        <v>45077</v>
      </c>
      <c r="B26" t="s">
        <v>216</v>
      </c>
      <c r="C26" t="s">
        <v>18</v>
      </c>
      <c r="D26" s="1" t="s">
        <v>8</v>
      </c>
      <c r="E26" s="1">
        <v>3</v>
      </c>
      <c r="F26" s="23">
        <v>200</v>
      </c>
      <c r="G26" s="4">
        <f>Table1[[#This Row],[Cantidad]]*Table1[[#This Row],[Precio x unidad]]</f>
        <v>600</v>
      </c>
    </row>
    <row r="27" spans="1:7" x14ac:dyDescent="0.3">
      <c r="A27" s="3">
        <v>45077</v>
      </c>
      <c r="B27" t="s">
        <v>217</v>
      </c>
      <c r="C27" t="s">
        <v>18</v>
      </c>
      <c r="D27" s="1" t="s">
        <v>19</v>
      </c>
      <c r="E27" s="1">
        <v>12</v>
      </c>
      <c r="F27" s="23">
        <v>474.75</v>
      </c>
      <c r="G27" s="4">
        <f>Table1[[#This Row],[Cantidad]]*Table1[[#This Row],[Precio x unidad]]</f>
        <v>5697</v>
      </c>
    </row>
    <row r="28" spans="1:7" x14ac:dyDescent="0.3">
      <c r="A28" s="3">
        <v>45079</v>
      </c>
      <c r="B28" t="s">
        <v>218</v>
      </c>
      <c r="C28" t="s">
        <v>18</v>
      </c>
      <c r="D28" s="1" t="s">
        <v>19</v>
      </c>
      <c r="E28" s="1">
        <v>6</v>
      </c>
      <c r="F28" s="23">
        <v>499</v>
      </c>
      <c r="G28" s="4">
        <f>Table1[[#This Row],[Cantidad]]*Table1[[#This Row],[Precio x unidad]]</f>
        <v>2994</v>
      </c>
    </row>
    <row r="29" spans="1:7" x14ac:dyDescent="0.3">
      <c r="A29" s="3">
        <v>45079</v>
      </c>
      <c r="B29" t="s">
        <v>219</v>
      </c>
      <c r="C29" t="s">
        <v>18</v>
      </c>
      <c r="D29" s="1" t="s">
        <v>19</v>
      </c>
      <c r="E29" s="1">
        <v>1</v>
      </c>
      <c r="F29" s="23">
        <v>14.67</v>
      </c>
      <c r="G29" s="4">
        <f>Table1[[#This Row],[Cantidad]]*Table1[[#This Row],[Precio x unidad]]</f>
        <v>14.67</v>
      </c>
    </row>
    <row r="30" spans="1:7" x14ac:dyDescent="0.3">
      <c r="A30" s="3">
        <v>45079</v>
      </c>
      <c r="B30" t="s">
        <v>220</v>
      </c>
      <c r="C30" t="s">
        <v>18</v>
      </c>
      <c r="D30" s="1" t="s">
        <v>19</v>
      </c>
      <c r="E30" s="1">
        <v>1</v>
      </c>
      <c r="F30" s="23">
        <v>79</v>
      </c>
      <c r="G30" s="4">
        <f>Table1[[#This Row],[Cantidad]]*Table1[[#This Row],[Precio x unidad]]</f>
        <v>79</v>
      </c>
    </row>
    <row r="31" spans="1:7" x14ac:dyDescent="0.3">
      <c r="A31" s="3">
        <v>45079</v>
      </c>
      <c r="B31" t="s">
        <v>221</v>
      </c>
      <c r="C31" t="s">
        <v>18</v>
      </c>
      <c r="D31" s="1" t="s">
        <v>19</v>
      </c>
      <c r="E31" s="1">
        <v>5</v>
      </c>
      <c r="F31" s="23">
        <v>55</v>
      </c>
      <c r="G31" s="4">
        <f>Table1[[#This Row],[Cantidad]]*Table1[[#This Row],[Precio x unidad]]</f>
        <v>275</v>
      </c>
    </row>
    <row r="32" spans="1:7" x14ac:dyDescent="0.3">
      <c r="A32" s="3">
        <v>45079</v>
      </c>
      <c r="B32" t="s">
        <v>222</v>
      </c>
      <c r="C32" t="s">
        <v>18</v>
      </c>
      <c r="D32" s="1" t="s">
        <v>19</v>
      </c>
      <c r="E32" s="1">
        <v>5</v>
      </c>
      <c r="F32" s="23">
        <v>879</v>
      </c>
      <c r="G32" s="4">
        <f>Table1[[#This Row],[Cantidad]]*Table1[[#This Row],[Precio x unidad]]</f>
        <v>4395</v>
      </c>
    </row>
    <row r="33" spans="1:7" x14ac:dyDescent="0.3">
      <c r="A33" s="3">
        <v>45079</v>
      </c>
      <c r="B33" t="s">
        <v>223</v>
      </c>
      <c r="C33" t="s">
        <v>18</v>
      </c>
      <c r="D33" s="1" t="s">
        <v>19</v>
      </c>
      <c r="E33" s="1">
        <v>6</v>
      </c>
      <c r="F33" s="23">
        <v>71</v>
      </c>
      <c r="G33" s="4">
        <f>Table1[[#This Row],[Cantidad]]*Table1[[#This Row],[Precio x unidad]]</f>
        <v>426</v>
      </c>
    </row>
    <row r="34" spans="1:7" x14ac:dyDescent="0.3">
      <c r="A34" s="3">
        <v>45079</v>
      </c>
      <c r="B34" t="s">
        <v>224</v>
      </c>
      <c r="C34" t="s">
        <v>18</v>
      </c>
      <c r="D34" s="1" t="s">
        <v>19</v>
      </c>
      <c r="E34" s="1">
        <v>14</v>
      </c>
      <c r="F34" s="23">
        <v>70</v>
      </c>
      <c r="G34" s="4">
        <f>Table1[[#This Row],[Cantidad]]*Table1[[#This Row],[Precio x unidad]]</f>
        <v>980</v>
      </c>
    </row>
    <row r="35" spans="1:7" x14ac:dyDescent="0.3">
      <c r="A35" s="3">
        <v>45079</v>
      </c>
      <c r="B35" t="s">
        <v>225</v>
      </c>
      <c r="C35" t="s">
        <v>18</v>
      </c>
      <c r="D35" s="1" t="s">
        <v>19</v>
      </c>
      <c r="E35" s="1">
        <v>5</v>
      </c>
      <c r="F35" s="23">
        <v>735</v>
      </c>
      <c r="G35" s="4">
        <f>Table1[[#This Row],[Cantidad]]*Table1[[#This Row],[Precio x unidad]]</f>
        <v>3675</v>
      </c>
    </row>
    <row r="36" spans="1:7" x14ac:dyDescent="0.3">
      <c r="A36" s="3">
        <v>45081</v>
      </c>
      <c r="B36" t="s">
        <v>226</v>
      </c>
      <c r="C36" t="s">
        <v>18</v>
      </c>
      <c r="D36" s="1" t="s">
        <v>8</v>
      </c>
      <c r="E36" s="1">
        <v>1</v>
      </c>
      <c r="F36" s="23">
        <v>7000</v>
      </c>
      <c r="G36" s="4">
        <f>Table1[[#This Row],[Cantidad]]*Table1[[#This Row],[Precio x unidad]]</f>
        <v>7000</v>
      </c>
    </row>
    <row r="37" spans="1:7" x14ac:dyDescent="0.3">
      <c r="A37" s="3">
        <v>45083</v>
      </c>
      <c r="B37" t="s">
        <v>227</v>
      </c>
      <c r="C37" t="s">
        <v>18</v>
      </c>
      <c r="D37" s="1" t="s">
        <v>19</v>
      </c>
      <c r="E37" s="1">
        <v>3</v>
      </c>
      <c r="F37" s="23">
        <v>368.65</v>
      </c>
      <c r="G37" s="4">
        <f>Table1[[#This Row],[Cantidad]]*Table1[[#This Row],[Precio x unidad]]</f>
        <v>1105.9499999999998</v>
      </c>
    </row>
    <row r="38" spans="1:7" x14ac:dyDescent="0.3">
      <c r="A38" s="3">
        <v>45083</v>
      </c>
      <c r="B38" t="s">
        <v>228</v>
      </c>
      <c r="C38" t="s">
        <v>18</v>
      </c>
      <c r="D38" s="1" t="s">
        <v>19</v>
      </c>
      <c r="E38" s="1">
        <v>3</v>
      </c>
      <c r="F38" s="23">
        <v>443.43</v>
      </c>
      <c r="G38" s="4">
        <f>Table1[[#This Row],[Cantidad]]*Table1[[#This Row],[Precio x unidad]]</f>
        <v>1330.29</v>
      </c>
    </row>
    <row r="39" spans="1:7" x14ac:dyDescent="0.3">
      <c r="A39" s="3">
        <v>45083</v>
      </c>
      <c r="B39" t="s">
        <v>229</v>
      </c>
      <c r="C39" t="s">
        <v>18</v>
      </c>
      <c r="D39" s="1" t="s">
        <v>8</v>
      </c>
      <c r="E39" s="1">
        <v>1</v>
      </c>
      <c r="F39" s="23">
        <v>10468</v>
      </c>
      <c r="G39" s="4">
        <f>Table1[[#This Row],[Cantidad]]*Table1[[#This Row],[Precio x unidad]]</f>
        <v>10468</v>
      </c>
    </row>
    <row r="40" spans="1:7" x14ac:dyDescent="0.3">
      <c r="A40" s="3">
        <v>45088</v>
      </c>
      <c r="B40" t="s">
        <v>230</v>
      </c>
      <c r="C40" t="s">
        <v>191</v>
      </c>
      <c r="D40" s="1" t="s">
        <v>19</v>
      </c>
      <c r="E40" s="1">
        <v>1</v>
      </c>
      <c r="F40" s="23">
        <v>1928.64</v>
      </c>
      <c r="G40" s="4">
        <f>Table1[[#This Row],[Cantidad]]*Table1[[#This Row],[Precio x unidad]]</f>
        <v>1928.64</v>
      </c>
    </row>
    <row r="41" spans="1:7" x14ac:dyDescent="0.3">
      <c r="A41" s="3">
        <v>45091</v>
      </c>
      <c r="B41" t="s">
        <v>231</v>
      </c>
      <c r="C41" t="s">
        <v>191</v>
      </c>
      <c r="D41" s="1" t="s">
        <v>8</v>
      </c>
      <c r="E41" s="1">
        <v>1</v>
      </c>
      <c r="F41" s="23">
        <v>21942.34</v>
      </c>
      <c r="G41" s="4">
        <f>Table1[[#This Row],[Cantidad]]*Table1[[#This Row],[Precio x unidad]]</f>
        <v>21942.34</v>
      </c>
    </row>
    <row r="42" spans="1:7" x14ac:dyDescent="0.3">
      <c r="A42" s="3">
        <v>45092</v>
      </c>
      <c r="B42" t="s">
        <v>232</v>
      </c>
      <c r="C42" t="s">
        <v>18</v>
      </c>
      <c r="D42" s="1" t="s">
        <v>8</v>
      </c>
      <c r="E42" s="1">
        <v>1</v>
      </c>
      <c r="F42" s="23">
        <v>7621</v>
      </c>
      <c r="G42" s="4">
        <f>Table1[[#This Row],[Cantidad]]*Table1[[#This Row],[Precio x unidad]]</f>
        <v>7621</v>
      </c>
    </row>
    <row r="43" spans="1:7" x14ac:dyDescent="0.3">
      <c r="A43" s="3">
        <v>45093</v>
      </c>
      <c r="B43" t="s">
        <v>233</v>
      </c>
      <c r="C43" t="s">
        <v>18</v>
      </c>
      <c r="D43" s="1" t="s">
        <v>19</v>
      </c>
      <c r="E43" s="1">
        <v>1</v>
      </c>
      <c r="F43" s="23">
        <v>778.05</v>
      </c>
      <c r="G43" s="4">
        <f>Table1[[#This Row],[Cantidad]]*Table1[[#This Row],[Precio x unidad]]</f>
        <v>778.05</v>
      </c>
    </row>
    <row r="44" spans="1:7" x14ac:dyDescent="0.3">
      <c r="A44" s="3">
        <v>45094</v>
      </c>
      <c r="B44" t="s">
        <v>234</v>
      </c>
      <c r="C44" t="s">
        <v>18</v>
      </c>
      <c r="D44" s="1" t="s">
        <v>19</v>
      </c>
      <c r="E44" s="1">
        <v>5</v>
      </c>
      <c r="F44" s="23">
        <v>135</v>
      </c>
      <c r="G44" s="4">
        <f>Table1[[#This Row],[Cantidad]]*Table1[[#This Row],[Precio x unidad]]</f>
        <v>675</v>
      </c>
    </row>
    <row r="45" spans="1:7" x14ac:dyDescent="0.3">
      <c r="A45" s="3">
        <v>45095</v>
      </c>
      <c r="B45" t="s">
        <v>235</v>
      </c>
      <c r="C45" t="s">
        <v>18</v>
      </c>
      <c r="D45" s="1" t="s">
        <v>19</v>
      </c>
      <c r="E45" s="1">
        <v>1</v>
      </c>
      <c r="F45" s="23">
        <v>1078</v>
      </c>
      <c r="G45" s="4">
        <f>Table1[[#This Row],[Cantidad]]*Table1[[#This Row],[Precio x unidad]]</f>
        <v>1078</v>
      </c>
    </row>
    <row r="46" spans="1:7" x14ac:dyDescent="0.3">
      <c r="A46" s="3">
        <v>45096</v>
      </c>
      <c r="B46" t="s">
        <v>236</v>
      </c>
      <c r="C46" t="s">
        <v>191</v>
      </c>
      <c r="D46" s="1" t="s">
        <v>8</v>
      </c>
      <c r="E46" s="1">
        <v>1</v>
      </c>
      <c r="F46" s="23">
        <v>11560</v>
      </c>
      <c r="G46" s="4">
        <f>Table1[[#This Row],[Cantidad]]*Table1[[#This Row],[Precio x unidad]]</f>
        <v>11560</v>
      </c>
    </row>
    <row r="47" spans="1:7" x14ac:dyDescent="0.3">
      <c r="A47" s="3">
        <v>45097</v>
      </c>
      <c r="B47" t="s">
        <v>237</v>
      </c>
      <c r="C47" t="s">
        <v>18</v>
      </c>
      <c r="D47" s="1" t="s">
        <v>8</v>
      </c>
      <c r="E47" s="1">
        <v>12</v>
      </c>
      <c r="F47" s="23">
        <v>200</v>
      </c>
      <c r="G47" s="4">
        <f>Table1[[#This Row],[Cantidad]]*Table1[[#This Row],[Precio x unidad]]</f>
        <v>2400</v>
      </c>
    </row>
    <row r="48" spans="1:7" x14ac:dyDescent="0.3">
      <c r="A48" s="3">
        <v>45098</v>
      </c>
      <c r="B48" t="s">
        <v>238</v>
      </c>
      <c r="C48" t="s">
        <v>18</v>
      </c>
      <c r="D48" s="1" t="s">
        <v>19</v>
      </c>
      <c r="E48" s="1">
        <v>1</v>
      </c>
      <c r="F48" s="23">
        <v>2598</v>
      </c>
      <c r="G48" s="4">
        <f>Table1[[#This Row],[Cantidad]]*Table1[[#This Row],[Precio x unidad]]</f>
        <v>2598</v>
      </c>
    </row>
    <row r="49" spans="1:7" x14ac:dyDescent="0.3">
      <c r="A49" s="3">
        <v>45100</v>
      </c>
      <c r="B49" t="s">
        <v>239</v>
      </c>
      <c r="C49" t="s">
        <v>191</v>
      </c>
      <c r="D49" s="1" t="s">
        <v>8</v>
      </c>
      <c r="E49" s="1">
        <v>1</v>
      </c>
      <c r="F49" s="23">
        <v>8224.8799999999992</v>
      </c>
      <c r="G49" s="4">
        <f>Table1[[#This Row],[Cantidad]]*Table1[[#This Row],[Precio x unidad]]</f>
        <v>8224.8799999999992</v>
      </c>
    </row>
    <row r="50" spans="1:7" x14ac:dyDescent="0.3">
      <c r="A50" s="3">
        <v>45100</v>
      </c>
      <c r="B50" t="s">
        <v>240</v>
      </c>
      <c r="C50" t="s">
        <v>18</v>
      </c>
      <c r="D50" s="1" t="s">
        <v>8</v>
      </c>
      <c r="E50" s="1">
        <v>1</v>
      </c>
      <c r="F50" s="23">
        <v>-8224.8799999999992</v>
      </c>
      <c r="G50" s="4">
        <f>Table1[[#This Row],[Cantidad]]*Table1[[#This Row],[Precio x unidad]]</f>
        <v>-8224.8799999999992</v>
      </c>
    </row>
    <row r="51" spans="1:7" x14ac:dyDescent="0.3">
      <c r="A51" s="3">
        <v>45100</v>
      </c>
      <c r="B51" t="s">
        <v>241</v>
      </c>
      <c r="C51" t="s">
        <v>18</v>
      </c>
      <c r="D51" s="1" t="s">
        <v>19</v>
      </c>
      <c r="E51" s="1">
        <v>1</v>
      </c>
      <c r="F51" s="23">
        <v>75</v>
      </c>
      <c r="G51" s="4">
        <f>Table1[[#This Row],[Cantidad]]*Table1[[#This Row],[Precio x unidad]]</f>
        <v>75</v>
      </c>
    </row>
    <row r="52" spans="1:7" x14ac:dyDescent="0.3">
      <c r="A52" s="3">
        <v>45100</v>
      </c>
      <c r="B52" t="s">
        <v>242</v>
      </c>
      <c r="C52" t="s">
        <v>18</v>
      </c>
      <c r="D52" s="1" t="s">
        <v>19</v>
      </c>
      <c r="E52" s="1">
        <v>2</v>
      </c>
      <c r="F52" s="23">
        <v>69</v>
      </c>
      <c r="G52" s="4">
        <f>Table1[[#This Row],[Cantidad]]*Table1[[#This Row],[Precio x unidad]]</f>
        <v>138</v>
      </c>
    </row>
    <row r="53" spans="1:7" x14ac:dyDescent="0.3">
      <c r="A53" s="3">
        <v>45100</v>
      </c>
      <c r="B53" t="s">
        <v>243</v>
      </c>
      <c r="C53" t="s">
        <v>18</v>
      </c>
      <c r="D53" s="1" t="s">
        <v>19</v>
      </c>
      <c r="E53" s="1">
        <v>2</v>
      </c>
      <c r="F53" s="23">
        <v>18</v>
      </c>
      <c r="G53" s="4">
        <f>Table1[[#This Row],[Cantidad]]*Table1[[#This Row],[Precio x unidad]]</f>
        <v>36</v>
      </c>
    </row>
    <row r="54" spans="1:7" x14ac:dyDescent="0.3">
      <c r="A54" s="3">
        <v>45100</v>
      </c>
      <c r="B54" t="s">
        <v>244</v>
      </c>
      <c r="C54" t="s">
        <v>18</v>
      </c>
      <c r="D54" s="1" t="s">
        <v>19</v>
      </c>
      <c r="E54" s="1">
        <v>2</v>
      </c>
      <c r="F54" s="23">
        <v>10</v>
      </c>
      <c r="G54" s="4">
        <f>Table1[[#This Row],[Cantidad]]*Table1[[#This Row],[Precio x unidad]]</f>
        <v>20</v>
      </c>
    </row>
    <row r="55" spans="1:7" x14ac:dyDescent="0.3">
      <c r="A55" s="3">
        <v>45100</v>
      </c>
      <c r="B55" t="s">
        <v>245</v>
      </c>
      <c r="C55" t="s">
        <v>18</v>
      </c>
      <c r="D55" s="1" t="s">
        <v>19</v>
      </c>
      <c r="E55" s="1">
        <v>3</v>
      </c>
      <c r="F55" s="23">
        <v>14</v>
      </c>
      <c r="G55" s="4">
        <f>Table1[[#This Row],[Cantidad]]*Table1[[#This Row],[Precio x unidad]]</f>
        <v>42</v>
      </c>
    </row>
    <row r="56" spans="1:7" x14ac:dyDescent="0.3">
      <c r="A56" s="3">
        <v>45100</v>
      </c>
      <c r="B56" t="s">
        <v>246</v>
      </c>
      <c r="C56" t="s">
        <v>18</v>
      </c>
      <c r="D56" s="1" t="s">
        <v>19</v>
      </c>
      <c r="E56" s="1">
        <v>1</v>
      </c>
      <c r="F56" s="23">
        <v>40</v>
      </c>
      <c r="G56" s="4">
        <f>Table1[[#This Row],[Cantidad]]*Table1[[#This Row],[Precio x unidad]]</f>
        <v>40</v>
      </c>
    </row>
    <row r="57" spans="1:7" x14ac:dyDescent="0.3">
      <c r="A57" s="3">
        <v>45100</v>
      </c>
      <c r="B57" t="s">
        <v>247</v>
      </c>
      <c r="C57" t="s">
        <v>18</v>
      </c>
      <c r="D57" s="1" t="s">
        <v>19</v>
      </c>
      <c r="E57" s="1">
        <v>1</v>
      </c>
      <c r="F57" s="23">
        <v>29</v>
      </c>
      <c r="G57" s="4">
        <f>Table1[[#This Row],[Cantidad]]*Table1[[#This Row],[Precio x unidad]]</f>
        <v>29</v>
      </c>
    </row>
    <row r="58" spans="1:7" x14ac:dyDescent="0.3">
      <c r="A58" s="3">
        <v>45100</v>
      </c>
      <c r="B58" t="s">
        <v>248</v>
      </c>
      <c r="C58" t="s">
        <v>18</v>
      </c>
      <c r="D58" s="1" t="s">
        <v>19</v>
      </c>
      <c r="E58" s="1">
        <v>1</v>
      </c>
      <c r="F58" s="23">
        <v>25</v>
      </c>
      <c r="G58" s="4">
        <f>Table1[[#This Row],[Cantidad]]*Table1[[#This Row],[Precio x unidad]]</f>
        <v>25</v>
      </c>
    </row>
    <row r="59" spans="1:7" x14ac:dyDescent="0.3">
      <c r="A59" s="3">
        <v>45100</v>
      </c>
      <c r="B59" t="s">
        <v>249</v>
      </c>
      <c r="C59" t="s">
        <v>18</v>
      </c>
      <c r="D59" s="1" t="s">
        <v>19</v>
      </c>
      <c r="E59" s="1">
        <v>1</v>
      </c>
      <c r="F59" s="23">
        <v>14.5</v>
      </c>
      <c r="G59" s="4">
        <f>Table1[[#This Row],[Cantidad]]*Table1[[#This Row],[Precio x unidad]]</f>
        <v>14.5</v>
      </c>
    </row>
    <row r="60" spans="1:7" x14ac:dyDescent="0.3">
      <c r="A60" s="3">
        <v>45100</v>
      </c>
      <c r="B60" t="s">
        <v>250</v>
      </c>
      <c r="C60" t="s">
        <v>18</v>
      </c>
      <c r="D60" s="1" t="s">
        <v>19</v>
      </c>
      <c r="E60" s="1">
        <v>1</v>
      </c>
      <c r="F60" s="23">
        <v>49</v>
      </c>
      <c r="G60" s="4">
        <f>Table1[[#This Row],[Cantidad]]*Table1[[#This Row],[Precio x unidad]]</f>
        <v>49</v>
      </c>
    </row>
    <row r="61" spans="1:7" x14ac:dyDescent="0.3">
      <c r="A61" s="3">
        <v>45100</v>
      </c>
      <c r="B61" t="s">
        <v>251</v>
      </c>
      <c r="C61" t="s">
        <v>18</v>
      </c>
      <c r="D61" s="1" t="s">
        <v>19</v>
      </c>
      <c r="E61" s="1">
        <v>1</v>
      </c>
      <c r="F61" s="23">
        <v>59</v>
      </c>
      <c r="G61" s="4">
        <f>Table1[[#This Row],[Cantidad]]*Table1[[#This Row],[Precio x unidad]]</f>
        <v>59</v>
      </c>
    </row>
    <row r="62" spans="1:7" x14ac:dyDescent="0.3">
      <c r="A62" s="3">
        <v>45100</v>
      </c>
      <c r="B62" t="s">
        <v>252</v>
      </c>
      <c r="C62" t="s">
        <v>18</v>
      </c>
      <c r="D62" s="1" t="s">
        <v>19</v>
      </c>
      <c r="E62" s="1">
        <v>1</v>
      </c>
      <c r="F62" s="23">
        <v>50</v>
      </c>
      <c r="G62" s="4">
        <f>Table1[[#This Row],[Cantidad]]*Table1[[#This Row],[Precio x unidad]]</f>
        <v>50</v>
      </c>
    </row>
    <row r="63" spans="1:7" x14ac:dyDescent="0.3">
      <c r="A63" s="3">
        <v>45100</v>
      </c>
      <c r="B63" t="s">
        <v>253</v>
      </c>
      <c r="C63" t="s">
        <v>18</v>
      </c>
      <c r="D63" s="1" t="s">
        <v>19</v>
      </c>
      <c r="E63" s="1">
        <v>1</v>
      </c>
      <c r="F63" s="23">
        <v>25</v>
      </c>
      <c r="G63" s="4">
        <f>Table1[[#This Row],[Cantidad]]*Table1[[#This Row],[Precio x unidad]]</f>
        <v>25</v>
      </c>
    </row>
    <row r="64" spans="1:7" x14ac:dyDescent="0.3">
      <c r="A64" s="3">
        <v>45100</v>
      </c>
      <c r="B64" t="s">
        <v>254</v>
      </c>
      <c r="C64" t="s">
        <v>18</v>
      </c>
      <c r="D64" s="1" t="s">
        <v>19</v>
      </c>
      <c r="E64" s="1">
        <v>1</v>
      </c>
      <c r="F64" s="23">
        <v>69.5</v>
      </c>
      <c r="G64" s="4">
        <f>Table1[[#This Row],[Cantidad]]*Table1[[#This Row],[Precio x unidad]]</f>
        <v>69.5</v>
      </c>
    </row>
    <row r="65" spans="1:7" x14ac:dyDescent="0.3">
      <c r="A65" s="3">
        <v>45100</v>
      </c>
      <c r="B65" t="s">
        <v>255</v>
      </c>
      <c r="C65" t="s">
        <v>18</v>
      </c>
      <c r="D65" s="1" t="s">
        <v>19</v>
      </c>
      <c r="E65" s="1">
        <v>1</v>
      </c>
      <c r="F65" s="23">
        <v>26</v>
      </c>
      <c r="G65" s="4">
        <f>Table1[[#This Row],[Cantidad]]*Table1[[#This Row],[Precio x unidad]]</f>
        <v>26</v>
      </c>
    </row>
    <row r="66" spans="1:7" x14ac:dyDescent="0.3">
      <c r="A66" s="3">
        <v>45100</v>
      </c>
      <c r="B66" t="s">
        <v>256</v>
      </c>
      <c r="C66" t="s">
        <v>18</v>
      </c>
      <c r="D66" s="1" t="s">
        <v>19</v>
      </c>
      <c r="E66" s="1">
        <v>1</v>
      </c>
      <c r="F66" s="23">
        <v>55</v>
      </c>
      <c r="G66" s="4">
        <f>Table1[[#This Row],[Cantidad]]*Table1[[#This Row],[Precio x unidad]]</f>
        <v>55</v>
      </c>
    </row>
    <row r="67" spans="1:7" x14ac:dyDescent="0.3">
      <c r="A67" s="3">
        <v>45100</v>
      </c>
      <c r="B67" t="s">
        <v>257</v>
      </c>
      <c r="C67" t="s">
        <v>18</v>
      </c>
      <c r="D67" s="1" t="s">
        <v>19</v>
      </c>
      <c r="E67" s="1">
        <v>1</v>
      </c>
      <c r="F67" s="23">
        <v>27</v>
      </c>
      <c r="G67" s="4">
        <f>Table1[[#This Row],[Cantidad]]*Table1[[#This Row],[Precio x unidad]]</f>
        <v>27</v>
      </c>
    </row>
    <row r="68" spans="1:7" x14ac:dyDescent="0.3">
      <c r="A68" s="3">
        <v>45100</v>
      </c>
      <c r="B68" t="s">
        <v>258</v>
      </c>
      <c r="C68" t="s">
        <v>18</v>
      </c>
      <c r="D68" s="1" t="s">
        <v>19</v>
      </c>
      <c r="E68" s="1">
        <v>1</v>
      </c>
      <c r="F68" s="23">
        <v>65</v>
      </c>
      <c r="G68" s="4">
        <f>Table1[[#This Row],[Cantidad]]*Table1[[#This Row],[Precio x unidad]]</f>
        <v>65</v>
      </c>
    </row>
    <row r="69" spans="1:7" x14ac:dyDescent="0.3">
      <c r="A69" s="3">
        <v>45103</v>
      </c>
      <c r="B69" t="s">
        <v>259</v>
      </c>
      <c r="C69" t="s">
        <v>18</v>
      </c>
      <c r="D69" s="1" t="s">
        <v>8</v>
      </c>
      <c r="E69" s="1">
        <v>1</v>
      </c>
      <c r="F69" s="23">
        <v>3000</v>
      </c>
      <c r="G69" s="4">
        <f>Table1[[#This Row],[Cantidad]]*Table1[[#This Row],[Precio x unidad]]</f>
        <v>3000</v>
      </c>
    </row>
    <row r="70" spans="1:7" x14ac:dyDescent="0.3">
      <c r="A70" s="3">
        <v>45103</v>
      </c>
      <c r="B70" t="s">
        <v>260</v>
      </c>
      <c r="C70" t="s">
        <v>18</v>
      </c>
      <c r="D70" s="1" t="s">
        <v>8</v>
      </c>
      <c r="E70" s="1">
        <v>1</v>
      </c>
      <c r="F70" s="23">
        <v>9000</v>
      </c>
      <c r="G70" s="4">
        <f>Table1[[#This Row],[Cantidad]]*Table1[[#This Row],[Precio x unidad]]</f>
        <v>9000</v>
      </c>
    </row>
    <row r="71" spans="1:7" x14ac:dyDescent="0.3">
      <c r="A71" s="3">
        <v>45107</v>
      </c>
      <c r="B71" t="s">
        <v>261</v>
      </c>
      <c r="C71" t="s">
        <v>18</v>
      </c>
      <c r="D71" s="1" t="s">
        <v>100</v>
      </c>
      <c r="E71" s="1">
        <v>1</v>
      </c>
      <c r="F71" s="23">
        <v>3550</v>
      </c>
      <c r="G71" s="4">
        <f>Table1[[#This Row],[Cantidad]]*Table1[[#This Row],[Precio x unidad]]</f>
        <v>3550</v>
      </c>
    </row>
    <row r="72" spans="1:7" x14ac:dyDescent="0.3">
      <c r="A72" s="3">
        <v>45108</v>
      </c>
      <c r="B72" t="s">
        <v>262</v>
      </c>
      <c r="C72" t="s">
        <v>191</v>
      </c>
      <c r="D72" s="1" t="s">
        <v>100</v>
      </c>
      <c r="E72" s="1">
        <v>1</v>
      </c>
      <c r="F72" s="23">
        <v>440</v>
      </c>
      <c r="G72" s="4">
        <f>Table1[[#This Row],[Cantidad]]*Table1[[#This Row],[Precio x unidad]]</f>
        <v>440</v>
      </c>
    </row>
    <row r="73" spans="1:7" x14ac:dyDescent="0.3">
      <c r="A73" s="3">
        <v>45111</v>
      </c>
      <c r="B73" t="s">
        <v>263</v>
      </c>
      <c r="C73" t="s">
        <v>18</v>
      </c>
      <c r="D73" s="1" t="s">
        <v>19</v>
      </c>
      <c r="E73" s="1">
        <v>3</v>
      </c>
      <c r="F73" s="23">
        <v>849</v>
      </c>
      <c r="G73" s="4">
        <f>Table1[[#This Row],[Cantidad]]*Table1[[#This Row],[Precio x unidad]]</f>
        <v>2547</v>
      </c>
    </row>
    <row r="74" spans="1:7" x14ac:dyDescent="0.3">
      <c r="A74" s="3">
        <v>45111</v>
      </c>
      <c r="B74" t="s">
        <v>264</v>
      </c>
      <c r="C74" t="s">
        <v>18</v>
      </c>
      <c r="D74" s="1" t="s">
        <v>19</v>
      </c>
      <c r="E74" s="1">
        <v>1</v>
      </c>
      <c r="F74" s="23">
        <v>1399</v>
      </c>
      <c r="G74" s="4">
        <f>Table1[[#This Row],[Cantidad]]*Table1[[#This Row],[Precio x unidad]]</f>
        <v>1399</v>
      </c>
    </row>
    <row r="75" spans="1:7" x14ac:dyDescent="0.3">
      <c r="A75" s="3">
        <v>45111</v>
      </c>
      <c r="B75" t="s">
        <v>265</v>
      </c>
      <c r="C75" t="s">
        <v>18</v>
      </c>
      <c r="D75" s="1" t="s">
        <v>19</v>
      </c>
      <c r="E75" s="1">
        <v>1</v>
      </c>
      <c r="F75" s="23">
        <v>416</v>
      </c>
      <c r="G75" s="4">
        <f>Table1[[#This Row],[Cantidad]]*Table1[[#This Row],[Precio x unidad]]</f>
        <v>416</v>
      </c>
    </row>
    <row r="76" spans="1:7" x14ac:dyDescent="0.3">
      <c r="A76" s="3">
        <v>45111</v>
      </c>
      <c r="B76" t="s">
        <v>266</v>
      </c>
      <c r="C76" t="s">
        <v>18</v>
      </c>
      <c r="D76" s="1" t="s">
        <v>19</v>
      </c>
      <c r="E76" s="1">
        <v>1</v>
      </c>
      <c r="F76" s="23">
        <v>3525.35</v>
      </c>
      <c r="G76" s="4">
        <f>Table1[[#This Row],[Cantidad]]*Table1[[#This Row],[Precio x unidad]]</f>
        <v>3525.35</v>
      </c>
    </row>
    <row r="77" spans="1:7" x14ac:dyDescent="0.3">
      <c r="A77" s="3">
        <v>45111</v>
      </c>
      <c r="B77" t="s">
        <v>267</v>
      </c>
      <c r="C77" t="s">
        <v>18</v>
      </c>
      <c r="D77" s="1" t="s">
        <v>8</v>
      </c>
      <c r="E77" s="1">
        <v>1</v>
      </c>
      <c r="F77" s="23">
        <v>6845</v>
      </c>
      <c r="G77" s="4">
        <f>Table1[[#This Row],[Cantidad]]*Table1[[#This Row],[Precio x unidad]]</f>
        <v>6845</v>
      </c>
    </row>
    <row r="78" spans="1:7" x14ac:dyDescent="0.3">
      <c r="A78" s="3">
        <v>45111</v>
      </c>
      <c r="B78" t="s">
        <v>239</v>
      </c>
      <c r="C78" t="s">
        <v>191</v>
      </c>
      <c r="D78" s="1" t="s">
        <v>8</v>
      </c>
      <c r="E78" s="1">
        <v>1</v>
      </c>
      <c r="F78" s="23">
        <v>20000</v>
      </c>
      <c r="G78" s="4">
        <f>Table1[[#This Row],[Cantidad]]*Table1[[#This Row],[Precio x unidad]]</f>
        <v>20000</v>
      </c>
    </row>
    <row r="79" spans="1:7" x14ac:dyDescent="0.3">
      <c r="A79" s="3">
        <v>45111</v>
      </c>
      <c r="B79" t="s">
        <v>240</v>
      </c>
      <c r="C79" t="s">
        <v>18</v>
      </c>
      <c r="D79" s="1" t="s">
        <v>8</v>
      </c>
      <c r="E79" s="1">
        <v>1</v>
      </c>
      <c r="F79" s="23">
        <v>-20000</v>
      </c>
      <c r="G79" s="4">
        <f>Table1[[#This Row],[Cantidad]]*Table1[[#This Row],[Precio x unidad]]</f>
        <v>-20000</v>
      </c>
    </row>
    <row r="80" spans="1:7" x14ac:dyDescent="0.3">
      <c r="A80" s="3">
        <v>45111</v>
      </c>
      <c r="B80" t="s">
        <v>268</v>
      </c>
      <c r="C80" t="s">
        <v>18</v>
      </c>
      <c r="D80" s="1" t="s">
        <v>19</v>
      </c>
      <c r="E80" s="1">
        <v>1</v>
      </c>
      <c r="F80" s="23">
        <f>469-104</f>
        <v>365</v>
      </c>
      <c r="G80" s="4">
        <f>Table1[[#This Row],[Cantidad]]*Table1[[#This Row],[Precio x unidad]]</f>
        <v>365</v>
      </c>
    </row>
    <row r="81" spans="1:7" x14ac:dyDescent="0.3">
      <c r="A81" s="3">
        <v>45111</v>
      </c>
      <c r="B81" t="s">
        <v>269</v>
      </c>
      <c r="C81" t="s">
        <v>191</v>
      </c>
      <c r="D81" s="1" t="s">
        <v>8</v>
      </c>
      <c r="E81" s="1">
        <v>1</v>
      </c>
      <c r="F81" s="23">
        <v>3712</v>
      </c>
      <c r="G81" s="4">
        <f>Table1[[#This Row],[Cantidad]]*Table1[[#This Row],[Precio x unidad]]</f>
        <v>3712</v>
      </c>
    </row>
    <row r="82" spans="1:7" x14ac:dyDescent="0.3">
      <c r="A82" s="3">
        <v>45113</v>
      </c>
      <c r="B82" t="s">
        <v>270</v>
      </c>
      <c r="C82" t="s">
        <v>18</v>
      </c>
      <c r="D82" s="1" t="s">
        <v>100</v>
      </c>
      <c r="E82" s="1">
        <v>1</v>
      </c>
      <c r="F82" s="23">
        <v>2813.77</v>
      </c>
      <c r="G82" s="4">
        <f>Table1[[#This Row],[Cantidad]]*Table1[[#This Row],[Precio x unidad]]</f>
        <v>2813.77</v>
      </c>
    </row>
    <row r="83" spans="1:7" x14ac:dyDescent="0.3">
      <c r="A83" s="3">
        <v>45113</v>
      </c>
      <c r="B83" t="s">
        <v>271</v>
      </c>
      <c r="C83" t="s">
        <v>18</v>
      </c>
      <c r="D83" s="1" t="s">
        <v>8</v>
      </c>
      <c r="E83" s="1">
        <v>1</v>
      </c>
      <c r="F83" s="23">
        <v>192</v>
      </c>
      <c r="G83" s="4">
        <f>Table1[[#This Row],[Cantidad]]*Table1[[#This Row],[Precio x unidad]]</f>
        <v>192</v>
      </c>
    </row>
    <row r="84" spans="1:7" x14ac:dyDescent="0.3">
      <c r="A84" s="3">
        <v>45114</v>
      </c>
      <c r="B84" t="s">
        <v>272</v>
      </c>
      <c r="C84" t="s">
        <v>18</v>
      </c>
      <c r="D84" s="1" t="s">
        <v>8</v>
      </c>
      <c r="E84" s="1">
        <v>1</v>
      </c>
      <c r="F84" s="23">
        <v>6800</v>
      </c>
      <c r="G84" s="4">
        <f>Table1[[#This Row],[Cantidad]]*Table1[[#This Row],[Precio x unidad]]</f>
        <v>6800</v>
      </c>
    </row>
    <row r="85" spans="1:7" x14ac:dyDescent="0.3">
      <c r="A85" s="3">
        <v>45116</v>
      </c>
      <c r="B85" t="s">
        <v>273</v>
      </c>
      <c r="C85" t="s">
        <v>18</v>
      </c>
      <c r="D85" s="1" t="s">
        <v>8</v>
      </c>
      <c r="E85" s="1">
        <v>1</v>
      </c>
      <c r="F85" s="23">
        <v>400</v>
      </c>
      <c r="G85" s="4">
        <f>Table1[[#This Row],[Cantidad]]*Table1[[#This Row],[Precio x unidad]]</f>
        <v>400</v>
      </c>
    </row>
    <row r="86" spans="1:7" x14ac:dyDescent="0.3">
      <c r="A86" s="3">
        <v>45116</v>
      </c>
      <c r="B86" t="s">
        <v>274</v>
      </c>
      <c r="C86" t="s">
        <v>191</v>
      </c>
      <c r="D86" s="1" t="s">
        <v>100</v>
      </c>
      <c r="E86" s="1">
        <v>1</v>
      </c>
      <c r="F86" s="23">
        <v>650</v>
      </c>
      <c r="G86" s="4">
        <f>Table1[[#This Row],[Cantidad]]*Table1[[#This Row],[Precio x unidad]]</f>
        <v>650</v>
      </c>
    </row>
    <row r="87" spans="1:7" x14ac:dyDescent="0.3">
      <c r="A87" s="3">
        <v>45118</v>
      </c>
      <c r="B87" t="s">
        <v>275</v>
      </c>
      <c r="C87" t="s">
        <v>18</v>
      </c>
      <c r="D87" s="1" t="s">
        <v>8</v>
      </c>
      <c r="E87" s="1">
        <v>1</v>
      </c>
      <c r="F87" s="23">
        <v>242</v>
      </c>
      <c r="G87" s="4">
        <f>Table1[[#This Row],[Cantidad]]*Table1[[#This Row],[Precio x unidad]]</f>
        <v>242</v>
      </c>
    </row>
    <row r="88" spans="1:7" x14ac:dyDescent="0.3">
      <c r="A88" s="3">
        <v>45119</v>
      </c>
      <c r="B88" t="s">
        <v>276</v>
      </c>
      <c r="C88" t="s">
        <v>18</v>
      </c>
      <c r="D88" s="1" t="s">
        <v>19</v>
      </c>
      <c r="E88" s="1">
        <v>1</v>
      </c>
      <c r="F88" s="23">
        <v>427.24</v>
      </c>
      <c r="G88" s="4">
        <f>Table1[[#This Row],[Cantidad]]*Table1[[#This Row],[Precio x unidad]]</f>
        <v>427.24</v>
      </c>
    </row>
    <row r="89" spans="1:7" x14ac:dyDescent="0.3">
      <c r="A89" s="3">
        <v>45119</v>
      </c>
      <c r="B89" t="s">
        <v>277</v>
      </c>
      <c r="C89" t="s">
        <v>18</v>
      </c>
      <c r="D89" s="1" t="s">
        <v>19</v>
      </c>
      <c r="E89" s="1">
        <v>2</v>
      </c>
      <c r="F89" s="23">
        <v>159</v>
      </c>
      <c r="G89" s="4">
        <f>Table1[[#This Row],[Cantidad]]*Table1[[#This Row],[Precio x unidad]]</f>
        <v>318</v>
      </c>
    </row>
    <row r="90" spans="1:7" x14ac:dyDescent="0.3">
      <c r="A90" s="3">
        <v>45119</v>
      </c>
      <c r="B90" t="s">
        <v>278</v>
      </c>
      <c r="C90" t="s">
        <v>18</v>
      </c>
      <c r="D90" s="1" t="s">
        <v>19</v>
      </c>
      <c r="E90" s="1">
        <v>1</v>
      </c>
      <c r="F90" s="23">
        <v>317.72000000000003</v>
      </c>
      <c r="G90" s="4">
        <f>Table1[[#This Row],[Cantidad]]*Table1[[#This Row],[Precio x unidad]]</f>
        <v>317.72000000000003</v>
      </c>
    </row>
    <row r="91" spans="1:7" x14ac:dyDescent="0.3">
      <c r="A91" s="3">
        <v>45120</v>
      </c>
      <c r="B91" t="s">
        <v>279</v>
      </c>
      <c r="C91" t="s">
        <v>191</v>
      </c>
      <c r="D91" s="1" t="s">
        <v>8</v>
      </c>
      <c r="E91" s="1">
        <v>1</v>
      </c>
      <c r="F91" s="23">
        <v>5000</v>
      </c>
      <c r="G91" s="4">
        <f>Table1[[#This Row],[Cantidad]]*Table1[[#This Row],[Precio x unidad]]</f>
        <v>5000</v>
      </c>
    </row>
    <row r="92" spans="1:7" x14ac:dyDescent="0.3">
      <c r="A92" s="3">
        <v>45120</v>
      </c>
      <c r="B92" t="s">
        <v>280</v>
      </c>
      <c r="C92" t="s">
        <v>191</v>
      </c>
      <c r="D92" s="1" t="s">
        <v>8</v>
      </c>
      <c r="E92" s="1">
        <v>1</v>
      </c>
      <c r="F92" s="23">
        <v>3500</v>
      </c>
      <c r="G92" s="4">
        <f>Table1[[#This Row],[Cantidad]]*Table1[[#This Row],[Precio x unidad]]</f>
        <v>3500</v>
      </c>
    </row>
    <row r="93" spans="1:7" x14ac:dyDescent="0.3">
      <c r="A93" s="3">
        <v>45120</v>
      </c>
      <c r="B93" t="s">
        <v>281</v>
      </c>
      <c r="C93" t="s">
        <v>191</v>
      </c>
      <c r="D93" s="1" t="s">
        <v>8</v>
      </c>
      <c r="E93" s="1">
        <v>1</v>
      </c>
      <c r="F93" s="23">
        <v>5000</v>
      </c>
      <c r="G93" s="4">
        <f>Table1[[#This Row],[Cantidad]]*Table1[[#This Row],[Precio x unidad]]</f>
        <v>5000</v>
      </c>
    </row>
    <row r="94" spans="1:7" x14ac:dyDescent="0.3">
      <c r="A94" s="3">
        <v>45120</v>
      </c>
      <c r="B94" t="s">
        <v>282</v>
      </c>
      <c r="C94" t="s">
        <v>18</v>
      </c>
      <c r="D94" s="1" t="s">
        <v>8</v>
      </c>
      <c r="E94" s="1">
        <v>1</v>
      </c>
      <c r="F94" s="23">
        <v>3000</v>
      </c>
      <c r="G94" s="4">
        <f>Table1[[#This Row],[Cantidad]]*Table1[[#This Row],[Precio x unidad]]</f>
        <v>3000</v>
      </c>
    </row>
    <row r="95" spans="1:7" x14ac:dyDescent="0.3">
      <c r="A95" s="3">
        <v>45120</v>
      </c>
      <c r="B95" t="s">
        <v>283</v>
      </c>
      <c r="C95" t="s">
        <v>18</v>
      </c>
      <c r="D95" s="1" t="s">
        <v>100</v>
      </c>
      <c r="E95" s="1">
        <v>1</v>
      </c>
      <c r="F95" s="23">
        <v>3199</v>
      </c>
      <c r="G95" s="4">
        <f>Table1[[#This Row],[Cantidad]]*Table1[[#This Row],[Precio x unidad]]</f>
        <v>3199</v>
      </c>
    </row>
    <row r="96" spans="1:7" x14ac:dyDescent="0.3">
      <c r="A96" s="3">
        <v>45120</v>
      </c>
      <c r="B96" t="s">
        <v>284</v>
      </c>
      <c r="C96" t="s">
        <v>18</v>
      </c>
      <c r="D96" s="1" t="s">
        <v>19</v>
      </c>
      <c r="E96" s="1">
        <v>1</v>
      </c>
      <c r="F96" s="23">
        <v>3499</v>
      </c>
      <c r="G96" s="4">
        <f>Table1[[#This Row],[Cantidad]]*Table1[[#This Row],[Precio x unidad]]</f>
        <v>3499</v>
      </c>
    </row>
    <row r="97" spans="1:7" x14ac:dyDescent="0.3">
      <c r="A97" s="3">
        <v>45122</v>
      </c>
      <c r="B97" t="s">
        <v>285</v>
      </c>
      <c r="C97" t="s">
        <v>18</v>
      </c>
      <c r="D97" s="1" t="s">
        <v>19</v>
      </c>
      <c r="E97" s="1">
        <v>16</v>
      </c>
      <c r="F97" s="23">
        <f>3598/16</f>
        <v>224.875</v>
      </c>
      <c r="G97" s="4">
        <f>Table1[[#This Row],[Cantidad]]*Table1[[#This Row],[Precio x unidad]]</f>
        <v>3598</v>
      </c>
    </row>
    <row r="98" spans="1:7" x14ac:dyDescent="0.3">
      <c r="A98" s="3">
        <v>45124</v>
      </c>
      <c r="B98" t="s">
        <v>286</v>
      </c>
      <c r="C98" t="s">
        <v>206</v>
      </c>
      <c r="D98" s="1" t="s">
        <v>100</v>
      </c>
      <c r="E98" s="1">
        <v>3</v>
      </c>
      <c r="F98" s="23">
        <v>79</v>
      </c>
      <c r="G98" s="4">
        <f>Table1[[#This Row],[Cantidad]]*Table1[[#This Row],[Precio x unidad]]</f>
        <v>237</v>
      </c>
    </row>
    <row r="99" spans="1:7" x14ac:dyDescent="0.3">
      <c r="A99" s="3">
        <v>45124</v>
      </c>
      <c r="B99" t="s">
        <v>287</v>
      </c>
      <c r="C99" t="s">
        <v>206</v>
      </c>
      <c r="D99" s="1" t="s">
        <v>100</v>
      </c>
      <c r="E99" s="1">
        <v>2</v>
      </c>
      <c r="F99" s="23">
        <v>26</v>
      </c>
      <c r="G99" s="4">
        <f>Table1[[#This Row],[Cantidad]]*Table1[[#This Row],[Precio x unidad]]</f>
        <v>52</v>
      </c>
    </row>
    <row r="100" spans="1:7" x14ac:dyDescent="0.3">
      <c r="A100" s="3">
        <v>45124</v>
      </c>
      <c r="B100" t="s">
        <v>288</v>
      </c>
      <c r="C100" t="s">
        <v>206</v>
      </c>
      <c r="D100" s="1" t="s">
        <v>100</v>
      </c>
      <c r="E100" s="1">
        <v>3</v>
      </c>
      <c r="F100" s="23">
        <v>90</v>
      </c>
      <c r="G100" s="4">
        <f>Table1[[#This Row],[Cantidad]]*Table1[[#This Row],[Precio x unidad]]</f>
        <v>270</v>
      </c>
    </row>
    <row r="101" spans="1:7" x14ac:dyDescent="0.3">
      <c r="A101" s="3">
        <v>45124</v>
      </c>
      <c r="B101" t="s">
        <v>289</v>
      </c>
      <c r="C101" t="s">
        <v>206</v>
      </c>
      <c r="D101" s="1" t="s">
        <v>100</v>
      </c>
      <c r="E101" s="1">
        <v>3</v>
      </c>
      <c r="F101" s="23">
        <v>175</v>
      </c>
      <c r="G101" s="4">
        <f>Table1[[#This Row],[Cantidad]]*Table1[[#This Row],[Precio x unidad]]</f>
        <v>525</v>
      </c>
    </row>
    <row r="102" spans="1:7" x14ac:dyDescent="0.3">
      <c r="A102" s="3">
        <v>45124</v>
      </c>
      <c r="B102" t="s">
        <v>290</v>
      </c>
      <c r="C102" t="s">
        <v>206</v>
      </c>
      <c r="D102" s="1" t="s">
        <v>100</v>
      </c>
      <c r="E102" s="1">
        <v>2</v>
      </c>
      <c r="F102" s="23">
        <v>25</v>
      </c>
      <c r="G102" s="4">
        <f>Table1[[#This Row],[Cantidad]]*Table1[[#This Row],[Precio x unidad]]</f>
        <v>50</v>
      </c>
    </row>
    <row r="103" spans="1:7" x14ac:dyDescent="0.3">
      <c r="A103" s="3">
        <v>45124</v>
      </c>
      <c r="B103" t="s">
        <v>291</v>
      </c>
      <c r="C103" t="s">
        <v>206</v>
      </c>
      <c r="D103" s="1" t="s">
        <v>100</v>
      </c>
      <c r="E103" s="1">
        <v>2</v>
      </c>
      <c r="F103" s="23">
        <v>25</v>
      </c>
      <c r="G103" s="4">
        <f>Table1[[#This Row],[Cantidad]]*Table1[[#This Row],[Precio x unidad]]</f>
        <v>50</v>
      </c>
    </row>
    <row r="104" spans="1:7" x14ac:dyDescent="0.3">
      <c r="A104" s="3">
        <v>45124</v>
      </c>
      <c r="B104" t="s">
        <v>292</v>
      </c>
      <c r="C104" t="s">
        <v>18</v>
      </c>
      <c r="D104" s="1" t="s">
        <v>100</v>
      </c>
      <c r="E104" s="1">
        <v>1</v>
      </c>
      <c r="F104" s="23">
        <v>550</v>
      </c>
      <c r="G104" s="4">
        <f>Table1[[#This Row],[Cantidad]]*Table1[[#This Row],[Precio x unidad]]</f>
        <v>550</v>
      </c>
    </row>
    <row r="105" spans="1:7" x14ac:dyDescent="0.3">
      <c r="A105" s="3">
        <v>45127</v>
      </c>
      <c r="B105" t="s">
        <v>293</v>
      </c>
      <c r="C105" t="s">
        <v>191</v>
      </c>
      <c r="D105" s="1" t="s">
        <v>8</v>
      </c>
      <c r="E105" s="1">
        <v>1</v>
      </c>
      <c r="F105" s="23">
        <v>11560</v>
      </c>
      <c r="G105" s="4">
        <f>Table1[[#This Row],[Cantidad]]*Table1[[#This Row],[Precio x unidad]]</f>
        <v>11560</v>
      </c>
    </row>
    <row r="106" spans="1:7" x14ac:dyDescent="0.3">
      <c r="A106" s="3">
        <v>45128</v>
      </c>
      <c r="B106" t="s">
        <v>294</v>
      </c>
      <c r="C106" t="s">
        <v>191</v>
      </c>
      <c r="D106" s="1" t="s">
        <v>8</v>
      </c>
      <c r="E106" s="1">
        <v>1</v>
      </c>
      <c r="F106" s="23">
        <v>500</v>
      </c>
      <c r="G106" s="4">
        <f>Table1[[#This Row],[Cantidad]]*Table1[[#This Row],[Precio x unidad]]</f>
        <v>500</v>
      </c>
    </row>
    <row r="107" spans="1:7" x14ac:dyDescent="0.3">
      <c r="A107" s="3">
        <v>45128</v>
      </c>
      <c r="B107" t="s">
        <v>295</v>
      </c>
      <c r="C107" t="s">
        <v>191</v>
      </c>
      <c r="D107" s="1" t="s">
        <v>8</v>
      </c>
      <c r="E107" s="1">
        <v>1</v>
      </c>
      <c r="F107" s="23">
        <v>4408</v>
      </c>
      <c r="G107" s="4">
        <f>Table1[[#This Row],[Cantidad]]*Table1[[#This Row],[Precio x unidad]]</f>
        <v>4408</v>
      </c>
    </row>
    <row r="108" spans="1:7" x14ac:dyDescent="0.3">
      <c r="A108" s="3">
        <v>45129</v>
      </c>
      <c r="B108" t="s">
        <v>296</v>
      </c>
      <c r="C108" t="s">
        <v>18</v>
      </c>
      <c r="D108" s="1" t="s">
        <v>8</v>
      </c>
      <c r="E108" s="1">
        <v>12</v>
      </c>
      <c r="F108" s="23">
        <v>200</v>
      </c>
      <c r="G108" s="4">
        <f>Table1[[#This Row],[Cantidad]]*Table1[[#This Row],[Precio x unidad]]</f>
        <v>2400</v>
      </c>
    </row>
    <row r="109" spans="1:7" x14ac:dyDescent="0.3">
      <c r="A109" s="3">
        <v>45129</v>
      </c>
      <c r="B109" t="s">
        <v>297</v>
      </c>
      <c r="C109" t="s">
        <v>18</v>
      </c>
      <c r="D109" s="1" t="s">
        <v>19</v>
      </c>
      <c r="E109" s="1">
        <v>1</v>
      </c>
      <c r="F109" s="23">
        <v>297</v>
      </c>
      <c r="G109" s="4">
        <f>Table1[[#This Row],[Cantidad]]*Table1[[#This Row],[Precio x unidad]]</f>
        <v>297</v>
      </c>
    </row>
    <row r="110" spans="1:7" x14ac:dyDescent="0.3">
      <c r="A110" s="3">
        <v>45131</v>
      </c>
      <c r="B110" t="s">
        <v>298</v>
      </c>
      <c r="C110" t="s">
        <v>206</v>
      </c>
      <c r="D110" s="1" t="s">
        <v>100</v>
      </c>
      <c r="E110" s="1">
        <v>1</v>
      </c>
      <c r="F110" s="23">
        <v>6999</v>
      </c>
      <c r="G110" s="4">
        <f>Table1[[#This Row],[Cantidad]]*Table1[[#This Row],[Precio x unidad]]</f>
        <v>6999</v>
      </c>
    </row>
    <row r="111" spans="1:7" x14ac:dyDescent="0.3">
      <c r="A111" s="3">
        <v>45131</v>
      </c>
      <c r="B111" t="s">
        <v>299</v>
      </c>
      <c r="C111" t="s">
        <v>206</v>
      </c>
      <c r="D111" s="1" t="s">
        <v>300</v>
      </c>
      <c r="E111" s="1">
        <v>3</v>
      </c>
      <c r="F111" s="23">
        <v>444</v>
      </c>
      <c r="G111" s="4">
        <f>Table1[[#This Row],[Cantidad]]*Table1[[#This Row],[Precio x unidad]]</f>
        <v>1332</v>
      </c>
    </row>
    <row r="112" spans="1:7" x14ac:dyDescent="0.3">
      <c r="A112" s="3">
        <v>45131</v>
      </c>
      <c r="B112" t="s">
        <v>301</v>
      </c>
      <c r="C112" t="s">
        <v>206</v>
      </c>
      <c r="D112" s="1" t="s">
        <v>100</v>
      </c>
      <c r="E112" s="1">
        <v>1</v>
      </c>
      <c r="F112" s="23">
        <v>2766</v>
      </c>
      <c r="G112" s="4">
        <f>Table1[[#This Row],[Cantidad]]*Table1[[#This Row],[Precio x unidad]]</f>
        <v>2766</v>
      </c>
    </row>
    <row r="113" spans="1:7" x14ac:dyDescent="0.3">
      <c r="A113" s="3">
        <v>45132</v>
      </c>
      <c r="B113" t="s">
        <v>302</v>
      </c>
      <c r="C113" t="s">
        <v>18</v>
      </c>
      <c r="D113" s="1" t="s">
        <v>100</v>
      </c>
      <c r="E113" s="1">
        <v>1</v>
      </c>
      <c r="F113" s="23">
        <v>1400</v>
      </c>
      <c r="G113" s="4">
        <f>Table1[[#This Row],[Cantidad]]*Table1[[#This Row],[Precio x unidad]]</f>
        <v>1400</v>
      </c>
    </row>
    <row r="114" spans="1:7" x14ac:dyDescent="0.3">
      <c r="A114" s="3">
        <v>45136</v>
      </c>
      <c r="B114" t="s">
        <v>303</v>
      </c>
      <c r="C114" t="s">
        <v>18</v>
      </c>
      <c r="D114" s="1" t="s">
        <v>8</v>
      </c>
      <c r="E114" s="1">
        <v>1</v>
      </c>
      <c r="F114" s="23">
        <v>400</v>
      </c>
      <c r="G114" s="4">
        <f>Table1[[#This Row],[Cantidad]]*Table1[[#This Row],[Precio x unidad]]</f>
        <v>400</v>
      </c>
    </row>
    <row r="115" spans="1:7" x14ac:dyDescent="0.3">
      <c r="A115" s="3">
        <v>45136</v>
      </c>
      <c r="B115" t="s">
        <v>304</v>
      </c>
      <c r="C115" t="s">
        <v>18</v>
      </c>
      <c r="D115" s="1" t="s">
        <v>100</v>
      </c>
      <c r="E115" s="1">
        <v>1</v>
      </c>
      <c r="F115" s="23">
        <v>1000</v>
      </c>
      <c r="G115" s="4">
        <f>Table1[[#This Row],[Cantidad]]*Table1[[#This Row],[Precio x unidad]]</f>
        <v>1000</v>
      </c>
    </row>
    <row r="116" spans="1:7" x14ac:dyDescent="0.3">
      <c r="A116" s="3">
        <v>45136</v>
      </c>
      <c r="B116" t="s">
        <v>305</v>
      </c>
      <c r="C116" t="s">
        <v>191</v>
      </c>
      <c r="D116" s="1" t="s">
        <v>8</v>
      </c>
      <c r="E116" s="1">
        <v>1</v>
      </c>
      <c r="F116" s="23">
        <v>3839</v>
      </c>
      <c r="G116" s="4">
        <f>Table1[[#This Row],[Cantidad]]*Table1[[#This Row],[Precio x unidad]]</f>
        <v>3839</v>
      </c>
    </row>
    <row r="117" spans="1:7" x14ac:dyDescent="0.3">
      <c r="A117" s="3">
        <v>45138</v>
      </c>
      <c r="B117" t="s">
        <v>306</v>
      </c>
      <c r="C117" t="s">
        <v>18</v>
      </c>
      <c r="D117" s="1" t="s">
        <v>8</v>
      </c>
      <c r="E117" s="1">
        <v>1</v>
      </c>
      <c r="F117" s="23">
        <f>550+600</f>
        <v>1150</v>
      </c>
      <c r="G117" s="4">
        <f>Table1[[#This Row],[Cantidad]]*Table1[[#This Row],[Precio x unidad]]</f>
        <v>1150</v>
      </c>
    </row>
    <row r="118" spans="1:7" x14ac:dyDescent="0.3">
      <c r="A118" s="3">
        <v>45138</v>
      </c>
      <c r="B118" t="s">
        <v>307</v>
      </c>
      <c r="C118" t="s">
        <v>191</v>
      </c>
      <c r="D118" s="1" t="s">
        <v>8</v>
      </c>
      <c r="E118" s="1">
        <v>1</v>
      </c>
      <c r="F118" s="23">
        <v>7200</v>
      </c>
      <c r="G118" s="4">
        <f>Table1[[#This Row],[Cantidad]]*Table1[[#This Row],[Precio x unidad]]</f>
        <v>7200</v>
      </c>
    </row>
    <row r="119" spans="1:7" x14ac:dyDescent="0.3">
      <c r="A119" s="3">
        <v>45139</v>
      </c>
      <c r="B119" t="s">
        <v>308</v>
      </c>
      <c r="C119" t="s">
        <v>206</v>
      </c>
      <c r="D119" s="1" t="s">
        <v>19</v>
      </c>
      <c r="E119" s="1">
        <v>2</v>
      </c>
      <c r="F119" s="23">
        <v>241</v>
      </c>
      <c r="G119" s="4">
        <f>Table1[[#This Row],[Cantidad]]*Table1[[#This Row],[Precio x unidad]]</f>
        <v>482</v>
      </c>
    </row>
    <row r="120" spans="1:7" x14ac:dyDescent="0.3">
      <c r="A120" s="3">
        <v>45139</v>
      </c>
      <c r="B120" t="s">
        <v>309</v>
      </c>
      <c r="C120" t="s">
        <v>206</v>
      </c>
      <c r="D120" s="1" t="s">
        <v>19</v>
      </c>
      <c r="E120" s="1">
        <v>1</v>
      </c>
      <c r="F120" s="23">
        <v>580</v>
      </c>
      <c r="G120" s="4">
        <f>Table1[[#This Row],[Cantidad]]*Table1[[#This Row],[Precio x unidad]]</f>
        <v>580</v>
      </c>
    </row>
    <row r="121" spans="1:7" x14ac:dyDescent="0.3">
      <c r="A121" s="3">
        <v>45143</v>
      </c>
      <c r="B121" t="s">
        <v>310</v>
      </c>
      <c r="C121" t="s">
        <v>18</v>
      </c>
      <c r="D121" s="1" t="s">
        <v>19</v>
      </c>
      <c r="E121" s="1">
        <v>5</v>
      </c>
      <c r="F121" s="23">
        <v>511.19600000000003</v>
      </c>
      <c r="G121" s="4">
        <f>Table1[[#This Row],[Cantidad]]*Table1[[#This Row],[Precio x unidad]]</f>
        <v>2555.98</v>
      </c>
    </row>
    <row r="122" spans="1:7" x14ac:dyDescent="0.3">
      <c r="A122" s="3">
        <v>45143</v>
      </c>
      <c r="B122" t="s">
        <v>311</v>
      </c>
      <c r="C122" t="s">
        <v>312</v>
      </c>
      <c r="D122" s="1" t="s">
        <v>100</v>
      </c>
      <c r="E122" s="1">
        <v>1</v>
      </c>
      <c r="F122" s="23">
        <v>400</v>
      </c>
      <c r="G122" s="4">
        <f>Table1[[#This Row],[Cantidad]]*Table1[[#This Row],[Precio x unidad]]</f>
        <v>400</v>
      </c>
    </row>
    <row r="123" spans="1:7" x14ac:dyDescent="0.3">
      <c r="A123" s="3">
        <v>45144</v>
      </c>
      <c r="B123" t="s">
        <v>313</v>
      </c>
      <c r="C123" t="s">
        <v>191</v>
      </c>
      <c r="D123" s="1" t="s">
        <v>8</v>
      </c>
      <c r="E123" s="1">
        <v>1</v>
      </c>
      <c r="F123" s="23">
        <v>4408</v>
      </c>
      <c r="G123" s="4">
        <f>Table1[[#This Row],[Cantidad]]*Table1[[#This Row],[Precio x unidad]]</f>
        <v>4408</v>
      </c>
    </row>
    <row r="124" spans="1:7" x14ac:dyDescent="0.3">
      <c r="A124" s="3">
        <v>45150</v>
      </c>
      <c r="B124" t="s">
        <v>314</v>
      </c>
      <c r="C124" t="s">
        <v>18</v>
      </c>
      <c r="D124" s="1" t="s">
        <v>8</v>
      </c>
      <c r="E124" s="1">
        <v>1</v>
      </c>
      <c r="F124" s="23">
        <v>400</v>
      </c>
      <c r="G124" s="4">
        <f>Table1[[#This Row],[Cantidad]]*Table1[[#This Row],[Precio x unidad]]</f>
        <v>400</v>
      </c>
    </row>
    <row r="125" spans="1:7" x14ac:dyDescent="0.3">
      <c r="A125" s="3">
        <v>45153</v>
      </c>
      <c r="B125" t="s">
        <v>315</v>
      </c>
      <c r="C125" t="s">
        <v>18</v>
      </c>
      <c r="D125" s="1" t="s">
        <v>8</v>
      </c>
      <c r="E125" s="1">
        <v>1</v>
      </c>
      <c r="F125" s="23">
        <v>2000</v>
      </c>
      <c r="G125" s="4">
        <f>Table1[[#This Row],[Cantidad]]*Table1[[#This Row],[Precio x unidad]]</f>
        <v>2000</v>
      </c>
    </row>
    <row r="126" spans="1:7" x14ac:dyDescent="0.3">
      <c r="A126" s="3">
        <v>45153</v>
      </c>
      <c r="B126" t="s">
        <v>316</v>
      </c>
      <c r="C126" t="s">
        <v>206</v>
      </c>
      <c r="D126" s="1" t="s">
        <v>19</v>
      </c>
      <c r="E126" s="1">
        <v>1</v>
      </c>
      <c r="F126" s="23">
        <v>780</v>
      </c>
      <c r="G126" s="4">
        <f>Table1[[#This Row],[Cantidad]]*Table1[[#This Row],[Precio x unidad]]</f>
        <v>780</v>
      </c>
    </row>
    <row r="127" spans="1:7" x14ac:dyDescent="0.3">
      <c r="A127" s="3">
        <v>45153</v>
      </c>
      <c r="B127" t="s">
        <v>317</v>
      </c>
      <c r="C127" t="s">
        <v>206</v>
      </c>
      <c r="D127" s="1" t="s">
        <v>19</v>
      </c>
      <c r="E127" s="1">
        <v>3</v>
      </c>
      <c r="F127" s="23">
        <v>270</v>
      </c>
      <c r="G127" s="4">
        <f>Table1[[#This Row],[Cantidad]]*Table1[[#This Row],[Precio x unidad]]</f>
        <v>810</v>
      </c>
    </row>
    <row r="128" spans="1:7" x14ac:dyDescent="0.3">
      <c r="A128" s="3">
        <v>45153</v>
      </c>
      <c r="B128" t="s">
        <v>318</v>
      </c>
      <c r="C128" t="s">
        <v>206</v>
      </c>
      <c r="D128" s="1" t="s">
        <v>19</v>
      </c>
      <c r="E128" s="1">
        <v>1</v>
      </c>
      <c r="F128" s="23">
        <v>560</v>
      </c>
      <c r="G128" s="4">
        <f>Table1[[#This Row],[Cantidad]]*Table1[[#This Row],[Precio x unidad]]</f>
        <v>560</v>
      </c>
    </row>
    <row r="129" spans="1:7" x14ac:dyDescent="0.3">
      <c r="A129" s="3">
        <v>45155</v>
      </c>
      <c r="B129" t="s">
        <v>319</v>
      </c>
      <c r="C129" t="s">
        <v>18</v>
      </c>
      <c r="D129" s="1" t="s">
        <v>8</v>
      </c>
      <c r="E129" s="1">
        <v>1</v>
      </c>
      <c r="F129" s="23">
        <v>499</v>
      </c>
      <c r="G129" s="4">
        <f>Table1[[#This Row],[Cantidad]]*Table1[[#This Row],[Precio x unidad]]</f>
        <v>499</v>
      </c>
    </row>
    <row r="130" spans="1:7" x14ac:dyDescent="0.3">
      <c r="A130" s="3">
        <v>45155</v>
      </c>
      <c r="B130" t="s">
        <v>320</v>
      </c>
      <c r="C130" t="s">
        <v>18</v>
      </c>
      <c r="D130" s="1" t="s">
        <v>19</v>
      </c>
      <c r="E130" s="1">
        <v>1</v>
      </c>
      <c r="F130" s="23">
        <v>75</v>
      </c>
      <c r="G130" s="4">
        <f>Table1[[#This Row],[Cantidad]]*Table1[[#This Row],[Precio x unidad]]</f>
        <v>75</v>
      </c>
    </row>
    <row r="131" spans="1:7" x14ac:dyDescent="0.3">
      <c r="A131" s="3">
        <v>45157</v>
      </c>
      <c r="B131" t="s">
        <v>321</v>
      </c>
      <c r="C131" t="s">
        <v>18</v>
      </c>
      <c r="D131" s="1" t="s">
        <v>8</v>
      </c>
      <c r="E131" s="1">
        <v>1</v>
      </c>
      <c r="F131" s="23">
        <v>400</v>
      </c>
      <c r="G131" s="4">
        <f>Table1[[#This Row],[Cantidad]]*Table1[[#This Row],[Precio x unidad]]</f>
        <v>400</v>
      </c>
    </row>
    <row r="132" spans="1:7" x14ac:dyDescent="0.3">
      <c r="A132" s="3">
        <v>45159</v>
      </c>
      <c r="B132" t="s">
        <v>322</v>
      </c>
      <c r="C132" t="s">
        <v>191</v>
      </c>
      <c r="D132" s="1" t="s">
        <v>8</v>
      </c>
      <c r="E132" s="1">
        <v>1</v>
      </c>
      <c r="F132" s="23">
        <v>11560</v>
      </c>
      <c r="G132" s="4">
        <f>Table1[[#This Row],[Cantidad]]*Table1[[#This Row],[Precio x unidad]]</f>
        <v>11560</v>
      </c>
    </row>
    <row r="133" spans="1:7" x14ac:dyDescent="0.3">
      <c r="A133" s="3">
        <v>45160</v>
      </c>
      <c r="B133" t="s">
        <v>323</v>
      </c>
      <c r="C133" t="s">
        <v>18</v>
      </c>
      <c r="D133" s="1" t="s">
        <v>8</v>
      </c>
      <c r="E133" s="1">
        <v>1</v>
      </c>
      <c r="F133" s="23">
        <v>6000</v>
      </c>
      <c r="G133" s="4">
        <f>Table1[[#This Row],[Cantidad]]*Table1[[#This Row],[Precio x unidad]]</f>
        <v>6000</v>
      </c>
    </row>
    <row r="134" spans="1:7" x14ac:dyDescent="0.3">
      <c r="A134" s="3">
        <v>45160</v>
      </c>
      <c r="B134" t="s">
        <v>324</v>
      </c>
      <c r="C134" t="s">
        <v>191</v>
      </c>
      <c r="D134" s="1" t="s">
        <v>8</v>
      </c>
      <c r="E134" s="1">
        <v>1</v>
      </c>
      <c r="F134" s="23">
        <v>700</v>
      </c>
      <c r="G134" s="4">
        <f>Table1[[#This Row],[Cantidad]]*Table1[[#This Row],[Precio x unidad]]</f>
        <v>700</v>
      </c>
    </row>
    <row r="135" spans="1:7" x14ac:dyDescent="0.3">
      <c r="A135" s="3">
        <v>45160</v>
      </c>
      <c r="B135" t="s">
        <v>325</v>
      </c>
      <c r="C135" t="s">
        <v>191</v>
      </c>
      <c r="D135" s="1" t="s">
        <v>8</v>
      </c>
      <c r="E135" s="1">
        <v>1</v>
      </c>
      <c r="F135" s="23">
        <v>640</v>
      </c>
      <c r="G135" s="4">
        <f>Table1[[#This Row],[Cantidad]]*Table1[[#This Row],[Precio x unidad]]</f>
        <v>640</v>
      </c>
    </row>
    <row r="136" spans="1:7" x14ac:dyDescent="0.3">
      <c r="A136" s="3">
        <v>45160</v>
      </c>
      <c r="B136" t="s">
        <v>326</v>
      </c>
      <c r="C136" t="s">
        <v>191</v>
      </c>
      <c r="D136" s="1" t="s">
        <v>19</v>
      </c>
      <c r="E136" s="1">
        <v>1</v>
      </c>
      <c r="F136" s="23">
        <v>7200</v>
      </c>
      <c r="G136" s="4">
        <f>Table1[[#This Row],[Cantidad]]*Table1[[#This Row],[Precio x unidad]]</f>
        <v>7200</v>
      </c>
    </row>
    <row r="137" spans="1:7" x14ac:dyDescent="0.3">
      <c r="A137" s="3">
        <v>45161</v>
      </c>
      <c r="B137" t="s">
        <v>327</v>
      </c>
      <c r="C137" t="s">
        <v>206</v>
      </c>
      <c r="D137" s="1" t="s">
        <v>100</v>
      </c>
      <c r="E137" s="1">
        <v>2</v>
      </c>
      <c r="F137" s="23">
        <v>50</v>
      </c>
      <c r="G137" s="4">
        <f>Table1[[#This Row],[Cantidad]]*Table1[[#This Row],[Precio x unidad]]</f>
        <v>100</v>
      </c>
    </row>
    <row r="138" spans="1:7" x14ac:dyDescent="0.3">
      <c r="A138" s="3">
        <v>45162</v>
      </c>
      <c r="B138" t="s">
        <v>328</v>
      </c>
      <c r="C138" t="s">
        <v>191</v>
      </c>
      <c r="D138" s="1" t="s">
        <v>8</v>
      </c>
      <c r="E138" s="1">
        <v>1</v>
      </c>
      <c r="F138" s="23">
        <v>4408</v>
      </c>
      <c r="G138" s="4">
        <f>Table1[[#This Row],[Cantidad]]*Table1[[#This Row],[Precio x unidad]]</f>
        <v>4408</v>
      </c>
    </row>
    <row r="139" spans="1:7" x14ac:dyDescent="0.3">
      <c r="A139" s="3">
        <v>45162</v>
      </c>
      <c r="B139" t="s">
        <v>329</v>
      </c>
      <c r="C139" t="s">
        <v>206</v>
      </c>
      <c r="D139" s="1" t="s">
        <v>100</v>
      </c>
      <c r="E139" s="1">
        <v>1</v>
      </c>
      <c r="F139" s="23">
        <v>80</v>
      </c>
      <c r="G139" s="4">
        <f>Table1[[#This Row],[Cantidad]]*Table1[[#This Row],[Precio x unidad]]</f>
        <v>80</v>
      </c>
    </row>
    <row r="140" spans="1:7" x14ac:dyDescent="0.3">
      <c r="A140" s="3">
        <v>45164</v>
      </c>
      <c r="B140" t="s">
        <v>330</v>
      </c>
      <c r="C140" t="s">
        <v>18</v>
      </c>
      <c r="D140" s="1" t="s">
        <v>8</v>
      </c>
      <c r="E140" s="1">
        <v>1</v>
      </c>
      <c r="F140" s="23">
        <v>400</v>
      </c>
      <c r="G140" s="4">
        <f>Table1[[#This Row],[Cantidad]]*Table1[[#This Row],[Precio x unidad]]</f>
        <v>400</v>
      </c>
    </row>
    <row r="141" spans="1:7" x14ac:dyDescent="0.3">
      <c r="A141" s="3">
        <v>45166</v>
      </c>
      <c r="B141" t="s">
        <v>331</v>
      </c>
      <c r="C141" t="s">
        <v>312</v>
      </c>
      <c r="D141" s="1" t="s">
        <v>100</v>
      </c>
      <c r="E141" s="1">
        <v>1</v>
      </c>
      <c r="F141" s="23">
        <v>75</v>
      </c>
      <c r="G141" s="4">
        <f>Table1[[#This Row],[Cantidad]]*Table1[[#This Row],[Precio x unidad]]</f>
        <v>75</v>
      </c>
    </row>
    <row r="142" spans="1:7" x14ac:dyDescent="0.3">
      <c r="A142" s="3">
        <v>45167</v>
      </c>
      <c r="B142" t="s">
        <v>332</v>
      </c>
      <c r="C142" t="s">
        <v>206</v>
      </c>
      <c r="D142" s="1" t="s">
        <v>19</v>
      </c>
      <c r="E142" s="1">
        <v>1</v>
      </c>
      <c r="F142" s="23">
        <v>242</v>
      </c>
      <c r="G142" s="4">
        <f>Table1[[#This Row],[Cantidad]]*Table1[[#This Row],[Precio x unidad]]</f>
        <v>242</v>
      </c>
    </row>
    <row r="143" spans="1:7" x14ac:dyDescent="0.3">
      <c r="A143" s="3">
        <v>45169</v>
      </c>
      <c r="B143" t="s">
        <v>315</v>
      </c>
      <c r="C143" t="s">
        <v>18</v>
      </c>
      <c r="D143" s="1" t="s">
        <v>8</v>
      </c>
      <c r="E143" s="1">
        <v>1</v>
      </c>
      <c r="F143" s="23">
        <v>2000</v>
      </c>
      <c r="G143" s="4">
        <f>Table1[[#This Row],[Cantidad]]*Table1[[#This Row],[Precio x unidad]]</f>
        <v>2000</v>
      </c>
    </row>
    <row r="144" spans="1:7" x14ac:dyDescent="0.3">
      <c r="A144" s="3">
        <v>45169</v>
      </c>
      <c r="B144" t="s">
        <v>333</v>
      </c>
      <c r="C144" t="s">
        <v>206</v>
      </c>
      <c r="D144" s="1" t="s">
        <v>8</v>
      </c>
      <c r="E144" s="1">
        <v>1</v>
      </c>
      <c r="F144" s="23">
        <v>810</v>
      </c>
      <c r="G144" s="4">
        <f>Table1[[#This Row],[Cantidad]]*Table1[[#This Row],[Precio x unidad]]</f>
        <v>810</v>
      </c>
    </row>
    <row r="145" spans="1:7" x14ac:dyDescent="0.3">
      <c r="A145" s="3">
        <v>45169</v>
      </c>
      <c r="B145" t="s">
        <v>334</v>
      </c>
      <c r="C145" t="s">
        <v>312</v>
      </c>
      <c r="D145" s="1" t="s">
        <v>97</v>
      </c>
      <c r="E145" s="1">
        <v>1</v>
      </c>
      <c r="F145" s="23">
        <v>488.36</v>
      </c>
      <c r="G145" s="4">
        <f>Table1[[#This Row],[Cantidad]]*Table1[[#This Row],[Precio x unidad]]</f>
        <v>488.36</v>
      </c>
    </row>
    <row r="146" spans="1:7" x14ac:dyDescent="0.3">
      <c r="A146" s="3">
        <v>45171</v>
      </c>
      <c r="B146" t="s">
        <v>335</v>
      </c>
      <c r="C146" t="s">
        <v>18</v>
      </c>
      <c r="D146" s="1" t="s">
        <v>8</v>
      </c>
      <c r="E146" s="1">
        <v>1</v>
      </c>
      <c r="F146" s="23">
        <v>400</v>
      </c>
      <c r="G146" s="4">
        <f>Table1[[#This Row],[Cantidad]]*Table1[[#This Row],[Precio x unidad]]</f>
        <v>400</v>
      </c>
    </row>
    <row r="147" spans="1:7" x14ac:dyDescent="0.3">
      <c r="A147" s="3">
        <v>45177</v>
      </c>
      <c r="B147" t="s">
        <v>336</v>
      </c>
      <c r="C147" t="s">
        <v>312</v>
      </c>
      <c r="D147" s="1" t="s">
        <v>100</v>
      </c>
      <c r="E147" s="1">
        <v>1</v>
      </c>
      <c r="F147" s="23">
        <f>95+21</f>
        <v>116</v>
      </c>
      <c r="G147" s="4">
        <v>150</v>
      </c>
    </row>
    <row r="148" spans="1:7" x14ac:dyDescent="0.3">
      <c r="A148" s="3">
        <v>45177</v>
      </c>
      <c r="B148" t="s">
        <v>337</v>
      </c>
      <c r="C148" t="s">
        <v>312</v>
      </c>
      <c r="D148" s="1" t="s">
        <v>100</v>
      </c>
      <c r="E148" s="1">
        <v>1</v>
      </c>
      <c r="F148" s="23">
        <v>58</v>
      </c>
      <c r="G148" s="4">
        <v>50</v>
      </c>
    </row>
    <row r="149" spans="1:7" x14ac:dyDescent="0.3">
      <c r="A149" s="3">
        <v>45178</v>
      </c>
      <c r="B149" t="s">
        <v>338</v>
      </c>
      <c r="C149" t="s">
        <v>312</v>
      </c>
      <c r="D149" s="1" t="s">
        <v>100</v>
      </c>
      <c r="E149" s="1">
        <v>1</v>
      </c>
      <c r="F149" s="23">
        <v>400</v>
      </c>
      <c r="G149" s="4">
        <f>Table1[[#This Row],[Cantidad]]*Table1[[#This Row],[Precio x unidad]]</f>
        <v>400</v>
      </c>
    </row>
    <row r="150" spans="1:7" x14ac:dyDescent="0.3">
      <c r="A150" s="3">
        <v>45178</v>
      </c>
      <c r="B150" t="s">
        <v>271</v>
      </c>
      <c r="C150" t="s">
        <v>18</v>
      </c>
      <c r="D150" s="1" t="s">
        <v>8</v>
      </c>
      <c r="E150" s="1">
        <v>1</v>
      </c>
      <c r="F150" s="23">
        <v>579</v>
      </c>
      <c r="G150" s="4">
        <f>Table1[[#This Row],[Cantidad]]*Table1[[#This Row],[Precio x unidad]]</f>
        <v>579</v>
      </c>
    </row>
    <row r="151" spans="1:7" x14ac:dyDescent="0.3">
      <c r="A151" s="3">
        <v>45184</v>
      </c>
      <c r="B151" t="s">
        <v>315</v>
      </c>
      <c r="C151" t="s">
        <v>18</v>
      </c>
      <c r="D151" s="1" t="s">
        <v>8</v>
      </c>
      <c r="E151" s="1">
        <v>1</v>
      </c>
      <c r="F151" s="23">
        <v>2000</v>
      </c>
      <c r="G151" s="4">
        <f>Table1[[#This Row],[Cantidad]]*Table1[[#This Row],[Precio x unidad]]</f>
        <v>2000</v>
      </c>
    </row>
    <row r="152" spans="1:7" x14ac:dyDescent="0.3">
      <c r="A152" s="3">
        <v>45189</v>
      </c>
      <c r="B152" t="s">
        <v>339</v>
      </c>
      <c r="C152" t="s">
        <v>18</v>
      </c>
      <c r="D152" s="1" t="s">
        <v>8</v>
      </c>
      <c r="E152" s="1">
        <v>1</v>
      </c>
      <c r="F152" s="23">
        <v>11560</v>
      </c>
      <c r="G152" s="4">
        <f>Table1[[#This Row],[Cantidad]]*Table1[[#This Row],[Precio x unidad]]</f>
        <v>11560</v>
      </c>
    </row>
    <row r="153" spans="1:7" x14ac:dyDescent="0.3">
      <c r="A153" s="3">
        <v>45190</v>
      </c>
      <c r="B153" t="s">
        <v>319</v>
      </c>
      <c r="C153" t="s">
        <v>18</v>
      </c>
      <c r="D153" s="1" t="s">
        <v>8</v>
      </c>
      <c r="E153" s="1">
        <v>1</v>
      </c>
      <c r="F153" s="23">
        <v>549</v>
      </c>
      <c r="G153" s="4">
        <f>Table1[[#This Row],[Cantidad]]*Table1[[#This Row],[Precio x unidad]]</f>
        <v>549</v>
      </c>
    </row>
    <row r="154" spans="1:7" x14ac:dyDescent="0.3">
      <c r="A154" s="3">
        <v>45193</v>
      </c>
      <c r="B154" t="s">
        <v>340</v>
      </c>
      <c r="C154" t="s">
        <v>191</v>
      </c>
      <c r="D154" s="1" t="s">
        <v>8</v>
      </c>
      <c r="E154" s="1">
        <v>1</v>
      </c>
      <c r="F154" s="23">
        <v>400</v>
      </c>
      <c r="G154" s="4">
        <f>Table1[[#This Row],[Cantidad]]*Table1[[#This Row],[Precio x unidad]]</f>
        <v>400</v>
      </c>
    </row>
    <row r="155" spans="1:7" x14ac:dyDescent="0.3">
      <c r="A155" s="3">
        <v>45195</v>
      </c>
      <c r="B155" t="s">
        <v>341</v>
      </c>
      <c r="C155" t="s">
        <v>191</v>
      </c>
      <c r="D155" s="1" t="s">
        <v>8</v>
      </c>
      <c r="E155" s="1">
        <v>1</v>
      </c>
      <c r="F155" s="23">
        <v>8816</v>
      </c>
      <c r="G155" s="4">
        <f>Table1[[#This Row],[Cantidad]]*Table1[[#This Row],[Precio x unidad]]</f>
        <v>8816</v>
      </c>
    </row>
    <row r="156" spans="1:7" x14ac:dyDescent="0.3">
      <c r="A156" s="3">
        <v>45199</v>
      </c>
      <c r="B156" t="s">
        <v>315</v>
      </c>
      <c r="C156" t="s">
        <v>18</v>
      </c>
      <c r="D156" s="1" t="s">
        <v>8</v>
      </c>
      <c r="E156" s="1">
        <v>1</v>
      </c>
      <c r="F156" s="23">
        <v>2000</v>
      </c>
      <c r="G156" s="4">
        <f>Table1[[#This Row],[Cantidad]]*Table1[[#This Row],[Precio x unidad]]</f>
        <v>2000</v>
      </c>
    </row>
    <row r="157" spans="1:7" x14ac:dyDescent="0.3">
      <c r="A157" s="3">
        <v>45199</v>
      </c>
      <c r="B157" t="s">
        <v>342</v>
      </c>
      <c r="C157" t="s">
        <v>18</v>
      </c>
      <c r="D157" s="1" t="s">
        <v>8</v>
      </c>
      <c r="E157" s="1">
        <v>1</v>
      </c>
      <c r="F157" s="23">
        <v>400</v>
      </c>
      <c r="G157" s="4">
        <f>Table1[[#This Row],[Cantidad]]*Table1[[#This Row],[Precio x unidad]]</f>
        <v>400</v>
      </c>
    </row>
    <row r="158" spans="1:7" x14ac:dyDescent="0.3">
      <c r="A158" s="3">
        <v>45199</v>
      </c>
      <c r="B158" t="s">
        <v>343</v>
      </c>
      <c r="C158" t="s">
        <v>18</v>
      </c>
      <c r="D158" s="1" t="s">
        <v>8</v>
      </c>
      <c r="E158" s="1">
        <v>2</v>
      </c>
      <c r="F158" s="23">
        <v>400</v>
      </c>
      <c r="G158" s="4">
        <f>Table1[[#This Row],[Cantidad]]*Table1[[#This Row],[Precio x unidad]]</f>
        <v>800</v>
      </c>
    </row>
    <row r="159" spans="1:7" x14ac:dyDescent="0.3">
      <c r="A159" s="3">
        <v>45199</v>
      </c>
      <c r="B159" t="s">
        <v>344</v>
      </c>
      <c r="C159" t="s">
        <v>18</v>
      </c>
      <c r="D159" s="1" t="s">
        <v>8</v>
      </c>
      <c r="E159" s="1">
        <v>1</v>
      </c>
      <c r="F159" s="23">
        <v>80</v>
      </c>
      <c r="G159" s="4">
        <f>Table1[[#This Row],[Cantidad]]*Table1[[#This Row],[Precio x unidad]]</f>
        <v>80</v>
      </c>
    </row>
    <row r="160" spans="1:7" x14ac:dyDescent="0.3">
      <c r="A160" s="3">
        <v>45199</v>
      </c>
      <c r="B160" t="s">
        <v>345</v>
      </c>
      <c r="C160" t="s">
        <v>18</v>
      </c>
      <c r="D160" s="1" t="s">
        <v>8</v>
      </c>
      <c r="E160" s="1">
        <v>1</v>
      </c>
      <c r="F160" s="23">
        <v>400</v>
      </c>
      <c r="G160" s="4">
        <f>Table1[[#This Row],[Cantidad]]*Table1[[#This Row],[Precio x unidad]]</f>
        <v>400</v>
      </c>
    </row>
    <row r="161" spans="1:7" x14ac:dyDescent="0.3">
      <c r="A161" s="3">
        <v>45199</v>
      </c>
      <c r="B161" t="s">
        <v>346</v>
      </c>
      <c r="C161" t="s">
        <v>18</v>
      </c>
      <c r="D161" s="1" t="s">
        <v>8</v>
      </c>
      <c r="E161" s="1">
        <v>4</v>
      </c>
      <c r="F161" s="23">
        <v>80</v>
      </c>
      <c r="G161" s="4">
        <f>Table1[[#This Row],[Cantidad]]*Table1[[#This Row],[Precio x unidad]]</f>
        <v>320</v>
      </c>
    </row>
    <row r="162" spans="1:7" x14ac:dyDescent="0.3">
      <c r="A162" s="3">
        <v>45199</v>
      </c>
      <c r="B162" t="s">
        <v>333</v>
      </c>
      <c r="C162" t="s">
        <v>206</v>
      </c>
      <c r="D162" s="1" t="s">
        <v>8</v>
      </c>
      <c r="E162" s="1">
        <v>1</v>
      </c>
      <c r="F162" s="23">
        <v>2300</v>
      </c>
      <c r="G162" s="4">
        <f>Table1[[#This Row],[Cantidad]]*Table1[[#This Row],[Precio x unidad]]</f>
        <v>2300</v>
      </c>
    </row>
    <row r="163" spans="1:7" x14ac:dyDescent="0.3">
      <c r="A163" s="3">
        <v>45199</v>
      </c>
      <c r="B163" t="s">
        <v>334</v>
      </c>
      <c r="C163" t="s">
        <v>312</v>
      </c>
      <c r="D163" s="1" t="s">
        <v>97</v>
      </c>
      <c r="E163" s="1">
        <v>1</v>
      </c>
      <c r="F163" s="23">
        <v>945.11</v>
      </c>
      <c r="G163" s="4">
        <f>Table1[[#This Row],[Cantidad]]*Table1[[#This Row],[Precio x unidad]]</f>
        <v>945.11</v>
      </c>
    </row>
    <row r="164" spans="1:7" x14ac:dyDescent="0.3">
      <c r="A164" s="3">
        <v>45200</v>
      </c>
      <c r="B164" t="s">
        <v>347</v>
      </c>
      <c r="C164" t="s">
        <v>206</v>
      </c>
      <c r="D164" s="1" t="s">
        <v>100</v>
      </c>
      <c r="E164" s="1">
        <v>1</v>
      </c>
      <c r="F164" s="23">
        <v>40</v>
      </c>
      <c r="G164" s="4">
        <f>Table1[[#This Row],[Cantidad]]*Table1[[#This Row],[Precio x unidad]]</f>
        <v>40</v>
      </c>
    </row>
    <row r="165" spans="1:7" x14ac:dyDescent="0.3">
      <c r="A165" s="3">
        <v>45200</v>
      </c>
      <c r="B165" t="s">
        <v>348</v>
      </c>
      <c r="C165" t="s">
        <v>206</v>
      </c>
      <c r="D165" s="1" t="s">
        <v>100</v>
      </c>
      <c r="E165" s="1">
        <v>1</v>
      </c>
      <c r="F165" s="23">
        <v>1350</v>
      </c>
      <c r="G165" s="4">
        <f>Table1[[#This Row],[Cantidad]]*Table1[[#This Row],[Precio x unidad]]</f>
        <v>1350</v>
      </c>
    </row>
    <row r="166" spans="1:7" x14ac:dyDescent="0.3">
      <c r="A166" s="3">
        <v>45203</v>
      </c>
      <c r="B166" t="s">
        <v>349</v>
      </c>
      <c r="C166" t="s">
        <v>191</v>
      </c>
      <c r="D166" s="1" t="s">
        <v>8</v>
      </c>
      <c r="E166" s="1">
        <v>1</v>
      </c>
      <c r="F166" s="23">
        <v>640</v>
      </c>
      <c r="G166" s="4">
        <f>Table1[[#This Row],[Cantidad]]*Table1[[#This Row],[Precio x unidad]]</f>
        <v>640</v>
      </c>
    </row>
    <row r="167" spans="1:7" x14ac:dyDescent="0.3">
      <c r="A167" s="3">
        <v>45205</v>
      </c>
      <c r="B167" t="s">
        <v>247</v>
      </c>
      <c r="C167" t="s">
        <v>206</v>
      </c>
      <c r="D167" s="1" t="s">
        <v>100</v>
      </c>
      <c r="E167" s="1">
        <v>1</v>
      </c>
      <c r="F167" s="23">
        <v>25</v>
      </c>
      <c r="G167" s="4">
        <f>Table1[[#This Row],[Cantidad]]*Table1[[#This Row],[Precio x unidad]]</f>
        <v>25</v>
      </c>
    </row>
    <row r="168" spans="1:7" x14ac:dyDescent="0.3">
      <c r="A168" s="3">
        <v>45206</v>
      </c>
      <c r="B168" t="s">
        <v>350</v>
      </c>
      <c r="C168" t="s">
        <v>18</v>
      </c>
      <c r="D168" s="1" t="s">
        <v>8</v>
      </c>
      <c r="E168" s="1">
        <v>1</v>
      </c>
      <c r="F168" s="23">
        <v>400</v>
      </c>
      <c r="G168" s="4">
        <f>Table1[[#This Row],[Cantidad]]*Table1[[#This Row],[Precio x unidad]]</f>
        <v>400</v>
      </c>
    </row>
    <row r="169" spans="1:7" x14ac:dyDescent="0.3">
      <c r="A169" s="3">
        <v>45213</v>
      </c>
      <c r="B169" t="s">
        <v>351</v>
      </c>
      <c r="C169" t="s">
        <v>18</v>
      </c>
      <c r="D169" s="1" t="s">
        <v>8</v>
      </c>
      <c r="E169" s="1">
        <v>1</v>
      </c>
      <c r="F169" s="23">
        <v>400</v>
      </c>
      <c r="G169" s="4">
        <f>Table1[[#This Row],[Cantidad]]*Table1[[#This Row],[Precio x unidad]]</f>
        <v>400</v>
      </c>
    </row>
    <row r="170" spans="1:7" x14ac:dyDescent="0.3">
      <c r="A170" s="3">
        <v>45214</v>
      </c>
      <c r="B170" t="s">
        <v>315</v>
      </c>
      <c r="C170" t="s">
        <v>18</v>
      </c>
      <c r="D170" s="1" t="s">
        <v>8</v>
      </c>
      <c r="E170" s="1">
        <v>1</v>
      </c>
      <c r="F170" s="23">
        <v>2000</v>
      </c>
      <c r="G170" s="4">
        <f>Table1[[#This Row],[Cantidad]]*Table1[[#This Row],[Precio x unidad]]</f>
        <v>2000</v>
      </c>
    </row>
    <row r="171" spans="1:7" x14ac:dyDescent="0.3">
      <c r="A171" s="3">
        <v>45215</v>
      </c>
      <c r="B171" t="s">
        <v>319</v>
      </c>
      <c r="C171" t="s">
        <v>18</v>
      </c>
      <c r="D171" s="1" t="s">
        <v>8</v>
      </c>
      <c r="E171" s="1">
        <v>1</v>
      </c>
      <c r="F171" s="23">
        <v>499</v>
      </c>
      <c r="G171" s="4">
        <f>Table1[[#This Row],[Cantidad]]*Table1[[#This Row],[Precio x unidad]]</f>
        <v>499</v>
      </c>
    </row>
    <row r="172" spans="1:7" x14ac:dyDescent="0.3">
      <c r="A172" s="3">
        <v>45219</v>
      </c>
      <c r="B172" t="s">
        <v>257</v>
      </c>
      <c r="C172" t="s">
        <v>206</v>
      </c>
      <c r="D172" s="1" t="s">
        <v>100</v>
      </c>
      <c r="E172" s="1">
        <v>1</v>
      </c>
      <c r="F172" s="23">
        <v>25</v>
      </c>
      <c r="G172" s="4">
        <f>Table1[[#This Row],[Cantidad]]*Table1[[#This Row],[Precio x unidad]]</f>
        <v>25</v>
      </c>
    </row>
    <row r="173" spans="1:7" x14ac:dyDescent="0.3">
      <c r="A173" s="3">
        <v>45219</v>
      </c>
      <c r="B173" t="s">
        <v>352</v>
      </c>
      <c r="C173" t="s">
        <v>191</v>
      </c>
      <c r="D173" s="1" t="s">
        <v>8</v>
      </c>
      <c r="E173" s="1">
        <v>1</v>
      </c>
      <c r="F173" s="23">
        <v>11560</v>
      </c>
      <c r="G173" s="4">
        <f>Table1[[#This Row],[Cantidad]]*Table1[[#This Row],[Precio x unidad]]</f>
        <v>11560</v>
      </c>
    </row>
    <row r="174" spans="1:7" x14ac:dyDescent="0.3">
      <c r="A174" s="3">
        <v>45220</v>
      </c>
      <c r="B174" t="s">
        <v>353</v>
      </c>
      <c r="C174" t="s">
        <v>18</v>
      </c>
      <c r="D174" s="1" t="s">
        <v>8</v>
      </c>
      <c r="E174" s="1">
        <v>1</v>
      </c>
      <c r="F174" s="23">
        <v>400</v>
      </c>
      <c r="G174" s="4">
        <f>Table1[[#This Row],[Cantidad]]*Table1[[#This Row],[Precio x unidad]]</f>
        <v>400</v>
      </c>
    </row>
    <row r="175" spans="1:7" x14ac:dyDescent="0.3">
      <c r="A175" s="3">
        <v>45227</v>
      </c>
      <c r="B175" t="s">
        <v>354</v>
      </c>
      <c r="C175" t="s">
        <v>18</v>
      </c>
      <c r="D175" s="1" t="s">
        <v>8</v>
      </c>
      <c r="E175" s="1">
        <v>1</v>
      </c>
      <c r="F175" s="23">
        <v>400</v>
      </c>
      <c r="G175" s="4">
        <f>Table1[[#This Row],[Cantidad]]*Table1[[#This Row],[Precio x unidad]]</f>
        <v>400</v>
      </c>
    </row>
    <row r="176" spans="1:7" x14ac:dyDescent="0.3">
      <c r="A176" s="3">
        <v>45230</v>
      </c>
      <c r="B176" t="s">
        <v>315</v>
      </c>
      <c r="C176" t="s">
        <v>18</v>
      </c>
      <c r="D176" s="1" t="s">
        <v>8</v>
      </c>
      <c r="E176" s="1">
        <v>1</v>
      </c>
      <c r="F176" s="23">
        <v>2000</v>
      </c>
      <c r="G176" s="4">
        <f>Table1[[#This Row],[Cantidad]]*Table1[[#This Row],[Precio x unidad]]</f>
        <v>2000</v>
      </c>
    </row>
    <row r="177" spans="1:7" x14ac:dyDescent="0.3">
      <c r="A177" s="3">
        <v>45230</v>
      </c>
      <c r="B177" t="s">
        <v>355</v>
      </c>
      <c r="C177" t="s">
        <v>18</v>
      </c>
      <c r="D177" s="1" t="s">
        <v>8</v>
      </c>
      <c r="E177" s="1">
        <v>1</v>
      </c>
      <c r="F177" s="23">
        <v>150</v>
      </c>
      <c r="G177" s="4">
        <f>Table1[[#This Row],[Cantidad]]*Table1[[#This Row],[Precio x unidad]]</f>
        <v>150</v>
      </c>
    </row>
    <row r="178" spans="1:7" x14ac:dyDescent="0.3">
      <c r="A178" s="3">
        <v>45230</v>
      </c>
      <c r="B178" t="s">
        <v>356</v>
      </c>
      <c r="C178" t="s">
        <v>18</v>
      </c>
      <c r="D178" s="1" t="s">
        <v>8</v>
      </c>
      <c r="E178" s="1">
        <v>1</v>
      </c>
      <c r="F178" s="23">
        <v>250</v>
      </c>
      <c r="G178" s="4">
        <f>Table1[[#This Row],[Cantidad]]*Table1[[#This Row],[Precio x unidad]]</f>
        <v>250</v>
      </c>
    </row>
    <row r="179" spans="1:7" x14ac:dyDescent="0.3">
      <c r="A179" s="3">
        <v>45230</v>
      </c>
      <c r="B179" t="s">
        <v>357</v>
      </c>
      <c r="C179" t="s">
        <v>18</v>
      </c>
      <c r="D179" s="1" t="s">
        <v>8</v>
      </c>
      <c r="E179" s="1">
        <v>1</v>
      </c>
      <c r="F179" s="23">
        <v>841</v>
      </c>
      <c r="G179" s="4">
        <f>Table1[[#This Row],[Cantidad]]*Table1[[#This Row],[Precio x unidad]]</f>
        <v>841</v>
      </c>
    </row>
    <row r="180" spans="1:7" x14ac:dyDescent="0.3">
      <c r="A180" s="3">
        <v>45230</v>
      </c>
      <c r="B180" t="s">
        <v>334</v>
      </c>
      <c r="C180" t="s">
        <v>312</v>
      </c>
      <c r="D180" s="1" t="s">
        <v>97</v>
      </c>
      <c r="E180" s="1">
        <v>1</v>
      </c>
      <c r="F180" s="23">
        <v>852.75</v>
      </c>
      <c r="G180" s="4">
        <f>Table1[[#This Row],[Cantidad]]*Table1[[#This Row],[Precio x unidad]]</f>
        <v>852.75</v>
      </c>
    </row>
    <row r="181" spans="1:7" x14ac:dyDescent="0.3">
      <c r="A181" s="3">
        <v>45230</v>
      </c>
      <c r="B181" t="s">
        <v>358</v>
      </c>
      <c r="C181" t="s">
        <v>312</v>
      </c>
      <c r="D181" s="1" t="s">
        <v>359</v>
      </c>
      <c r="E181" s="1">
        <v>1</v>
      </c>
      <c r="F181" s="23">
        <v>4408</v>
      </c>
      <c r="G181" s="4">
        <f>Table1[[#This Row],[Cantidad]]*Table1[[#This Row],[Precio x unidad]]</f>
        <v>4408</v>
      </c>
    </row>
    <row r="182" spans="1:7" x14ac:dyDescent="0.3">
      <c r="A182" s="3">
        <v>45230</v>
      </c>
      <c r="B182" t="s">
        <v>360</v>
      </c>
      <c r="C182" t="s">
        <v>18</v>
      </c>
      <c r="D182" s="1" t="s">
        <v>8</v>
      </c>
      <c r="E182" s="1">
        <v>1</v>
      </c>
      <c r="F182" s="23">
        <v>400</v>
      </c>
      <c r="G182" s="4">
        <f>Table1[[#This Row],[Cantidad]]*Table1[[#This Row],[Precio x unidad]]</f>
        <v>400</v>
      </c>
    </row>
    <row r="183" spans="1:7" x14ac:dyDescent="0.3">
      <c r="A183" s="3">
        <v>45230</v>
      </c>
      <c r="B183" t="s">
        <v>361</v>
      </c>
      <c r="C183" t="s">
        <v>18</v>
      </c>
      <c r="D183" s="1" t="s">
        <v>8</v>
      </c>
      <c r="E183" s="1">
        <v>2</v>
      </c>
      <c r="F183" s="23">
        <v>80</v>
      </c>
      <c r="G183" s="4">
        <f>Table1[[#This Row],[Cantidad]]*Table1[[#This Row],[Precio x unidad]]</f>
        <v>160</v>
      </c>
    </row>
    <row r="184" spans="1:7" x14ac:dyDescent="0.3">
      <c r="A184" s="3">
        <v>45230</v>
      </c>
      <c r="B184" t="s">
        <v>362</v>
      </c>
      <c r="C184" t="s">
        <v>18</v>
      </c>
      <c r="D184" s="1" t="s">
        <v>8</v>
      </c>
      <c r="E184" s="1">
        <v>1</v>
      </c>
      <c r="F184" s="23">
        <v>80</v>
      </c>
      <c r="G184" s="4">
        <f>Table1[[#This Row],[Cantidad]]*Table1[[#This Row],[Precio x unidad]]</f>
        <v>80</v>
      </c>
    </row>
    <row r="185" spans="1:7" x14ac:dyDescent="0.3">
      <c r="A185" s="3">
        <v>45230</v>
      </c>
      <c r="B185" t="s">
        <v>363</v>
      </c>
      <c r="C185" t="s">
        <v>18</v>
      </c>
      <c r="D185" s="1" t="s">
        <v>8</v>
      </c>
      <c r="E185" s="1">
        <v>2</v>
      </c>
      <c r="F185" s="23">
        <v>400</v>
      </c>
      <c r="G185" s="4">
        <f>Table1[[#This Row],[Cantidad]]*Table1[[#This Row],[Precio x unidad]]</f>
        <v>800</v>
      </c>
    </row>
    <row r="186" spans="1:7" x14ac:dyDescent="0.3">
      <c r="A186" s="3">
        <v>45230</v>
      </c>
      <c r="B186" t="s">
        <v>364</v>
      </c>
      <c r="C186" t="s">
        <v>18</v>
      </c>
      <c r="D186" s="1" t="s">
        <v>8</v>
      </c>
      <c r="E186" s="1">
        <v>2</v>
      </c>
      <c r="F186" s="23">
        <v>400</v>
      </c>
      <c r="G186" s="4">
        <f>Table1[[#This Row],[Cantidad]]*Table1[[#This Row],[Precio x unidad]]</f>
        <v>800</v>
      </c>
    </row>
    <row r="187" spans="1:7" x14ac:dyDescent="0.3">
      <c r="A187" s="3">
        <v>45230</v>
      </c>
      <c r="B187" t="s">
        <v>365</v>
      </c>
      <c r="C187" t="s">
        <v>206</v>
      </c>
      <c r="D187" s="1" t="s">
        <v>8</v>
      </c>
      <c r="E187" s="1">
        <v>4</v>
      </c>
      <c r="F187" s="23">
        <v>400</v>
      </c>
      <c r="G187" s="4">
        <f>Table1[[#This Row],[Cantidad]]*Table1[[#This Row],[Precio x unidad]]</f>
        <v>1600</v>
      </c>
    </row>
    <row r="188" spans="1:7" x14ac:dyDescent="0.3">
      <c r="A188" s="3">
        <v>45230</v>
      </c>
      <c r="B188" t="s">
        <v>366</v>
      </c>
      <c r="C188" t="s">
        <v>206</v>
      </c>
      <c r="D188" s="1" t="s">
        <v>8</v>
      </c>
      <c r="E188" s="1">
        <v>1</v>
      </c>
      <c r="F188" s="23">
        <v>560</v>
      </c>
      <c r="G188" s="4">
        <f>Table1[[#This Row],[Cantidad]]*Table1[[#This Row],[Precio x unidad]]</f>
        <v>560</v>
      </c>
    </row>
    <row r="189" spans="1:7" x14ac:dyDescent="0.3">
      <c r="A189" s="3">
        <v>45234</v>
      </c>
      <c r="B189" t="s">
        <v>367</v>
      </c>
      <c r="C189" t="s">
        <v>18</v>
      </c>
      <c r="D189" s="1" t="s">
        <v>8</v>
      </c>
      <c r="E189" s="1">
        <v>1</v>
      </c>
      <c r="F189" s="23">
        <v>400</v>
      </c>
      <c r="G189" s="4">
        <f>Table1[[#This Row],[Cantidad]]*Table1[[#This Row],[Precio x unidad]]</f>
        <v>400</v>
      </c>
    </row>
    <row r="190" spans="1:7" x14ac:dyDescent="0.3">
      <c r="A190" s="3">
        <v>45240</v>
      </c>
      <c r="B190" t="s">
        <v>368</v>
      </c>
      <c r="C190" t="s">
        <v>191</v>
      </c>
      <c r="D190" s="1" t="s">
        <v>100</v>
      </c>
      <c r="E190" s="1">
        <v>1</v>
      </c>
      <c r="F190" s="23">
        <v>1310</v>
      </c>
      <c r="G190" s="4">
        <f>Table1[[#This Row],[Cantidad]]*Table1[[#This Row],[Precio x unidad]]</f>
        <v>1310</v>
      </c>
    </row>
    <row r="191" spans="1:7" x14ac:dyDescent="0.3">
      <c r="A191" s="3">
        <v>45242</v>
      </c>
      <c r="B191" t="s">
        <v>369</v>
      </c>
      <c r="C191" t="s">
        <v>18</v>
      </c>
      <c r="D191" s="1" t="s">
        <v>8</v>
      </c>
      <c r="E191" s="1">
        <v>1</v>
      </c>
      <c r="F191" s="23">
        <v>400</v>
      </c>
      <c r="G191" s="4">
        <f>Table1[[#This Row],[Cantidad]]*Table1[[#This Row],[Precio x unidad]]</f>
        <v>400</v>
      </c>
    </row>
    <row r="192" spans="1:7" x14ac:dyDescent="0.3">
      <c r="A192" s="3">
        <v>45244</v>
      </c>
      <c r="B192" t="s">
        <v>319</v>
      </c>
      <c r="C192" t="s">
        <v>18</v>
      </c>
      <c r="D192" s="1" t="s">
        <v>8</v>
      </c>
      <c r="E192" s="1">
        <v>1</v>
      </c>
      <c r="F192" s="23">
        <v>499</v>
      </c>
      <c r="G192" s="4">
        <f>Table1[[#This Row],[Cantidad]]*Table1[[#This Row],[Precio x unidad]]</f>
        <v>499</v>
      </c>
    </row>
    <row r="193" spans="1:7" x14ac:dyDescent="0.3">
      <c r="A193" s="3">
        <v>45246</v>
      </c>
      <c r="B193" t="s">
        <v>315</v>
      </c>
      <c r="C193" t="s">
        <v>18</v>
      </c>
      <c r="D193" s="1" t="s">
        <v>8</v>
      </c>
      <c r="E193" s="1">
        <v>1</v>
      </c>
      <c r="F193" s="23">
        <v>2000</v>
      </c>
      <c r="G193" s="4">
        <f>Table1[[#This Row],[Cantidad]]*Table1[[#This Row],[Precio x unidad]]</f>
        <v>2000</v>
      </c>
    </row>
    <row r="194" spans="1:7" x14ac:dyDescent="0.3">
      <c r="A194" s="3">
        <v>45247</v>
      </c>
      <c r="B194" t="s">
        <v>370</v>
      </c>
      <c r="C194" t="s">
        <v>312</v>
      </c>
      <c r="D194" s="1" t="s">
        <v>359</v>
      </c>
      <c r="E194" s="1">
        <v>1</v>
      </c>
      <c r="F194" s="23">
        <v>4408</v>
      </c>
      <c r="G194" s="4">
        <f>Table1[[#This Row],[Cantidad]]*Table1[[#This Row],[Precio x unidad]]</f>
        <v>4408</v>
      </c>
    </row>
    <row r="195" spans="1:7" x14ac:dyDescent="0.3">
      <c r="A195" s="3">
        <v>45248</v>
      </c>
      <c r="B195" t="s">
        <v>371</v>
      </c>
      <c r="C195" t="s">
        <v>18</v>
      </c>
      <c r="D195" s="1" t="s">
        <v>8</v>
      </c>
      <c r="E195" s="1">
        <v>1</v>
      </c>
      <c r="F195" s="23">
        <v>400</v>
      </c>
      <c r="G195" s="4">
        <f>Table1[[#This Row],[Cantidad]]*Table1[[#This Row],[Precio x unidad]]</f>
        <v>400</v>
      </c>
    </row>
    <row r="196" spans="1:7" x14ac:dyDescent="0.3">
      <c r="A196" s="3">
        <v>45250</v>
      </c>
      <c r="B196" t="s">
        <v>372</v>
      </c>
      <c r="C196" t="s">
        <v>191</v>
      </c>
      <c r="D196" s="1" t="s">
        <v>8</v>
      </c>
      <c r="E196" s="1">
        <v>1</v>
      </c>
      <c r="F196" s="23">
        <v>11560</v>
      </c>
      <c r="G196" s="4">
        <f>Table1[[#This Row],[Cantidad]]*Table1[[#This Row],[Precio x unidad]]</f>
        <v>11560</v>
      </c>
    </row>
    <row r="197" spans="1:7" x14ac:dyDescent="0.3">
      <c r="A197" s="3">
        <v>45255</v>
      </c>
      <c r="B197" t="s">
        <v>373</v>
      </c>
      <c r="C197" t="s">
        <v>312</v>
      </c>
      <c r="D197" s="1" t="s">
        <v>359</v>
      </c>
      <c r="E197" s="1">
        <v>1</v>
      </c>
      <c r="F197" s="23">
        <v>400</v>
      </c>
      <c r="G197" s="4">
        <f>Table1[[#This Row],[Cantidad]]*Table1[[#This Row],[Precio x unidad]]</f>
        <v>400</v>
      </c>
    </row>
    <row r="198" spans="1:7" x14ac:dyDescent="0.3">
      <c r="A198" s="3">
        <v>45255</v>
      </c>
      <c r="B198" t="s">
        <v>374</v>
      </c>
      <c r="C198" t="s">
        <v>312</v>
      </c>
      <c r="D198" s="1" t="s">
        <v>359</v>
      </c>
      <c r="E198" s="1">
        <v>1</v>
      </c>
      <c r="F198" s="23">
        <v>4408</v>
      </c>
      <c r="G198" s="4">
        <f>Table1[[#This Row],[Cantidad]]*Table1[[#This Row],[Precio x unidad]]</f>
        <v>4408</v>
      </c>
    </row>
    <row r="199" spans="1:7" x14ac:dyDescent="0.3">
      <c r="A199" s="3">
        <v>45257</v>
      </c>
      <c r="B199" t="s">
        <v>375</v>
      </c>
      <c r="C199" t="s">
        <v>312</v>
      </c>
      <c r="D199" s="1" t="s">
        <v>359</v>
      </c>
      <c r="E199" s="1">
        <v>1</v>
      </c>
      <c r="F199" s="23">
        <v>5000</v>
      </c>
      <c r="G199" s="4">
        <f>Table1[[#This Row],[Cantidad]]*Table1[[#This Row],[Precio x unidad]]</f>
        <v>5000</v>
      </c>
    </row>
    <row r="200" spans="1:7" x14ac:dyDescent="0.3">
      <c r="A200" s="3">
        <v>45259</v>
      </c>
      <c r="B200" t="s">
        <v>376</v>
      </c>
      <c r="C200" t="s">
        <v>312</v>
      </c>
      <c r="D200" s="1" t="s">
        <v>8</v>
      </c>
      <c r="E200" s="1">
        <v>1</v>
      </c>
      <c r="F200" s="23">
        <v>5000</v>
      </c>
      <c r="G200" s="4">
        <f>Table1[[#This Row],[Cantidad]]*Table1[[#This Row],[Precio x unidad]]</f>
        <v>5000</v>
      </c>
    </row>
    <row r="201" spans="1:7" x14ac:dyDescent="0.3">
      <c r="A201" s="3">
        <v>45260</v>
      </c>
      <c r="B201" t="s">
        <v>315</v>
      </c>
      <c r="C201" t="s">
        <v>18</v>
      </c>
      <c r="D201" s="1" t="s">
        <v>8</v>
      </c>
      <c r="E201" s="1">
        <v>1</v>
      </c>
      <c r="F201" s="23">
        <v>2000</v>
      </c>
      <c r="G201" s="4">
        <f>Table1[[#This Row],[Cantidad]]*Table1[[#This Row],[Precio x unidad]]</f>
        <v>2000</v>
      </c>
    </row>
    <row r="202" spans="1:7" x14ac:dyDescent="0.3">
      <c r="A202" s="3">
        <v>45260</v>
      </c>
      <c r="B202" t="s">
        <v>334</v>
      </c>
      <c r="C202" t="s">
        <v>312</v>
      </c>
      <c r="D202" s="1" t="s">
        <v>97</v>
      </c>
      <c r="E202" s="1">
        <v>1</v>
      </c>
      <c r="F202" s="23">
        <v>800.98</v>
      </c>
      <c r="G202" s="4">
        <f>Table1[[#This Row],[Cantidad]]*Table1[[#This Row],[Precio x unidad]]</f>
        <v>800.98</v>
      </c>
    </row>
    <row r="203" spans="1:7" x14ac:dyDescent="0.3">
      <c r="A203" s="3">
        <v>45260</v>
      </c>
      <c r="B203" t="s">
        <v>365</v>
      </c>
      <c r="C203" t="s">
        <v>18</v>
      </c>
      <c r="D203" s="1" t="s">
        <v>100</v>
      </c>
      <c r="E203" s="1">
        <v>1</v>
      </c>
      <c r="F203" s="23">
        <v>2160</v>
      </c>
      <c r="G203" s="4">
        <f>Table1[[#This Row],[Cantidad]]*Table1[[#This Row],[Precio x unidad]]</f>
        <v>2160</v>
      </c>
    </row>
    <row r="204" spans="1:7" x14ac:dyDescent="0.3">
      <c r="A204" s="3">
        <v>45260</v>
      </c>
      <c r="B204" t="s">
        <v>363</v>
      </c>
      <c r="C204" t="s">
        <v>18</v>
      </c>
      <c r="D204" s="1" t="s">
        <v>8</v>
      </c>
      <c r="E204" s="1">
        <v>2</v>
      </c>
      <c r="F204" s="23">
        <v>400</v>
      </c>
      <c r="G204" s="4">
        <f>Table1[[#This Row],[Cantidad]]*Table1[[#This Row],[Precio x unidad]]</f>
        <v>800</v>
      </c>
    </row>
    <row r="205" spans="1:7" x14ac:dyDescent="0.3">
      <c r="A205" s="3">
        <v>45260</v>
      </c>
      <c r="B205" t="s">
        <v>364</v>
      </c>
      <c r="C205" t="s">
        <v>18</v>
      </c>
      <c r="D205" s="1" t="s">
        <v>8</v>
      </c>
      <c r="E205" s="1">
        <v>2</v>
      </c>
      <c r="F205" s="23">
        <v>400</v>
      </c>
      <c r="G205" s="4">
        <f>Table1[[#This Row],[Cantidad]]*Table1[[#This Row],[Precio x unidad]]</f>
        <v>800</v>
      </c>
    </row>
    <row r="206" spans="1:7" x14ac:dyDescent="0.3">
      <c r="A206" s="3">
        <v>45260</v>
      </c>
      <c r="B206" t="s">
        <v>360</v>
      </c>
      <c r="C206" t="s">
        <v>18</v>
      </c>
      <c r="D206" s="1" t="s">
        <v>8</v>
      </c>
      <c r="E206" s="1">
        <v>1</v>
      </c>
      <c r="F206" s="23">
        <v>400</v>
      </c>
      <c r="G206" s="4">
        <f>Table1[[#This Row],[Cantidad]]*Table1[[#This Row],[Precio x unidad]]</f>
        <v>400</v>
      </c>
    </row>
    <row r="207" spans="1:7" x14ac:dyDescent="0.3">
      <c r="A207" s="3">
        <v>45260</v>
      </c>
      <c r="B207" t="s">
        <v>361</v>
      </c>
      <c r="C207" t="s">
        <v>18</v>
      </c>
      <c r="D207" s="1" t="s">
        <v>8</v>
      </c>
      <c r="E207" s="1">
        <v>1</v>
      </c>
      <c r="F207" s="23">
        <v>80</v>
      </c>
      <c r="G207" s="4">
        <f>Table1[[#This Row],[Cantidad]]*Table1[[#This Row],[Precio x unidad]]</f>
        <v>80</v>
      </c>
    </row>
    <row r="208" spans="1:7" x14ac:dyDescent="0.3">
      <c r="A208" s="3">
        <v>45262</v>
      </c>
      <c r="B208" t="s">
        <v>377</v>
      </c>
      <c r="C208" t="s">
        <v>18</v>
      </c>
      <c r="D208" s="1" t="s">
        <v>8</v>
      </c>
      <c r="E208" s="1">
        <v>1</v>
      </c>
      <c r="F208" s="23">
        <v>400</v>
      </c>
      <c r="G208" s="4">
        <f>Table1[[#This Row],[Cantidad]]*Table1[[#This Row],[Precio x unidad]]</f>
        <v>400</v>
      </c>
    </row>
    <row r="209" spans="1:11" x14ac:dyDescent="0.3">
      <c r="A209" s="3">
        <v>45269</v>
      </c>
      <c r="B209" t="s">
        <v>378</v>
      </c>
      <c r="C209" t="s">
        <v>18</v>
      </c>
      <c r="D209" s="1" t="s">
        <v>8</v>
      </c>
      <c r="E209" s="1">
        <v>1</v>
      </c>
      <c r="F209" s="23">
        <v>400</v>
      </c>
      <c r="G209" s="4">
        <f>Table1[[#This Row],[Cantidad]]*Table1[[#This Row],[Precio x unidad]]</f>
        <v>400</v>
      </c>
    </row>
    <row r="210" spans="1:11" x14ac:dyDescent="0.3">
      <c r="A210" s="3">
        <v>45271</v>
      </c>
      <c r="B210" t="s">
        <v>379</v>
      </c>
      <c r="C210" t="s">
        <v>312</v>
      </c>
      <c r="D210" s="1" t="s">
        <v>359</v>
      </c>
      <c r="E210" s="1">
        <v>1</v>
      </c>
      <c r="F210" s="23">
        <v>349.12</v>
      </c>
      <c r="G210" s="4">
        <f>Table1[[#This Row],[Cantidad]]*Table1[[#This Row],[Precio x unidad]]</f>
        <v>349.12</v>
      </c>
    </row>
    <row r="211" spans="1:11" x14ac:dyDescent="0.3">
      <c r="A211" s="3">
        <v>45276</v>
      </c>
      <c r="B211" t="s">
        <v>319</v>
      </c>
      <c r="C211" t="s">
        <v>18</v>
      </c>
      <c r="D211" s="1" t="s">
        <v>8</v>
      </c>
      <c r="E211" s="1">
        <v>1</v>
      </c>
      <c r="F211" s="23">
        <v>499</v>
      </c>
      <c r="G211" s="4">
        <f>Table1[[#This Row],[Cantidad]]*Table1[[#This Row],[Precio x unidad]]</f>
        <v>499</v>
      </c>
    </row>
    <row r="212" spans="1:11" x14ac:dyDescent="0.3">
      <c r="A212" s="3">
        <v>45276</v>
      </c>
      <c r="B212" t="s">
        <v>315</v>
      </c>
      <c r="C212" t="s">
        <v>18</v>
      </c>
      <c r="D212" s="1" t="s">
        <v>8</v>
      </c>
      <c r="E212" s="1">
        <v>1</v>
      </c>
      <c r="F212" s="23">
        <v>2000</v>
      </c>
      <c r="G212" s="4">
        <f>Table1[[#This Row],[Cantidad]]*Table1[[#This Row],[Precio x unidad]]</f>
        <v>2000</v>
      </c>
    </row>
    <row r="213" spans="1:11" x14ac:dyDescent="0.3">
      <c r="A213" s="3">
        <v>45276</v>
      </c>
      <c r="B213" t="s">
        <v>380</v>
      </c>
      <c r="C213" t="s">
        <v>18</v>
      </c>
      <c r="D213" s="1" t="s">
        <v>8</v>
      </c>
      <c r="E213" s="1">
        <v>1</v>
      </c>
      <c r="F213" s="23">
        <v>2000</v>
      </c>
      <c r="G213" s="4">
        <f>Table1[[#This Row],[Cantidad]]*Table1[[#This Row],[Precio x unidad]]</f>
        <v>2000</v>
      </c>
    </row>
    <row r="214" spans="1:11" x14ac:dyDescent="0.3">
      <c r="A214" s="3">
        <v>45278</v>
      </c>
      <c r="B214" t="s">
        <v>381</v>
      </c>
      <c r="C214" t="s">
        <v>18</v>
      </c>
      <c r="D214" s="1" t="s">
        <v>8</v>
      </c>
      <c r="E214" s="1">
        <v>1</v>
      </c>
      <c r="F214" s="23">
        <v>400</v>
      </c>
      <c r="G214" s="4">
        <f>Table1[[#This Row],[Cantidad]]*Table1[[#This Row],[Precio x unidad]]</f>
        <v>400</v>
      </c>
      <c r="K214" s="2"/>
    </row>
    <row r="215" spans="1:11" x14ac:dyDescent="0.3">
      <c r="A215" s="3">
        <v>45280</v>
      </c>
      <c r="B215" t="s">
        <v>375</v>
      </c>
      <c r="C215" t="s">
        <v>312</v>
      </c>
      <c r="D215" s="1" t="s">
        <v>359</v>
      </c>
      <c r="E215" s="1">
        <v>1</v>
      </c>
      <c r="F215" s="23">
        <v>5000</v>
      </c>
      <c r="G215" s="4">
        <f>Table1[[#This Row],[Cantidad]]*Table1[[#This Row],[Precio x unidad]]</f>
        <v>5000</v>
      </c>
    </row>
    <row r="216" spans="1:11" x14ac:dyDescent="0.3">
      <c r="A216" s="3">
        <v>45281</v>
      </c>
      <c r="B216" t="s">
        <v>382</v>
      </c>
      <c r="C216" t="s">
        <v>18</v>
      </c>
      <c r="D216" s="1" t="s">
        <v>8</v>
      </c>
      <c r="E216" s="1">
        <v>1</v>
      </c>
      <c r="F216" s="23">
        <v>3000</v>
      </c>
      <c r="G216" s="4">
        <f>Table1[[#This Row],[Cantidad]]*Table1[[#This Row],[Precio x unidad]]</f>
        <v>3000</v>
      </c>
    </row>
    <row r="217" spans="1:11" x14ac:dyDescent="0.3">
      <c r="A217" s="3">
        <v>45281</v>
      </c>
      <c r="B217" t="s">
        <v>383</v>
      </c>
      <c r="C217" t="s">
        <v>191</v>
      </c>
      <c r="D217" s="1" t="s">
        <v>8</v>
      </c>
      <c r="E217" s="1">
        <v>1</v>
      </c>
      <c r="F217" s="23">
        <v>2560</v>
      </c>
      <c r="G217" s="4">
        <f>Table1[[#This Row],[Cantidad]]*Table1[[#This Row],[Precio x unidad]]</f>
        <v>2560</v>
      </c>
    </row>
    <row r="218" spans="1:11" x14ac:dyDescent="0.3">
      <c r="A218" s="3">
        <v>45281</v>
      </c>
      <c r="B218" t="s">
        <v>384</v>
      </c>
      <c r="C218" t="s">
        <v>312</v>
      </c>
      <c r="D218" s="1" t="s">
        <v>8</v>
      </c>
      <c r="E218" s="1">
        <v>1</v>
      </c>
      <c r="F218" s="23">
        <v>6000</v>
      </c>
      <c r="G218" s="4">
        <f>Table1[[#This Row],[Cantidad]]*Table1[[#This Row],[Precio x unidad]]</f>
        <v>6000</v>
      </c>
    </row>
    <row r="219" spans="1:11" x14ac:dyDescent="0.3">
      <c r="A219" s="3">
        <v>45291</v>
      </c>
      <c r="B219" t="s">
        <v>334</v>
      </c>
      <c r="C219" t="s">
        <v>312</v>
      </c>
      <c r="D219" s="1" t="s">
        <v>97</v>
      </c>
      <c r="E219" s="1">
        <v>1</v>
      </c>
      <c r="F219" s="23">
        <v>813.16</v>
      </c>
      <c r="G219" s="4">
        <f>Table1[[#This Row],[Cantidad]]*Table1[[#This Row],[Precio x unidad]]</f>
        <v>813.16</v>
      </c>
    </row>
    <row r="220" spans="1:11" x14ac:dyDescent="0.3">
      <c r="A220" s="3">
        <v>45291</v>
      </c>
      <c r="B220" t="s">
        <v>315</v>
      </c>
      <c r="C220" t="s">
        <v>18</v>
      </c>
      <c r="D220" s="1" t="s">
        <v>8</v>
      </c>
      <c r="E220" s="1">
        <v>1</v>
      </c>
      <c r="F220" s="23">
        <v>2000</v>
      </c>
      <c r="G220" s="4">
        <f>Table1[[#This Row],[Cantidad]]*Table1[[#This Row],[Precio x unidad]]</f>
        <v>2000</v>
      </c>
    </row>
    <row r="221" spans="1:11" x14ac:dyDescent="0.3">
      <c r="A221" s="3">
        <v>45291</v>
      </c>
      <c r="B221" t="s">
        <v>364</v>
      </c>
      <c r="C221" t="s">
        <v>18</v>
      </c>
      <c r="D221" s="1" t="s">
        <v>8</v>
      </c>
      <c r="E221" s="1">
        <v>1</v>
      </c>
      <c r="F221" s="23">
        <v>800</v>
      </c>
      <c r="G221" s="4">
        <f>Table1[[#This Row],[Cantidad]]*Table1[[#This Row],[Precio x unidad]]</f>
        <v>800</v>
      </c>
    </row>
    <row r="222" spans="1:11" x14ac:dyDescent="0.3">
      <c r="A222" s="3">
        <v>45291</v>
      </c>
      <c r="B222" t="s">
        <v>360</v>
      </c>
      <c r="C222" t="s">
        <v>18</v>
      </c>
      <c r="D222" s="1" t="s">
        <v>8</v>
      </c>
      <c r="E222" s="1">
        <v>1</v>
      </c>
      <c r="F222" s="23">
        <v>400</v>
      </c>
      <c r="G222" s="4">
        <f>Table1[[#This Row],[Cantidad]]*Table1[[#This Row],[Precio x unidad]]</f>
        <v>400</v>
      </c>
    </row>
    <row r="223" spans="1:11" x14ac:dyDescent="0.3">
      <c r="A223" s="3">
        <v>45291</v>
      </c>
      <c r="B223" t="s">
        <v>363</v>
      </c>
      <c r="C223" t="s">
        <v>18</v>
      </c>
      <c r="D223" s="1" t="s">
        <v>8</v>
      </c>
      <c r="E223" s="1">
        <v>1</v>
      </c>
      <c r="F223" s="23">
        <v>400</v>
      </c>
      <c r="G223" s="4">
        <f>Table1[[#This Row],[Cantidad]]*Table1[[#This Row],[Precio x unidad]]</f>
        <v>400</v>
      </c>
    </row>
    <row r="224" spans="1:11" x14ac:dyDescent="0.3">
      <c r="A224" s="3">
        <v>45291</v>
      </c>
      <c r="B224" t="s">
        <v>365</v>
      </c>
      <c r="C224" t="s">
        <v>18</v>
      </c>
      <c r="D224" s="1" t="s">
        <v>8</v>
      </c>
      <c r="E224" s="1">
        <v>1</v>
      </c>
      <c r="F224" s="23">
        <v>2160</v>
      </c>
      <c r="G224" s="4">
        <f>Table1[[#This Row],[Cantidad]]*Table1[[#This Row],[Precio x unidad]]</f>
        <v>2160</v>
      </c>
    </row>
    <row r="225" spans="1:7" x14ac:dyDescent="0.3">
      <c r="A225" s="3">
        <v>45296</v>
      </c>
      <c r="B225" t="s">
        <v>385</v>
      </c>
      <c r="C225" t="s">
        <v>191</v>
      </c>
      <c r="D225" s="1" t="s">
        <v>8</v>
      </c>
      <c r="E225" s="1">
        <v>1</v>
      </c>
      <c r="F225" s="23">
        <v>684</v>
      </c>
      <c r="G225" s="4">
        <f>Table1[[#This Row],[Cantidad]]*Table1[[#This Row],[Precio x unidad]]</f>
        <v>684</v>
      </c>
    </row>
    <row r="226" spans="1:7" x14ac:dyDescent="0.3">
      <c r="A226" s="3">
        <v>45296</v>
      </c>
      <c r="B226" t="s">
        <v>386</v>
      </c>
      <c r="C226" t="s">
        <v>312</v>
      </c>
      <c r="D226" s="1" t="s">
        <v>8</v>
      </c>
      <c r="E226" s="1">
        <v>1</v>
      </c>
      <c r="F226" s="23">
        <v>4486</v>
      </c>
      <c r="G226" s="4">
        <f>Table1[[#This Row],[Cantidad]]*Table1[[#This Row],[Precio x unidad]]</f>
        <v>4486</v>
      </c>
    </row>
    <row r="227" spans="1:7" x14ac:dyDescent="0.3">
      <c r="A227" s="3">
        <v>45297</v>
      </c>
      <c r="B227" t="s">
        <v>387</v>
      </c>
      <c r="C227" t="s">
        <v>18</v>
      </c>
      <c r="D227" s="1" t="s">
        <v>8</v>
      </c>
      <c r="E227" s="1">
        <v>1</v>
      </c>
      <c r="F227" s="23">
        <v>400</v>
      </c>
      <c r="G227" s="4">
        <f>Table1[[#This Row],[Cantidad]]*Table1[[#This Row],[Precio x unidad]]</f>
        <v>400</v>
      </c>
    </row>
    <row r="228" spans="1:7" x14ac:dyDescent="0.3">
      <c r="A228" s="3">
        <v>45298</v>
      </c>
      <c r="B228" t="s">
        <v>357</v>
      </c>
      <c r="C228" t="s">
        <v>18</v>
      </c>
      <c r="D228" s="1" t="s">
        <v>8</v>
      </c>
      <c r="E228" s="1">
        <v>1</v>
      </c>
      <c r="F228" s="23">
        <v>704</v>
      </c>
      <c r="G228" s="4">
        <f>Table1[[#This Row],[Cantidad]]*Table1[[#This Row],[Precio x unidad]]</f>
        <v>704</v>
      </c>
    </row>
    <row r="229" spans="1:7" x14ac:dyDescent="0.3">
      <c r="A229" s="3">
        <v>45303</v>
      </c>
      <c r="B229" t="s">
        <v>379</v>
      </c>
      <c r="C229" t="s">
        <v>312</v>
      </c>
      <c r="D229" s="1" t="s">
        <v>8</v>
      </c>
      <c r="E229" s="1">
        <v>1</v>
      </c>
      <c r="F229" s="23">
        <v>341.52</v>
      </c>
      <c r="G229" s="4">
        <f>Table1[[#This Row],[Cantidad]]*Table1[[#This Row],[Precio x unidad]]</f>
        <v>341.52</v>
      </c>
    </row>
    <row r="230" spans="1:7" x14ac:dyDescent="0.3">
      <c r="A230" s="3">
        <v>45305</v>
      </c>
      <c r="B230" t="s">
        <v>388</v>
      </c>
      <c r="C230" t="s">
        <v>312</v>
      </c>
      <c r="D230" s="1" t="s">
        <v>8</v>
      </c>
      <c r="E230" s="1">
        <v>1</v>
      </c>
      <c r="F230" s="23">
        <v>400</v>
      </c>
      <c r="G230" s="4">
        <f>Table1[[#This Row],[Cantidad]]*Table1[[#This Row],[Precio x unidad]]</f>
        <v>400</v>
      </c>
    </row>
    <row r="231" spans="1:7" x14ac:dyDescent="0.3">
      <c r="A231" s="3">
        <v>45306</v>
      </c>
      <c r="B231" t="s">
        <v>315</v>
      </c>
      <c r="C231" t="s">
        <v>18</v>
      </c>
      <c r="D231" s="1" t="s">
        <v>8</v>
      </c>
      <c r="E231" s="1">
        <v>1</v>
      </c>
      <c r="F231" s="23">
        <v>2000</v>
      </c>
      <c r="G231" s="4">
        <f>Table1[[#This Row],[Cantidad]]*Table1[[#This Row],[Precio x unidad]]</f>
        <v>2000</v>
      </c>
    </row>
    <row r="232" spans="1:7" x14ac:dyDescent="0.3">
      <c r="A232" s="3">
        <v>45306</v>
      </c>
      <c r="B232" t="s">
        <v>375</v>
      </c>
      <c r="C232" t="s">
        <v>312</v>
      </c>
      <c r="D232" s="1" t="s">
        <v>8</v>
      </c>
      <c r="E232" s="1">
        <v>1</v>
      </c>
      <c r="F232" s="23">
        <v>5000</v>
      </c>
      <c r="G232" s="4">
        <f>Table1[[#This Row],[Cantidad]]*Table1[[#This Row],[Precio x unidad]]</f>
        <v>5000</v>
      </c>
    </row>
    <row r="233" spans="1:7" x14ac:dyDescent="0.3">
      <c r="A233" s="3">
        <v>45307</v>
      </c>
      <c r="B233" t="s">
        <v>319</v>
      </c>
      <c r="C233" t="s">
        <v>18</v>
      </c>
      <c r="D233" s="1" t="s">
        <v>8</v>
      </c>
      <c r="E233" s="1">
        <v>1</v>
      </c>
      <c r="F233" s="23">
        <v>499</v>
      </c>
      <c r="G233" s="4">
        <f>Table1[[#This Row],[Cantidad]]*Table1[[#This Row],[Precio x unidad]]</f>
        <v>499</v>
      </c>
    </row>
    <row r="234" spans="1:7" x14ac:dyDescent="0.3">
      <c r="A234" s="3">
        <v>45311</v>
      </c>
      <c r="B234" t="s">
        <v>389</v>
      </c>
      <c r="C234" t="s">
        <v>312</v>
      </c>
      <c r="D234" s="1" t="s">
        <v>8</v>
      </c>
      <c r="E234" s="1">
        <v>1</v>
      </c>
      <c r="F234" s="23">
        <v>400</v>
      </c>
      <c r="G234" s="4">
        <f>Table1[[#This Row],[Cantidad]]*Table1[[#This Row],[Precio x unidad]]</f>
        <v>400</v>
      </c>
    </row>
    <row r="235" spans="1:7" x14ac:dyDescent="0.3">
      <c r="A235" s="3">
        <v>45313</v>
      </c>
      <c r="B235" t="s">
        <v>390</v>
      </c>
      <c r="C235" t="s">
        <v>191</v>
      </c>
      <c r="D235" s="1" t="s">
        <v>8</v>
      </c>
      <c r="E235" s="1">
        <v>1</v>
      </c>
      <c r="F235" s="23">
        <v>6000</v>
      </c>
      <c r="G235" s="4">
        <f>Table1[[#This Row],[Cantidad]]*Table1[[#This Row],[Precio x unidad]]</f>
        <v>6000</v>
      </c>
    </row>
    <row r="236" spans="1:7" x14ac:dyDescent="0.3">
      <c r="A236" s="3">
        <v>45313</v>
      </c>
      <c r="B236" t="s">
        <v>391</v>
      </c>
      <c r="C236" t="s">
        <v>18</v>
      </c>
      <c r="D236" s="1" t="s">
        <v>8</v>
      </c>
      <c r="E236" s="1">
        <v>1</v>
      </c>
      <c r="F236" s="23">
        <v>3000</v>
      </c>
      <c r="G236" s="4">
        <f>Table1[[#This Row],[Cantidad]]*Table1[[#This Row],[Precio x unidad]]</f>
        <v>3000</v>
      </c>
    </row>
    <row r="237" spans="1:7" x14ac:dyDescent="0.3">
      <c r="A237" s="3">
        <v>45313</v>
      </c>
      <c r="B237" t="s">
        <v>392</v>
      </c>
      <c r="C237" t="s">
        <v>191</v>
      </c>
      <c r="D237" s="1" t="s">
        <v>8</v>
      </c>
      <c r="E237" s="1">
        <v>1</v>
      </c>
      <c r="F237" s="23">
        <v>2560</v>
      </c>
      <c r="G237" s="4">
        <f>Table1[[#This Row],[Cantidad]]*Table1[[#This Row],[Precio x unidad]]</f>
        <v>2560</v>
      </c>
    </row>
    <row r="238" spans="1:7" x14ac:dyDescent="0.3">
      <c r="A238" s="3">
        <v>45320</v>
      </c>
      <c r="B238" t="s">
        <v>393</v>
      </c>
      <c r="C238" t="s">
        <v>18</v>
      </c>
      <c r="D238" s="1" t="s">
        <v>8</v>
      </c>
      <c r="E238" s="1">
        <v>1</v>
      </c>
      <c r="F238" s="23">
        <v>400</v>
      </c>
      <c r="G238" s="4">
        <f>Table1[[#This Row],[Cantidad]]*Table1[[#This Row],[Precio x unidad]]</f>
        <v>400</v>
      </c>
    </row>
    <row r="239" spans="1:7" x14ac:dyDescent="0.3">
      <c r="A239" s="3">
        <v>45322</v>
      </c>
      <c r="B239" t="s">
        <v>334</v>
      </c>
      <c r="C239" t="s">
        <v>312</v>
      </c>
      <c r="D239" s="1" t="s">
        <v>97</v>
      </c>
      <c r="E239" s="1">
        <v>1</v>
      </c>
      <c r="F239" s="23">
        <v>813.16</v>
      </c>
      <c r="G239" s="4">
        <f>Table1[[#This Row],[Cantidad]]*Table1[[#This Row],[Precio x unidad]]</f>
        <v>813.16</v>
      </c>
    </row>
    <row r="240" spans="1:7" x14ac:dyDescent="0.3">
      <c r="A240" s="3">
        <v>45322</v>
      </c>
      <c r="B240" t="s">
        <v>365</v>
      </c>
      <c r="C240" t="s">
        <v>18</v>
      </c>
      <c r="D240" s="1" t="s">
        <v>8</v>
      </c>
      <c r="E240" s="1">
        <v>1</v>
      </c>
      <c r="F240" s="23">
        <v>1900</v>
      </c>
      <c r="G240" s="4">
        <f>Table1[[#This Row],[Cantidad]]*Table1[[#This Row],[Precio x unidad]]</f>
        <v>1900</v>
      </c>
    </row>
    <row r="241" spans="1:7" x14ac:dyDescent="0.3">
      <c r="A241" s="3">
        <v>45322</v>
      </c>
      <c r="B241" t="s">
        <v>394</v>
      </c>
      <c r="C241" t="s">
        <v>18</v>
      </c>
      <c r="D241" s="1" t="s">
        <v>8</v>
      </c>
      <c r="E241" s="1">
        <v>1</v>
      </c>
      <c r="F241" s="23">
        <v>400</v>
      </c>
      <c r="G241" s="4">
        <f>Table1[[#This Row],[Cantidad]]*Table1[[#This Row],[Precio x unidad]]</f>
        <v>400</v>
      </c>
    </row>
    <row r="242" spans="1:7" x14ac:dyDescent="0.3">
      <c r="A242" s="3">
        <v>45322</v>
      </c>
      <c r="B242" t="s">
        <v>360</v>
      </c>
      <c r="C242" t="s">
        <v>18</v>
      </c>
      <c r="D242" s="1" t="s">
        <v>8</v>
      </c>
      <c r="E242" s="1">
        <v>1</v>
      </c>
      <c r="F242" s="23">
        <v>400</v>
      </c>
      <c r="G242" s="4">
        <f>Table1[[#This Row],[Cantidad]]*Table1[[#This Row],[Precio x unidad]]</f>
        <v>400</v>
      </c>
    </row>
    <row r="243" spans="1:7" x14ac:dyDescent="0.3">
      <c r="A243" s="3">
        <v>45322</v>
      </c>
      <c r="B243" t="s">
        <v>364</v>
      </c>
      <c r="C243" t="s">
        <v>18</v>
      </c>
      <c r="D243" s="1" t="s">
        <v>8</v>
      </c>
      <c r="E243" s="1">
        <v>1</v>
      </c>
      <c r="F243" s="23">
        <v>1760</v>
      </c>
      <c r="G243" s="4">
        <f>Table1[[#This Row],[Cantidad]]*Table1[[#This Row],[Precio x unidad]]</f>
        <v>1760</v>
      </c>
    </row>
    <row r="244" spans="1:7" x14ac:dyDescent="0.3">
      <c r="A244" s="3">
        <v>45322</v>
      </c>
      <c r="B244" t="s">
        <v>315</v>
      </c>
      <c r="C244" t="s">
        <v>18</v>
      </c>
      <c r="D244" s="1" t="s">
        <v>8</v>
      </c>
      <c r="E244" s="1">
        <v>1</v>
      </c>
      <c r="F244" s="23">
        <v>2000</v>
      </c>
      <c r="G244" s="4">
        <f>Table1[[#This Row],[Cantidad]]*Table1[[#This Row],[Precio x unidad]]</f>
        <v>2000</v>
      </c>
    </row>
    <row r="245" spans="1:7" x14ac:dyDescent="0.3">
      <c r="A245" s="3">
        <v>45324</v>
      </c>
      <c r="B245" t="s">
        <v>395</v>
      </c>
      <c r="C245" t="s">
        <v>191</v>
      </c>
      <c r="D245" s="1" t="s">
        <v>8</v>
      </c>
      <c r="E245" s="1">
        <v>1</v>
      </c>
      <c r="F245" s="23">
        <v>684</v>
      </c>
      <c r="G245" s="4">
        <f>Table1[[#This Row],[Cantidad]]*Table1[[#This Row],[Precio x unidad]]</f>
        <v>684</v>
      </c>
    </row>
    <row r="246" spans="1:7" x14ac:dyDescent="0.3">
      <c r="A246" s="3">
        <v>45324</v>
      </c>
      <c r="B246" t="s">
        <v>375</v>
      </c>
      <c r="C246" t="s">
        <v>191</v>
      </c>
      <c r="D246" s="1" t="s">
        <v>8</v>
      </c>
      <c r="E246" s="1">
        <v>1</v>
      </c>
      <c r="F246" s="23">
        <v>5000</v>
      </c>
      <c r="G246" s="4">
        <f>Table1[[#This Row],[Cantidad]]*Table1[[#This Row],[Precio x unidad]]</f>
        <v>5000</v>
      </c>
    </row>
    <row r="247" spans="1:7" x14ac:dyDescent="0.3">
      <c r="A247" s="3">
        <v>45325</v>
      </c>
      <c r="B247" t="s">
        <v>396</v>
      </c>
      <c r="C247" t="s">
        <v>18</v>
      </c>
      <c r="D247" s="1" t="s">
        <v>8</v>
      </c>
      <c r="E247" s="1">
        <v>1</v>
      </c>
      <c r="F247" s="23">
        <v>6000</v>
      </c>
      <c r="G247" s="4">
        <f>Table1[[#This Row],[Cantidad]]*Table1[[#This Row],[Precio x unidad]]</f>
        <v>6000</v>
      </c>
    </row>
    <row r="248" spans="1:7" x14ac:dyDescent="0.3">
      <c r="A248" s="3">
        <v>45325</v>
      </c>
      <c r="B248" t="s">
        <v>397</v>
      </c>
      <c r="C248" t="s">
        <v>191</v>
      </c>
      <c r="D248" s="1" t="s">
        <v>8</v>
      </c>
      <c r="E248" s="1">
        <v>1</v>
      </c>
      <c r="F248" s="23">
        <v>-6000</v>
      </c>
      <c r="G248" s="4">
        <f>Table1[[#This Row],[Cantidad]]*Table1[[#This Row],[Precio x unidad]]</f>
        <v>-6000</v>
      </c>
    </row>
    <row r="249" spans="1:7" x14ac:dyDescent="0.3">
      <c r="A249" s="3">
        <v>45325</v>
      </c>
      <c r="B249" t="s">
        <v>398</v>
      </c>
      <c r="C249" t="s">
        <v>312</v>
      </c>
      <c r="D249" s="1" t="s">
        <v>100</v>
      </c>
      <c r="E249" s="1">
        <v>1</v>
      </c>
      <c r="F249" s="23">
        <v>115</v>
      </c>
      <c r="G249" s="4">
        <f>Table1[[#This Row],[Cantidad]]*Table1[[#This Row],[Precio x unidad]]</f>
        <v>115</v>
      </c>
    </row>
    <row r="250" spans="1:7" x14ac:dyDescent="0.3">
      <c r="A250" s="3">
        <v>45325</v>
      </c>
      <c r="B250" t="s">
        <v>399</v>
      </c>
      <c r="C250" t="s">
        <v>312</v>
      </c>
      <c r="D250" s="1" t="s">
        <v>100</v>
      </c>
      <c r="E250" s="1">
        <v>1</v>
      </c>
      <c r="F250" s="23">
        <v>750</v>
      </c>
      <c r="G250" s="4">
        <f>Table1[[#This Row],[Cantidad]]*Table1[[#This Row],[Precio x unidad]]</f>
        <v>750</v>
      </c>
    </row>
    <row r="251" spans="1:7" x14ac:dyDescent="0.3">
      <c r="A251" s="3">
        <v>45325</v>
      </c>
      <c r="B251" t="s">
        <v>257</v>
      </c>
      <c r="C251" t="s">
        <v>312</v>
      </c>
      <c r="D251" s="1" t="s">
        <v>100</v>
      </c>
      <c r="E251" s="1">
        <v>1</v>
      </c>
      <c r="F251" s="23">
        <v>50</v>
      </c>
      <c r="G251" s="4">
        <f>Table1[[#This Row],[Cantidad]]*Table1[[#This Row],[Precio x unidad]]</f>
        <v>50</v>
      </c>
    </row>
    <row r="252" spans="1:7" x14ac:dyDescent="0.3">
      <c r="A252" s="3">
        <v>45325</v>
      </c>
      <c r="B252" t="s">
        <v>400</v>
      </c>
      <c r="C252" t="s">
        <v>18</v>
      </c>
      <c r="D252" s="1" t="s">
        <v>8</v>
      </c>
      <c r="E252" s="1">
        <v>1</v>
      </c>
      <c r="F252" s="23">
        <v>400</v>
      </c>
      <c r="G252" s="4">
        <f>Table1[[#This Row],[Cantidad]]*Table1[[#This Row],[Precio x unidad]]</f>
        <v>400</v>
      </c>
    </row>
    <row r="253" spans="1:7" x14ac:dyDescent="0.3">
      <c r="A253" s="3">
        <v>45332</v>
      </c>
      <c r="B253" t="s">
        <v>401</v>
      </c>
      <c r="C253" t="s">
        <v>312</v>
      </c>
      <c r="D253" s="1" t="s">
        <v>8</v>
      </c>
      <c r="E253" s="1">
        <v>1</v>
      </c>
      <c r="F253" s="23">
        <v>400</v>
      </c>
      <c r="G253" s="4">
        <f>Table1[[#This Row],[Cantidad]]*Table1[[#This Row],[Precio x unidad]]</f>
        <v>400</v>
      </c>
    </row>
    <row r="254" spans="1:7" x14ac:dyDescent="0.3">
      <c r="A254" s="3">
        <v>45334</v>
      </c>
      <c r="B254" t="s">
        <v>379</v>
      </c>
      <c r="C254" t="s">
        <v>312</v>
      </c>
      <c r="D254" s="1" t="s">
        <v>8</v>
      </c>
      <c r="E254" s="1">
        <v>1</v>
      </c>
      <c r="F254" s="23">
        <v>343.42</v>
      </c>
      <c r="G254" s="4">
        <f>Table1[[#This Row],[Cantidad]]*Table1[[#This Row],[Precio x unidad]]</f>
        <v>343.42</v>
      </c>
    </row>
    <row r="255" spans="1:7" x14ac:dyDescent="0.3">
      <c r="A255" s="3">
        <v>45338</v>
      </c>
      <c r="B255" t="s">
        <v>315</v>
      </c>
      <c r="C255" t="s">
        <v>18</v>
      </c>
      <c r="D255" s="1" t="s">
        <v>8</v>
      </c>
      <c r="E255" s="1">
        <v>1</v>
      </c>
      <c r="F255" s="23">
        <v>2000</v>
      </c>
      <c r="G255" s="4">
        <f>Table1[[#This Row],[Cantidad]]*Table1[[#This Row],[Precio x unidad]]</f>
        <v>2000</v>
      </c>
    </row>
    <row r="256" spans="1:7" x14ac:dyDescent="0.3">
      <c r="A256" s="3">
        <v>45340</v>
      </c>
      <c r="B256" t="s">
        <v>319</v>
      </c>
      <c r="C256" t="s">
        <v>18</v>
      </c>
      <c r="D256" s="1" t="s">
        <v>8</v>
      </c>
      <c r="E256" s="1">
        <v>1</v>
      </c>
      <c r="F256" s="23">
        <v>549</v>
      </c>
      <c r="G256" s="4">
        <f>Table1[[#This Row],[Cantidad]]*Table1[[#This Row],[Precio x unidad]]</f>
        <v>549</v>
      </c>
    </row>
    <row r="257" spans="1:7" x14ac:dyDescent="0.3">
      <c r="A257" s="3">
        <v>45341</v>
      </c>
      <c r="B257" t="s">
        <v>402</v>
      </c>
      <c r="C257" t="s">
        <v>312</v>
      </c>
      <c r="D257" s="1" t="s">
        <v>8</v>
      </c>
      <c r="E257" s="1">
        <v>1</v>
      </c>
      <c r="F257" s="23">
        <v>400</v>
      </c>
      <c r="G257" s="4">
        <f>Table1[[#This Row],[Cantidad]]*Table1[[#This Row],[Precio x unidad]]</f>
        <v>400</v>
      </c>
    </row>
    <row r="258" spans="1:7" x14ac:dyDescent="0.3">
      <c r="A258" s="3">
        <v>45345</v>
      </c>
      <c r="B258" t="s">
        <v>403</v>
      </c>
      <c r="C258" t="s">
        <v>191</v>
      </c>
      <c r="D258" s="1" t="s">
        <v>8</v>
      </c>
      <c r="E258" s="1">
        <v>1</v>
      </c>
      <c r="F258" s="23">
        <v>11560</v>
      </c>
      <c r="G258" s="4">
        <f>Table1[[#This Row],[Cantidad]]*Table1[[#This Row],[Precio x unidad]]</f>
        <v>11560</v>
      </c>
    </row>
    <row r="259" spans="1:7" x14ac:dyDescent="0.3">
      <c r="A259" s="3">
        <v>45345</v>
      </c>
      <c r="B259" t="s">
        <v>375</v>
      </c>
      <c r="C259" t="s">
        <v>191</v>
      </c>
      <c r="D259" s="1" t="s">
        <v>8</v>
      </c>
      <c r="E259" s="1">
        <v>1</v>
      </c>
      <c r="F259" s="23">
        <v>5000</v>
      </c>
      <c r="G259" s="4">
        <f>Table1[[#This Row],[Cantidad]]*Table1[[#This Row],[Precio x unidad]]</f>
        <v>5000</v>
      </c>
    </row>
    <row r="260" spans="1:7" x14ac:dyDescent="0.3">
      <c r="A260" s="3">
        <v>45346</v>
      </c>
      <c r="B260" t="s">
        <v>404</v>
      </c>
      <c r="C260" t="s">
        <v>312</v>
      </c>
      <c r="D260" s="1" t="s">
        <v>8</v>
      </c>
      <c r="E260" s="1">
        <v>1</v>
      </c>
      <c r="F260" s="23">
        <v>400</v>
      </c>
      <c r="G260" s="4">
        <f>Table1[[#This Row],[Cantidad]]*Table1[[#This Row],[Precio x unidad]]</f>
        <v>400</v>
      </c>
    </row>
    <row r="261" spans="1:7" x14ac:dyDescent="0.3">
      <c r="A261" s="3">
        <v>45350</v>
      </c>
      <c r="B261" t="s">
        <v>405</v>
      </c>
      <c r="C261" t="s">
        <v>312</v>
      </c>
      <c r="D261" s="1" t="s">
        <v>8</v>
      </c>
      <c r="E261" s="1">
        <v>1</v>
      </c>
      <c r="F261" s="23">
        <v>10000</v>
      </c>
      <c r="G261" s="4">
        <f>Table1[[#This Row],[Cantidad]]*Table1[[#This Row],[Precio x unidad]]</f>
        <v>10000</v>
      </c>
    </row>
    <row r="262" spans="1:7" x14ac:dyDescent="0.3">
      <c r="A262" s="3">
        <v>45350</v>
      </c>
      <c r="B262" t="s">
        <v>406</v>
      </c>
      <c r="C262" t="s">
        <v>191</v>
      </c>
      <c r="D262" s="1" t="s">
        <v>8</v>
      </c>
      <c r="E262" s="1">
        <v>1</v>
      </c>
      <c r="F262" s="23">
        <v>-10000</v>
      </c>
      <c r="G262" s="4">
        <f>Table1[[#This Row],[Cantidad]]*Table1[[#This Row],[Precio x unidad]]</f>
        <v>-10000</v>
      </c>
    </row>
    <row r="263" spans="1:7" x14ac:dyDescent="0.3">
      <c r="A263" s="3">
        <v>45351</v>
      </c>
      <c r="B263" t="s">
        <v>334</v>
      </c>
      <c r="C263" t="s">
        <v>312</v>
      </c>
      <c r="D263" s="1" t="s">
        <v>97</v>
      </c>
      <c r="E263" s="1">
        <v>1</v>
      </c>
      <c r="F263" s="23">
        <v>752.26</v>
      </c>
      <c r="G263" s="4">
        <f>Table1[[#This Row],[Cantidad]]*Table1[[#This Row],[Precio x unidad]]</f>
        <v>752.26</v>
      </c>
    </row>
    <row r="264" spans="1:7" x14ac:dyDescent="0.3">
      <c r="A264" s="3">
        <v>45351</v>
      </c>
      <c r="B264" t="s">
        <v>315</v>
      </c>
      <c r="C264" t="s">
        <v>18</v>
      </c>
      <c r="D264" s="1" t="s">
        <v>8</v>
      </c>
      <c r="E264" s="1">
        <v>1</v>
      </c>
      <c r="F264" s="23">
        <v>2000</v>
      </c>
      <c r="G264" s="4">
        <f>Table1[[#This Row],[Cantidad]]*Table1[[#This Row],[Precio x unidad]]</f>
        <v>2000</v>
      </c>
    </row>
    <row r="265" spans="1:7" x14ac:dyDescent="0.3">
      <c r="A265" s="3">
        <v>45351</v>
      </c>
      <c r="B265" t="s">
        <v>364</v>
      </c>
      <c r="C265" t="s">
        <v>312</v>
      </c>
      <c r="D265" s="1" t="s">
        <v>8</v>
      </c>
      <c r="E265" s="1">
        <v>1</v>
      </c>
      <c r="F265" s="23">
        <v>1200</v>
      </c>
      <c r="G265" s="4">
        <f>Table1[[#This Row],[Cantidad]]*Table1[[#This Row],[Precio x unidad]]</f>
        <v>1200</v>
      </c>
    </row>
    <row r="266" spans="1:7" x14ac:dyDescent="0.3">
      <c r="A266" s="3">
        <v>45351</v>
      </c>
      <c r="B266" t="s">
        <v>365</v>
      </c>
      <c r="C266" t="s">
        <v>312</v>
      </c>
      <c r="D266" s="1" t="s">
        <v>8</v>
      </c>
      <c r="E266" s="1">
        <v>1</v>
      </c>
      <c r="F266" s="23">
        <v>1200</v>
      </c>
      <c r="G266" s="4">
        <f>Table1[[#This Row],[Cantidad]]*Table1[[#This Row],[Precio x unidad]]</f>
        <v>1200</v>
      </c>
    </row>
    <row r="267" spans="1:7" x14ac:dyDescent="0.3">
      <c r="A267" s="3">
        <v>45351</v>
      </c>
      <c r="B267" t="s">
        <v>394</v>
      </c>
      <c r="C267" t="s">
        <v>312</v>
      </c>
      <c r="D267" s="1" t="s">
        <v>8</v>
      </c>
      <c r="E267" s="1">
        <v>1</v>
      </c>
      <c r="F267" s="23">
        <v>400</v>
      </c>
      <c r="G267" s="4">
        <f>Table1[[#This Row],[Cantidad]]*Table1[[#This Row],[Precio x unidad]]</f>
        <v>400</v>
      </c>
    </row>
    <row r="268" spans="1:7" x14ac:dyDescent="0.3">
      <c r="A268" s="3">
        <v>45351</v>
      </c>
      <c r="B268" t="s">
        <v>360</v>
      </c>
      <c r="C268" t="s">
        <v>312</v>
      </c>
      <c r="D268" s="1" t="s">
        <v>8</v>
      </c>
      <c r="E268" s="1">
        <v>1</v>
      </c>
      <c r="F268" s="23">
        <v>400</v>
      </c>
      <c r="G268" s="4">
        <f>Table1[[#This Row],[Cantidad]]*Table1[[#This Row],[Precio x unidad]]</f>
        <v>400</v>
      </c>
    </row>
    <row r="269" spans="1:7" x14ac:dyDescent="0.3">
      <c r="A269" s="3">
        <v>45353</v>
      </c>
      <c r="B269" t="s">
        <v>407</v>
      </c>
      <c r="C269" t="s">
        <v>191</v>
      </c>
      <c r="D269" s="1" t="s">
        <v>8</v>
      </c>
      <c r="E269" s="1">
        <v>1</v>
      </c>
      <c r="F269" s="23">
        <v>684</v>
      </c>
      <c r="G269" s="4">
        <f>Table1[[#This Row],[Cantidad]]*Table1[[#This Row],[Precio x unidad]]</f>
        <v>684</v>
      </c>
    </row>
    <row r="270" spans="1:7" x14ac:dyDescent="0.3">
      <c r="A270" s="3">
        <v>45353</v>
      </c>
      <c r="B270" t="s">
        <v>408</v>
      </c>
      <c r="C270" t="s">
        <v>312</v>
      </c>
      <c r="D270" s="1" t="s">
        <v>8</v>
      </c>
      <c r="E270" s="1">
        <v>1</v>
      </c>
      <c r="F270" s="23">
        <v>400</v>
      </c>
      <c r="G270" s="4">
        <f>Table1[[#This Row],[Cantidad]]*Table1[[#This Row],[Precio x unidad]]</f>
        <v>400</v>
      </c>
    </row>
    <row r="271" spans="1:7" x14ac:dyDescent="0.3">
      <c r="A271" s="3">
        <v>45359</v>
      </c>
      <c r="B271" t="s">
        <v>409</v>
      </c>
      <c r="C271" t="s">
        <v>312</v>
      </c>
      <c r="D271" s="1" t="s">
        <v>100</v>
      </c>
      <c r="E271" s="1">
        <v>1</v>
      </c>
      <c r="F271" s="23">
        <v>150</v>
      </c>
      <c r="G271" s="4">
        <f>Table1[[#This Row],[Cantidad]]*Table1[[#This Row],[Precio x unidad]]</f>
        <v>150</v>
      </c>
    </row>
    <row r="272" spans="1:7" x14ac:dyDescent="0.3">
      <c r="A272" s="3">
        <v>45360</v>
      </c>
      <c r="B272" t="s">
        <v>410</v>
      </c>
      <c r="C272" t="s">
        <v>312</v>
      </c>
      <c r="D272" s="1" t="s">
        <v>8</v>
      </c>
      <c r="E272" s="1">
        <v>1</v>
      </c>
      <c r="F272" s="23">
        <v>400</v>
      </c>
      <c r="G272" s="4">
        <f>Table1[[#This Row],[Cantidad]]*Table1[[#This Row],[Precio x unidad]]</f>
        <v>400</v>
      </c>
    </row>
    <row r="273" spans="1:7" x14ac:dyDescent="0.3">
      <c r="A273" s="3">
        <v>45363</v>
      </c>
      <c r="B273" t="s">
        <v>357</v>
      </c>
      <c r="C273" t="s">
        <v>18</v>
      </c>
      <c r="D273" s="1" t="s">
        <v>8</v>
      </c>
      <c r="E273" s="1">
        <v>1</v>
      </c>
      <c r="F273" s="23">
        <v>643</v>
      </c>
      <c r="G273" s="4">
        <f>Table1[[#This Row],[Cantidad]]*Table1[[#This Row],[Precio x unidad]]</f>
        <v>643</v>
      </c>
    </row>
    <row r="274" spans="1:7" x14ac:dyDescent="0.3">
      <c r="A274" s="3">
        <v>45366</v>
      </c>
      <c r="B274" t="s">
        <v>315</v>
      </c>
      <c r="C274" t="s">
        <v>312</v>
      </c>
      <c r="D274" s="1" t="s">
        <v>8</v>
      </c>
      <c r="E274" s="1">
        <v>1</v>
      </c>
      <c r="F274" s="23">
        <v>2000</v>
      </c>
      <c r="G274" s="4">
        <f>Table1[[#This Row],[Cantidad]]*Table1[[#This Row],[Precio x unidad]]</f>
        <v>2000</v>
      </c>
    </row>
    <row r="275" spans="1:7" x14ac:dyDescent="0.3">
      <c r="A275" s="3">
        <v>45367</v>
      </c>
      <c r="B275" t="s">
        <v>319</v>
      </c>
      <c r="C275" t="s">
        <v>312</v>
      </c>
      <c r="D275" s="1" t="s">
        <v>8</v>
      </c>
      <c r="E275" s="1">
        <v>1</v>
      </c>
      <c r="F275" s="23">
        <v>499</v>
      </c>
      <c r="G275" s="4">
        <f>Table1[[#This Row],[Cantidad]]*Table1[[#This Row],[Precio x unidad]]</f>
        <v>499</v>
      </c>
    </row>
    <row r="276" spans="1:7" x14ac:dyDescent="0.3">
      <c r="A276" s="3">
        <v>45369</v>
      </c>
      <c r="B276" t="s">
        <v>411</v>
      </c>
      <c r="C276" t="s">
        <v>312</v>
      </c>
      <c r="D276" s="1" t="s">
        <v>8</v>
      </c>
      <c r="E276" s="1">
        <v>1</v>
      </c>
      <c r="F276" s="23">
        <v>400</v>
      </c>
      <c r="G276" s="4">
        <f>Table1[[#This Row],[Cantidad]]*Table1[[#This Row],[Precio x unidad]]</f>
        <v>400</v>
      </c>
    </row>
    <row r="277" spans="1:7" x14ac:dyDescent="0.3">
      <c r="A277" s="3">
        <v>45373</v>
      </c>
      <c r="B277" t="s">
        <v>412</v>
      </c>
      <c r="C277" t="s">
        <v>312</v>
      </c>
      <c r="D277" s="1" t="s">
        <v>8</v>
      </c>
      <c r="E277" s="1">
        <v>1</v>
      </c>
      <c r="F277" s="23">
        <v>400</v>
      </c>
      <c r="G277" s="4">
        <f>Table1[[#This Row],[Cantidad]]*Table1[[#This Row],[Precio x unidad]]</f>
        <v>400</v>
      </c>
    </row>
    <row r="278" spans="1:7" x14ac:dyDescent="0.3">
      <c r="A278" s="3">
        <v>45373</v>
      </c>
      <c r="B278" t="s">
        <v>413</v>
      </c>
      <c r="C278" t="s">
        <v>312</v>
      </c>
      <c r="D278" s="1" t="s">
        <v>8</v>
      </c>
      <c r="E278" s="1">
        <v>1</v>
      </c>
      <c r="F278" s="23">
        <v>11560</v>
      </c>
      <c r="G278" s="4">
        <f>Table1[[#This Row],[Cantidad]]*Table1[[#This Row],[Precio x unidad]]</f>
        <v>11560</v>
      </c>
    </row>
    <row r="279" spans="1:7" x14ac:dyDescent="0.3">
      <c r="A279" s="3">
        <v>45376</v>
      </c>
      <c r="B279" t="s">
        <v>375</v>
      </c>
      <c r="C279" t="s">
        <v>191</v>
      </c>
      <c r="D279" s="1" t="s">
        <v>19</v>
      </c>
      <c r="E279" s="1">
        <v>1</v>
      </c>
      <c r="F279" s="23">
        <v>5000</v>
      </c>
      <c r="G279" s="4">
        <f>Table1[[#This Row],[Cantidad]]*Table1[[#This Row],[Precio x unidad]]</f>
        <v>5000</v>
      </c>
    </row>
    <row r="280" spans="1:7" x14ac:dyDescent="0.3">
      <c r="A280" s="3">
        <v>45381</v>
      </c>
      <c r="B280" t="s">
        <v>414</v>
      </c>
      <c r="C280" t="s">
        <v>312</v>
      </c>
      <c r="D280" s="1" t="s">
        <v>8</v>
      </c>
      <c r="E280" s="1">
        <v>1</v>
      </c>
      <c r="F280" s="23">
        <v>400</v>
      </c>
      <c r="G280" s="4">
        <f>Table1[[#This Row],[Cantidad]]*Table1[[#This Row],[Precio x unidad]]</f>
        <v>400</v>
      </c>
    </row>
    <row r="281" spans="1:7" x14ac:dyDescent="0.3">
      <c r="A281" s="3">
        <v>45382</v>
      </c>
      <c r="B281" t="s">
        <v>334</v>
      </c>
      <c r="C281" t="s">
        <v>312</v>
      </c>
      <c r="D281" s="1" t="s">
        <v>97</v>
      </c>
      <c r="E281" s="1">
        <v>1</v>
      </c>
      <c r="F281" s="23">
        <v>949.17</v>
      </c>
      <c r="G281" s="4">
        <f>Table1[[#This Row],[Cantidad]]*Table1[[#This Row],[Precio x unidad]]</f>
        <v>949.17</v>
      </c>
    </row>
    <row r="282" spans="1:7" x14ac:dyDescent="0.3">
      <c r="A282" s="3">
        <v>45382</v>
      </c>
      <c r="B282" t="s">
        <v>315</v>
      </c>
      <c r="C282" t="s">
        <v>18</v>
      </c>
      <c r="D282" s="1" t="s">
        <v>8</v>
      </c>
      <c r="E282" s="1">
        <v>1</v>
      </c>
      <c r="F282" s="23">
        <v>2000</v>
      </c>
      <c r="G282" s="4">
        <f>Table1[[#This Row],[Cantidad]]*Table1[[#This Row],[Precio x unidad]]</f>
        <v>2000</v>
      </c>
    </row>
    <row r="283" spans="1:7" x14ac:dyDescent="0.3">
      <c r="A283" s="3">
        <v>45382</v>
      </c>
      <c r="B283" t="s">
        <v>364</v>
      </c>
      <c r="C283" t="s">
        <v>312</v>
      </c>
      <c r="D283" s="1" t="s">
        <v>8</v>
      </c>
      <c r="E283" s="1">
        <v>1</v>
      </c>
      <c r="F283" s="23">
        <v>1820</v>
      </c>
      <c r="G283" s="4">
        <f>Table1[[#This Row],[Cantidad]]*Table1[[#This Row],[Precio x unidad]]</f>
        <v>1820</v>
      </c>
    </row>
    <row r="284" spans="1:7" x14ac:dyDescent="0.3">
      <c r="A284" s="3">
        <v>45382</v>
      </c>
      <c r="B284" t="s">
        <v>365</v>
      </c>
      <c r="C284" t="s">
        <v>312</v>
      </c>
      <c r="D284" s="1" t="s">
        <v>8</v>
      </c>
      <c r="E284" s="1">
        <v>1</v>
      </c>
      <c r="F284" s="23">
        <v>2200</v>
      </c>
      <c r="G284" s="4">
        <f>Table1[[#This Row],[Cantidad]]*Table1[[#This Row],[Precio x unidad]]</f>
        <v>2200</v>
      </c>
    </row>
    <row r="285" spans="1:7" x14ac:dyDescent="0.3">
      <c r="A285" s="3">
        <v>45382</v>
      </c>
      <c r="B285" t="s">
        <v>394</v>
      </c>
      <c r="C285" t="s">
        <v>312</v>
      </c>
      <c r="D285" s="1" t="s">
        <v>8</v>
      </c>
      <c r="E285" s="1">
        <v>1</v>
      </c>
      <c r="F285" s="23">
        <v>800</v>
      </c>
      <c r="G285" s="4">
        <f>Table1[[#This Row],[Cantidad]]*Table1[[#This Row],[Precio x unidad]]</f>
        <v>800</v>
      </c>
    </row>
    <row r="286" spans="1:7" x14ac:dyDescent="0.3">
      <c r="A286" s="3">
        <v>45382</v>
      </c>
      <c r="B286" t="s">
        <v>360</v>
      </c>
      <c r="C286" t="s">
        <v>312</v>
      </c>
      <c r="D286" s="1" t="s">
        <v>8</v>
      </c>
      <c r="E286" s="1">
        <v>1</v>
      </c>
      <c r="F286" s="23">
        <v>800</v>
      </c>
      <c r="G286" s="4">
        <f>Table1[[#This Row],[Cantidad]]*Table1[[#This Row],[Precio x unidad]]</f>
        <v>800</v>
      </c>
    </row>
    <row r="287" spans="1:7" x14ac:dyDescent="0.3">
      <c r="A287" s="3">
        <v>45386</v>
      </c>
      <c r="B287" t="s">
        <v>415</v>
      </c>
      <c r="C287" t="s">
        <v>191</v>
      </c>
      <c r="D287" s="1" t="s">
        <v>8</v>
      </c>
      <c r="E287" s="1">
        <v>1</v>
      </c>
      <c r="F287" s="23">
        <v>684</v>
      </c>
      <c r="G287" s="4">
        <f>Table1[[#This Row],[Cantidad]]*Table1[[#This Row],[Precio x unidad]]</f>
        <v>684</v>
      </c>
    </row>
    <row r="288" spans="1:7" x14ac:dyDescent="0.3">
      <c r="A288" s="3">
        <v>45390</v>
      </c>
      <c r="B288" t="s">
        <v>416</v>
      </c>
      <c r="C288" t="s">
        <v>312</v>
      </c>
      <c r="D288" s="1" t="s">
        <v>8</v>
      </c>
      <c r="E288" s="1">
        <v>1</v>
      </c>
      <c r="F288" s="23">
        <v>400</v>
      </c>
      <c r="G288" s="4">
        <f>Table1[[#This Row],[Cantidad]]*Table1[[#This Row],[Precio x unidad]]</f>
        <v>400</v>
      </c>
    </row>
    <row r="289" spans="1:7" x14ac:dyDescent="0.3">
      <c r="A289" s="3">
        <v>45396</v>
      </c>
      <c r="B289" t="s">
        <v>417</v>
      </c>
      <c r="C289" t="s">
        <v>312</v>
      </c>
      <c r="D289" s="1" t="s">
        <v>8</v>
      </c>
      <c r="E289" s="1">
        <v>1</v>
      </c>
      <c r="F289" s="23">
        <v>400</v>
      </c>
      <c r="G289" s="4">
        <f>Table1[[#This Row],[Cantidad]]*Table1[[#This Row],[Precio x unidad]]</f>
        <v>400</v>
      </c>
    </row>
    <row r="290" spans="1:7" x14ac:dyDescent="0.3">
      <c r="A290" s="3">
        <v>45399</v>
      </c>
      <c r="B290" t="s">
        <v>418</v>
      </c>
      <c r="C290" t="s">
        <v>312</v>
      </c>
      <c r="D290" s="1" t="s">
        <v>8</v>
      </c>
      <c r="E290" s="1">
        <v>1</v>
      </c>
      <c r="F290" s="23">
        <v>2000</v>
      </c>
      <c r="G290" s="4">
        <f>Table1[[#This Row],[Cantidad]]*Table1[[#This Row],[Precio x unidad]]</f>
        <v>2000</v>
      </c>
    </row>
    <row r="291" spans="1:7" x14ac:dyDescent="0.3">
      <c r="A291" s="3">
        <v>45399</v>
      </c>
      <c r="B291" t="s">
        <v>419</v>
      </c>
      <c r="C291" t="s">
        <v>312</v>
      </c>
      <c r="D291" s="1" t="s">
        <v>8</v>
      </c>
      <c r="E291" s="1">
        <v>8</v>
      </c>
      <c r="F291" s="23">
        <f>2050/Table1[[#This Row],[Cantidad]]</f>
        <v>256.25</v>
      </c>
      <c r="G291" s="4">
        <f>Table1[[#This Row],[Cantidad]]*Table1[[#This Row],[Precio x unidad]]</f>
        <v>2050</v>
      </c>
    </row>
    <row r="292" spans="1:7" x14ac:dyDescent="0.3">
      <c r="A292" s="3">
        <v>45399</v>
      </c>
      <c r="B292" t="s">
        <v>420</v>
      </c>
      <c r="C292" t="s">
        <v>18</v>
      </c>
      <c r="D292" s="1" t="s">
        <v>8</v>
      </c>
      <c r="E292" s="1">
        <v>1</v>
      </c>
      <c r="F292" s="23">
        <v>3000</v>
      </c>
      <c r="G292" s="4">
        <f>Table1[[#This Row],[Cantidad]]*Table1[[#This Row],[Precio x unidad]]</f>
        <v>3000</v>
      </c>
    </row>
    <row r="293" spans="1:7" x14ac:dyDescent="0.3">
      <c r="A293" s="3">
        <v>45403</v>
      </c>
      <c r="B293" t="s">
        <v>421</v>
      </c>
      <c r="C293" t="s">
        <v>312</v>
      </c>
      <c r="D293" s="1" t="s">
        <v>8</v>
      </c>
      <c r="E293" s="1">
        <v>1</v>
      </c>
      <c r="F293" s="23">
        <v>6000</v>
      </c>
      <c r="G293" s="4">
        <f>Table1[[#This Row],[Cantidad]]*Table1[[#This Row],[Precio x unidad]]</f>
        <v>6000</v>
      </c>
    </row>
    <row r="294" spans="1:7" x14ac:dyDescent="0.3">
      <c r="A294" s="3">
        <v>45403</v>
      </c>
      <c r="B294" t="s">
        <v>422</v>
      </c>
      <c r="C294" t="s">
        <v>191</v>
      </c>
      <c r="D294" s="1" t="s">
        <v>8</v>
      </c>
      <c r="E294" s="1">
        <v>1</v>
      </c>
      <c r="F294" s="23">
        <v>2560</v>
      </c>
      <c r="G294" s="4">
        <f>Table1[[#This Row],[Cantidad]]*Table1[[#This Row],[Precio x unidad]]</f>
        <v>2560</v>
      </c>
    </row>
    <row r="295" spans="1:7" x14ac:dyDescent="0.3">
      <c r="A295" s="3">
        <v>45403</v>
      </c>
      <c r="B295" t="s">
        <v>319</v>
      </c>
      <c r="C295" t="s">
        <v>18</v>
      </c>
      <c r="D295" s="1" t="s">
        <v>8</v>
      </c>
      <c r="E295" s="1">
        <v>1</v>
      </c>
      <c r="F295" s="23">
        <v>549</v>
      </c>
      <c r="G295" s="4">
        <f>Table1[[#This Row],[Cantidad]]*Table1[[#This Row],[Precio x unidad]]</f>
        <v>549</v>
      </c>
    </row>
    <row r="296" spans="1:7" x14ac:dyDescent="0.3">
      <c r="A296" s="3">
        <v>45403</v>
      </c>
      <c r="B296" t="s">
        <v>423</v>
      </c>
      <c r="C296" t="s">
        <v>312</v>
      </c>
      <c r="D296" s="1" t="s">
        <v>8</v>
      </c>
      <c r="E296" s="1">
        <v>1</v>
      </c>
      <c r="F296" s="23">
        <v>400</v>
      </c>
      <c r="G296" s="4">
        <f>Table1[[#This Row],[Cantidad]]*Table1[[#This Row],[Precio x unidad]]</f>
        <v>400</v>
      </c>
    </row>
    <row r="297" spans="1:7" x14ac:dyDescent="0.3">
      <c r="A297" s="3">
        <v>45409</v>
      </c>
      <c r="B297" t="s">
        <v>424</v>
      </c>
      <c r="C297" t="s">
        <v>312</v>
      </c>
      <c r="D297" s="1" t="s">
        <v>8</v>
      </c>
      <c r="E297" s="1">
        <v>1</v>
      </c>
      <c r="F297" s="23">
        <v>400</v>
      </c>
      <c r="G297" s="4">
        <f>Table1[[#This Row],[Cantidad]]*Table1[[#This Row],[Precio x unidad]]</f>
        <v>400</v>
      </c>
    </row>
    <row r="298" spans="1:7" x14ac:dyDescent="0.3">
      <c r="A298" s="3">
        <v>45411</v>
      </c>
      <c r="B298" t="s">
        <v>279</v>
      </c>
      <c r="C298" t="s">
        <v>191</v>
      </c>
      <c r="D298" s="1" t="s">
        <v>8</v>
      </c>
      <c r="E298" s="1">
        <v>1</v>
      </c>
      <c r="F298" s="23">
        <v>5000</v>
      </c>
      <c r="G298" s="4">
        <f>Table1[[#This Row],[Cantidad]]*Table1[[#This Row],[Precio x unidad]]</f>
        <v>5000</v>
      </c>
    </row>
    <row r="299" spans="1:7" x14ac:dyDescent="0.3">
      <c r="A299" s="3">
        <v>45412</v>
      </c>
      <c r="B299" t="s">
        <v>315</v>
      </c>
      <c r="C299" t="s">
        <v>18</v>
      </c>
      <c r="D299" s="1" t="s">
        <v>8</v>
      </c>
      <c r="E299" s="1">
        <v>1</v>
      </c>
      <c r="F299" s="23">
        <v>3500</v>
      </c>
      <c r="G299" s="4">
        <f>Table1[[#This Row],[Cantidad]]*Table1[[#This Row],[Precio x unidad]]</f>
        <v>3500</v>
      </c>
    </row>
    <row r="300" spans="1:7" x14ac:dyDescent="0.3">
      <c r="A300" s="3">
        <v>45412</v>
      </c>
      <c r="B300" t="s">
        <v>394</v>
      </c>
      <c r="C300" t="s">
        <v>18</v>
      </c>
      <c r="D300" s="1" t="s">
        <v>8</v>
      </c>
      <c r="E300" s="1">
        <v>1</v>
      </c>
      <c r="F300" s="23">
        <v>560</v>
      </c>
      <c r="G300" s="4">
        <f>Table1[[#This Row],[Cantidad]]*Table1[[#This Row],[Precio x unidad]]</f>
        <v>560</v>
      </c>
    </row>
    <row r="301" spans="1:7" x14ac:dyDescent="0.3">
      <c r="A301" s="3">
        <v>45412</v>
      </c>
      <c r="B301" t="s">
        <v>425</v>
      </c>
      <c r="C301" t="s">
        <v>18</v>
      </c>
      <c r="D301" s="1" t="s">
        <v>8</v>
      </c>
      <c r="E301" s="1">
        <v>1</v>
      </c>
      <c r="F301" s="23">
        <v>1660</v>
      </c>
      <c r="G301" s="4">
        <f>Table1[[#This Row],[Cantidad]]*Table1[[#This Row],[Precio x unidad]]</f>
        <v>1660</v>
      </c>
    </row>
    <row r="302" spans="1:7" x14ac:dyDescent="0.3">
      <c r="A302" s="3">
        <v>45412</v>
      </c>
      <c r="B302" t="s">
        <v>364</v>
      </c>
      <c r="C302" t="s">
        <v>18</v>
      </c>
      <c r="D302" s="1" t="s">
        <v>8</v>
      </c>
      <c r="E302" s="1">
        <v>1</v>
      </c>
      <c r="F302" s="23">
        <v>1660</v>
      </c>
      <c r="G302" s="4">
        <f>Table1[[#This Row],[Cantidad]]*Table1[[#This Row],[Precio x unidad]]</f>
        <v>1660</v>
      </c>
    </row>
    <row r="303" spans="1:7" x14ac:dyDescent="0.3">
      <c r="A303" s="3">
        <v>45412</v>
      </c>
      <c r="B303" t="s">
        <v>334</v>
      </c>
      <c r="C303" t="s">
        <v>312</v>
      </c>
      <c r="D303" s="1" t="s">
        <v>97</v>
      </c>
      <c r="E303" s="1">
        <v>1</v>
      </c>
      <c r="F303" s="23">
        <v>711.66</v>
      </c>
      <c r="G303" s="4">
        <f>Table1[[#This Row],[Cantidad]]*Table1[[#This Row],[Precio x unidad]]</f>
        <v>711.66</v>
      </c>
    </row>
    <row r="304" spans="1:7" x14ac:dyDescent="0.3">
      <c r="A304" s="3">
        <v>45416</v>
      </c>
      <c r="B304" t="s">
        <v>426</v>
      </c>
      <c r="C304" t="s">
        <v>191</v>
      </c>
      <c r="D304" s="1" t="s">
        <v>8</v>
      </c>
      <c r="E304" s="1">
        <v>1</v>
      </c>
      <c r="F304" s="23">
        <v>986</v>
      </c>
      <c r="G304" s="4">
        <f>Table1[[#This Row],[Cantidad]]*Table1[[#This Row],[Precio x unidad]]</f>
        <v>986</v>
      </c>
    </row>
    <row r="305" spans="1:7" x14ac:dyDescent="0.3">
      <c r="A305" s="3">
        <v>45416</v>
      </c>
      <c r="B305" t="s">
        <v>427</v>
      </c>
      <c r="C305" t="s">
        <v>191</v>
      </c>
      <c r="D305" s="1" t="s">
        <v>8</v>
      </c>
      <c r="E305" s="1">
        <v>1</v>
      </c>
      <c r="F305" s="23">
        <v>684</v>
      </c>
      <c r="G305" s="4">
        <f>Table1[[#This Row],[Cantidad]]*Table1[[#This Row],[Precio x unidad]]</f>
        <v>684</v>
      </c>
    </row>
    <row r="306" spans="1:7" x14ac:dyDescent="0.3">
      <c r="A306" s="3">
        <v>45417</v>
      </c>
      <c r="B306" t="s">
        <v>428</v>
      </c>
      <c r="C306" t="s">
        <v>312</v>
      </c>
      <c r="D306" s="1" t="s">
        <v>8</v>
      </c>
      <c r="E306" s="1">
        <v>1</v>
      </c>
      <c r="F306" s="23">
        <v>400</v>
      </c>
      <c r="G306" s="4">
        <f>Table1[[#This Row],[Cantidad]]*Table1[[#This Row],[Precio x unidad]]</f>
        <v>400</v>
      </c>
    </row>
    <row r="307" spans="1:7" x14ac:dyDescent="0.3">
      <c r="A307" s="3">
        <v>45420</v>
      </c>
      <c r="B307" t="s">
        <v>429</v>
      </c>
      <c r="C307" t="s">
        <v>312</v>
      </c>
      <c r="D307" s="1" t="s">
        <v>8</v>
      </c>
      <c r="E307" s="1">
        <v>1</v>
      </c>
      <c r="F307" s="23">
        <v>5000</v>
      </c>
      <c r="G307" s="4">
        <f>Table1[[#This Row],[Cantidad]]*Table1[[#This Row],[Precio x unidad]]</f>
        <v>5000</v>
      </c>
    </row>
    <row r="308" spans="1:7" x14ac:dyDescent="0.3">
      <c r="A308" s="3">
        <v>45420</v>
      </c>
      <c r="B308" t="s">
        <v>430</v>
      </c>
      <c r="C308" t="s">
        <v>18</v>
      </c>
      <c r="D308" s="1" t="s">
        <v>8</v>
      </c>
      <c r="E308" s="1">
        <v>1</v>
      </c>
      <c r="F308" s="23">
        <v>-5000</v>
      </c>
      <c r="G308" s="4">
        <f>Table1[[#This Row],[Cantidad]]*Table1[[#This Row],[Precio x unidad]]</f>
        <v>-5000</v>
      </c>
    </row>
    <row r="309" spans="1:7" x14ac:dyDescent="0.3">
      <c r="A309" s="3">
        <v>45420</v>
      </c>
      <c r="B309" t="s">
        <v>357</v>
      </c>
      <c r="C309" t="s">
        <v>18</v>
      </c>
      <c r="D309" s="1" t="s">
        <v>8</v>
      </c>
      <c r="E309" s="1">
        <v>1</v>
      </c>
      <c r="F309" s="23">
        <v>730</v>
      </c>
      <c r="G309" s="4">
        <f>Table1[[#This Row],[Cantidad]]*Table1[[#This Row],[Precio x unidad]]</f>
        <v>730</v>
      </c>
    </row>
    <row r="310" spans="1:7" x14ac:dyDescent="0.3">
      <c r="A310" s="3">
        <v>45421</v>
      </c>
      <c r="B310" t="s">
        <v>375</v>
      </c>
      <c r="C310" t="s">
        <v>312</v>
      </c>
      <c r="D310" s="1" t="s">
        <v>8</v>
      </c>
      <c r="E310" s="1">
        <v>1</v>
      </c>
      <c r="F310" s="23">
        <v>5000</v>
      </c>
      <c r="G310" s="4">
        <f>Table1[[#This Row],[Cantidad]]*Table1[[#This Row],[Precio x unidad]]</f>
        <v>5000</v>
      </c>
    </row>
    <row r="311" spans="1:7" x14ac:dyDescent="0.3">
      <c r="A311" s="3">
        <v>45422</v>
      </c>
      <c r="B311" t="s">
        <v>429</v>
      </c>
      <c r="C311" t="s">
        <v>312</v>
      </c>
      <c r="D311" s="1" t="s">
        <v>8</v>
      </c>
      <c r="E311" s="1">
        <v>1</v>
      </c>
      <c r="F311" s="23">
        <v>3659</v>
      </c>
      <c r="G311" s="4">
        <f>Table1[[#This Row],[Cantidad]]*Table1[[#This Row],[Precio x unidad]]</f>
        <v>3659</v>
      </c>
    </row>
    <row r="312" spans="1:7" x14ac:dyDescent="0.3">
      <c r="A312" s="3">
        <v>45422</v>
      </c>
      <c r="B312" t="s">
        <v>430</v>
      </c>
      <c r="C312" t="s">
        <v>18</v>
      </c>
      <c r="D312" s="1" t="s">
        <v>8</v>
      </c>
      <c r="E312" s="1">
        <v>1</v>
      </c>
      <c r="F312" s="23">
        <v>-3659</v>
      </c>
      <c r="G312" s="4">
        <f>Table1[[#This Row],[Cantidad]]*Table1[[#This Row],[Precio x unidad]]</f>
        <v>-3659</v>
      </c>
    </row>
    <row r="313" spans="1:7" x14ac:dyDescent="0.3">
      <c r="A313" s="3">
        <v>45425</v>
      </c>
      <c r="B313" t="s">
        <v>431</v>
      </c>
      <c r="C313" t="s">
        <v>312</v>
      </c>
      <c r="D313" s="1" t="s">
        <v>8</v>
      </c>
      <c r="E313" s="1">
        <v>1</v>
      </c>
      <c r="F313" s="23">
        <v>400</v>
      </c>
      <c r="G313" s="4">
        <f>Table1[[#This Row],[Cantidad]]*Table1[[#This Row],[Precio x unidad]]</f>
        <v>400</v>
      </c>
    </row>
    <row r="314" spans="1:7" x14ac:dyDescent="0.3">
      <c r="A314" s="3">
        <v>45430</v>
      </c>
      <c r="B314" t="s">
        <v>315</v>
      </c>
      <c r="C314" t="s">
        <v>18</v>
      </c>
      <c r="D314" s="1" t="s">
        <v>8</v>
      </c>
      <c r="E314" s="1">
        <v>1</v>
      </c>
      <c r="F314" s="23">
        <v>3500</v>
      </c>
      <c r="G314" s="4">
        <f>Table1[[#This Row],[Cantidad]]*Table1[[#This Row],[Precio x unidad]]</f>
        <v>3500</v>
      </c>
    </row>
    <row r="315" spans="1:7" x14ac:dyDescent="0.3">
      <c r="A315" s="3">
        <v>45431</v>
      </c>
      <c r="B315" t="s">
        <v>432</v>
      </c>
      <c r="C315" t="s">
        <v>312</v>
      </c>
      <c r="D315" s="1" t="s">
        <v>8</v>
      </c>
      <c r="E315" s="1">
        <v>1</v>
      </c>
      <c r="F315" s="23">
        <v>400</v>
      </c>
      <c r="G315" s="4">
        <f>Table1[[#This Row],[Cantidad]]*Table1[[#This Row],[Precio x unidad]]</f>
        <v>400</v>
      </c>
    </row>
    <row r="316" spans="1:7" x14ac:dyDescent="0.3">
      <c r="A316" s="3">
        <v>45432</v>
      </c>
      <c r="B316" t="s">
        <v>319</v>
      </c>
      <c r="C316" t="s">
        <v>18</v>
      </c>
      <c r="D316" s="1" t="s">
        <v>8</v>
      </c>
      <c r="E316" s="1">
        <v>1</v>
      </c>
      <c r="F316" s="23">
        <v>549</v>
      </c>
      <c r="G316" s="4">
        <f>Table1[[#This Row],[Cantidad]]*Table1[[#This Row],[Precio x unidad]]</f>
        <v>549</v>
      </c>
    </row>
    <row r="317" spans="1:7" x14ac:dyDescent="0.3">
      <c r="A317" s="3">
        <v>45432</v>
      </c>
      <c r="B317" t="s">
        <v>420</v>
      </c>
      <c r="C317" t="s">
        <v>18</v>
      </c>
      <c r="D317" s="1" t="s">
        <v>8</v>
      </c>
      <c r="E317" s="1">
        <v>1</v>
      </c>
      <c r="F317" s="23">
        <v>3000</v>
      </c>
      <c r="G317" s="4">
        <f>Table1[[#This Row],[Cantidad]]*Table1[[#This Row],[Precio x unidad]]</f>
        <v>3000</v>
      </c>
    </row>
    <row r="318" spans="1:7" x14ac:dyDescent="0.3">
      <c r="A318" s="3">
        <v>45434</v>
      </c>
      <c r="B318" t="s">
        <v>421</v>
      </c>
      <c r="C318" t="s">
        <v>312</v>
      </c>
      <c r="D318" s="1" t="s">
        <v>8</v>
      </c>
      <c r="E318" s="1">
        <v>1</v>
      </c>
      <c r="F318" s="23">
        <v>6000</v>
      </c>
      <c r="G318" s="4">
        <f>Table1[[#This Row],[Cantidad]]*Table1[[#This Row],[Precio x unidad]]</f>
        <v>6000</v>
      </c>
    </row>
    <row r="319" spans="1:7" x14ac:dyDescent="0.3">
      <c r="A319" s="3">
        <v>45434</v>
      </c>
      <c r="B319" t="s">
        <v>422</v>
      </c>
      <c r="C319" t="s">
        <v>191</v>
      </c>
      <c r="D319" s="1" t="s">
        <v>8</v>
      </c>
      <c r="E319" s="1">
        <v>1</v>
      </c>
      <c r="F319" s="23">
        <v>2560</v>
      </c>
      <c r="G319" s="4">
        <f>Table1[[#This Row],[Cantidad]]*Table1[[#This Row],[Precio x unidad]]</f>
        <v>2560</v>
      </c>
    </row>
    <row r="320" spans="1:7" x14ac:dyDescent="0.3">
      <c r="A320" s="3">
        <v>45439</v>
      </c>
      <c r="B320" t="s">
        <v>433</v>
      </c>
      <c r="C320" t="s">
        <v>312</v>
      </c>
      <c r="D320" s="1" t="s">
        <v>8</v>
      </c>
      <c r="E320" s="1">
        <v>1</v>
      </c>
      <c r="F320" s="23">
        <v>400</v>
      </c>
      <c r="G320" s="4">
        <f>Table1[[#This Row],[Cantidad]]*Table1[[#This Row],[Precio x unidad]]</f>
        <v>400</v>
      </c>
    </row>
    <row r="321" spans="1:7" x14ac:dyDescent="0.3">
      <c r="A321" s="3">
        <v>45443</v>
      </c>
      <c r="B321" t="s">
        <v>334</v>
      </c>
      <c r="C321" t="s">
        <v>312</v>
      </c>
      <c r="D321" s="1" t="s">
        <v>97</v>
      </c>
      <c r="E321" s="1">
        <v>1</v>
      </c>
      <c r="F321" s="23">
        <v>1022.25</v>
      </c>
      <c r="G321" s="4">
        <f>Table1[[#This Row],[Cantidad]]*Table1[[#This Row],[Precio x unidad]]</f>
        <v>1022.25</v>
      </c>
    </row>
    <row r="322" spans="1:7" x14ac:dyDescent="0.3">
      <c r="A322" s="3">
        <v>45443</v>
      </c>
      <c r="B322" t="s">
        <v>315</v>
      </c>
      <c r="C322" t="s">
        <v>18</v>
      </c>
      <c r="D322" s="1" t="s">
        <v>8</v>
      </c>
      <c r="E322" s="1">
        <v>1</v>
      </c>
      <c r="F322" s="23">
        <v>3500</v>
      </c>
      <c r="G322" s="4">
        <f>Table1[[#This Row],[Cantidad]]*Table1[[#This Row],[Precio x unidad]]</f>
        <v>3500</v>
      </c>
    </row>
    <row r="323" spans="1:7" x14ac:dyDescent="0.3">
      <c r="A323" s="3">
        <v>45443</v>
      </c>
      <c r="B323" t="s">
        <v>394</v>
      </c>
      <c r="C323" t="s">
        <v>312</v>
      </c>
      <c r="D323" s="1" t="s">
        <v>8</v>
      </c>
      <c r="E323" s="1">
        <v>1</v>
      </c>
      <c r="F323" s="23">
        <v>1600</v>
      </c>
      <c r="G323" s="4">
        <f>Table1[[#This Row],[Cantidad]]*Table1[[#This Row],[Precio x unidad]]</f>
        <v>1600</v>
      </c>
    </row>
    <row r="324" spans="1:7" x14ac:dyDescent="0.3">
      <c r="A324" s="3">
        <v>45443</v>
      </c>
      <c r="B324" t="s">
        <v>425</v>
      </c>
      <c r="C324" t="s">
        <v>18</v>
      </c>
      <c r="D324" s="1" t="s">
        <v>8</v>
      </c>
      <c r="E324" s="1">
        <v>1</v>
      </c>
      <c r="F324" s="23">
        <v>2060</v>
      </c>
      <c r="G324" s="4">
        <f>Table1[[#This Row],[Cantidad]]*Table1[[#This Row],[Precio x unidad]]</f>
        <v>2060</v>
      </c>
    </row>
    <row r="325" spans="1:7" x14ac:dyDescent="0.3">
      <c r="A325" s="3">
        <v>45443</v>
      </c>
      <c r="B325" t="s">
        <v>364</v>
      </c>
      <c r="C325" t="s">
        <v>18</v>
      </c>
      <c r="D325" s="1" t="s">
        <v>8</v>
      </c>
      <c r="E325" s="1">
        <v>1</v>
      </c>
      <c r="F325" s="23">
        <v>1900</v>
      </c>
      <c r="G325" s="4">
        <f>Table1[[#This Row],[Cantidad]]*Table1[[#This Row],[Precio x unidad]]</f>
        <v>1900</v>
      </c>
    </row>
    <row r="326" spans="1:7" x14ac:dyDescent="0.3">
      <c r="A326" s="3">
        <v>45444</v>
      </c>
      <c r="B326" t="s">
        <v>434</v>
      </c>
      <c r="C326" t="s">
        <v>312</v>
      </c>
      <c r="D326" s="1" t="s">
        <v>8</v>
      </c>
      <c r="E326" s="1">
        <v>1</v>
      </c>
      <c r="F326" s="23">
        <v>400</v>
      </c>
      <c r="G326" s="4">
        <f>Table1[[#This Row],[Cantidad]]*Table1[[#This Row],[Precio x unidad]]</f>
        <v>400</v>
      </c>
    </row>
    <row r="327" spans="1:7" x14ac:dyDescent="0.3">
      <c r="A327" s="3">
        <v>45446</v>
      </c>
      <c r="B327" t="s">
        <v>429</v>
      </c>
      <c r="C327" t="s">
        <v>312</v>
      </c>
      <c r="D327" s="1" t="s">
        <v>8</v>
      </c>
      <c r="E327" s="1">
        <v>1</v>
      </c>
      <c r="F327" s="23">
        <v>5000</v>
      </c>
      <c r="G327" s="4">
        <f>Table1[[#This Row],[Cantidad]]*Table1[[#This Row],[Precio x unidad]]</f>
        <v>5000</v>
      </c>
    </row>
    <row r="328" spans="1:7" x14ac:dyDescent="0.3">
      <c r="A328" s="3">
        <v>45446</v>
      </c>
      <c r="B328" t="s">
        <v>430</v>
      </c>
      <c r="C328" t="s">
        <v>18</v>
      </c>
      <c r="D328" s="1" t="s">
        <v>8</v>
      </c>
      <c r="E328" s="1">
        <v>1</v>
      </c>
      <c r="F328" s="23">
        <v>-5000</v>
      </c>
      <c r="G328" s="4">
        <f>Table1[[#This Row],[Cantidad]]*Table1[[#This Row],[Precio x unidad]]</f>
        <v>-5000</v>
      </c>
    </row>
    <row r="329" spans="1:7" x14ac:dyDescent="0.3">
      <c r="A329" s="3">
        <v>45452</v>
      </c>
      <c r="B329" t="s">
        <v>435</v>
      </c>
      <c r="C329" t="s">
        <v>312</v>
      </c>
      <c r="D329" s="1" t="s">
        <v>8</v>
      </c>
      <c r="E329" s="1">
        <v>1</v>
      </c>
      <c r="F329" s="23">
        <v>400</v>
      </c>
      <c r="G329" s="4">
        <f>Table1[[#This Row],[Cantidad]]*Table1[[#This Row],[Precio x unidad]]</f>
        <v>400</v>
      </c>
    </row>
    <row r="330" spans="1:7" x14ac:dyDescent="0.3">
      <c r="A330" s="3">
        <v>45454</v>
      </c>
      <c r="B330" t="s">
        <v>436</v>
      </c>
      <c r="C330" t="s">
        <v>18</v>
      </c>
      <c r="D330" s="1" t="s">
        <v>8</v>
      </c>
      <c r="E330" s="1">
        <v>1</v>
      </c>
      <c r="F330" s="23">
        <f>2144+2344</f>
        <v>4488</v>
      </c>
      <c r="G330" s="4">
        <f>Table1[[#This Row],[Cantidad]]*Table1[[#This Row],[Precio x unidad]]</f>
        <v>4488</v>
      </c>
    </row>
    <row r="331" spans="1:7" x14ac:dyDescent="0.3">
      <c r="A331" s="3">
        <v>45458</v>
      </c>
      <c r="B331" t="s">
        <v>418</v>
      </c>
      <c r="C331" t="s">
        <v>18</v>
      </c>
      <c r="D331" s="1" t="s">
        <v>8</v>
      </c>
      <c r="E331" s="1">
        <v>1</v>
      </c>
      <c r="F331" s="23">
        <v>3500</v>
      </c>
      <c r="G331" s="4">
        <f>Table1[[#This Row],[Cantidad]]*Table1[[#This Row],[Precio x unidad]]</f>
        <v>3500</v>
      </c>
    </row>
    <row r="332" spans="1:7" x14ac:dyDescent="0.3">
      <c r="A332" s="3">
        <v>45459</v>
      </c>
      <c r="B332" t="s">
        <v>437</v>
      </c>
      <c r="C332" t="s">
        <v>312</v>
      </c>
      <c r="D332" s="1" t="s">
        <v>8</v>
      </c>
      <c r="E332" s="1">
        <v>1</v>
      </c>
      <c r="F332" s="23">
        <v>400</v>
      </c>
      <c r="G332" s="4">
        <f>Table1[[#This Row],[Cantidad]]*Table1[[#This Row],[Precio x unidad]]</f>
        <v>400</v>
      </c>
    </row>
    <row r="333" spans="1:7" x14ac:dyDescent="0.3">
      <c r="A333" s="3">
        <v>45459</v>
      </c>
      <c r="B333" t="s">
        <v>319</v>
      </c>
      <c r="C333" t="s">
        <v>18</v>
      </c>
      <c r="D333" s="1" t="s">
        <v>8</v>
      </c>
      <c r="E333" s="1">
        <v>1</v>
      </c>
      <c r="F333" s="23">
        <v>519</v>
      </c>
      <c r="G333" s="4">
        <f>Table1[[#This Row],[Cantidad]]*Table1[[#This Row],[Precio x unidad]]</f>
        <v>519</v>
      </c>
    </row>
    <row r="334" spans="1:7" x14ac:dyDescent="0.3">
      <c r="A334" s="3">
        <v>45461</v>
      </c>
      <c r="B334" t="s">
        <v>429</v>
      </c>
      <c r="C334" t="s">
        <v>312</v>
      </c>
      <c r="D334" s="1" t="s">
        <v>8</v>
      </c>
      <c r="E334" s="1">
        <v>1</v>
      </c>
      <c r="F334" s="23">
        <v>3500</v>
      </c>
      <c r="G334" s="4">
        <f>Table1[[#This Row],[Cantidad]]*Table1[[#This Row],[Precio x unidad]]</f>
        <v>3500</v>
      </c>
    </row>
    <row r="335" spans="1:7" x14ac:dyDescent="0.3">
      <c r="A335" s="3">
        <v>45461</v>
      </c>
      <c r="B335" t="s">
        <v>430</v>
      </c>
      <c r="C335" t="s">
        <v>18</v>
      </c>
      <c r="D335" s="1" t="s">
        <v>8</v>
      </c>
      <c r="E335" s="1">
        <v>1</v>
      </c>
      <c r="F335" s="23">
        <v>-3500</v>
      </c>
      <c r="G335" s="4">
        <f>Table1[[#This Row],[Cantidad]]*Table1[[#This Row],[Precio x unidad]]</f>
        <v>-3500</v>
      </c>
    </row>
    <row r="336" spans="1:7" x14ac:dyDescent="0.3">
      <c r="A336" s="3">
        <v>45465</v>
      </c>
      <c r="B336" t="s">
        <v>438</v>
      </c>
      <c r="C336" t="s">
        <v>312</v>
      </c>
      <c r="D336" s="1" t="s">
        <v>8</v>
      </c>
      <c r="E336" s="1">
        <v>1</v>
      </c>
      <c r="F336" s="23">
        <v>6000</v>
      </c>
      <c r="G336" s="4">
        <f>Table1[[#This Row],[Cantidad]]*Table1[[#This Row],[Precio x unidad]]</f>
        <v>6000</v>
      </c>
    </row>
    <row r="337" spans="1:7" x14ac:dyDescent="0.3">
      <c r="A337" s="3">
        <v>45465</v>
      </c>
      <c r="B337" t="s">
        <v>439</v>
      </c>
      <c r="C337" t="s">
        <v>191</v>
      </c>
      <c r="D337" s="1" t="s">
        <v>8</v>
      </c>
      <c r="E337" s="1">
        <v>1</v>
      </c>
      <c r="F337" s="23">
        <v>3000</v>
      </c>
      <c r="G337" s="4">
        <f>Table1[[#This Row],[Cantidad]]*Table1[[#This Row],[Precio x unidad]]</f>
        <v>3000</v>
      </c>
    </row>
    <row r="338" spans="1:7" x14ac:dyDescent="0.3">
      <c r="A338" s="3">
        <v>45465</v>
      </c>
      <c r="B338" t="s">
        <v>440</v>
      </c>
      <c r="C338" t="s">
        <v>18</v>
      </c>
      <c r="D338" s="1" t="s">
        <v>8</v>
      </c>
      <c r="E338" s="1">
        <v>1</v>
      </c>
      <c r="F338" s="23">
        <v>2560</v>
      </c>
      <c r="G338" s="4">
        <f>Table1[[#This Row],[Cantidad]]*Table1[[#This Row],[Precio x unidad]]</f>
        <v>2560</v>
      </c>
    </row>
    <row r="339" spans="1:7" x14ac:dyDescent="0.3">
      <c r="A339" s="3">
        <v>45466</v>
      </c>
      <c r="B339" t="s">
        <v>441</v>
      </c>
      <c r="C339" t="s">
        <v>312</v>
      </c>
      <c r="D339" s="1" t="s">
        <v>8</v>
      </c>
      <c r="E339" s="1">
        <v>1</v>
      </c>
      <c r="F339" s="23">
        <v>400</v>
      </c>
      <c r="G339" s="4">
        <f>Table1[[#This Row],[Cantidad]]*Table1[[#This Row],[Precio x unidad]]</f>
        <v>400</v>
      </c>
    </row>
    <row r="340" spans="1:7" x14ac:dyDescent="0.3">
      <c r="A340" s="3">
        <v>45472</v>
      </c>
      <c r="B340" t="s">
        <v>279</v>
      </c>
      <c r="C340" t="s">
        <v>191</v>
      </c>
      <c r="D340" s="1" t="s">
        <v>8</v>
      </c>
      <c r="E340" s="1">
        <v>1</v>
      </c>
      <c r="F340" s="23">
        <v>5000</v>
      </c>
      <c r="G340" s="4">
        <f>Table1[[#This Row],[Cantidad]]*Table1[[#This Row],[Precio x unidad]]</f>
        <v>5000</v>
      </c>
    </row>
    <row r="341" spans="1:7" x14ac:dyDescent="0.3">
      <c r="A341" s="3">
        <v>45473</v>
      </c>
      <c r="B341" t="s">
        <v>442</v>
      </c>
      <c r="C341" t="s">
        <v>312</v>
      </c>
      <c r="D341" s="1" t="s">
        <v>8</v>
      </c>
      <c r="E341" s="1">
        <v>1</v>
      </c>
      <c r="F341" s="23">
        <v>400</v>
      </c>
      <c r="G341" s="4">
        <f>Table1[[#This Row],[Cantidad]]*Table1[[#This Row],[Precio x unidad]]</f>
        <v>400</v>
      </c>
    </row>
    <row r="342" spans="1:7" x14ac:dyDescent="0.3">
      <c r="A342" s="3">
        <v>45473</v>
      </c>
      <c r="B342" t="s">
        <v>364</v>
      </c>
      <c r="C342" t="s">
        <v>18</v>
      </c>
      <c r="D342" s="1" t="s">
        <v>8</v>
      </c>
      <c r="E342" s="1">
        <v>1</v>
      </c>
      <c r="F342" s="23">
        <v>1980</v>
      </c>
      <c r="G342" s="4">
        <f>Table1[[#This Row],[Cantidad]]*Table1[[#This Row],[Precio x unidad]]</f>
        <v>1980</v>
      </c>
    </row>
    <row r="343" spans="1:7" x14ac:dyDescent="0.3">
      <c r="A343" s="3">
        <v>45473</v>
      </c>
      <c r="B343" t="s">
        <v>418</v>
      </c>
      <c r="C343" t="s">
        <v>18</v>
      </c>
      <c r="D343" s="1" t="s">
        <v>8</v>
      </c>
      <c r="E343" s="1">
        <v>1</v>
      </c>
      <c r="F343" s="23">
        <v>3500</v>
      </c>
      <c r="G343" s="4">
        <f>Table1[[#This Row],[Cantidad]]*Table1[[#This Row],[Precio x unidad]]</f>
        <v>3500</v>
      </c>
    </row>
    <row r="344" spans="1:7" x14ac:dyDescent="0.3">
      <c r="A344" s="3">
        <v>45473</v>
      </c>
      <c r="B344" t="s">
        <v>425</v>
      </c>
      <c r="C344" t="s">
        <v>18</v>
      </c>
      <c r="D344" s="1" t="s">
        <v>8</v>
      </c>
      <c r="E344" s="1">
        <v>1</v>
      </c>
      <c r="F344" s="23">
        <f>2240+700</f>
        <v>2940</v>
      </c>
      <c r="G344" s="4">
        <f>Table1[[#This Row],[Cantidad]]*Table1[[#This Row],[Precio x unidad]]</f>
        <v>2940</v>
      </c>
    </row>
    <row r="345" spans="1:7" x14ac:dyDescent="0.3">
      <c r="A345" s="3">
        <v>45473</v>
      </c>
      <c r="B345" t="s">
        <v>443</v>
      </c>
      <c r="C345" t="s">
        <v>18</v>
      </c>
      <c r="D345" s="1" t="s">
        <v>8</v>
      </c>
      <c r="E345" s="1">
        <v>1</v>
      </c>
      <c r="F345" s="23">
        <v>80</v>
      </c>
      <c r="G345" s="4">
        <f>Table1[[#This Row],[Cantidad]]*Table1[[#This Row],[Precio x unidad]]</f>
        <v>80</v>
      </c>
    </row>
    <row r="346" spans="1:7" x14ac:dyDescent="0.3">
      <c r="A346" s="3">
        <v>45473</v>
      </c>
      <c r="B346" t="s">
        <v>444</v>
      </c>
      <c r="C346" t="s">
        <v>18</v>
      </c>
      <c r="D346" s="1" t="s">
        <v>8</v>
      </c>
      <c r="E346" s="1">
        <v>1</v>
      </c>
      <c r="F346" s="23">
        <v>80</v>
      </c>
      <c r="G346" s="4">
        <f>Table1[[#This Row],[Cantidad]]*Table1[[#This Row],[Precio x unidad]]</f>
        <v>80</v>
      </c>
    </row>
    <row r="347" spans="1:7" x14ac:dyDescent="0.3">
      <c r="A347" s="3">
        <v>45473</v>
      </c>
      <c r="B347" t="s">
        <v>394</v>
      </c>
      <c r="C347" t="s">
        <v>18</v>
      </c>
      <c r="D347" s="1" t="s">
        <v>8</v>
      </c>
      <c r="E347" s="1">
        <v>1</v>
      </c>
      <c r="F347" s="23">
        <v>720</v>
      </c>
      <c r="G347" s="4">
        <f>Table1[[#This Row],[Cantidad]]*Table1[[#This Row],[Precio x unidad]]</f>
        <v>720</v>
      </c>
    </row>
    <row r="348" spans="1:7" x14ac:dyDescent="0.3">
      <c r="A348" s="3">
        <v>45473</v>
      </c>
      <c r="B348" t="s">
        <v>357</v>
      </c>
      <c r="C348" t="s">
        <v>18</v>
      </c>
      <c r="D348" s="1" t="s">
        <v>8</v>
      </c>
      <c r="E348" s="1">
        <v>1</v>
      </c>
      <c r="F348" s="23">
        <v>753</v>
      </c>
      <c r="G348" s="4">
        <f>Table1[[#This Row],[Cantidad]]*Table1[[#This Row],[Precio x unidad]]</f>
        <v>753</v>
      </c>
    </row>
    <row r="349" spans="1:7" x14ac:dyDescent="0.3">
      <c r="A349" s="3">
        <v>45473</v>
      </c>
      <c r="B349" t="s">
        <v>334</v>
      </c>
      <c r="C349" t="s">
        <v>312</v>
      </c>
      <c r="D349" s="1" t="s">
        <v>8</v>
      </c>
      <c r="E349" s="1">
        <v>1</v>
      </c>
      <c r="F349" s="23">
        <v>930.9</v>
      </c>
      <c r="G349" s="4">
        <f>Table1[[#This Row],[Cantidad]]*Table1[[#This Row],[Precio x unidad]]</f>
        <v>930.9</v>
      </c>
    </row>
    <row r="350" spans="1:7" x14ac:dyDescent="0.3">
      <c r="A350" s="3">
        <v>45479</v>
      </c>
      <c r="B350" t="s">
        <v>445</v>
      </c>
      <c r="C350" t="s">
        <v>312</v>
      </c>
      <c r="D350" s="1" t="s">
        <v>8</v>
      </c>
      <c r="E350" s="1">
        <v>1</v>
      </c>
      <c r="F350" s="23">
        <v>400</v>
      </c>
      <c r="G350" s="4">
        <f>Table1[[#This Row],[Cantidad]]*Table1[[#This Row],[Precio x unidad]]</f>
        <v>400</v>
      </c>
    </row>
    <row r="351" spans="1:7" x14ac:dyDescent="0.3">
      <c r="A351" s="3">
        <v>45481</v>
      </c>
      <c r="B351" t="s">
        <v>446</v>
      </c>
      <c r="C351" t="s">
        <v>312</v>
      </c>
      <c r="D351" s="1" t="s">
        <v>8</v>
      </c>
      <c r="E351" s="1">
        <v>1</v>
      </c>
      <c r="F351" s="23">
        <v>750</v>
      </c>
      <c r="G351" s="4">
        <f>Table1[[#This Row],[Cantidad]]*Table1[[#This Row],[Precio x unidad]]</f>
        <v>750</v>
      </c>
    </row>
    <row r="352" spans="1:7" x14ac:dyDescent="0.3">
      <c r="A352" s="3">
        <v>45486</v>
      </c>
      <c r="B352" t="s">
        <v>447</v>
      </c>
      <c r="C352" t="s">
        <v>312</v>
      </c>
      <c r="D352" s="1" t="s">
        <v>8</v>
      </c>
      <c r="E352" s="1">
        <v>1</v>
      </c>
      <c r="F352" s="23">
        <v>400</v>
      </c>
      <c r="G352" s="4">
        <f>Table1[[#This Row],[Cantidad]]*Table1[[#This Row],[Precio x unidad]]</f>
        <v>400</v>
      </c>
    </row>
    <row r="353" spans="1:7" x14ac:dyDescent="0.3">
      <c r="A353" s="3">
        <v>45486</v>
      </c>
      <c r="B353" t="s">
        <v>418</v>
      </c>
      <c r="C353" t="s">
        <v>312</v>
      </c>
      <c r="D353" s="1" t="s">
        <v>8</v>
      </c>
      <c r="E353" s="1">
        <v>1</v>
      </c>
      <c r="F353" s="23">
        <v>3500</v>
      </c>
      <c r="G353" s="4">
        <f>Table1[[#This Row],[Cantidad]]*Table1[[#This Row],[Precio x unidad]]</f>
        <v>3500</v>
      </c>
    </row>
    <row r="354" spans="1:7" x14ac:dyDescent="0.3">
      <c r="A354" s="3">
        <v>45488</v>
      </c>
      <c r="B354" t="s">
        <v>319</v>
      </c>
      <c r="C354" t="s">
        <v>18</v>
      </c>
      <c r="D354" s="1" t="s">
        <v>8</v>
      </c>
      <c r="E354" s="1">
        <v>1</v>
      </c>
      <c r="F354" s="23">
        <v>569</v>
      </c>
      <c r="G354" s="4">
        <f>Table1[[#This Row],[Cantidad]]*Table1[[#This Row],[Precio x unidad]]</f>
        <v>569</v>
      </c>
    </row>
    <row r="355" spans="1:7" x14ac:dyDescent="0.3">
      <c r="A355" s="3">
        <v>45489</v>
      </c>
      <c r="B355" s="27" t="s">
        <v>448</v>
      </c>
      <c r="C355" t="s">
        <v>312</v>
      </c>
      <c r="D355" s="1" t="s">
        <v>8</v>
      </c>
      <c r="E355" s="1">
        <v>1</v>
      </c>
      <c r="F355" s="23">
        <v>1500</v>
      </c>
      <c r="G355" s="4">
        <f>Table1[[#This Row],[Cantidad]]*Table1[[#This Row],[Precio x unidad]]</f>
        <v>1500</v>
      </c>
    </row>
    <row r="356" spans="1:7" x14ac:dyDescent="0.3">
      <c r="A356" s="3">
        <v>45495</v>
      </c>
      <c r="B356" t="s">
        <v>449</v>
      </c>
      <c r="C356" t="s">
        <v>312</v>
      </c>
      <c r="D356" s="1" t="s">
        <v>8</v>
      </c>
      <c r="E356" s="1">
        <v>1</v>
      </c>
      <c r="F356" s="23">
        <v>400</v>
      </c>
      <c r="G356" s="4">
        <f>Table1[[#This Row],[Cantidad]]*Table1[[#This Row],[Precio x unidad]]</f>
        <v>400</v>
      </c>
    </row>
    <row r="357" spans="1:7" x14ac:dyDescent="0.3">
      <c r="A357" s="3">
        <v>45498</v>
      </c>
      <c r="B357" t="s">
        <v>450</v>
      </c>
      <c r="C357" t="s">
        <v>312</v>
      </c>
      <c r="D357" s="1" t="s">
        <v>8</v>
      </c>
      <c r="E357" s="1">
        <v>1</v>
      </c>
      <c r="F357" s="23">
        <v>6000</v>
      </c>
      <c r="G357" s="4">
        <f>Table1[[#This Row],[Cantidad]]*Table1[[#This Row],[Precio x unidad]]</f>
        <v>6000</v>
      </c>
    </row>
    <row r="358" spans="1:7" x14ac:dyDescent="0.3">
      <c r="A358" s="3">
        <v>45498</v>
      </c>
      <c r="B358" t="s">
        <v>451</v>
      </c>
      <c r="C358" t="s">
        <v>191</v>
      </c>
      <c r="D358" s="1" t="s">
        <v>8</v>
      </c>
      <c r="E358" s="1">
        <v>1</v>
      </c>
      <c r="F358" s="23">
        <v>2560</v>
      </c>
      <c r="G358" s="4">
        <f>Table1[[#This Row],[Cantidad]]*Table1[[#This Row],[Precio x unidad]]</f>
        <v>2560</v>
      </c>
    </row>
    <row r="359" spans="1:7" x14ac:dyDescent="0.3">
      <c r="A359" s="3">
        <v>45498</v>
      </c>
      <c r="B359" t="s">
        <v>452</v>
      </c>
      <c r="C359" t="s">
        <v>18</v>
      </c>
      <c r="D359" s="1" t="s">
        <v>8</v>
      </c>
      <c r="E359" s="1">
        <v>1</v>
      </c>
      <c r="F359" s="23">
        <v>3000</v>
      </c>
      <c r="G359" s="4">
        <f>Table1[[#This Row],[Cantidad]]*Table1[[#This Row],[Precio x unidad]]</f>
        <v>3000</v>
      </c>
    </row>
    <row r="360" spans="1:7" x14ac:dyDescent="0.3">
      <c r="A360" s="3">
        <v>45500</v>
      </c>
      <c r="B360" t="s">
        <v>453</v>
      </c>
      <c r="C360" t="s">
        <v>312</v>
      </c>
      <c r="D360" s="1" t="s">
        <v>8</v>
      </c>
      <c r="E360" s="1">
        <v>1</v>
      </c>
      <c r="F360" s="23">
        <v>400</v>
      </c>
      <c r="G360" s="4">
        <f>Table1[[#This Row],[Cantidad]]*Table1[[#This Row],[Precio x unidad]]</f>
        <v>400</v>
      </c>
    </row>
    <row r="361" spans="1:7" x14ac:dyDescent="0.3">
      <c r="A361" s="3">
        <v>45503</v>
      </c>
      <c r="B361" t="s">
        <v>365</v>
      </c>
      <c r="C361" t="s">
        <v>312</v>
      </c>
      <c r="D361" s="1" t="s">
        <v>8</v>
      </c>
      <c r="E361" s="1">
        <v>1</v>
      </c>
      <c r="F361" s="23">
        <v>2880</v>
      </c>
      <c r="G361" s="4">
        <f>Table1[[#This Row],[Cantidad]]*Table1[[#This Row],[Precio x unidad]]</f>
        <v>2880</v>
      </c>
    </row>
    <row r="362" spans="1:7" x14ac:dyDescent="0.3">
      <c r="A362" s="3">
        <v>45503</v>
      </c>
      <c r="B362" t="s">
        <v>418</v>
      </c>
      <c r="C362" t="s">
        <v>312</v>
      </c>
      <c r="D362" s="1" t="s">
        <v>8</v>
      </c>
      <c r="E362" s="1">
        <v>1</v>
      </c>
      <c r="F362" s="23">
        <v>3500</v>
      </c>
      <c r="G362" s="4">
        <f>Table1[[#This Row],[Cantidad]]*Table1[[#This Row],[Precio x unidad]]</f>
        <v>3500</v>
      </c>
    </row>
    <row r="363" spans="1:7" x14ac:dyDescent="0.3">
      <c r="A363" s="3">
        <v>45503</v>
      </c>
      <c r="B363" t="s">
        <v>364</v>
      </c>
      <c r="C363" t="s">
        <v>312</v>
      </c>
      <c r="D363" s="1" t="s">
        <v>8</v>
      </c>
      <c r="E363" s="1">
        <v>1</v>
      </c>
      <c r="F363" s="23">
        <v>1900</v>
      </c>
      <c r="G363" s="4">
        <f>Table1[[#This Row],[Cantidad]]*Table1[[#This Row],[Precio x unidad]]</f>
        <v>1900</v>
      </c>
    </row>
    <row r="364" spans="1:7" x14ac:dyDescent="0.3">
      <c r="A364" s="3">
        <v>45503</v>
      </c>
      <c r="B364" t="s">
        <v>394</v>
      </c>
      <c r="C364" t="s">
        <v>312</v>
      </c>
      <c r="D364" s="1" t="s">
        <v>8</v>
      </c>
      <c r="E364" s="1">
        <v>1</v>
      </c>
      <c r="F364" s="23">
        <v>1200</v>
      </c>
      <c r="G364" s="4">
        <f>Table1[[#This Row],[Cantidad]]*Table1[[#This Row],[Precio x unidad]]</f>
        <v>1200</v>
      </c>
    </row>
    <row r="365" spans="1:7" x14ac:dyDescent="0.3">
      <c r="A365" s="3">
        <v>45503</v>
      </c>
      <c r="B365" t="s">
        <v>454</v>
      </c>
      <c r="C365" t="s">
        <v>312</v>
      </c>
      <c r="D365" s="1" t="s">
        <v>8</v>
      </c>
      <c r="E365" s="1">
        <v>1</v>
      </c>
      <c r="F365" s="23">
        <v>80</v>
      </c>
      <c r="G365" s="4">
        <f>Table1[[#This Row],[Cantidad]]*Table1[[#This Row],[Precio x unidad]]</f>
        <v>80</v>
      </c>
    </row>
    <row r="366" spans="1:7" x14ac:dyDescent="0.3">
      <c r="A366" s="3">
        <v>45503</v>
      </c>
      <c r="B366" t="s">
        <v>455</v>
      </c>
      <c r="C366" t="s">
        <v>312</v>
      </c>
      <c r="D366" s="1" t="s">
        <v>8</v>
      </c>
      <c r="E366" s="1">
        <v>1</v>
      </c>
      <c r="F366" s="23">
        <v>1180</v>
      </c>
      <c r="G366" s="4">
        <f>Table1[[#This Row],[Cantidad]]*Table1[[#This Row],[Precio x unidad]]</f>
        <v>1180</v>
      </c>
    </row>
    <row r="367" spans="1:7" x14ac:dyDescent="0.3">
      <c r="A367" s="3">
        <v>45503</v>
      </c>
      <c r="B367" t="s">
        <v>334</v>
      </c>
      <c r="C367" t="s">
        <v>312</v>
      </c>
      <c r="D367" s="1" t="s">
        <v>8</v>
      </c>
      <c r="E367" s="1">
        <v>1</v>
      </c>
      <c r="F367" s="23">
        <v>1186.68</v>
      </c>
      <c r="G367" s="4">
        <f>Table1[[#This Row],[Cantidad]]*Table1[[#This Row],[Precio x unidad]]</f>
        <v>1186.68</v>
      </c>
    </row>
    <row r="368" spans="1:7" x14ac:dyDescent="0.3">
      <c r="A368" s="3">
        <v>45503</v>
      </c>
      <c r="B368" t="s">
        <v>456</v>
      </c>
      <c r="C368" t="s">
        <v>312</v>
      </c>
      <c r="D368" s="1" t="s">
        <v>8</v>
      </c>
      <c r="E368" s="1">
        <v>1</v>
      </c>
      <c r="F368" s="23">
        <v>400</v>
      </c>
      <c r="G368" s="4">
        <f>Table1[[#This Row],[Cantidad]]*Table1[[#This Row],[Precio x unidad]]</f>
        <v>400</v>
      </c>
    </row>
    <row r="369" spans="1:7" x14ac:dyDescent="0.3">
      <c r="A369" s="3">
        <v>45508</v>
      </c>
      <c r="B369" t="s">
        <v>457</v>
      </c>
      <c r="C369" t="s">
        <v>312</v>
      </c>
      <c r="D369" s="1" t="s">
        <v>8</v>
      </c>
      <c r="E369" s="1">
        <v>1</v>
      </c>
      <c r="F369" s="23">
        <v>400</v>
      </c>
      <c r="G369" s="4">
        <f>Table1[[#This Row],[Cantidad]]*Table1[[#This Row],[Precio x unidad]]</f>
        <v>400</v>
      </c>
    </row>
    <row r="370" spans="1:7" x14ac:dyDescent="0.3">
      <c r="A370" s="3">
        <v>45510</v>
      </c>
      <c r="B370" t="s">
        <v>324</v>
      </c>
      <c r="C370" t="s">
        <v>312</v>
      </c>
      <c r="D370" s="1" t="s">
        <v>8</v>
      </c>
      <c r="E370" s="1">
        <v>1</v>
      </c>
      <c r="F370" s="23">
        <v>750</v>
      </c>
      <c r="G370" s="4">
        <f>Table1[[#This Row],[Cantidad]]*Table1[[#This Row],[Precio x unidad]]</f>
        <v>750</v>
      </c>
    </row>
    <row r="371" spans="1:7" x14ac:dyDescent="0.3">
      <c r="A371" s="3">
        <v>45516</v>
      </c>
      <c r="B371" t="s">
        <v>458</v>
      </c>
      <c r="C371" t="s">
        <v>312</v>
      </c>
      <c r="D371" s="1" t="s">
        <v>8</v>
      </c>
      <c r="E371" s="1">
        <v>1</v>
      </c>
      <c r="F371" s="23">
        <v>400</v>
      </c>
      <c r="G371" s="4">
        <f>Table1[[#This Row],[Cantidad]]*Table1[[#This Row],[Precio x unidad]]</f>
        <v>400</v>
      </c>
    </row>
    <row r="372" spans="1:7" x14ac:dyDescent="0.3">
      <c r="A372" s="3">
        <v>45520</v>
      </c>
      <c r="B372" s="31" t="s">
        <v>418</v>
      </c>
      <c r="C372" t="s">
        <v>312</v>
      </c>
      <c r="D372" s="1" t="s">
        <v>8</v>
      </c>
      <c r="E372" s="1">
        <v>1</v>
      </c>
      <c r="F372" s="23">
        <v>3500</v>
      </c>
      <c r="G372" s="4">
        <f>Table1[[#This Row],[Cantidad]]*Table1[[#This Row],[Precio x unidad]]</f>
        <v>3500</v>
      </c>
    </row>
    <row r="373" spans="1:7" x14ac:dyDescent="0.3">
      <c r="A373" s="3">
        <v>45520</v>
      </c>
      <c r="B373" t="s">
        <v>319</v>
      </c>
      <c r="C373" t="s">
        <v>18</v>
      </c>
      <c r="D373" s="1" t="s">
        <v>8</v>
      </c>
      <c r="E373" s="1">
        <v>1</v>
      </c>
      <c r="F373" s="23">
        <v>519</v>
      </c>
      <c r="G373" s="4">
        <f>Table1[[#This Row],[Cantidad]]*Table1[[#This Row],[Precio x unidad]]</f>
        <v>519</v>
      </c>
    </row>
    <row r="374" spans="1:7" x14ac:dyDescent="0.3">
      <c r="A374" s="3">
        <v>45522</v>
      </c>
      <c r="B374" t="s">
        <v>459</v>
      </c>
      <c r="C374" t="s">
        <v>312</v>
      </c>
      <c r="D374" s="1" t="s">
        <v>8</v>
      </c>
      <c r="E374" s="1">
        <v>1</v>
      </c>
      <c r="F374" s="23">
        <v>400</v>
      </c>
      <c r="G374" s="4">
        <f>Table1[[#This Row],[Cantidad]]*Table1[[#This Row],[Precio x unidad]]</f>
        <v>400</v>
      </c>
    </row>
    <row r="375" spans="1:7" x14ac:dyDescent="0.3">
      <c r="A375" s="3">
        <v>45523</v>
      </c>
      <c r="B375" t="s">
        <v>460</v>
      </c>
      <c r="C375" t="s">
        <v>312</v>
      </c>
      <c r="D375" s="1" t="s">
        <v>8</v>
      </c>
      <c r="E375" s="1">
        <v>1</v>
      </c>
      <c r="F375" s="23">
        <v>1200</v>
      </c>
      <c r="G375" s="4">
        <f>Table1[[#This Row],[Cantidad]]*Table1[[#This Row],[Precio x unidad]]</f>
        <v>1200</v>
      </c>
    </row>
    <row r="376" spans="1:7" x14ac:dyDescent="0.3">
      <c r="A376" s="3">
        <v>45525</v>
      </c>
      <c r="B376" t="s">
        <v>461</v>
      </c>
      <c r="C376" t="s">
        <v>312</v>
      </c>
      <c r="D376" s="1" t="s">
        <v>8</v>
      </c>
      <c r="E376" s="1">
        <v>1</v>
      </c>
      <c r="F376" s="23">
        <v>11560</v>
      </c>
      <c r="G376" s="4">
        <f>Table1[[#This Row],[Cantidad]]*Table1[[#This Row],[Precio x unidad]]</f>
        <v>11560</v>
      </c>
    </row>
    <row r="377" spans="1:7" x14ac:dyDescent="0.3">
      <c r="A377" s="3">
        <v>45528</v>
      </c>
      <c r="B377" t="s">
        <v>462</v>
      </c>
      <c r="C377" t="s">
        <v>312</v>
      </c>
      <c r="D377" s="1" t="s">
        <v>8</v>
      </c>
      <c r="E377" s="1">
        <v>1</v>
      </c>
      <c r="F377" s="23">
        <v>400</v>
      </c>
      <c r="G377" s="4">
        <f>Table1[[#This Row],[Cantidad]]*Table1[[#This Row],[Precio x unidad]]</f>
        <v>400</v>
      </c>
    </row>
    <row r="378" spans="1:7" x14ac:dyDescent="0.3">
      <c r="A378" s="3">
        <v>45534</v>
      </c>
      <c r="B378" t="s">
        <v>357</v>
      </c>
      <c r="C378" t="s">
        <v>18</v>
      </c>
      <c r="D378" s="1" t="s">
        <v>8</v>
      </c>
      <c r="E378" s="1">
        <v>1</v>
      </c>
      <c r="F378" s="23">
        <v>762</v>
      </c>
      <c r="G378" s="4">
        <f>Table1[[#This Row],[Cantidad]]*Table1[[#This Row],[Precio x unidad]]</f>
        <v>762</v>
      </c>
    </row>
    <row r="379" spans="1:7" x14ac:dyDescent="0.3">
      <c r="A379" s="3">
        <v>45535</v>
      </c>
      <c r="B379" s="31" t="s">
        <v>418</v>
      </c>
      <c r="C379" t="s">
        <v>312</v>
      </c>
      <c r="D379" s="1" t="s">
        <v>8</v>
      </c>
      <c r="E379" s="1">
        <v>1</v>
      </c>
      <c r="F379" s="23">
        <v>3500</v>
      </c>
      <c r="G379" s="4">
        <f>Table1[[#This Row],[Cantidad]]*Table1[[#This Row],[Precio x unidad]]</f>
        <v>3500</v>
      </c>
    </row>
    <row r="380" spans="1:7" x14ac:dyDescent="0.3">
      <c r="A380" s="3">
        <v>45535</v>
      </c>
      <c r="B380" t="s">
        <v>463</v>
      </c>
      <c r="C380" t="s">
        <v>312</v>
      </c>
      <c r="D380" s="1" t="s">
        <v>8</v>
      </c>
      <c r="E380" s="1">
        <v>1</v>
      </c>
      <c r="F380" s="23">
        <v>400</v>
      </c>
      <c r="G380" s="4">
        <f>Table1[[#This Row],[Cantidad]]*Table1[[#This Row],[Precio x unidad]]</f>
        <v>400</v>
      </c>
    </row>
    <row r="381" spans="1:7" x14ac:dyDescent="0.3">
      <c r="A381" s="3">
        <v>45535</v>
      </c>
      <c r="B381" t="s">
        <v>364</v>
      </c>
      <c r="C381" t="s">
        <v>18</v>
      </c>
      <c r="D381" s="1" t="s">
        <v>8</v>
      </c>
      <c r="E381" s="1">
        <v>1</v>
      </c>
      <c r="F381" s="23">
        <v>900</v>
      </c>
      <c r="G381" s="4">
        <f>Table1[[#This Row],[Cantidad]]*Table1[[#This Row],[Precio x unidad]]</f>
        <v>900</v>
      </c>
    </row>
    <row r="382" spans="1:7" x14ac:dyDescent="0.3">
      <c r="A382" s="3">
        <v>45535</v>
      </c>
      <c r="B382" t="s">
        <v>364</v>
      </c>
      <c r="C382" t="s">
        <v>312</v>
      </c>
      <c r="D382" s="1" t="s">
        <v>8</v>
      </c>
      <c r="E382" s="1">
        <v>1</v>
      </c>
      <c r="F382" s="23">
        <v>1000</v>
      </c>
      <c r="G382" s="4">
        <f>Table1[[#This Row],[Cantidad]]*Table1[[#This Row],[Precio x unidad]]</f>
        <v>1000</v>
      </c>
    </row>
    <row r="383" spans="1:7" x14ac:dyDescent="0.3">
      <c r="A383" s="3">
        <v>45535</v>
      </c>
      <c r="B383" t="s">
        <v>455</v>
      </c>
      <c r="C383" t="s">
        <v>312</v>
      </c>
      <c r="D383" s="1" t="s">
        <v>8</v>
      </c>
      <c r="E383" s="1">
        <v>1</v>
      </c>
      <c r="F383" s="23">
        <v>1000</v>
      </c>
      <c r="G383" s="4">
        <f>Table1[[#This Row],[Cantidad]]*Table1[[#This Row],[Precio x unidad]]</f>
        <v>1000</v>
      </c>
    </row>
    <row r="384" spans="1:7" x14ac:dyDescent="0.3">
      <c r="A384" s="3">
        <v>45535</v>
      </c>
      <c r="B384" t="s">
        <v>365</v>
      </c>
      <c r="C384" t="s">
        <v>18</v>
      </c>
      <c r="D384" s="1" t="s">
        <v>8</v>
      </c>
      <c r="E384" s="1">
        <v>1</v>
      </c>
      <c r="F384" s="23">
        <v>2800</v>
      </c>
      <c r="G384" s="4">
        <f>Table1[[#This Row],[Cantidad]]*Table1[[#This Row],[Precio x unidad]]</f>
        <v>2800</v>
      </c>
    </row>
    <row r="385" spans="1:7" x14ac:dyDescent="0.3">
      <c r="A385" s="3">
        <v>45535</v>
      </c>
      <c r="B385" t="s">
        <v>394</v>
      </c>
      <c r="C385" t="s">
        <v>18</v>
      </c>
      <c r="D385" s="1" t="s">
        <v>8</v>
      </c>
      <c r="E385" s="1">
        <v>1</v>
      </c>
      <c r="F385" s="23">
        <v>1200</v>
      </c>
      <c r="G385" s="4">
        <f>Table1[[#This Row],[Cantidad]]*Table1[[#This Row],[Precio x unidad]]</f>
        <v>1200</v>
      </c>
    </row>
    <row r="386" spans="1:7" x14ac:dyDescent="0.3">
      <c r="A386" s="3">
        <v>45535</v>
      </c>
      <c r="B386" t="s">
        <v>464</v>
      </c>
      <c r="C386" t="s">
        <v>312</v>
      </c>
      <c r="D386" s="1" t="s">
        <v>8</v>
      </c>
      <c r="E386" s="1">
        <v>1</v>
      </c>
      <c r="F386" s="23">
        <v>1600</v>
      </c>
      <c r="G386" s="4">
        <f>Table1[[#This Row],[Cantidad]]*Table1[[#This Row],[Precio x unidad]]</f>
        <v>1600</v>
      </c>
    </row>
    <row r="387" spans="1:7" x14ac:dyDescent="0.3">
      <c r="A387" s="3">
        <v>45535</v>
      </c>
      <c r="B387" t="s">
        <v>334</v>
      </c>
      <c r="C387" t="s">
        <v>312</v>
      </c>
      <c r="D387" s="1" t="s">
        <v>8</v>
      </c>
      <c r="E387" s="1">
        <v>1</v>
      </c>
      <c r="F387" s="23">
        <v>1401.86</v>
      </c>
      <c r="G387" s="4">
        <f>Table1[[#This Row],[Cantidad]]*Table1[[#This Row],[Precio x unidad]]</f>
        <v>1401.86</v>
      </c>
    </row>
    <row r="388" spans="1:7" x14ac:dyDescent="0.3">
      <c r="A388" s="3">
        <v>45537</v>
      </c>
      <c r="B388" t="s">
        <v>465</v>
      </c>
      <c r="C388" t="s">
        <v>312</v>
      </c>
      <c r="D388" s="1" t="s">
        <v>8</v>
      </c>
      <c r="E388" s="1">
        <v>1</v>
      </c>
      <c r="F388" s="23">
        <v>700</v>
      </c>
      <c r="G388" s="4">
        <f>Table1[[#This Row],[Cantidad]]*Table1[[#This Row],[Precio x unidad]]</f>
        <v>700</v>
      </c>
    </row>
    <row r="389" spans="1:7" x14ac:dyDescent="0.3">
      <c r="A389" s="3">
        <v>45541</v>
      </c>
      <c r="B389" t="s">
        <v>279</v>
      </c>
      <c r="C389" t="s">
        <v>191</v>
      </c>
      <c r="D389" s="1" t="s">
        <v>8</v>
      </c>
      <c r="E389" s="1">
        <v>1</v>
      </c>
      <c r="F389" s="23">
        <v>5000</v>
      </c>
      <c r="G389" s="4">
        <v>5000</v>
      </c>
    </row>
    <row r="390" spans="1:7" x14ac:dyDescent="0.3">
      <c r="A390" s="3">
        <v>45542</v>
      </c>
      <c r="B390" t="s">
        <v>466</v>
      </c>
      <c r="C390" t="s">
        <v>312</v>
      </c>
      <c r="D390" s="1" t="s">
        <v>8</v>
      </c>
      <c r="E390" s="1">
        <v>1</v>
      </c>
      <c r="F390" s="23">
        <v>400</v>
      </c>
      <c r="G390" s="4">
        <f>Table1[[#This Row],[Cantidad]]*Table1[[#This Row],[Precio x unidad]]</f>
        <v>400</v>
      </c>
    </row>
    <row r="391" spans="1:7" x14ac:dyDescent="0.3">
      <c r="A391" s="3">
        <v>45551</v>
      </c>
      <c r="B391" t="s">
        <v>467</v>
      </c>
      <c r="C391" t="s">
        <v>312</v>
      </c>
      <c r="D391" s="1" t="s">
        <v>8</v>
      </c>
      <c r="E391" s="1">
        <v>1</v>
      </c>
      <c r="F391" s="23">
        <v>400</v>
      </c>
      <c r="G391" s="4">
        <f>Table1[[#This Row],[Cantidad]]*Table1[[#This Row],[Precio x unidad]]</f>
        <v>400</v>
      </c>
    </row>
    <row r="392" spans="1:7" x14ac:dyDescent="0.3">
      <c r="A392" s="3">
        <v>45552</v>
      </c>
      <c r="B392" t="s">
        <v>319</v>
      </c>
      <c r="C392" t="s">
        <v>18</v>
      </c>
      <c r="D392" s="1" t="s">
        <v>8</v>
      </c>
      <c r="E392" s="1">
        <v>1</v>
      </c>
      <c r="F392" s="23">
        <v>519</v>
      </c>
      <c r="G392" s="4">
        <f>Table1[[#This Row],[Cantidad]]*Table1[[#This Row],[Precio x unidad]]</f>
        <v>519</v>
      </c>
    </row>
    <row r="393" spans="1:7" x14ac:dyDescent="0.3">
      <c r="A393" s="3">
        <v>45552</v>
      </c>
      <c r="B393" t="s">
        <v>418</v>
      </c>
      <c r="C393" t="s">
        <v>312</v>
      </c>
      <c r="D393" s="1" t="s">
        <v>8</v>
      </c>
      <c r="E393" s="1">
        <v>1</v>
      </c>
      <c r="F393" s="23">
        <v>3500</v>
      </c>
      <c r="G393" s="4">
        <f>Table1[[#This Row],[Cantidad]]*Table1[[#This Row],[Precio x unidad]]</f>
        <v>3500</v>
      </c>
    </row>
    <row r="394" spans="1:7" x14ac:dyDescent="0.3">
      <c r="A394" s="3">
        <v>45556</v>
      </c>
      <c r="B394" t="s">
        <v>468</v>
      </c>
      <c r="C394" t="s">
        <v>312</v>
      </c>
      <c r="D394" s="1" t="s">
        <v>8</v>
      </c>
      <c r="E394" s="1">
        <v>1</v>
      </c>
      <c r="F394" s="23">
        <v>11560</v>
      </c>
      <c r="G394" s="4">
        <f>Table1[[#This Row],[Cantidad]]*Table1[[#This Row],[Precio x unidad]]</f>
        <v>11560</v>
      </c>
    </row>
    <row r="395" spans="1:7" x14ac:dyDescent="0.3">
      <c r="A395" s="3">
        <v>45558</v>
      </c>
      <c r="B395" t="s">
        <v>469</v>
      </c>
      <c r="C395" t="s">
        <v>312</v>
      </c>
      <c r="D395" s="1" t="s">
        <v>8</v>
      </c>
      <c r="E395" s="1">
        <v>1</v>
      </c>
      <c r="F395" s="23">
        <v>400</v>
      </c>
      <c r="G395" s="4">
        <f>Table1[[#This Row],[Cantidad]]*Table1[[#This Row],[Precio x unidad]]</f>
        <v>400</v>
      </c>
    </row>
    <row r="396" spans="1:7" x14ac:dyDescent="0.3">
      <c r="A396" s="3">
        <v>45565</v>
      </c>
      <c r="B396" t="s">
        <v>364</v>
      </c>
      <c r="C396" t="s">
        <v>312</v>
      </c>
      <c r="D396" s="1" t="s">
        <v>8</v>
      </c>
      <c r="E396" s="1">
        <v>1</v>
      </c>
      <c r="F396" s="23">
        <v>1900</v>
      </c>
      <c r="G396" s="4">
        <f>Table1[[#This Row],[Cantidad]]*Table1[[#This Row],[Precio x unidad]]</f>
        <v>1900</v>
      </c>
    </row>
    <row r="397" spans="1:7" x14ac:dyDescent="0.3">
      <c r="A397" s="3">
        <v>45565</v>
      </c>
      <c r="B397" t="s">
        <v>455</v>
      </c>
      <c r="C397" t="s">
        <v>312</v>
      </c>
      <c r="D397" s="1" t="s">
        <v>8</v>
      </c>
      <c r="E397" s="1">
        <v>1</v>
      </c>
      <c r="F397" s="23">
        <v>2100</v>
      </c>
      <c r="G397" s="4">
        <f>Table1[[#This Row],[Cantidad]]*Table1[[#This Row],[Precio x unidad]]</f>
        <v>2100</v>
      </c>
    </row>
    <row r="398" spans="1:7" x14ac:dyDescent="0.3">
      <c r="A398" s="3">
        <v>45565</v>
      </c>
      <c r="B398" t="s">
        <v>365</v>
      </c>
      <c r="C398" t="s">
        <v>312</v>
      </c>
      <c r="D398" s="1" t="s">
        <v>8</v>
      </c>
      <c r="E398" s="1">
        <v>1</v>
      </c>
      <c r="F398" s="23">
        <v>2800</v>
      </c>
      <c r="G398" s="4">
        <f>Table1[[#This Row],[Cantidad]]*Table1[[#This Row],[Precio x unidad]]</f>
        <v>2800</v>
      </c>
    </row>
    <row r="399" spans="1:7" x14ac:dyDescent="0.3">
      <c r="A399" s="3">
        <v>45565</v>
      </c>
      <c r="B399" t="s">
        <v>394</v>
      </c>
      <c r="C399" t="s">
        <v>312</v>
      </c>
      <c r="D399" s="1" t="s">
        <v>8</v>
      </c>
      <c r="E399" s="1">
        <v>1</v>
      </c>
      <c r="F399" s="23">
        <v>800</v>
      </c>
      <c r="G399" s="4">
        <f>Table1[[#This Row],[Cantidad]]*Table1[[#This Row],[Precio x unidad]]</f>
        <v>800</v>
      </c>
    </row>
    <row r="400" spans="1:7" x14ac:dyDescent="0.3">
      <c r="A400" s="3">
        <v>45565</v>
      </c>
      <c r="B400" t="s">
        <v>470</v>
      </c>
      <c r="C400" t="s">
        <v>312</v>
      </c>
      <c r="D400" s="1" t="s">
        <v>8</v>
      </c>
      <c r="E400" s="1">
        <v>1</v>
      </c>
      <c r="F400" s="23">
        <v>800</v>
      </c>
      <c r="G400" s="4">
        <f>Table1[[#This Row],[Cantidad]]*Table1[[#This Row],[Precio x unidad]]</f>
        <v>800</v>
      </c>
    </row>
    <row r="401" spans="1:7" x14ac:dyDescent="0.3">
      <c r="A401" s="3">
        <v>45565</v>
      </c>
      <c r="B401" t="s">
        <v>360</v>
      </c>
      <c r="C401" t="s">
        <v>312</v>
      </c>
      <c r="D401" s="1" t="s">
        <v>8</v>
      </c>
      <c r="E401" s="1">
        <v>1</v>
      </c>
      <c r="F401" s="23">
        <v>400</v>
      </c>
      <c r="G401" s="4">
        <f>Table1[[#This Row],[Cantidad]]*Table1[[#This Row],[Precio x unidad]]</f>
        <v>400</v>
      </c>
    </row>
    <row r="402" spans="1:7" x14ac:dyDescent="0.3">
      <c r="A402" s="3">
        <v>45565</v>
      </c>
      <c r="B402" s="31" t="s">
        <v>418</v>
      </c>
      <c r="C402" t="s">
        <v>312</v>
      </c>
      <c r="D402" s="1" t="s">
        <v>8</v>
      </c>
      <c r="E402" s="1">
        <v>1</v>
      </c>
      <c r="F402" s="23">
        <v>3500</v>
      </c>
      <c r="G402" s="4">
        <f>Table1[[#This Row],[Cantidad]]*Table1[[#This Row],[Precio x unidad]]</f>
        <v>3500</v>
      </c>
    </row>
    <row r="403" spans="1:7" x14ac:dyDescent="0.3">
      <c r="A403" s="3">
        <v>45565</v>
      </c>
      <c r="B403" t="s">
        <v>334</v>
      </c>
      <c r="C403" t="s">
        <v>312</v>
      </c>
      <c r="D403" s="1" t="s">
        <v>8</v>
      </c>
      <c r="E403" s="1">
        <v>1</v>
      </c>
      <c r="F403" s="23">
        <v>1298.33</v>
      </c>
      <c r="G403" s="4">
        <f>Table1[[#This Row],[Cantidad]]*Table1[[#This Row],[Precio x unidad]]</f>
        <v>1298.33</v>
      </c>
    </row>
    <row r="404" spans="1:7" x14ac:dyDescent="0.3">
      <c r="A404" s="3">
        <v>45565</v>
      </c>
      <c r="B404" t="s">
        <v>471</v>
      </c>
      <c r="C404" t="s">
        <v>312</v>
      </c>
      <c r="D404" s="1" t="s">
        <v>8</v>
      </c>
      <c r="E404" s="1">
        <v>1</v>
      </c>
      <c r="F404" s="23">
        <v>400</v>
      </c>
      <c r="G404" s="4">
        <f>Table1[[#This Row],[Cantidad]]*Table1[[#This Row],[Precio x unidad]]</f>
        <v>400</v>
      </c>
    </row>
    <row r="405" spans="1:7" x14ac:dyDescent="0.3">
      <c r="A405" s="3">
        <v>45569</v>
      </c>
      <c r="B405" t="s">
        <v>349</v>
      </c>
      <c r="C405" t="s">
        <v>312</v>
      </c>
      <c r="D405" s="1" t="s">
        <v>8</v>
      </c>
      <c r="E405" s="1">
        <v>1</v>
      </c>
      <c r="F405" s="23">
        <v>700</v>
      </c>
      <c r="G405" s="4">
        <f>Table1[[#This Row],[Cantidad]]*Table1[[#This Row],[Precio x unidad]]</f>
        <v>700</v>
      </c>
    </row>
    <row r="406" spans="1:7" x14ac:dyDescent="0.3">
      <c r="A406" s="3">
        <v>45571</v>
      </c>
      <c r="B406" t="s">
        <v>472</v>
      </c>
      <c r="C406" t="s">
        <v>312</v>
      </c>
      <c r="D406" s="1" t="s">
        <v>8</v>
      </c>
      <c r="E406" s="1">
        <v>1</v>
      </c>
      <c r="F406" s="23">
        <v>400</v>
      </c>
      <c r="G406" s="4">
        <f>Table1[[#This Row],[Cantidad]]*Table1[[#This Row],[Precio x unidad]]</f>
        <v>400</v>
      </c>
    </row>
    <row r="407" spans="1:7" x14ac:dyDescent="0.3">
      <c r="A407" s="3">
        <v>45576</v>
      </c>
      <c r="B407" t="s">
        <v>477</v>
      </c>
      <c r="C407" t="s">
        <v>312</v>
      </c>
      <c r="D407" s="1" t="s">
        <v>100</v>
      </c>
      <c r="E407" s="1">
        <v>1</v>
      </c>
      <c r="F407" s="23">
        <f>224+179</f>
        <v>403</v>
      </c>
      <c r="G407" s="4">
        <f>Table1[[#This Row],[Cantidad]]*Table1[[#This Row],[Precio x unidad]]</f>
        <v>403</v>
      </c>
    </row>
    <row r="408" spans="1:7" x14ac:dyDescent="0.3">
      <c r="A408" s="3">
        <v>45580</v>
      </c>
      <c r="B408" t="s">
        <v>473</v>
      </c>
      <c r="C408" t="s">
        <v>312</v>
      </c>
      <c r="D408" s="1" t="s">
        <v>8</v>
      </c>
      <c r="E408" s="1">
        <v>1</v>
      </c>
      <c r="F408" s="23">
        <v>400</v>
      </c>
      <c r="G408" s="4">
        <f>Table1[[#This Row],[Cantidad]]*Table1[[#This Row],[Precio x unidad]]</f>
        <v>400</v>
      </c>
    </row>
    <row r="409" spans="1:7" x14ac:dyDescent="0.3">
      <c r="A409" s="3">
        <v>45580</v>
      </c>
      <c r="B409" s="31" t="s">
        <v>319</v>
      </c>
      <c r="C409" t="s">
        <v>18</v>
      </c>
      <c r="D409" s="1" t="s">
        <v>8</v>
      </c>
      <c r="E409" s="1">
        <v>1</v>
      </c>
      <c r="F409" s="23">
        <v>519</v>
      </c>
      <c r="G409" s="4">
        <f>Table1[[#This Row],[Cantidad]]*Table1[[#This Row],[Precio x unidad]]</f>
        <v>519</v>
      </c>
    </row>
    <row r="410" spans="1:7" x14ac:dyDescent="0.3">
      <c r="A410" s="3">
        <v>45581</v>
      </c>
      <c r="B410" t="s">
        <v>418</v>
      </c>
      <c r="C410" t="s">
        <v>312</v>
      </c>
      <c r="D410" s="1" t="s">
        <v>8</v>
      </c>
      <c r="E410" s="1">
        <v>1</v>
      </c>
      <c r="F410" s="23">
        <v>3500</v>
      </c>
      <c r="G410" s="4">
        <f>Table1[[#This Row],[Cantidad]]*Table1[[#This Row],[Precio x unidad]]</f>
        <v>3500</v>
      </c>
    </row>
    <row r="411" spans="1:7" x14ac:dyDescent="0.3">
      <c r="A411" s="3">
        <v>45586</v>
      </c>
      <c r="B411" t="s">
        <v>474</v>
      </c>
      <c r="C411" t="s">
        <v>312</v>
      </c>
      <c r="D411" s="1" t="s">
        <v>8</v>
      </c>
      <c r="E411" s="1">
        <v>1</v>
      </c>
      <c r="F411" s="23">
        <v>400</v>
      </c>
      <c r="G411" s="4">
        <f>Table1[[#This Row],[Cantidad]]*Table1[[#This Row],[Precio x unidad]]</f>
        <v>400</v>
      </c>
    </row>
    <row r="412" spans="1:7" x14ac:dyDescent="0.3">
      <c r="A412" s="3">
        <v>45591</v>
      </c>
      <c r="B412" t="s">
        <v>475</v>
      </c>
      <c r="C412" t="s">
        <v>312</v>
      </c>
      <c r="D412" s="1" t="s">
        <v>8</v>
      </c>
      <c r="E412" s="1">
        <v>1</v>
      </c>
      <c r="F412" s="23">
        <v>11560</v>
      </c>
      <c r="G412" s="4">
        <f>Table1[[#This Row],[Cantidad]]*Table1[[#This Row],[Precio x unidad]]</f>
        <v>11560</v>
      </c>
    </row>
    <row r="413" spans="1:7" x14ac:dyDescent="0.3">
      <c r="A413" s="3">
        <v>45594</v>
      </c>
      <c r="B413" t="s">
        <v>476</v>
      </c>
      <c r="C413" t="s">
        <v>312</v>
      </c>
      <c r="D413" s="1" t="s">
        <v>8</v>
      </c>
      <c r="E413" s="1">
        <v>1</v>
      </c>
      <c r="F413" s="23">
        <v>400</v>
      </c>
      <c r="G413" s="4">
        <f>Table1[[#This Row],[Cantidad]]*Table1[[#This Row],[Precio x unidad]]</f>
        <v>400</v>
      </c>
    </row>
    <row r="414" spans="1:7" x14ac:dyDescent="0.3">
      <c r="A414" s="3">
        <v>45596</v>
      </c>
      <c r="B414" t="s">
        <v>364</v>
      </c>
      <c r="C414" t="s">
        <v>312</v>
      </c>
      <c r="D414" s="1" t="s">
        <v>8</v>
      </c>
      <c r="E414" s="1">
        <v>1</v>
      </c>
      <c r="F414" s="23">
        <v>2860</v>
      </c>
      <c r="G414" s="4">
        <f>Table1[[#This Row],[Cantidad]]*Table1[[#This Row],[Precio x unidad]]</f>
        <v>2860</v>
      </c>
    </row>
    <row r="415" spans="1:7" x14ac:dyDescent="0.3">
      <c r="A415" s="3">
        <v>45596</v>
      </c>
      <c r="B415" t="s">
        <v>478</v>
      </c>
      <c r="C415" t="s">
        <v>312</v>
      </c>
      <c r="D415" s="1" t="s">
        <v>8</v>
      </c>
      <c r="E415" s="1">
        <v>1</v>
      </c>
      <c r="F415" s="23">
        <v>400</v>
      </c>
      <c r="G415" s="4">
        <f>Table1[[#This Row],[Cantidad]]*Table1[[#This Row],[Precio x unidad]]</f>
        <v>400</v>
      </c>
    </row>
    <row r="416" spans="1:7" x14ac:dyDescent="0.3">
      <c r="A416" s="3">
        <v>45596</v>
      </c>
      <c r="B416" t="s">
        <v>455</v>
      </c>
      <c r="C416" t="s">
        <v>312</v>
      </c>
      <c r="D416" s="1" t="s">
        <v>8</v>
      </c>
      <c r="E416" s="1">
        <v>1</v>
      </c>
      <c r="F416" s="23">
        <f>800+700+600</f>
        <v>2100</v>
      </c>
      <c r="G416" s="4">
        <f>Table1[[#This Row],[Cantidad]]*Table1[[#This Row],[Precio x unidad]]</f>
        <v>2100</v>
      </c>
    </row>
    <row r="417" spans="1:7" x14ac:dyDescent="0.3">
      <c r="A417" s="3">
        <v>45596</v>
      </c>
      <c r="B417" t="s">
        <v>365</v>
      </c>
      <c r="C417" t="s">
        <v>312</v>
      </c>
      <c r="D417" s="1" t="s">
        <v>8</v>
      </c>
      <c r="E417" s="1">
        <v>1</v>
      </c>
      <c r="F417" s="23">
        <v>3680</v>
      </c>
      <c r="G417" s="4">
        <f>Table1[[#This Row],[Cantidad]]*Table1[[#This Row],[Precio x unidad]]</f>
        <v>3680</v>
      </c>
    </row>
    <row r="418" spans="1:7" x14ac:dyDescent="0.3">
      <c r="A418" s="3">
        <v>45596</v>
      </c>
      <c r="B418" t="s">
        <v>394</v>
      </c>
      <c r="C418" t="s">
        <v>312</v>
      </c>
      <c r="D418" s="1" t="s">
        <v>8</v>
      </c>
      <c r="E418" s="1">
        <v>4</v>
      </c>
      <c r="F418" s="23">
        <v>400</v>
      </c>
      <c r="G418" s="4">
        <f>Table1[[#This Row],[Cantidad]]*Table1[[#This Row],[Precio x unidad]]</f>
        <v>1600</v>
      </c>
    </row>
    <row r="419" spans="1:7" x14ac:dyDescent="0.3">
      <c r="A419" s="3">
        <v>45596</v>
      </c>
      <c r="B419" t="s">
        <v>470</v>
      </c>
      <c r="C419" t="s">
        <v>312</v>
      </c>
      <c r="D419" s="1" t="s">
        <v>8</v>
      </c>
      <c r="E419" s="1">
        <v>3</v>
      </c>
      <c r="F419" s="23">
        <v>400</v>
      </c>
      <c r="G419" s="4">
        <f>Table1[[#This Row],[Cantidad]]*Table1[[#This Row],[Precio x unidad]]</f>
        <v>1200</v>
      </c>
    </row>
    <row r="420" spans="1:7" x14ac:dyDescent="0.3">
      <c r="A420" s="3">
        <v>45596</v>
      </c>
      <c r="B420" t="s">
        <v>360</v>
      </c>
      <c r="C420" t="s">
        <v>312</v>
      </c>
      <c r="D420" s="1" t="s">
        <v>8</v>
      </c>
      <c r="E420" s="1">
        <v>1</v>
      </c>
      <c r="F420" s="23">
        <v>480</v>
      </c>
      <c r="G420" s="4">
        <f>Table1[[#This Row],[Cantidad]]*Table1[[#This Row],[Precio x unidad]]</f>
        <v>480</v>
      </c>
    </row>
    <row r="421" spans="1:7" x14ac:dyDescent="0.3">
      <c r="A421" s="3">
        <v>45596</v>
      </c>
      <c r="B421" s="31" t="s">
        <v>418</v>
      </c>
      <c r="C421" t="s">
        <v>312</v>
      </c>
      <c r="D421" s="1" t="s">
        <v>8</v>
      </c>
      <c r="E421" s="1">
        <v>1</v>
      </c>
      <c r="F421" s="23">
        <v>3500</v>
      </c>
      <c r="G421" s="4">
        <f>Table1[[#This Row],[Cantidad]]*Table1[[#This Row],[Precio x unidad]]</f>
        <v>3500</v>
      </c>
    </row>
    <row r="422" spans="1:7" x14ac:dyDescent="0.3">
      <c r="A422" s="3">
        <v>45596</v>
      </c>
      <c r="B422" s="31" t="s">
        <v>334</v>
      </c>
      <c r="C422" t="s">
        <v>312</v>
      </c>
      <c r="D422" s="1" t="s">
        <v>8</v>
      </c>
      <c r="E422" s="1">
        <v>1</v>
      </c>
      <c r="F422" s="23">
        <v>1773.35</v>
      </c>
      <c r="G422" s="4">
        <f>Table1[[#This Row],[Cantidad]]*Table1[[#This Row],[Precio x unidad]]</f>
        <v>1773.35</v>
      </c>
    </row>
    <row r="423" spans="1:7" x14ac:dyDescent="0.3">
      <c r="A423" s="3">
        <v>45598</v>
      </c>
      <c r="B423" s="31" t="s">
        <v>535</v>
      </c>
      <c r="C423" t="s">
        <v>18</v>
      </c>
      <c r="D423" s="1" t="s">
        <v>19</v>
      </c>
      <c r="E423" s="1">
        <v>2</v>
      </c>
      <c r="F423" s="23">
        <v>7590</v>
      </c>
      <c r="G423" s="4">
        <f>Table1[[#This Row],[Cantidad]]*Table1[[#This Row],[Precio x unidad]]</f>
        <v>15180</v>
      </c>
    </row>
    <row r="424" spans="1:7" x14ac:dyDescent="0.3">
      <c r="A424" s="3">
        <v>45600</v>
      </c>
      <c r="B424" s="31" t="s">
        <v>479</v>
      </c>
      <c r="C424" t="s">
        <v>312</v>
      </c>
      <c r="D424" s="1" t="s">
        <v>8</v>
      </c>
      <c r="E424" s="1">
        <v>1</v>
      </c>
      <c r="F424" s="23">
        <v>400</v>
      </c>
      <c r="G424" s="4">
        <f>Table1[[#This Row],[Cantidad]]*Table1[[#This Row],[Precio x unidad]]</f>
        <v>400</v>
      </c>
    </row>
    <row r="425" spans="1:7" x14ac:dyDescent="0.3">
      <c r="A425" s="3">
        <v>45600</v>
      </c>
      <c r="B425" s="31" t="s">
        <v>480</v>
      </c>
      <c r="C425" t="s">
        <v>312</v>
      </c>
      <c r="D425" s="1" t="s">
        <v>8</v>
      </c>
      <c r="E425" s="1">
        <v>1</v>
      </c>
      <c r="F425" s="23">
        <v>690</v>
      </c>
      <c r="G425" s="4">
        <f>Table1[[#This Row],[Cantidad]]*Table1[[#This Row],[Precio x unidad]]</f>
        <v>690</v>
      </c>
    </row>
    <row r="426" spans="1:7" x14ac:dyDescent="0.3">
      <c r="A426" s="3">
        <v>45604</v>
      </c>
      <c r="B426" s="31" t="s">
        <v>534</v>
      </c>
      <c r="C426" t="s">
        <v>18</v>
      </c>
      <c r="D426" s="1" t="s">
        <v>19</v>
      </c>
      <c r="E426" s="1">
        <v>2</v>
      </c>
      <c r="F426" s="23">
        <v>7399</v>
      </c>
      <c r="G426" s="4">
        <f>Table1[[#This Row],[Cantidad]]*Table1[[#This Row],[Precio x unidad]]</f>
        <v>14798</v>
      </c>
    </row>
    <row r="427" spans="1:7" x14ac:dyDescent="0.3">
      <c r="A427" s="3">
        <v>45605</v>
      </c>
      <c r="B427" s="31" t="s">
        <v>279</v>
      </c>
      <c r="C427" t="s">
        <v>312</v>
      </c>
      <c r="D427" s="1" t="s">
        <v>8</v>
      </c>
      <c r="E427" s="1">
        <v>1</v>
      </c>
      <c r="F427" s="23">
        <v>5250</v>
      </c>
      <c r="G427" s="4">
        <f>Table1[[#This Row],[Cantidad]]*Table1[[#This Row],[Precio x unidad]]</f>
        <v>5250</v>
      </c>
    </row>
    <row r="428" spans="1:7" x14ac:dyDescent="0.3">
      <c r="A428" s="3">
        <v>45608</v>
      </c>
      <c r="B428" s="31" t="s">
        <v>481</v>
      </c>
      <c r="C428" t="s">
        <v>312</v>
      </c>
      <c r="D428" s="1" t="s">
        <v>8</v>
      </c>
      <c r="E428" s="1">
        <v>1</v>
      </c>
      <c r="F428" s="23">
        <v>400</v>
      </c>
      <c r="G428" s="4">
        <f>Table1[[#This Row],[Cantidad]]*Table1[[#This Row],[Precio x unidad]]</f>
        <v>400</v>
      </c>
    </row>
    <row r="429" spans="1:7" x14ac:dyDescent="0.3">
      <c r="A429" s="3">
        <v>45608</v>
      </c>
      <c r="B429" s="31" t="s">
        <v>520</v>
      </c>
      <c r="C429" t="s">
        <v>312</v>
      </c>
      <c r="D429" s="1" t="s">
        <v>8</v>
      </c>
      <c r="E429" s="1">
        <v>1</v>
      </c>
      <c r="F429" s="23">
        <v>400</v>
      </c>
      <c r="G429" s="4">
        <f>Table1[[#This Row],[Cantidad]]*Table1[[#This Row],[Precio x unidad]]</f>
        <v>400</v>
      </c>
    </row>
    <row r="430" spans="1:7" x14ac:dyDescent="0.3">
      <c r="A430" s="3">
        <v>45610</v>
      </c>
      <c r="B430" s="31" t="s">
        <v>684</v>
      </c>
      <c r="C430" t="s">
        <v>312</v>
      </c>
      <c r="D430" s="1" t="s">
        <v>8</v>
      </c>
      <c r="E430" s="1">
        <v>1</v>
      </c>
      <c r="F430" s="23">
        <v>2453.3000000000002</v>
      </c>
      <c r="G430" s="4">
        <v>2453.3000000000002</v>
      </c>
    </row>
    <row r="431" spans="1:7" x14ac:dyDescent="0.3">
      <c r="A431" s="3">
        <v>45611</v>
      </c>
      <c r="B431" s="31" t="s">
        <v>418</v>
      </c>
      <c r="C431" t="s">
        <v>312</v>
      </c>
      <c r="D431" s="1" t="s">
        <v>8</v>
      </c>
      <c r="E431" s="1">
        <v>1</v>
      </c>
      <c r="F431" s="23">
        <v>3300.94</v>
      </c>
      <c r="G431" s="4">
        <f>Table1[[#This Row],[Cantidad]]*Table1[[#This Row],[Precio x unidad]]</f>
        <v>3300.94</v>
      </c>
    </row>
    <row r="432" spans="1:7" x14ac:dyDescent="0.3">
      <c r="A432" s="3">
        <v>45612</v>
      </c>
      <c r="B432" s="31" t="s">
        <v>482</v>
      </c>
      <c r="C432" t="s">
        <v>312</v>
      </c>
      <c r="D432" s="1" t="s">
        <v>8</v>
      </c>
      <c r="E432" s="1">
        <v>1</v>
      </c>
      <c r="F432" s="23">
        <v>400</v>
      </c>
      <c r="G432" s="4">
        <f>Table1[[#This Row],[Cantidad]]*Table1[[#This Row],[Precio x unidad]]</f>
        <v>400</v>
      </c>
    </row>
    <row r="433" spans="1:7" x14ac:dyDescent="0.3">
      <c r="A433" s="3">
        <v>45612</v>
      </c>
      <c r="B433" s="31" t="s">
        <v>319</v>
      </c>
      <c r="C433" t="s">
        <v>18</v>
      </c>
      <c r="D433" s="1" t="s">
        <v>8</v>
      </c>
      <c r="E433" s="1">
        <v>1</v>
      </c>
      <c r="F433" s="23">
        <v>519</v>
      </c>
      <c r="G433" s="4">
        <f>Table1[[#This Row],[Cantidad]]*Table1[[#This Row],[Precio x unidad]]</f>
        <v>519</v>
      </c>
    </row>
    <row r="434" spans="1:7" x14ac:dyDescent="0.3">
      <c r="A434" s="3">
        <v>45617</v>
      </c>
      <c r="B434" s="31" t="s">
        <v>483</v>
      </c>
      <c r="C434" t="s">
        <v>312</v>
      </c>
      <c r="D434" s="1" t="s">
        <v>8</v>
      </c>
      <c r="E434" s="1">
        <v>1</v>
      </c>
      <c r="F434" s="23">
        <v>11560</v>
      </c>
      <c r="G434" s="4">
        <f>Table1[[#This Row],[Cantidad]]*Table1[[#This Row],[Precio x unidad]]</f>
        <v>11560</v>
      </c>
    </row>
    <row r="435" spans="1:7" x14ac:dyDescent="0.3">
      <c r="A435" s="3">
        <v>45626</v>
      </c>
      <c r="B435" s="31" t="s">
        <v>484</v>
      </c>
      <c r="C435" t="s">
        <v>312</v>
      </c>
      <c r="D435" s="1" t="s">
        <v>8</v>
      </c>
      <c r="E435" s="1">
        <v>1</v>
      </c>
      <c r="F435" s="23">
        <v>2900</v>
      </c>
      <c r="G435" s="4">
        <f>Table1[[#This Row],[Cantidad]]*Table1[[#This Row],[Precio x unidad]]</f>
        <v>2900</v>
      </c>
    </row>
    <row r="436" spans="1:7" x14ac:dyDescent="0.3">
      <c r="A436" s="3">
        <v>45626</v>
      </c>
      <c r="B436" s="31" t="s">
        <v>485</v>
      </c>
      <c r="C436" t="s">
        <v>312</v>
      </c>
      <c r="D436" s="1" t="s">
        <v>8</v>
      </c>
      <c r="E436" s="1">
        <v>1</v>
      </c>
      <c r="F436" s="23">
        <v>2000</v>
      </c>
      <c r="G436" s="4">
        <f>Table1[[#This Row],[Cantidad]]*Table1[[#This Row],[Precio x unidad]]</f>
        <v>2000</v>
      </c>
    </row>
    <row r="437" spans="1:7" x14ac:dyDescent="0.3">
      <c r="A437" s="3">
        <v>45626</v>
      </c>
      <c r="B437" s="31" t="s">
        <v>486</v>
      </c>
      <c r="C437" t="s">
        <v>312</v>
      </c>
      <c r="D437" s="1" t="s">
        <v>8</v>
      </c>
      <c r="E437" s="1">
        <v>1</v>
      </c>
      <c r="F437" s="23">
        <v>400</v>
      </c>
      <c r="G437" s="4">
        <f>Table1[[#This Row],[Cantidad]]*Table1[[#This Row],[Precio x unidad]]</f>
        <v>400</v>
      </c>
    </row>
    <row r="438" spans="1:7" x14ac:dyDescent="0.3">
      <c r="A438" s="3">
        <v>45626</v>
      </c>
      <c r="B438" s="31" t="s">
        <v>487</v>
      </c>
      <c r="C438" t="s">
        <v>312</v>
      </c>
      <c r="D438" s="1" t="s">
        <v>8</v>
      </c>
      <c r="E438" s="1">
        <v>1</v>
      </c>
      <c r="F438" s="23">
        <v>400</v>
      </c>
      <c r="G438" s="4">
        <f>Table1[[#This Row],[Cantidad]]*Table1[[#This Row],[Precio x unidad]]</f>
        <v>400</v>
      </c>
    </row>
    <row r="439" spans="1:7" x14ac:dyDescent="0.3">
      <c r="A439" s="3">
        <v>45626</v>
      </c>
      <c r="B439" s="31" t="s">
        <v>488</v>
      </c>
      <c r="C439" t="s">
        <v>191</v>
      </c>
      <c r="D439" s="1" t="s">
        <v>8</v>
      </c>
      <c r="E439" s="1">
        <v>1</v>
      </c>
      <c r="F439" s="23">
        <v>2700</v>
      </c>
      <c r="G439" s="4">
        <f>Table1[[#This Row],[Cantidad]]*Table1[[#This Row],[Precio x unidad]]</f>
        <v>2700</v>
      </c>
    </row>
    <row r="440" spans="1:7" x14ac:dyDescent="0.3">
      <c r="A440" s="3">
        <v>45626</v>
      </c>
      <c r="B440" s="31" t="s">
        <v>489</v>
      </c>
      <c r="C440" t="s">
        <v>312</v>
      </c>
      <c r="D440" s="1" t="s">
        <v>8</v>
      </c>
      <c r="E440" s="1">
        <v>1</v>
      </c>
      <c r="F440" s="23">
        <v>3600</v>
      </c>
      <c r="G440" s="4">
        <f>Table1[[#This Row],[Cantidad]]*Table1[[#This Row],[Precio x unidad]]</f>
        <v>3600</v>
      </c>
    </row>
    <row r="441" spans="1:7" x14ac:dyDescent="0.3">
      <c r="A441" s="3">
        <v>45626</v>
      </c>
      <c r="B441" s="31" t="s">
        <v>490</v>
      </c>
      <c r="C441" t="s">
        <v>312</v>
      </c>
      <c r="D441" s="1" t="s">
        <v>8</v>
      </c>
      <c r="E441" s="1">
        <v>1</v>
      </c>
      <c r="F441" s="23">
        <v>400</v>
      </c>
      <c r="G441" s="4">
        <f>Table1[[#This Row],[Cantidad]]*Table1[[#This Row],[Precio x unidad]]</f>
        <v>400</v>
      </c>
    </row>
    <row r="442" spans="1:7" x14ac:dyDescent="0.3">
      <c r="A442" s="3">
        <v>45626</v>
      </c>
      <c r="B442" t="s">
        <v>470</v>
      </c>
      <c r="C442" t="s">
        <v>312</v>
      </c>
      <c r="D442" s="1" t="s">
        <v>525</v>
      </c>
      <c r="E442" s="1">
        <v>1</v>
      </c>
      <c r="F442" s="23">
        <v>1200</v>
      </c>
      <c r="G442" s="4">
        <f>Table1[[#This Row],[Cantidad]]*Table1[[#This Row],[Precio x unidad]]</f>
        <v>1200</v>
      </c>
    </row>
    <row r="443" spans="1:7" x14ac:dyDescent="0.3">
      <c r="A443" s="3">
        <v>45626</v>
      </c>
      <c r="B443" s="31" t="s">
        <v>418</v>
      </c>
      <c r="C443" t="s">
        <v>18</v>
      </c>
      <c r="D443" s="1" t="s">
        <v>8</v>
      </c>
      <c r="E443" s="1">
        <v>1</v>
      </c>
      <c r="F443" s="23">
        <v>3500</v>
      </c>
      <c r="G443" s="4">
        <f>Table1[[#This Row],[Cantidad]]*Table1[[#This Row],[Precio x unidad]]</f>
        <v>3500</v>
      </c>
    </row>
    <row r="444" spans="1:7" x14ac:dyDescent="0.3">
      <c r="A444" s="3">
        <v>45626</v>
      </c>
      <c r="B444" s="31" t="s">
        <v>357</v>
      </c>
      <c r="C444" t="s">
        <v>18</v>
      </c>
      <c r="D444" s="1" t="s">
        <v>8</v>
      </c>
      <c r="E444" s="1">
        <v>1</v>
      </c>
      <c r="F444" s="23">
        <v>803</v>
      </c>
      <c r="G444" s="4">
        <f>Table1[[#This Row],[Cantidad]]*Table1[[#This Row],[Precio x unidad]]</f>
        <v>803</v>
      </c>
    </row>
    <row r="445" spans="1:7" x14ac:dyDescent="0.3">
      <c r="A445" s="3">
        <v>45626</v>
      </c>
      <c r="B445" s="31" t="s">
        <v>334</v>
      </c>
      <c r="C445" t="s">
        <v>312</v>
      </c>
      <c r="D445" s="1" t="s">
        <v>8</v>
      </c>
      <c r="E445" s="1">
        <v>1</v>
      </c>
      <c r="F445" s="23">
        <v>1719.76</v>
      </c>
      <c r="G445" s="4">
        <f>Table1[[#This Row],[Cantidad]]*Table1[[#This Row],[Precio x unidad]]</f>
        <v>1719.76</v>
      </c>
    </row>
    <row r="446" spans="1:7" x14ac:dyDescent="0.3">
      <c r="A446" s="3">
        <v>45629</v>
      </c>
      <c r="B446" s="31" t="s">
        <v>491</v>
      </c>
      <c r="C446" t="s">
        <v>312</v>
      </c>
      <c r="D446" s="1" t="s">
        <v>8</v>
      </c>
      <c r="E446" s="1">
        <v>1</v>
      </c>
      <c r="F446" s="23">
        <v>684</v>
      </c>
      <c r="G446" s="4">
        <f>Table1[[#This Row],[Cantidad]]*Table1[[#This Row],[Precio x unidad]]</f>
        <v>684</v>
      </c>
    </row>
    <row r="447" spans="1:7" x14ac:dyDescent="0.3">
      <c r="A447" s="3">
        <v>45629</v>
      </c>
      <c r="B447" s="31" t="s">
        <v>510</v>
      </c>
      <c r="C447" t="s">
        <v>312</v>
      </c>
      <c r="D447" s="1" t="s">
        <v>100</v>
      </c>
      <c r="E447" s="1">
        <v>1</v>
      </c>
      <c r="F447" s="23">
        <v>145</v>
      </c>
      <c r="G447" s="4">
        <f>Table1[[#This Row],[Cantidad]]*Table1[[#This Row],[Precio x unidad]]</f>
        <v>145</v>
      </c>
    </row>
    <row r="448" spans="1:7" x14ac:dyDescent="0.3">
      <c r="A448" s="3">
        <v>45629</v>
      </c>
      <c r="B448" s="31" t="s">
        <v>511</v>
      </c>
      <c r="C448" t="s">
        <v>312</v>
      </c>
      <c r="D448" s="1" t="s">
        <v>100</v>
      </c>
      <c r="E448" s="1">
        <v>1</v>
      </c>
      <c r="F448" s="23">
        <v>25</v>
      </c>
      <c r="G448" s="4">
        <f>Table1[[#This Row],[Cantidad]]*Table1[[#This Row],[Precio x unidad]]</f>
        <v>25</v>
      </c>
    </row>
    <row r="449" spans="1:7" x14ac:dyDescent="0.3">
      <c r="A449" s="3">
        <v>45629</v>
      </c>
      <c r="B449" s="31" t="s">
        <v>517</v>
      </c>
      <c r="C449" t="s">
        <v>312</v>
      </c>
      <c r="D449" s="1" t="s">
        <v>100</v>
      </c>
      <c r="E449" s="1">
        <v>1</v>
      </c>
      <c r="F449" s="23">
        <v>20</v>
      </c>
      <c r="G449" s="4">
        <f>Table1[[#This Row],[Cantidad]]*Table1[[#This Row],[Precio x unidad]]</f>
        <v>20</v>
      </c>
    </row>
    <row r="450" spans="1:7" x14ac:dyDescent="0.3">
      <c r="A450" s="3">
        <v>45629</v>
      </c>
      <c r="B450" s="31" t="s">
        <v>514</v>
      </c>
      <c r="C450" t="s">
        <v>312</v>
      </c>
      <c r="D450" s="1" t="s">
        <v>100</v>
      </c>
      <c r="E450" s="1">
        <v>1</v>
      </c>
      <c r="F450" s="23">
        <v>15</v>
      </c>
      <c r="G450" s="4">
        <f>Table1[[#This Row],[Cantidad]]*Table1[[#This Row],[Precio x unidad]]</f>
        <v>15</v>
      </c>
    </row>
    <row r="451" spans="1:7" x14ac:dyDescent="0.3">
      <c r="A451" s="3">
        <v>45635</v>
      </c>
      <c r="B451" s="31" t="s">
        <v>492</v>
      </c>
      <c r="C451" t="s">
        <v>312</v>
      </c>
      <c r="D451" s="1" t="s">
        <v>8</v>
      </c>
      <c r="E451" s="1">
        <v>1</v>
      </c>
      <c r="F451" s="23">
        <v>400</v>
      </c>
      <c r="G451" s="4">
        <f>Table1[[#This Row],[Cantidad]]*Table1[[#This Row],[Precio x unidad]]</f>
        <v>400</v>
      </c>
    </row>
    <row r="452" spans="1:7" x14ac:dyDescent="0.3">
      <c r="A452" s="3">
        <v>45637</v>
      </c>
      <c r="B452" s="31" t="s">
        <v>533</v>
      </c>
      <c r="C452" t="s">
        <v>18</v>
      </c>
      <c r="D452" s="1" t="s">
        <v>19</v>
      </c>
      <c r="E452" s="1">
        <v>2</v>
      </c>
      <c r="F452" s="23">
        <v>596.22</v>
      </c>
      <c r="G452" s="4">
        <f>Table1[[#This Row],[Cantidad]]*Table1[[#This Row],[Precio x unidad]]</f>
        <v>1192.44</v>
      </c>
    </row>
    <row r="453" spans="1:7" x14ac:dyDescent="0.3">
      <c r="A453" s="3">
        <v>45642</v>
      </c>
      <c r="B453" s="31" t="s">
        <v>493</v>
      </c>
      <c r="C453" t="s">
        <v>312</v>
      </c>
      <c r="D453" s="1" t="s">
        <v>8</v>
      </c>
      <c r="E453" s="1">
        <v>1</v>
      </c>
      <c r="F453" s="23">
        <v>3500</v>
      </c>
      <c r="G453" s="4">
        <f>Table1[[#This Row],[Cantidad]]*Table1[[#This Row],[Precio x unidad]]</f>
        <v>3500</v>
      </c>
    </row>
    <row r="454" spans="1:7" x14ac:dyDescent="0.3">
      <c r="A454" s="3">
        <v>45642</v>
      </c>
      <c r="B454" s="31" t="s">
        <v>494</v>
      </c>
      <c r="C454" t="s">
        <v>312</v>
      </c>
      <c r="D454" s="1" t="s">
        <v>8</v>
      </c>
      <c r="E454" s="1">
        <v>1</v>
      </c>
      <c r="F454" s="23">
        <v>1200</v>
      </c>
      <c r="G454" s="4">
        <f>Table1[[#This Row],[Cantidad]]*Table1[[#This Row],[Precio x unidad]]</f>
        <v>1200</v>
      </c>
    </row>
    <row r="455" spans="1:7" x14ac:dyDescent="0.3">
      <c r="A455" s="3">
        <v>45643</v>
      </c>
      <c r="B455" s="31" t="s">
        <v>516</v>
      </c>
      <c r="C455" t="s">
        <v>312</v>
      </c>
      <c r="D455" s="1" t="s">
        <v>100</v>
      </c>
      <c r="E455" s="1">
        <v>1</v>
      </c>
      <c r="F455" s="23">
        <v>35</v>
      </c>
      <c r="G455" s="4">
        <f>Table1[[#This Row],[Cantidad]]*Table1[[#This Row],[Precio x unidad]]</f>
        <v>35</v>
      </c>
    </row>
    <row r="456" spans="1:7" x14ac:dyDescent="0.3">
      <c r="A456" s="3">
        <v>45644</v>
      </c>
      <c r="B456" t="s">
        <v>512</v>
      </c>
      <c r="C456" t="s">
        <v>312</v>
      </c>
      <c r="D456" s="1" t="s">
        <v>100</v>
      </c>
      <c r="E456" s="1">
        <v>1</v>
      </c>
      <c r="F456" s="23">
        <v>25</v>
      </c>
      <c r="G456" s="4">
        <f>Table1[[#This Row],[Cantidad]]*Table1[[#This Row],[Precio x unidad]]</f>
        <v>25</v>
      </c>
    </row>
    <row r="457" spans="1:7" x14ac:dyDescent="0.3">
      <c r="A457" s="3">
        <v>45644</v>
      </c>
      <c r="B457" t="s">
        <v>513</v>
      </c>
      <c r="C457" t="s">
        <v>312</v>
      </c>
      <c r="D457" s="1" t="s">
        <v>100</v>
      </c>
      <c r="E457" s="1">
        <v>1</v>
      </c>
      <c r="F457" s="23">
        <v>17</v>
      </c>
      <c r="G457" s="4">
        <f>Table1[[#This Row],[Cantidad]]*Table1[[#This Row],[Precio x unidad]]</f>
        <v>17</v>
      </c>
    </row>
    <row r="458" spans="1:7" x14ac:dyDescent="0.3">
      <c r="A458" s="3">
        <v>45644</v>
      </c>
      <c r="B458" s="31" t="s">
        <v>514</v>
      </c>
      <c r="C458" t="s">
        <v>312</v>
      </c>
      <c r="D458" s="1" t="s">
        <v>100</v>
      </c>
      <c r="E458" s="1">
        <v>1</v>
      </c>
      <c r="F458" s="23">
        <v>15</v>
      </c>
      <c r="G458" s="4">
        <f>Table1[[#This Row],[Cantidad]]*Table1[[#This Row],[Precio x unidad]]</f>
        <v>15</v>
      </c>
    </row>
    <row r="459" spans="1:7" x14ac:dyDescent="0.3">
      <c r="A459" s="3">
        <v>45646</v>
      </c>
      <c r="B459" s="31" t="s">
        <v>495</v>
      </c>
      <c r="C459" t="s">
        <v>312</v>
      </c>
      <c r="D459" s="1" t="s">
        <v>8</v>
      </c>
      <c r="E459" s="1">
        <v>1</v>
      </c>
      <c r="F459" s="23">
        <v>11560</v>
      </c>
      <c r="G459" s="4">
        <f>Table1[[#This Row],[Cantidad]]*Table1[[#This Row],[Precio x unidad]]</f>
        <v>11560</v>
      </c>
    </row>
    <row r="460" spans="1:7" x14ac:dyDescent="0.3">
      <c r="A460" s="3">
        <v>45646</v>
      </c>
      <c r="B460" s="31" t="s">
        <v>385</v>
      </c>
      <c r="C460" t="s">
        <v>312</v>
      </c>
      <c r="D460" s="1" t="s">
        <v>8</v>
      </c>
      <c r="E460" s="1">
        <v>1</v>
      </c>
      <c r="F460" s="23">
        <f>690+50</f>
        <v>740</v>
      </c>
      <c r="G460" s="4">
        <f>Table1[[#This Row],[Cantidad]]*Table1[[#This Row],[Precio x unidad]]</f>
        <v>740</v>
      </c>
    </row>
    <row r="461" spans="1:7" x14ac:dyDescent="0.3">
      <c r="A461" s="3">
        <v>45649</v>
      </c>
      <c r="B461" s="31" t="s">
        <v>496</v>
      </c>
      <c r="C461" t="s">
        <v>312</v>
      </c>
      <c r="D461" s="1" t="s">
        <v>8</v>
      </c>
      <c r="E461" s="1">
        <v>1</v>
      </c>
      <c r="F461" s="23">
        <v>400</v>
      </c>
      <c r="G461" s="4">
        <f>Table1[[#This Row],[Cantidad]]*Table1[[#This Row],[Precio x unidad]]</f>
        <v>400</v>
      </c>
    </row>
    <row r="462" spans="1:7" x14ac:dyDescent="0.3">
      <c r="A462" s="3">
        <v>45649</v>
      </c>
      <c r="B462" s="31" t="s">
        <v>319</v>
      </c>
      <c r="C462" t="s">
        <v>18</v>
      </c>
      <c r="D462" s="1" t="s">
        <v>8</v>
      </c>
      <c r="E462" s="1">
        <v>1</v>
      </c>
      <c r="F462" s="23">
        <v>569</v>
      </c>
      <c r="G462" s="4">
        <f>Table1[[#This Row],[Cantidad]]*Table1[[#This Row],[Precio x unidad]]</f>
        <v>569</v>
      </c>
    </row>
    <row r="463" spans="1:7" x14ac:dyDescent="0.3">
      <c r="A463" s="3">
        <v>45656</v>
      </c>
      <c r="B463" t="s">
        <v>526</v>
      </c>
      <c r="C463" t="s">
        <v>312</v>
      </c>
      <c r="D463" s="1" t="s">
        <v>8</v>
      </c>
      <c r="E463" s="1">
        <v>1</v>
      </c>
      <c r="F463" s="23">
        <v>1500</v>
      </c>
      <c r="G463" s="4">
        <v>1500</v>
      </c>
    </row>
    <row r="464" spans="1:7" x14ac:dyDescent="0.3">
      <c r="A464" s="3">
        <v>45657</v>
      </c>
      <c r="B464" s="31" t="s">
        <v>418</v>
      </c>
      <c r="C464" t="s">
        <v>312</v>
      </c>
      <c r="D464" s="1" t="s">
        <v>525</v>
      </c>
      <c r="E464" s="1">
        <v>1</v>
      </c>
      <c r="F464" s="23">
        <v>3500</v>
      </c>
      <c r="G464" s="4">
        <f>Table1[[#This Row],[Cantidad]]*Table1[[#This Row],[Precio x unidad]]</f>
        <v>3500</v>
      </c>
    </row>
    <row r="465" spans="1:7" x14ac:dyDescent="0.3">
      <c r="A465" s="3">
        <v>45657</v>
      </c>
      <c r="B465" t="s">
        <v>478</v>
      </c>
      <c r="C465" t="s">
        <v>312</v>
      </c>
      <c r="D465" s="1" t="s">
        <v>525</v>
      </c>
      <c r="E465" s="1">
        <v>1</v>
      </c>
      <c r="F465" s="23">
        <v>400</v>
      </c>
      <c r="G465" s="4">
        <f>Table1[[#This Row],[Cantidad]]*Table1[[#This Row],[Precio x unidad]]</f>
        <v>400</v>
      </c>
    </row>
    <row r="466" spans="1:7" x14ac:dyDescent="0.3">
      <c r="A466" s="3">
        <v>45657</v>
      </c>
      <c r="B466" t="s">
        <v>470</v>
      </c>
      <c r="C466" t="s">
        <v>312</v>
      </c>
      <c r="D466" s="1" t="s">
        <v>525</v>
      </c>
      <c r="E466" s="1">
        <v>1</v>
      </c>
      <c r="F466" s="23">
        <v>650</v>
      </c>
      <c r="G466" s="4">
        <f>Table1[[#This Row],[Cantidad]]*Table1[[#This Row],[Precio x unidad]]</f>
        <v>650</v>
      </c>
    </row>
    <row r="467" spans="1:7" x14ac:dyDescent="0.3">
      <c r="A467" s="3">
        <v>45657</v>
      </c>
      <c r="B467" t="s">
        <v>394</v>
      </c>
      <c r="C467" t="s">
        <v>312</v>
      </c>
      <c r="D467" s="1" t="s">
        <v>525</v>
      </c>
      <c r="E467" s="1">
        <v>1</v>
      </c>
      <c r="F467" s="23">
        <v>1050</v>
      </c>
      <c r="G467" s="4">
        <f>Table1[[#This Row],[Cantidad]]*Table1[[#This Row],[Precio x unidad]]</f>
        <v>1050</v>
      </c>
    </row>
    <row r="468" spans="1:7" x14ac:dyDescent="0.3">
      <c r="A468" s="3">
        <v>45657</v>
      </c>
      <c r="B468" t="s">
        <v>527</v>
      </c>
      <c r="C468" t="s">
        <v>312</v>
      </c>
      <c r="D468" s="1" t="s">
        <v>8</v>
      </c>
      <c r="E468" s="1">
        <v>1</v>
      </c>
      <c r="F468" s="23">
        <v>2231</v>
      </c>
      <c r="G468" s="4">
        <v>2231</v>
      </c>
    </row>
    <row r="469" spans="1:7" x14ac:dyDescent="0.3">
      <c r="A469" s="3">
        <v>45657</v>
      </c>
      <c r="B469" t="s">
        <v>360</v>
      </c>
      <c r="C469" t="s">
        <v>312</v>
      </c>
      <c r="D469" s="1" t="s">
        <v>525</v>
      </c>
      <c r="E469" s="1">
        <v>1</v>
      </c>
      <c r="F469" s="23">
        <v>1050</v>
      </c>
      <c r="G469" s="4">
        <f>Table1[[#This Row],[Cantidad]]*Table1[[#This Row],[Precio x unidad]]</f>
        <v>1050</v>
      </c>
    </row>
    <row r="470" spans="1:7" x14ac:dyDescent="0.3">
      <c r="A470" s="3">
        <v>45657</v>
      </c>
      <c r="B470" s="31" t="s">
        <v>364</v>
      </c>
      <c r="C470" t="s">
        <v>312</v>
      </c>
      <c r="D470" s="1" t="s">
        <v>525</v>
      </c>
      <c r="E470" s="1">
        <v>1</v>
      </c>
      <c r="F470" s="23">
        <v>3350</v>
      </c>
      <c r="G470" s="4">
        <f>Table1[[#This Row],[Cantidad]]*Table1[[#This Row],[Precio x unidad]]</f>
        <v>3350</v>
      </c>
    </row>
    <row r="471" spans="1:7" x14ac:dyDescent="0.3">
      <c r="A471" s="3">
        <v>45657</v>
      </c>
      <c r="B471" t="s">
        <v>455</v>
      </c>
      <c r="C471" t="s">
        <v>312</v>
      </c>
      <c r="D471" s="1" t="s">
        <v>525</v>
      </c>
      <c r="E471" s="1">
        <v>1</v>
      </c>
      <c r="F471" s="23">
        <v>3150</v>
      </c>
      <c r="G471" s="4">
        <f>Table1[[#This Row],[Cantidad]]*Table1[[#This Row],[Precio x unidad]]</f>
        <v>3150</v>
      </c>
    </row>
    <row r="472" spans="1:7" x14ac:dyDescent="0.3">
      <c r="A472" s="3">
        <v>45657</v>
      </c>
      <c r="B472" t="s">
        <v>365</v>
      </c>
      <c r="C472" t="s">
        <v>312</v>
      </c>
      <c r="D472" s="1" t="s">
        <v>525</v>
      </c>
      <c r="E472" s="1">
        <v>1</v>
      </c>
      <c r="F472" s="23">
        <v>2650</v>
      </c>
      <c r="G472" s="4">
        <f>Table1[[#This Row],[Cantidad]]*Table1[[#This Row],[Precio x unidad]]</f>
        <v>2650</v>
      </c>
    </row>
    <row r="473" spans="1:7" x14ac:dyDescent="0.3">
      <c r="A473" s="3">
        <v>45657</v>
      </c>
      <c r="B473" s="31" t="s">
        <v>334</v>
      </c>
      <c r="C473" t="s">
        <v>312</v>
      </c>
      <c r="D473" s="1" t="s">
        <v>8</v>
      </c>
      <c r="E473" s="1">
        <v>1</v>
      </c>
      <c r="F473" s="23">
        <v>1608.92</v>
      </c>
      <c r="G473" s="4">
        <f>Table1[[#This Row],[Cantidad]]*Table1[[#This Row],[Precio x unidad]]</f>
        <v>1608.92</v>
      </c>
    </row>
    <row r="474" spans="1:7" x14ac:dyDescent="0.3">
      <c r="A474" s="3">
        <v>45663</v>
      </c>
      <c r="B474" s="31" t="s">
        <v>497</v>
      </c>
      <c r="C474" t="s">
        <v>312</v>
      </c>
      <c r="D474" s="1" t="s">
        <v>8</v>
      </c>
      <c r="E474" s="1">
        <v>1</v>
      </c>
      <c r="F474" s="23">
        <v>400</v>
      </c>
      <c r="G474" s="4">
        <f>Table1[[#This Row],[Cantidad]]*Table1[[#This Row],[Precio x unidad]]</f>
        <v>400</v>
      </c>
    </row>
    <row r="475" spans="1:7" x14ac:dyDescent="0.3">
      <c r="A475" s="3">
        <v>45665</v>
      </c>
      <c r="B475" s="31" t="s">
        <v>279</v>
      </c>
      <c r="C475" t="s">
        <v>191</v>
      </c>
      <c r="D475" s="1" t="s">
        <v>8</v>
      </c>
      <c r="E475" s="1">
        <v>1</v>
      </c>
      <c r="F475" s="23">
        <v>5000</v>
      </c>
      <c r="G475" s="4">
        <f>Table1[[#This Row],[Cantidad]]*Table1[[#This Row],[Precio x unidad]]</f>
        <v>5000</v>
      </c>
    </row>
    <row r="476" spans="1:7" x14ac:dyDescent="0.3">
      <c r="A476" s="3">
        <v>45670</v>
      </c>
      <c r="B476" s="31" t="s">
        <v>536</v>
      </c>
      <c r="C476" t="s">
        <v>206</v>
      </c>
      <c r="D476" s="1" t="s">
        <v>100</v>
      </c>
      <c r="E476" s="1">
        <v>1</v>
      </c>
      <c r="F476" s="23">
        <v>1500</v>
      </c>
      <c r="G476" s="4">
        <f>Table1[[#This Row],[Cantidad]]*Table1[[#This Row],[Precio x unidad]]</f>
        <v>1500</v>
      </c>
    </row>
    <row r="477" spans="1:7" x14ac:dyDescent="0.3">
      <c r="A477" s="3">
        <v>45671</v>
      </c>
      <c r="B477" s="31" t="s">
        <v>515</v>
      </c>
      <c r="C477" t="s">
        <v>312</v>
      </c>
      <c r="D477" s="1" t="s">
        <v>100</v>
      </c>
      <c r="E477" s="1">
        <v>1</v>
      </c>
      <c r="F477" s="23">
        <v>50</v>
      </c>
      <c r="G477" s="4">
        <f>Table1[[#This Row],[Cantidad]]*Table1[[#This Row],[Precio x unidad]]</f>
        <v>50</v>
      </c>
    </row>
    <row r="478" spans="1:7" x14ac:dyDescent="0.3">
      <c r="A478" s="3">
        <v>45671</v>
      </c>
      <c r="B478" s="31" t="s">
        <v>388</v>
      </c>
      <c r="C478" t="s">
        <v>312</v>
      </c>
      <c r="D478" s="1" t="s">
        <v>8</v>
      </c>
      <c r="E478" s="1">
        <v>1</v>
      </c>
      <c r="F478" s="23">
        <v>400</v>
      </c>
      <c r="G478" s="4">
        <f>Table1[[#This Row],[Cantidad]]*Table1[[#This Row],[Precio x unidad]]</f>
        <v>400</v>
      </c>
    </row>
    <row r="479" spans="1:7" x14ac:dyDescent="0.3">
      <c r="A479" s="3">
        <v>45673</v>
      </c>
      <c r="B479" s="31" t="s">
        <v>418</v>
      </c>
      <c r="C479" t="s">
        <v>312</v>
      </c>
      <c r="D479" s="1" t="s">
        <v>8</v>
      </c>
      <c r="E479" s="1">
        <v>1</v>
      </c>
      <c r="F479" s="23">
        <v>2150</v>
      </c>
      <c r="G479" s="4">
        <f>Table1[[#This Row],[Cantidad]]*Table1[[#This Row],[Precio x unidad]]</f>
        <v>2150</v>
      </c>
    </row>
    <row r="480" spans="1:7" x14ac:dyDescent="0.3">
      <c r="A480" s="3">
        <v>45673</v>
      </c>
      <c r="B480" s="31" t="s">
        <v>418</v>
      </c>
      <c r="C480" t="s">
        <v>312</v>
      </c>
      <c r="D480" s="1" t="s">
        <v>100</v>
      </c>
      <c r="E480" s="1">
        <v>1</v>
      </c>
      <c r="F480" s="23">
        <v>1350</v>
      </c>
      <c r="G480" s="4">
        <v>1350</v>
      </c>
    </row>
    <row r="481" spans="1:7" x14ac:dyDescent="0.3">
      <c r="A481" s="3">
        <v>45677</v>
      </c>
      <c r="B481" s="31" t="s">
        <v>257</v>
      </c>
      <c r="C481" t="s">
        <v>312</v>
      </c>
      <c r="D481" s="1" t="s">
        <v>100</v>
      </c>
      <c r="E481" s="1">
        <v>1</v>
      </c>
      <c r="F481" s="23">
        <v>39</v>
      </c>
      <c r="G481" s="4">
        <f>Table1[[#This Row],[Cantidad]]*Table1[[#This Row],[Precio x unidad]]</f>
        <v>39</v>
      </c>
    </row>
    <row r="482" spans="1:7" x14ac:dyDescent="0.3">
      <c r="A482" s="3">
        <v>45677</v>
      </c>
      <c r="B482" s="31" t="s">
        <v>357</v>
      </c>
      <c r="C482" t="s">
        <v>18</v>
      </c>
      <c r="D482" s="1" t="s">
        <v>8</v>
      </c>
      <c r="E482" s="1">
        <v>1</v>
      </c>
      <c r="F482" s="23">
        <v>812</v>
      </c>
      <c r="G482" s="4">
        <f>Table1[[#This Row],[Cantidad]]*Table1[[#This Row],[Precio x unidad]]</f>
        <v>812</v>
      </c>
    </row>
    <row r="483" spans="1:7" x14ac:dyDescent="0.3">
      <c r="A483" s="3">
        <v>45678</v>
      </c>
      <c r="B483" s="31" t="s">
        <v>528</v>
      </c>
      <c r="C483" t="s">
        <v>312</v>
      </c>
      <c r="D483" s="1" t="s">
        <v>8</v>
      </c>
      <c r="E483" s="1">
        <v>1</v>
      </c>
      <c r="F483" s="23">
        <v>11560</v>
      </c>
      <c r="G483" s="4">
        <f>Table1[[#This Row],[Cantidad]]*Table1[[#This Row],[Precio x unidad]]</f>
        <v>11560</v>
      </c>
    </row>
    <row r="484" spans="1:7" x14ac:dyDescent="0.3">
      <c r="A484" s="3">
        <v>45678</v>
      </c>
      <c r="B484" s="31" t="s">
        <v>529</v>
      </c>
      <c r="C484" t="s">
        <v>312</v>
      </c>
      <c r="D484" s="1" t="s">
        <v>8</v>
      </c>
      <c r="E484" s="1">
        <v>1</v>
      </c>
      <c r="F484" s="23">
        <v>400</v>
      </c>
      <c r="G484" s="4">
        <f>Table1[[#This Row],[Cantidad]]*Table1[[#This Row],[Precio x unidad]]</f>
        <v>400</v>
      </c>
    </row>
    <row r="485" spans="1:7" x14ac:dyDescent="0.3">
      <c r="A485" s="3">
        <v>45679</v>
      </c>
      <c r="B485" s="31" t="s">
        <v>319</v>
      </c>
      <c r="C485" t="s">
        <v>18</v>
      </c>
      <c r="D485" s="1" t="s">
        <v>8</v>
      </c>
      <c r="E485" s="1">
        <v>1</v>
      </c>
      <c r="F485" s="23">
        <v>569</v>
      </c>
      <c r="G485" s="4">
        <f>Table1[[#This Row],[Cantidad]]*Table1[[#This Row],[Precio x unidad]]</f>
        <v>569</v>
      </c>
    </row>
    <row r="486" spans="1:7" x14ac:dyDescent="0.3">
      <c r="A486" s="3">
        <v>45682</v>
      </c>
      <c r="B486" s="31" t="s">
        <v>530</v>
      </c>
      <c r="C486" t="s">
        <v>312</v>
      </c>
      <c r="D486" s="1" t="s">
        <v>8</v>
      </c>
      <c r="E486" s="1">
        <v>1</v>
      </c>
      <c r="F486" s="23">
        <v>400</v>
      </c>
      <c r="G486" s="4">
        <f>Table1[[#This Row],[Cantidad]]*Table1[[#This Row],[Precio x unidad]]</f>
        <v>400</v>
      </c>
    </row>
    <row r="487" spans="1:7" x14ac:dyDescent="0.3">
      <c r="A487" s="3">
        <v>45688</v>
      </c>
      <c r="B487" t="s">
        <v>470</v>
      </c>
      <c r="C487" t="s">
        <v>312</v>
      </c>
      <c r="D487" s="1" t="s">
        <v>8</v>
      </c>
      <c r="E487" s="1">
        <v>1</v>
      </c>
      <c r="F487" s="23">
        <v>480</v>
      </c>
      <c r="G487" s="4">
        <f>Table1[[#This Row],[Cantidad]]*Table1[[#This Row],[Precio x unidad]]</f>
        <v>480</v>
      </c>
    </row>
    <row r="488" spans="1:7" x14ac:dyDescent="0.3">
      <c r="A488" s="3">
        <v>45688</v>
      </c>
      <c r="B488" s="31" t="s">
        <v>364</v>
      </c>
      <c r="C488" t="s">
        <v>312</v>
      </c>
      <c r="D488" s="1" t="s">
        <v>8</v>
      </c>
      <c r="E488" s="1">
        <v>1</v>
      </c>
      <c r="F488" s="23">
        <v>3980</v>
      </c>
      <c r="G488" s="4">
        <f>Table1[[#This Row],[Cantidad]]*Table1[[#This Row],[Precio x unidad]]</f>
        <v>3980</v>
      </c>
    </row>
    <row r="489" spans="1:7" x14ac:dyDescent="0.3">
      <c r="A489" s="3">
        <v>45688</v>
      </c>
      <c r="B489" s="31" t="s">
        <v>418</v>
      </c>
      <c r="C489" t="s">
        <v>312</v>
      </c>
      <c r="D489" s="1" t="s">
        <v>8</v>
      </c>
      <c r="E489" s="1">
        <v>1</v>
      </c>
      <c r="F489" s="23">
        <v>3500</v>
      </c>
      <c r="G489" s="4">
        <f>Table1[[#This Row],[Cantidad]]*Table1[[#This Row],[Precio x unidad]]</f>
        <v>3500</v>
      </c>
    </row>
    <row r="490" spans="1:7" x14ac:dyDescent="0.3">
      <c r="A490" s="3">
        <v>45688</v>
      </c>
      <c r="B490" t="s">
        <v>394</v>
      </c>
      <c r="C490" t="s">
        <v>312</v>
      </c>
      <c r="D490" s="1" t="s">
        <v>8</v>
      </c>
      <c r="E490" s="1">
        <v>1</v>
      </c>
      <c r="F490" s="23">
        <v>1280</v>
      </c>
      <c r="G490" s="4">
        <f>Table1[[#This Row],[Cantidad]]*Table1[[#This Row],[Precio x unidad]]</f>
        <v>1280</v>
      </c>
    </row>
    <row r="491" spans="1:7" x14ac:dyDescent="0.3">
      <c r="A491" s="3">
        <v>45688</v>
      </c>
      <c r="B491" t="s">
        <v>360</v>
      </c>
      <c r="C491" t="s">
        <v>312</v>
      </c>
      <c r="D491" s="1" t="s">
        <v>8</v>
      </c>
      <c r="E491" s="1">
        <v>1</v>
      </c>
      <c r="F491" s="23">
        <v>800</v>
      </c>
      <c r="G491" s="4">
        <f>Table1[[#This Row],[Cantidad]]*Table1[[#This Row],[Precio x unidad]]</f>
        <v>800</v>
      </c>
    </row>
    <row r="492" spans="1:7" x14ac:dyDescent="0.3">
      <c r="A492" s="3">
        <v>45688</v>
      </c>
      <c r="B492" t="s">
        <v>478</v>
      </c>
      <c r="C492" t="s">
        <v>312</v>
      </c>
      <c r="D492" s="1" t="s">
        <v>8</v>
      </c>
      <c r="E492" s="1">
        <v>1</v>
      </c>
      <c r="F492" s="23">
        <v>800</v>
      </c>
      <c r="G492" s="4">
        <f>Table1[[#This Row],[Cantidad]]*Table1[[#This Row],[Precio x unidad]]</f>
        <v>800</v>
      </c>
    </row>
    <row r="493" spans="1:7" x14ac:dyDescent="0.3">
      <c r="A493" s="3">
        <v>45688</v>
      </c>
      <c r="B493" t="s">
        <v>455</v>
      </c>
      <c r="C493" t="s">
        <v>312</v>
      </c>
      <c r="D493" s="1" t="s">
        <v>8</v>
      </c>
      <c r="E493" s="1">
        <v>1</v>
      </c>
      <c r="F493" s="23">
        <v>2900</v>
      </c>
      <c r="G493" s="4">
        <f>Table1[[#This Row],[Cantidad]]*Table1[[#This Row],[Precio x unidad]]</f>
        <v>2900</v>
      </c>
    </row>
    <row r="494" spans="1:7" x14ac:dyDescent="0.3">
      <c r="A494" s="3">
        <v>45688</v>
      </c>
      <c r="B494" t="s">
        <v>365</v>
      </c>
      <c r="C494" t="s">
        <v>312</v>
      </c>
      <c r="D494" s="1" t="s">
        <v>8</v>
      </c>
      <c r="E494" s="1">
        <v>1</v>
      </c>
      <c r="F494" s="23">
        <v>1600</v>
      </c>
      <c r="G494" s="4">
        <f>Table1[[#This Row],[Cantidad]]*Table1[[#This Row],[Precio x unidad]]</f>
        <v>1600</v>
      </c>
    </row>
    <row r="495" spans="1:7" x14ac:dyDescent="0.3">
      <c r="A495" s="3">
        <v>45688</v>
      </c>
      <c r="B495" s="31" t="s">
        <v>334</v>
      </c>
      <c r="C495" t="s">
        <v>312</v>
      </c>
      <c r="D495" s="1" t="s">
        <v>8</v>
      </c>
      <c r="E495" s="1">
        <v>1</v>
      </c>
      <c r="F495" s="23">
        <v>1718.54</v>
      </c>
      <c r="G495" s="4">
        <f>Table1[[#This Row],[Cantidad]]*Table1[[#This Row],[Precio x unidad]]</f>
        <v>1718.54</v>
      </c>
    </row>
    <row r="496" spans="1:7" x14ac:dyDescent="0.3">
      <c r="A496" s="3">
        <v>45690</v>
      </c>
      <c r="B496" s="31" t="s">
        <v>548</v>
      </c>
      <c r="C496" t="s">
        <v>312</v>
      </c>
      <c r="D496" s="1" t="s">
        <v>100</v>
      </c>
      <c r="E496" s="1">
        <v>1</v>
      </c>
      <c r="F496" s="23">
        <v>70</v>
      </c>
      <c r="G496" s="4">
        <f>Table1[[#This Row],[Cantidad]]*Table1[[#This Row],[Precio x unidad]]</f>
        <v>70</v>
      </c>
    </row>
    <row r="497" spans="1:7" x14ac:dyDescent="0.3">
      <c r="A497" s="3">
        <v>45692</v>
      </c>
      <c r="B497" s="31" t="s">
        <v>519</v>
      </c>
      <c r="C497" t="s">
        <v>312</v>
      </c>
      <c r="D497" s="1" t="s">
        <v>8</v>
      </c>
      <c r="E497" s="1">
        <v>1</v>
      </c>
      <c r="F497" s="23">
        <v>400</v>
      </c>
      <c r="G497" s="4">
        <f>Table1[[#This Row],[Cantidad]]*Table1[[#This Row],[Precio x unidad]]</f>
        <v>400</v>
      </c>
    </row>
    <row r="498" spans="1:7" x14ac:dyDescent="0.3">
      <c r="A498" s="3">
        <v>45692</v>
      </c>
      <c r="B498" s="31" t="s">
        <v>253</v>
      </c>
      <c r="C498" t="s">
        <v>312</v>
      </c>
      <c r="D498" s="1" t="s">
        <v>100</v>
      </c>
      <c r="E498" s="1">
        <v>1</v>
      </c>
      <c r="F498" s="23">
        <v>45</v>
      </c>
      <c r="G498" s="4">
        <f>Table1[[#This Row],[Cantidad]]*Table1[[#This Row],[Precio x unidad]]</f>
        <v>45</v>
      </c>
    </row>
    <row r="499" spans="1:7" x14ac:dyDescent="0.3">
      <c r="A499" s="3">
        <v>45693</v>
      </c>
      <c r="B499" s="31" t="s">
        <v>549</v>
      </c>
      <c r="C499" t="s">
        <v>312</v>
      </c>
      <c r="D499" s="1" t="s">
        <v>100</v>
      </c>
      <c r="E499" s="1">
        <v>1</v>
      </c>
      <c r="F499" s="23">
        <v>210</v>
      </c>
      <c r="G499" s="4">
        <f>Table1[[#This Row],[Cantidad]]*Table1[[#This Row],[Precio x unidad]]</f>
        <v>210</v>
      </c>
    </row>
    <row r="500" spans="1:7" x14ac:dyDescent="0.3">
      <c r="A500" s="3">
        <v>45693</v>
      </c>
      <c r="B500" s="31" t="s">
        <v>477</v>
      </c>
      <c r="C500" t="s">
        <v>312</v>
      </c>
      <c r="D500" s="1" t="s">
        <v>100</v>
      </c>
      <c r="E500" s="1">
        <v>1</v>
      </c>
      <c r="F500" s="23">
        <v>87</v>
      </c>
      <c r="G500" s="4">
        <f>Table1[[#This Row],[Cantidad]]*Table1[[#This Row],[Precio x unidad]]</f>
        <v>87</v>
      </c>
    </row>
    <row r="501" spans="1:7" x14ac:dyDescent="0.3">
      <c r="A501" s="3">
        <v>45699</v>
      </c>
      <c r="B501" s="31" t="s">
        <v>518</v>
      </c>
      <c r="C501" t="s">
        <v>312</v>
      </c>
      <c r="D501" s="1" t="s">
        <v>8</v>
      </c>
      <c r="E501" s="1">
        <v>1</v>
      </c>
      <c r="F501" s="23">
        <v>400</v>
      </c>
      <c r="G501" s="4">
        <f>Table1[[#This Row],[Cantidad]]*Table1[[#This Row],[Precio x unidad]]</f>
        <v>400</v>
      </c>
    </row>
    <row r="502" spans="1:7" x14ac:dyDescent="0.3">
      <c r="A502" s="3">
        <v>45702</v>
      </c>
      <c r="B502" s="31" t="s">
        <v>395</v>
      </c>
      <c r="C502" t="s">
        <v>312</v>
      </c>
      <c r="D502" s="1" t="s">
        <v>100</v>
      </c>
      <c r="E502" s="1">
        <v>1</v>
      </c>
      <c r="F502" s="23">
        <v>792</v>
      </c>
      <c r="G502" s="4">
        <f>Table1[[#This Row],[Cantidad]]*Table1[[#This Row],[Precio x unidad]]</f>
        <v>792</v>
      </c>
    </row>
    <row r="503" spans="1:7" x14ac:dyDescent="0.3">
      <c r="A503" s="3">
        <v>45704</v>
      </c>
      <c r="B503" s="31" t="s">
        <v>319</v>
      </c>
      <c r="C503" t="s">
        <v>18</v>
      </c>
      <c r="D503" s="1" t="s">
        <v>8</v>
      </c>
      <c r="E503" s="1">
        <v>1</v>
      </c>
      <c r="F503" s="23">
        <v>518.99</v>
      </c>
      <c r="G503" s="4">
        <f>Table1[[#This Row],[Cantidad]]*Table1[[#This Row],[Precio x unidad]]</f>
        <v>518.99</v>
      </c>
    </row>
    <row r="504" spans="1:7" x14ac:dyDescent="0.3">
      <c r="A504" s="3">
        <v>45705</v>
      </c>
      <c r="B504" s="31" t="s">
        <v>550</v>
      </c>
      <c r="C504" t="s">
        <v>312</v>
      </c>
      <c r="D504" s="1" t="s">
        <v>100</v>
      </c>
      <c r="E504" s="1">
        <v>1</v>
      </c>
      <c r="F504" s="23">
        <v>35</v>
      </c>
      <c r="G504" s="4">
        <f>Table1[[#This Row],[Cantidad]]*Table1[[#This Row],[Precio x unidad]]</f>
        <v>35</v>
      </c>
    </row>
    <row r="505" spans="1:7" x14ac:dyDescent="0.3">
      <c r="A505" s="3">
        <v>45705</v>
      </c>
      <c r="B505" s="31" t="s">
        <v>551</v>
      </c>
      <c r="C505" t="s">
        <v>312</v>
      </c>
      <c r="D505" s="1" t="s">
        <v>100</v>
      </c>
      <c r="E505" s="1">
        <v>1</v>
      </c>
      <c r="F505" s="23">
        <v>45</v>
      </c>
      <c r="G505" s="4">
        <f>Table1[[#This Row],[Cantidad]]*Table1[[#This Row],[Precio x unidad]]</f>
        <v>45</v>
      </c>
    </row>
    <row r="506" spans="1:7" x14ac:dyDescent="0.3">
      <c r="A506" s="3">
        <v>45705</v>
      </c>
      <c r="B506" s="31" t="s">
        <v>578</v>
      </c>
      <c r="C506" t="s">
        <v>312</v>
      </c>
      <c r="D506" s="1" t="s">
        <v>8</v>
      </c>
      <c r="E506" s="1">
        <v>1</v>
      </c>
      <c r="F506" s="23">
        <v>400</v>
      </c>
      <c r="G506" s="4">
        <f>Table1[[#This Row],[Cantidad]]*Table1[[#This Row],[Precio x unidad]]</f>
        <v>400</v>
      </c>
    </row>
    <row r="507" spans="1:7" x14ac:dyDescent="0.3">
      <c r="A507" s="3">
        <v>45705</v>
      </c>
      <c r="B507" s="31" t="s">
        <v>418</v>
      </c>
      <c r="C507" t="s">
        <v>312</v>
      </c>
      <c r="D507" s="1" t="s">
        <v>8</v>
      </c>
      <c r="E507" s="1">
        <v>1</v>
      </c>
      <c r="F507" s="23">
        <v>3500</v>
      </c>
      <c r="G507" s="4">
        <f>Table1[[#This Row],[Cantidad]]*Table1[[#This Row],[Precio x unidad]]</f>
        <v>3500</v>
      </c>
    </row>
    <row r="508" spans="1:7" x14ac:dyDescent="0.3">
      <c r="A508" s="3">
        <v>45712</v>
      </c>
      <c r="B508" s="31" t="s">
        <v>573</v>
      </c>
      <c r="C508" t="s">
        <v>312</v>
      </c>
      <c r="D508" s="1" t="s">
        <v>8</v>
      </c>
      <c r="E508" s="1">
        <v>1</v>
      </c>
      <c r="F508" s="23">
        <v>400</v>
      </c>
      <c r="G508" s="4">
        <f>Table1[[#This Row],[Cantidad]]*Table1[[#This Row],[Precio x unidad]]</f>
        <v>400</v>
      </c>
    </row>
    <row r="509" spans="1:7" x14ac:dyDescent="0.3">
      <c r="A509" s="3">
        <v>45715</v>
      </c>
      <c r="B509" s="31" t="s">
        <v>528</v>
      </c>
      <c r="C509" t="s">
        <v>312</v>
      </c>
      <c r="D509" s="1" t="s">
        <v>8</v>
      </c>
      <c r="E509" s="1">
        <v>1</v>
      </c>
      <c r="F509" s="23">
        <v>11560</v>
      </c>
      <c r="G509" s="4">
        <f>Table1[[#This Row],[Cantidad]]*Table1[[#This Row],[Precio x unidad]]</f>
        <v>11560</v>
      </c>
    </row>
    <row r="510" spans="1:7" x14ac:dyDescent="0.3">
      <c r="A510" s="3">
        <v>45716</v>
      </c>
      <c r="B510" s="31" t="s">
        <v>334</v>
      </c>
      <c r="C510" t="s">
        <v>312</v>
      </c>
      <c r="D510" s="1" t="s">
        <v>8</v>
      </c>
      <c r="E510" s="1">
        <v>1</v>
      </c>
      <c r="F510" s="23">
        <v>1822.07</v>
      </c>
      <c r="G510" s="4">
        <f>Table1[[#This Row],[Cantidad]]*Table1[[#This Row],[Precio x unidad]]</f>
        <v>1822.07</v>
      </c>
    </row>
    <row r="511" spans="1:7" x14ac:dyDescent="0.3">
      <c r="A511" s="3">
        <v>45716</v>
      </c>
      <c r="B511" s="31" t="s">
        <v>418</v>
      </c>
      <c r="C511" t="s">
        <v>312</v>
      </c>
      <c r="D511" s="1" t="s">
        <v>8</v>
      </c>
      <c r="E511" s="1">
        <v>1</v>
      </c>
      <c r="F511" s="23">
        <v>3500</v>
      </c>
      <c r="G511" s="4">
        <f>Table1[[#This Row],[Cantidad]]*Table1[[#This Row],[Precio x unidad]]</f>
        <v>3500</v>
      </c>
    </row>
    <row r="512" spans="1:7" x14ac:dyDescent="0.3">
      <c r="A512" s="3">
        <v>45716</v>
      </c>
      <c r="B512" s="31" t="s">
        <v>478</v>
      </c>
      <c r="C512" t="s">
        <v>312</v>
      </c>
      <c r="D512" s="1" t="s">
        <v>8</v>
      </c>
      <c r="E512" s="1">
        <v>1</v>
      </c>
      <c r="F512" s="23">
        <v>880</v>
      </c>
      <c r="G512" s="4">
        <f>Table1[[#This Row],[Cantidad]]*Table1[[#This Row],[Precio x unidad]]</f>
        <v>880</v>
      </c>
    </row>
    <row r="513" spans="1:7" x14ac:dyDescent="0.3">
      <c r="A513" s="3">
        <v>45716</v>
      </c>
      <c r="B513" s="31" t="s">
        <v>365</v>
      </c>
      <c r="C513" t="s">
        <v>312</v>
      </c>
      <c r="D513" s="1" t="s">
        <v>8</v>
      </c>
      <c r="E513" s="1">
        <v>1</v>
      </c>
      <c r="F513" s="23">
        <v>1600</v>
      </c>
      <c r="G513" s="4">
        <f>Table1[[#This Row],[Cantidad]]*Table1[[#This Row],[Precio x unidad]]</f>
        <v>1600</v>
      </c>
    </row>
    <row r="514" spans="1:7" x14ac:dyDescent="0.3">
      <c r="A514" s="3">
        <v>45716</v>
      </c>
      <c r="B514" s="31" t="s">
        <v>455</v>
      </c>
      <c r="C514" t="s">
        <v>312</v>
      </c>
      <c r="D514" s="1" t="s">
        <v>8</v>
      </c>
      <c r="E514" s="1">
        <v>1</v>
      </c>
      <c r="F514" s="23">
        <v>2900</v>
      </c>
      <c r="G514" s="4">
        <f>Table1[[#This Row],[Cantidad]]*Table1[[#This Row],[Precio x unidad]]</f>
        <v>2900</v>
      </c>
    </row>
    <row r="515" spans="1:7" x14ac:dyDescent="0.3">
      <c r="A515" s="3">
        <v>45716</v>
      </c>
      <c r="B515" s="31" t="s">
        <v>360</v>
      </c>
      <c r="C515" t="s">
        <v>312</v>
      </c>
      <c r="D515" s="1" t="s">
        <v>8</v>
      </c>
      <c r="E515" s="1">
        <v>1</v>
      </c>
      <c r="F515" s="23">
        <v>400</v>
      </c>
      <c r="G515" s="4">
        <f>Table1[[#This Row],[Cantidad]]*Table1[[#This Row],[Precio x unidad]]</f>
        <v>400</v>
      </c>
    </row>
    <row r="516" spans="1:7" x14ac:dyDescent="0.3">
      <c r="A516" s="3">
        <v>45716</v>
      </c>
      <c r="B516" s="31" t="s">
        <v>394</v>
      </c>
      <c r="C516" t="s">
        <v>312</v>
      </c>
      <c r="D516" s="1" t="s">
        <v>8</v>
      </c>
      <c r="E516" s="1">
        <v>1</v>
      </c>
      <c r="F516" s="23">
        <v>1200</v>
      </c>
      <c r="G516" s="4">
        <f>Table1[[#This Row],[Cantidad]]*Table1[[#This Row],[Precio x unidad]]</f>
        <v>1200</v>
      </c>
    </row>
    <row r="517" spans="1:7" x14ac:dyDescent="0.3">
      <c r="A517" s="3">
        <v>45716</v>
      </c>
      <c r="B517" s="31" t="s">
        <v>364</v>
      </c>
      <c r="C517" t="s">
        <v>312</v>
      </c>
      <c r="D517" s="1" t="s">
        <v>8</v>
      </c>
      <c r="E517" s="1">
        <v>1</v>
      </c>
      <c r="F517" s="23">
        <v>4300</v>
      </c>
      <c r="G517" s="4">
        <f>Table1[[#This Row],[Cantidad]]*Table1[[#This Row],[Precio x unidad]]</f>
        <v>4300</v>
      </c>
    </row>
    <row r="518" spans="1:7" x14ac:dyDescent="0.3">
      <c r="A518" s="3">
        <v>45716</v>
      </c>
      <c r="B518" s="31" t="s">
        <v>470</v>
      </c>
      <c r="C518" t="s">
        <v>312</v>
      </c>
      <c r="D518" s="1" t="s">
        <v>8</v>
      </c>
      <c r="E518" s="1">
        <v>1</v>
      </c>
      <c r="F518" s="23">
        <v>1200</v>
      </c>
      <c r="G518" s="4">
        <f>Table1[[#This Row],[Cantidad]]*Table1[[#This Row],[Precio x unidad]]</f>
        <v>1200</v>
      </c>
    </row>
    <row r="519" spans="1:7" x14ac:dyDescent="0.3">
      <c r="A519" s="3">
        <v>45717</v>
      </c>
      <c r="B519" s="31" t="s">
        <v>408</v>
      </c>
      <c r="C519" t="s">
        <v>312</v>
      </c>
      <c r="D519" s="1" t="s">
        <v>8</v>
      </c>
      <c r="E519" s="1">
        <v>1</v>
      </c>
      <c r="F519" s="23">
        <v>400</v>
      </c>
      <c r="G519" s="4">
        <f>Table1[[#This Row],[Cantidad]]*Table1[[#This Row],[Precio x unidad]]</f>
        <v>400</v>
      </c>
    </row>
    <row r="520" spans="1:7" x14ac:dyDescent="0.3">
      <c r="A520" s="3">
        <v>45717</v>
      </c>
      <c r="B520" s="31" t="s">
        <v>357</v>
      </c>
      <c r="C520" t="s">
        <v>18</v>
      </c>
      <c r="D520" s="1" t="s">
        <v>8</v>
      </c>
      <c r="E520" s="1">
        <v>1</v>
      </c>
      <c r="F520" s="23">
        <v>713</v>
      </c>
      <c r="G520" s="4">
        <f>Table1[[#This Row],[Cantidad]]*Table1[[#This Row],[Precio x unidad]]</f>
        <v>713</v>
      </c>
    </row>
    <row r="521" spans="1:7" x14ac:dyDescent="0.3">
      <c r="A521" s="3">
        <v>45726</v>
      </c>
      <c r="B521" s="31" t="s">
        <v>410</v>
      </c>
      <c r="C521" t="s">
        <v>312</v>
      </c>
      <c r="D521" s="1" t="s">
        <v>8</v>
      </c>
      <c r="E521" s="1">
        <v>1</v>
      </c>
      <c r="F521" s="23">
        <v>400</v>
      </c>
      <c r="G521" s="4">
        <v>400</v>
      </c>
    </row>
    <row r="522" spans="1:7" x14ac:dyDescent="0.3">
      <c r="A522" s="3">
        <v>45731</v>
      </c>
      <c r="B522" s="31" t="s">
        <v>411</v>
      </c>
      <c r="C522" t="s">
        <v>312</v>
      </c>
      <c r="D522" s="1" t="s">
        <v>8</v>
      </c>
      <c r="E522" s="1">
        <v>1</v>
      </c>
      <c r="F522" s="23">
        <v>400</v>
      </c>
      <c r="G522" s="4">
        <f>Table1[[#This Row],[Cantidad]]*Table1[[#This Row],[Precio x unidad]]</f>
        <v>400</v>
      </c>
    </row>
    <row r="523" spans="1:7" x14ac:dyDescent="0.3">
      <c r="A523" s="3">
        <v>45731</v>
      </c>
      <c r="B523" s="31" t="s">
        <v>574</v>
      </c>
      <c r="C523" t="s">
        <v>312</v>
      </c>
      <c r="D523" s="1" t="s">
        <v>8</v>
      </c>
      <c r="E523" s="1">
        <v>1</v>
      </c>
      <c r="F523" s="23">
        <v>2250</v>
      </c>
      <c r="G523" s="4">
        <f>Table1[[#This Row],[Cantidad]]*Table1[[#This Row],[Precio x unidad]]</f>
        <v>2250</v>
      </c>
    </row>
    <row r="524" spans="1:7" x14ac:dyDescent="0.3">
      <c r="A524" s="3">
        <v>45732</v>
      </c>
      <c r="B524" s="31" t="s">
        <v>319</v>
      </c>
      <c r="C524" t="s">
        <v>18</v>
      </c>
      <c r="D524" s="1" t="s">
        <v>8</v>
      </c>
      <c r="E524" s="1">
        <v>1</v>
      </c>
      <c r="F524" s="23">
        <v>519</v>
      </c>
      <c r="G524" s="4">
        <f>Table1[[#This Row],[Cantidad]]*Table1[[#This Row],[Precio x unidad]]</f>
        <v>519</v>
      </c>
    </row>
    <row r="525" spans="1:7" x14ac:dyDescent="0.3">
      <c r="A525" s="3">
        <v>45737</v>
      </c>
      <c r="B525" s="31" t="s">
        <v>528</v>
      </c>
      <c r="C525" t="s">
        <v>312</v>
      </c>
      <c r="D525" s="1" t="s">
        <v>8</v>
      </c>
      <c r="E525" s="1">
        <v>1</v>
      </c>
      <c r="F525" s="23">
        <v>11560</v>
      </c>
      <c r="G525" s="4">
        <f>Table1[[#This Row],[Cantidad]]*Table1[[#This Row],[Precio x unidad]]</f>
        <v>11560</v>
      </c>
    </row>
    <row r="526" spans="1:7" x14ac:dyDescent="0.3">
      <c r="A526" s="3">
        <v>45739</v>
      </c>
      <c r="B526" s="31" t="s">
        <v>412</v>
      </c>
      <c r="C526" t="s">
        <v>312</v>
      </c>
      <c r="D526" s="1" t="s">
        <v>8</v>
      </c>
      <c r="E526" s="1">
        <v>1</v>
      </c>
      <c r="F526" s="23">
        <v>400</v>
      </c>
      <c r="G526" s="4">
        <f>Table1[[#This Row],[Cantidad]]*Table1[[#This Row],[Precio x unidad]]</f>
        <v>400</v>
      </c>
    </row>
    <row r="527" spans="1:7" x14ac:dyDescent="0.3">
      <c r="A527" s="3">
        <v>45739</v>
      </c>
      <c r="B527" s="31" t="s">
        <v>579</v>
      </c>
      <c r="C527" t="s">
        <v>312</v>
      </c>
      <c r="D527" s="1" t="s">
        <v>8</v>
      </c>
      <c r="E527" s="1">
        <v>1</v>
      </c>
      <c r="F527" s="23">
        <v>400</v>
      </c>
      <c r="G527" s="4">
        <f>Table1[[#This Row],[Cantidad]]*Table1[[#This Row],[Precio x unidad]]</f>
        <v>400</v>
      </c>
    </row>
    <row r="528" spans="1:7" x14ac:dyDescent="0.3">
      <c r="A528" s="3">
        <v>45739</v>
      </c>
      <c r="B528" t="s">
        <v>588</v>
      </c>
      <c r="C528" t="s">
        <v>18</v>
      </c>
      <c r="D528" s="1" t="s">
        <v>19</v>
      </c>
      <c r="E528" s="1">
        <v>1</v>
      </c>
      <c r="F528" s="23">
        <v>1750</v>
      </c>
      <c r="G528" s="4">
        <f>Table1[[#This Row],[Cantidad]]*Table1[[#This Row],[Precio x unidad]]</f>
        <v>1750</v>
      </c>
    </row>
    <row r="529" spans="1:7" x14ac:dyDescent="0.3">
      <c r="A529" s="3">
        <v>45747</v>
      </c>
      <c r="B529" s="31" t="s">
        <v>334</v>
      </c>
      <c r="C529" t="s">
        <v>312</v>
      </c>
      <c r="D529" s="1" t="s">
        <v>8</v>
      </c>
      <c r="E529" s="1">
        <v>1</v>
      </c>
      <c r="F529" s="23">
        <v>2110.33</v>
      </c>
      <c r="G529" s="4">
        <f>Table1[[#This Row],[Cantidad]]*Table1[[#This Row],[Precio x unidad]]</f>
        <v>2110.33</v>
      </c>
    </row>
    <row r="530" spans="1:7" x14ac:dyDescent="0.3">
      <c r="A530" s="3">
        <v>45747</v>
      </c>
      <c r="B530" s="31" t="s">
        <v>365</v>
      </c>
      <c r="C530" t="s">
        <v>312</v>
      </c>
      <c r="D530" s="1" t="s">
        <v>100</v>
      </c>
      <c r="E530" s="1">
        <v>1</v>
      </c>
      <c r="F530" s="23">
        <v>1600</v>
      </c>
      <c r="G530" s="4">
        <f>Table1[[#This Row],[Cantidad]]*Table1[[#This Row],[Precio x unidad]]</f>
        <v>1600</v>
      </c>
    </row>
    <row r="531" spans="1:7" x14ac:dyDescent="0.3">
      <c r="A531" s="3">
        <v>45747</v>
      </c>
      <c r="B531" s="31" t="s">
        <v>455</v>
      </c>
      <c r="C531" t="s">
        <v>312</v>
      </c>
      <c r="D531" s="1" t="s">
        <v>8</v>
      </c>
      <c r="E531" s="1">
        <v>1</v>
      </c>
      <c r="F531" s="23">
        <v>4100</v>
      </c>
      <c r="G531" s="4">
        <f>Table1[[#This Row],[Cantidad]]*Table1[[#This Row],[Precio x unidad]]</f>
        <v>4100</v>
      </c>
    </row>
    <row r="532" spans="1:7" x14ac:dyDescent="0.3">
      <c r="A532" s="3">
        <v>45747</v>
      </c>
      <c r="B532" s="31" t="s">
        <v>478</v>
      </c>
      <c r="C532" t="s">
        <v>312</v>
      </c>
      <c r="D532" s="1" t="s">
        <v>8</v>
      </c>
      <c r="E532" s="1">
        <v>1</v>
      </c>
      <c r="F532" s="23">
        <v>800</v>
      </c>
      <c r="G532" s="4">
        <f>Table1[[#This Row],[Cantidad]]*Table1[[#This Row],[Precio x unidad]]</f>
        <v>800</v>
      </c>
    </row>
    <row r="533" spans="1:7" x14ac:dyDescent="0.3">
      <c r="A533" s="3">
        <v>45747</v>
      </c>
      <c r="B533" s="31" t="s">
        <v>394</v>
      </c>
      <c r="C533" t="s">
        <v>312</v>
      </c>
      <c r="D533" s="1" t="s">
        <v>8</v>
      </c>
      <c r="E533" s="1">
        <v>1</v>
      </c>
      <c r="F533" s="23">
        <v>1280</v>
      </c>
      <c r="G533" s="4">
        <f>Table1[[#This Row],[Cantidad]]*Table1[[#This Row],[Precio x unidad]]</f>
        <v>1280</v>
      </c>
    </row>
    <row r="534" spans="1:7" x14ac:dyDescent="0.3">
      <c r="A534" s="3">
        <v>45747</v>
      </c>
      <c r="B534" s="31" t="s">
        <v>360</v>
      </c>
      <c r="C534" t="s">
        <v>312</v>
      </c>
      <c r="D534" s="1" t="s">
        <v>8</v>
      </c>
      <c r="E534" s="1">
        <v>1</v>
      </c>
      <c r="F534" s="23">
        <v>800</v>
      </c>
      <c r="G534" s="4">
        <f>Table1[[#This Row],[Cantidad]]*Table1[[#This Row],[Precio x unidad]]</f>
        <v>800</v>
      </c>
    </row>
    <row r="535" spans="1:7" x14ac:dyDescent="0.3">
      <c r="A535" s="3">
        <v>45747</v>
      </c>
      <c r="B535" s="31" t="s">
        <v>364</v>
      </c>
      <c r="C535" t="s">
        <v>312</v>
      </c>
      <c r="D535" s="1" t="s">
        <v>8</v>
      </c>
      <c r="E535" s="1">
        <v>1</v>
      </c>
      <c r="F535" s="23">
        <v>4380</v>
      </c>
      <c r="G535" s="4">
        <f>Table1[[#This Row],[Cantidad]]*Table1[[#This Row],[Precio x unidad]]</f>
        <v>4380</v>
      </c>
    </row>
    <row r="536" spans="1:7" x14ac:dyDescent="0.3">
      <c r="A536" s="3">
        <v>45747</v>
      </c>
      <c r="B536" s="31" t="s">
        <v>470</v>
      </c>
      <c r="C536" t="s">
        <v>312</v>
      </c>
      <c r="D536" s="1" t="s">
        <v>8</v>
      </c>
      <c r="E536" s="1">
        <v>1</v>
      </c>
      <c r="F536" s="23">
        <v>1200</v>
      </c>
      <c r="G536" s="4">
        <f>Table1[[#This Row],[Cantidad]]*Table1[[#This Row],[Precio x unidad]]</f>
        <v>1200</v>
      </c>
    </row>
    <row r="537" spans="1:7" x14ac:dyDescent="0.3">
      <c r="A537" s="3">
        <v>45747</v>
      </c>
      <c r="B537" s="31" t="s">
        <v>574</v>
      </c>
      <c r="C537" t="s">
        <v>312</v>
      </c>
      <c r="D537" s="1" t="s">
        <v>100</v>
      </c>
      <c r="E537" s="1">
        <v>1</v>
      </c>
      <c r="F537" s="23">
        <f>2250-400</f>
        <v>1850</v>
      </c>
      <c r="G537" s="4">
        <f>Table1[[#This Row],[Cantidad]]*Table1[[#This Row],[Precio x unidad]]</f>
        <v>1850</v>
      </c>
    </row>
    <row r="538" spans="1:7" x14ac:dyDescent="0.3">
      <c r="A538" s="3">
        <v>45748</v>
      </c>
      <c r="B538" s="31" t="s">
        <v>414</v>
      </c>
      <c r="C538" t="s">
        <v>312</v>
      </c>
      <c r="D538" s="1" t="s">
        <v>8</v>
      </c>
      <c r="E538" s="1">
        <v>1</v>
      </c>
      <c r="F538" s="23">
        <v>400</v>
      </c>
      <c r="G538" s="4">
        <f>Table1[[#This Row],[Cantidad]]*Table1[[#This Row],[Precio x unidad]]</f>
        <v>400</v>
      </c>
    </row>
    <row r="539" spans="1:7" x14ac:dyDescent="0.3">
      <c r="A539" s="3">
        <v>45755</v>
      </c>
      <c r="B539" s="31" t="s">
        <v>580</v>
      </c>
      <c r="C539" t="s">
        <v>312</v>
      </c>
      <c r="D539" s="1" t="s">
        <v>8</v>
      </c>
      <c r="E539" s="1">
        <v>1</v>
      </c>
      <c r="F539" s="23">
        <v>400</v>
      </c>
      <c r="G539" s="4">
        <f>Table1[[#This Row],[Cantidad]]*Table1[[#This Row],[Precio x unidad]]</f>
        <v>400</v>
      </c>
    </row>
    <row r="540" spans="1:7" x14ac:dyDescent="0.3">
      <c r="A540" s="3">
        <v>45760</v>
      </c>
      <c r="B540" s="31" t="s">
        <v>575</v>
      </c>
      <c r="C540" t="s">
        <v>312</v>
      </c>
      <c r="D540" s="1" t="s">
        <v>8</v>
      </c>
      <c r="E540" s="1">
        <v>1</v>
      </c>
      <c r="F540" s="23">
        <v>600</v>
      </c>
      <c r="G540" s="4">
        <f>Table1[[#This Row],[Cantidad]]*Table1[[#This Row],[Precio x unidad]]</f>
        <v>600</v>
      </c>
    </row>
    <row r="541" spans="1:7" x14ac:dyDescent="0.3">
      <c r="A541" s="3">
        <v>45760</v>
      </c>
      <c r="B541" s="31" t="s">
        <v>576</v>
      </c>
      <c r="C541" t="s">
        <v>312</v>
      </c>
      <c r="D541" s="1" t="s">
        <v>8</v>
      </c>
      <c r="E541" s="1">
        <v>1</v>
      </c>
      <c r="F541" s="23">
        <v>400</v>
      </c>
      <c r="G541" s="4">
        <f>Table1[[#This Row],[Cantidad]]*Table1[[#This Row],[Precio x unidad]]</f>
        <v>400</v>
      </c>
    </row>
    <row r="542" spans="1:7" x14ac:dyDescent="0.3">
      <c r="A542" s="3">
        <v>45763</v>
      </c>
      <c r="B542" s="31" t="s">
        <v>574</v>
      </c>
      <c r="C542" t="s">
        <v>312</v>
      </c>
      <c r="D542" s="1" t="s">
        <v>8</v>
      </c>
      <c r="E542" s="1">
        <v>1</v>
      </c>
      <c r="F542" s="23">
        <v>2250</v>
      </c>
      <c r="G542" s="4">
        <f>Table1[[#This Row],[Cantidad]]*Table1[[#This Row],[Precio x unidad]]</f>
        <v>2250</v>
      </c>
    </row>
    <row r="543" spans="1:7" x14ac:dyDescent="0.3">
      <c r="A543" s="3">
        <v>45763</v>
      </c>
      <c r="B543" s="31" t="s">
        <v>319</v>
      </c>
      <c r="C543" t="s">
        <v>18</v>
      </c>
      <c r="D543" s="1" t="s">
        <v>8</v>
      </c>
      <c r="E543" s="1">
        <v>1</v>
      </c>
      <c r="F543" s="23">
        <v>519</v>
      </c>
      <c r="G543" s="4">
        <f>Table1[[#This Row],[Cantidad]]*Table1[[#This Row],[Precio x unidad]]</f>
        <v>519</v>
      </c>
    </row>
    <row r="544" spans="1:7" x14ac:dyDescent="0.3">
      <c r="A544" s="3">
        <v>45769</v>
      </c>
      <c r="B544" s="31" t="s">
        <v>528</v>
      </c>
      <c r="C544" t="s">
        <v>312</v>
      </c>
      <c r="D544" s="1" t="s">
        <v>8</v>
      </c>
      <c r="E544" s="1">
        <v>1</v>
      </c>
      <c r="F544" s="23">
        <v>11560</v>
      </c>
      <c r="G544" s="4">
        <f>Table1[[#This Row],[Cantidad]]*Table1[[#This Row],[Precio x unidad]]</f>
        <v>11560</v>
      </c>
    </row>
    <row r="545" spans="1:7" x14ac:dyDescent="0.3">
      <c r="A545" s="3">
        <v>45769</v>
      </c>
      <c r="B545" s="31" t="s">
        <v>582</v>
      </c>
      <c r="C545" t="s">
        <v>312</v>
      </c>
      <c r="D545" s="1" t="s">
        <v>8</v>
      </c>
      <c r="E545" s="1">
        <v>1</v>
      </c>
      <c r="F545" s="23">
        <v>400</v>
      </c>
      <c r="G545" s="4">
        <f>Table1[[#This Row],[Cantidad]]*Table1[[#This Row],[Precio x unidad]]</f>
        <v>400</v>
      </c>
    </row>
    <row r="546" spans="1:7" x14ac:dyDescent="0.3">
      <c r="A546" s="3">
        <v>45776</v>
      </c>
      <c r="B546" s="31" t="s">
        <v>581</v>
      </c>
      <c r="C546" t="s">
        <v>312</v>
      </c>
      <c r="D546" s="1" t="s">
        <v>8</v>
      </c>
      <c r="E546" s="1">
        <v>1</v>
      </c>
      <c r="F546" s="23">
        <v>400</v>
      </c>
      <c r="G546" s="4">
        <f>Table1[[#This Row],[Cantidad]]*Table1[[#This Row],[Precio x unidad]]</f>
        <v>400</v>
      </c>
    </row>
    <row r="547" spans="1:7" x14ac:dyDescent="0.3">
      <c r="A547" s="3">
        <v>45777</v>
      </c>
      <c r="B547" s="31" t="s">
        <v>334</v>
      </c>
      <c r="C547" t="s">
        <v>312</v>
      </c>
      <c r="D547" s="1" t="s">
        <v>8</v>
      </c>
      <c r="E547" s="1">
        <v>1</v>
      </c>
      <c r="F547" s="23">
        <v>2041.31</v>
      </c>
      <c r="G547" s="4">
        <f>Table1[[#This Row],[Cantidad]]*Table1[[#This Row],[Precio x unidad]]</f>
        <v>2041.31</v>
      </c>
    </row>
    <row r="548" spans="1:7" x14ac:dyDescent="0.3">
      <c r="A548" s="3">
        <v>45777</v>
      </c>
      <c r="B548" s="31" t="s">
        <v>365</v>
      </c>
      <c r="C548" t="s">
        <v>312</v>
      </c>
      <c r="D548" s="1" t="s">
        <v>8</v>
      </c>
      <c r="E548" s="1">
        <v>1</v>
      </c>
      <c r="F548" s="23">
        <v>1200</v>
      </c>
      <c r="G548" s="4">
        <f>Table1[[#This Row],[Cantidad]]*Table1[[#This Row],[Precio x unidad]]</f>
        <v>1200</v>
      </c>
    </row>
    <row r="549" spans="1:7" x14ac:dyDescent="0.3">
      <c r="A549" s="3">
        <v>45777</v>
      </c>
      <c r="B549" s="31" t="s">
        <v>455</v>
      </c>
      <c r="C549" t="s">
        <v>312</v>
      </c>
      <c r="D549" s="1" t="s">
        <v>8</v>
      </c>
      <c r="E549" s="1">
        <v>1</v>
      </c>
      <c r="F549" s="23">
        <v>3700</v>
      </c>
      <c r="G549" s="4">
        <f>Table1[[#This Row],[Cantidad]]*Table1[[#This Row],[Precio x unidad]]</f>
        <v>3700</v>
      </c>
    </row>
    <row r="550" spans="1:7" x14ac:dyDescent="0.3">
      <c r="A550" s="3">
        <v>45777</v>
      </c>
      <c r="B550" s="31" t="s">
        <v>478</v>
      </c>
      <c r="C550" t="s">
        <v>312</v>
      </c>
      <c r="D550" s="1" t="s">
        <v>8</v>
      </c>
      <c r="E550" s="1">
        <v>1</v>
      </c>
      <c r="F550" s="23">
        <v>800</v>
      </c>
      <c r="G550" s="4">
        <f>Table1[[#This Row],[Cantidad]]*Table1[[#This Row],[Precio x unidad]]</f>
        <v>800</v>
      </c>
    </row>
    <row r="551" spans="1:7" x14ac:dyDescent="0.3">
      <c r="A551" s="3">
        <v>45777</v>
      </c>
      <c r="B551" s="31" t="s">
        <v>394</v>
      </c>
      <c r="C551" t="s">
        <v>312</v>
      </c>
      <c r="D551" s="1" t="s">
        <v>8</v>
      </c>
      <c r="E551" s="1">
        <v>1</v>
      </c>
      <c r="F551" s="23">
        <v>800</v>
      </c>
      <c r="G551" s="4">
        <f>Table1[[#This Row],[Cantidad]]*Table1[[#This Row],[Precio x unidad]]</f>
        <v>800</v>
      </c>
    </row>
    <row r="552" spans="1:7" x14ac:dyDescent="0.3">
      <c r="A552" s="3">
        <v>45777</v>
      </c>
      <c r="B552" s="31" t="s">
        <v>360</v>
      </c>
      <c r="C552" t="s">
        <v>312</v>
      </c>
      <c r="D552" s="1" t="s">
        <v>8</v>
      </c>
      <c r="E552" s="1">
        <v>1</v>
      </c>
      <c r="F552" s="23">
        <v>800</v>
      </c>
      <c r="G552" s="4">
        <f>Table1[[#This Row],[Cantidad]]*Table1[[#This Row],[Precio x unidad]]</f>
        <v>800</v>
      </c>
    </row>
    <row r="553" spans="1:7" x14ac:dyDescent="0.3">
      <c r="A553" s="3">
        <v>45777</v>
      </c>
      <c r="B553" s="31" t="s">
        <v>364</v>
      </c>
      <c r="C553" t="s">
        <v>312</v>
      </c>
      <c r="D553" s="1" t="s">
        <v>8</v>
      </c>
      <c r="E553" s="1">
        <v>1</v>
      </c>
      <c r="F553" s="23">
        <v>4860</v>
      </c>
      <c r="G553" s="4">
        <f>Table1[[#This Row],[Cantidad]]*Table1[[#This Row],[Precio x unidad]]</f>
        <v>4860</v>
      </c>
    </row>
    <row r="554" spans="1:7" x14ac:dyDescent="0.3">
      <c r="A554" s="3">
        <v>45777</v>
      </c>
      <c r="B554" s="31" t="s">
        <v>470</v>
      </c>
      <c r="C554" t="s">
        <v>312</v>
      </c>
      <c r="D554" s="1" t="s">
        <v>8</v>
      </c>
      <c r="E554" s="1">
        <v>1</v>
      </c>
      <c r="F554" s="23">
        <f>1600+400</f>
        <v>2000</v>
      </c>
      <c r="G554" s="4">
        <f>Table1[[#This Row],[Cantidad]]*Table1[[#This Row],[Precio x unidad]]</f>
        <v>2000</v>
      </c>
    </row>
    <row r="555" spans="1:7" x14ac:dyDescent="0.3">
      <c r="A555" s="3">
        <v>45777</v>
      </c>
      <c r="B555" s="31" t="s">
        <v>574</v>
      </c>
      <c r="C555" t="s">
        <v>312</v>
      </c>
      <c r="D555" s="1" t="s">
        <v>8</v>
      </c>
      <c r="E555" s="1">
        <v>1</v>
      </c>
      <c r="F555" s="23">
        <v>2310</v>
      </c>
      <c r="G555" s="4">
        <f>Table1[[#This Row],[Cantidad]]*Table1[[#This Row],[Precio x unidad]]</f>
        <v>2310</v>
      </c>
    </row>
    <row r="556" spans="1:7" x14ac:dyDescent="0.3">
      <c r="A556" s="3">
        <v>45780</v>
      </c>
      <c r="B556" t="s">
        <v>577</v>
      </c>
      <c r="C556" t="s">
        <v>312</v>
      </c>
      <c r="D556" s="1" t="s">
        <v>8</v>
      </c>
      <c r="E556" s="1">
        <v>1</v>
      </c>
      <c r="F556" s="23">
        <v>400</v>
      </c>
      <c r="G556" s="4">
        <f>Table1[[#This Row],[Cantidad]]*Table1[[#This Row],[Precio x unidad]]</f>
        <v>400</v>
      </c>
    </row>
    <row r="557" spans="1:7" x14ac:dyDescent="0.3">
      <c r="A557" s="3">
        <v>45782</v>
      </c>
      <c r="B557" t="s">
        <v>357</v>
      </c>
      <c r="C557" t="s">
        <v>18</v>
      </c>
      <c r="D557" s="1" t="s">
        <v>8</v>
      </c>
      <c r="E557" s="1">
        <v>1</v>
      </c>
      <c r="F557" s="23">
        <v>646</v>
      </c>
      <c r="G557" s="4">
        <f>Table1[[#This Row],[Cantidad]]*Table1[[#This Row],[Precio x unidad]]</f>
        <v>646</v>
      </c>
    </row>
    <row r="558" spans="1:7" x14ac:dyDescent="0.3">
      <c r="A558" s="3">
        <v>45785</v>
      </c>
      <c r="B558" t="s">
        <v>589</v>
      </c>
      <c r="C558" t="s">
        <v>312</v>
      </c>
      <c r="D558" s="1" t="s">
        <v>8</v>
      </c>
      <c r="E558" s="1">
        <v>1</v>
      </c>
      <c r="F558" s="23">
        <v>3000</v>
      </c>
      <c r="G558" s="4">
        <f>Table1[[#This Row],[Cantidad]]*Table1[[#This Row],[Precio x unidad]]</f>
        <v>3000</v>
      </c>
    </row>
    <row r="559" spans="1:7" x14ac:dyDescent="0.3">
      <c r="A559" s="3">
        <v>45786</v>
      </c>
      <c r="B559" t="s">
        <v>279</v>
      </c>
      <c r="C559" t="s">
        <v>312</v>
      </c>
      <c r="D559" s="1" t="s">
        <v>8</v>
      </c>
      <c r="E559" s="1">
        <v>1</v>
      </c>
      <c r="F559" s="23">
        <v>4500</v>
      </c>
      <c r="G559" s="4">
        <f>Table1[[#This Row],[Cantidad]]*Table1[[#This Row],[Precio x unidad]]</f>
        <v>4500</v>
      </c>
    </row>
    <row r="560" spans="1:7" x14ac:dyDescent="0.3">
      <c r="A560" s="3">
        <v>45789</v>
      </c>
      <c r="B560" t="s">
        <v>645</v>
      </c>
      <c r="C560" t="s">
        <v>312</v>
      </c>
      <c r="D560" s="1" t="s">
        <v>8</v>
      </c>
      <c r="E560" s="1">
        <v>1</v>
      </c>
      <c r="F560" s="23">
        <v>400</v>
      </c>
      <c r="G560" s="4">
        <f>Table1[[#This Row],[Cantidad]]*Table1[[#This Row],[Precio x unidad]]</f>
        <v>400</v>
      </c>
    </row>
    <row r="561" spans="1:7" x14ac:dyDescent="0.3">
      <c r="A561" s="3">
        <v>45793</v>
      </c>
      <c r="B561" t="s">
        <v>574</v>
      </c>
      <c r="C561" t="s">
        <v>312</v>
      </c>
      <c r="D561" s="1" t="s">
        <v>8</v>
      </c>
      <c r="E561" s="1">
        <v>1</v>
      </c>
      <c r="F561" s="23">
        <v>2250</v>
      </c>
      <c r="G561" s="4">
        <f>Table1[[#This Row],[Cantidad]]*Table1[[#This Row],[Precio x unidad]]</f>
        <v>2250</v>
      </c>
    </row>
    <row r="562" spans="1:7" x14ac:dyDescent="0.3">
      <c r="A562" s="3">
        <v>45796</v>
      </c>
      <c r="B562" t="s">
        <v>641</v>
      </c>
      <c r="C562" t="s">
        <v>312</v>
      </c>
      <c r="D562" s="1" t="s">
        <v>8</v>
      </c>
      <c r="E562" s="1">
        <v>1</v>
      </c>
      <c r="F562" s="23">
        <v>400</v>
      </c>
      <c r="G562" s="4">
        <f>Table1[[#This Row],[Cantidad]]*Table1[[#This Row],[Precio x unidad]]</f>
        <v>400</v>
      </c>
    </row>
    <row r="563" spans="1:7" x14ac:dyDescent="0.3">
      <c r="A563" s="3">
        <v>45799</v>
      </c>
      <c r="B563" t="s">
        <v>319</v>
      </c>
      <c r="C563" t="s">
        <v>312</v>
      </c>
      <c r="D563" s="1" t="s">
        <v>8</v>
      </c>
      <c r="E563" s="1">
        <v>1</v>
      </c>
      <c r="F563" s="23">
        <v>620</v>
      </c>
      <c r="G563" s="4">
        <f>Table1[[#This Row],[Cantidad]]*Table1[[#This Row],[Precio x unidad]]</f>
        <v>620</v>
      </c>
    </row>
    <row r="564" spans="1:7" x14ac:dyDescent="0.3">
      <c r="A564" s="3">
        <v>45804</v>
      </c>
      <c r="B564" t="s">
        <v>644</v>
      </c>
      <c r="C564" t="s">
        <v>312</v>
      </c>
      <c r="D564" s="1" t="s">
        <v>8</v>
      </c>
      <c r="E564" s="1">
        <v>1</v>
      </c>
      <c r="F564" s="23">
        <v>11560</v>
      </c>
      <c r="G564" s="4">
        <f>Table1[[#This Row],[Cantidad]]*Table1[[#This Row],[Precio x unidad]]</f>
        <v>11560</v>
      </c>
    </row>
    <row r="565" spans="1:7" x14ac:dyDescent="0.3">
      <c r="A565" s="3">
        <v>45804</v>
      </c>
      <c r="B565" t="s">
        <v>637</v>
      </c>
      <c r="C565" t="s">
        <v>312</v>
      </c>
      <c r="D565" s="1" t="s">
        <v>8</v>
      </c>
      <c r="E565" s="1">
        <v>1</v>
      </c>
      <c r="F565" s="23">
        <v>400</v>
      </c>
      <c r="G565" s="4">
        <f>Table1[[#This Row],[Cantidad]]*Table1[[#This Row],[Precio x unidad]]</f>
        <v>400</v>
      </c>
    </row>
    <row r="566" spans="1:7" x14ac:dyDescent="0.3">
      <c r="A566" s="3">
        <v>45808</v>
      </c>
      <c r="B566" t="s">
        <v>478</v>
      </c>
      <c r="C566" t="s">
        <v>312</v>
      </c>
      <c r="D566" s="1" t="s">
        <v>8</v>
      </c>
      <c r="E566" s="1">
        <v>1</v>
      </c>
      <c r="F566" s="23">
        <v>800</v>
      </c>
      <c r="G566" s="4">
        <f>Table1[[#This Row],[Cantidad]]*Table1[[#This Row],[Precio x unidad]]</f>
        <v>800</v>
      </c>
    </row>
    <row r="567" spans="1:7" x14ac:dyDescent="0.3">
      <c r="A567" s="3">
        <v>45808</v>
      </c>
      <c r="B567" t="s">
        <v>360</v>
      </c>
      <c r="C567" t="s">
        <v>312</v>
      </c>
      <c r="D567" s="1" t="s">
        <v>8</v>
      </c>
      <c r="E567" s="1">
        <v>1</v>
      </c>
      <c r="F567" s="23">
        <v>800</v>
      </c>
      <c r="G567" s="4">
        <f>Table1[[#This Row],[Cantidad]]*Table1[[#This Row],[Precio x unidad]]</f>
        <v>800</v>
      </c>
    </row>
    <row r="568" spans="1:7" x14ac:dyDescent="0.3">
      <c r="A568" s="3">
        <v>45808</v>
      </c>
      <c r="B568" t="s">
        <v>394</v>
      </c>
      <c r="C568" t="s">
        <v>312</v>
      </c>
      <c r="D568" s="1" t="s">
        <v>8</v>
      </c>
      <c r="E568" s="1">
        <v>1</v>
      </c>
      <c r="F568" s="23">
        <v>880</v>
      </c>
      <c r="G568" s="4">
        <f>Table1[[#This Row],[Cantidad]]*Table1[[#This Row],[Precio x unidad]]</f>
        <v>880</v>
      </c>
    </row>
    <row r="569" spans="1:7" x14ac:dyDescent="0.3">
      <c r="A569" s="3">
        <v>45808</v>
      </c>
      <c r="B569" t="s">
        <v>455</v>
      </c>
      <c r="C569" t="s">
        <v>312</v>
      </c>
      <c r="D569" s="1" t="s">
        <v>8</v>
      </c>
      <c r="E569" s="1">
        <v>1</v>
      </c>
      <c r="F569" s="23">
        <v>5300</v>
      </c>
      <c r="G569" s="4">
        <f>Table1[[#This Row],[Cantidad]]*Table1[[#This Row],[Precio x unidad]]</f>
        <v>5300</v>
      </c>
    </row>
    <row r="570" spans="1:7" x14ac:dyDescent="0.3">
      <c r="A570" s="3">
        <v>45808</v>
      </c>
      <c r="B570" t="s">
        <v>470</v>
      </c>
      <c r="C570" t="s">
        <v>312</v>
      </c>
      <c r="D570" s="1" t="s">
        <v>8</v>
      </c>
      <c r="E570" s="1">
        <v>1</v>
      </c>
      <c r="F570" s="23">
        <v>2000</v>
      </c>
      <c r="G570" s="4">
        <f>Table1[[#This Row],[Cantidad]]*Table1[[#This Row],[Precio x unidad]]</f>
        <v>2000</v>
      </c>
    </row>
    <row r="571" spans="1:7" x14ac:dyDescent="0.3">
      <c r="A571" s="3">
        <v>45808</v>
      </c>
      <c r="B571" t="s">
        <v>364</v>
      </c>
      <c r="C571" t="s">
        <v>312</v>
      </c>
      <c r="D571" s="1" t="s">
        <v>8</v>
      </c>
      <c r="E571" s="1">
        <v>1</v>
      </c>
      <c r="F571" s="23">
        <v>5100</v>
      </c>
      <c r="G571" s="4">
        <f>Table1[[#This Row],[Cantidad]]*Table1[[#This Row],[Precio x unidad]]</f>
        <v>5100</v>
      </c>
    </row>
    <row r="572" spans="1:7" x14ac:dyDescent="0.3">
      <c r="A572" s="3">
        <v>45808</v>
      </c>
      <c r="B572" t="s">
        <v>365</v>
      </c>
      <c r="C572" t="s">
        <v>312</v>
      </c>
      <c r="D572" s="1" t="s">
        <v>100</v>
      </c>
      <c r="E572" s="1">
        <v>1</v>
      </c>
      <c r="F572" s="23">
        <v>1200</v>
      </c>
      <c r="G572" s="4">
        <f>Table1[[#This Row],[Cantidad]]*Table1[[#This Row],[Precio x unidad]]</f>
        <v>1200</v>
      </c>
    </row>
    <row r="573" spans="1:7" x14ac:dyDescent="0.3">
      <c r="A573" s="3">
        <v>45808</v>
      </c>
      <c r="B573" t="s">
        <v>334</v>
      </c>
      <c r="C573" t="s">
        <v>312</v>
      </c>
      <c r="D573" s="1" t="s">
        <v>8</v>
      </c>
      <c r="E573" s="1">
        <v>1</v>
      </c>
      <c r="F573" s="23">
        <v>2313.3200000000002</v>
      </c>
      <c r="G573" s="4">
        <f>Table1[[#This Row],[Cantidad]]*Table1[[#This Row],[Precio x unidad]]</f>
        <v>2313.3200000000002</v>
      </c>
    </row>
    <row r="574" spans="1:7" x14ac:dyDescent="0.3">
      <c r="A574" s="3">
        <v>45808</v>
      </c>
      <c r="B574" t="s">
        <v>574</v>
      </c>
      <c r="C574" t="s">
        <v>312</v>
      </c>
      <c r="D574" s="1" t="s">
        <v>100</v>
      </c>
      <c r="E574" s="1">
        <v>1</v>
      </c>
      <c r="F574" s="23">
        <v>2250</v>
      </c>
      <c r="G574" s="4">
        <f>Table1[[#This Row],[Cantidad]]*Table1[[#This Row],[Precio x unidad]]</f>
        <v>2250</v>
      </c>
    </row>
    <row r="575" spans="1:7" x14ac:dyDescent="0.3">
      <c r="A575" s="3">
        <v>45808</v>
      </c>
      <c r="B575" t="s">
        <v>640</v>
      </c>
      <c r="C575" t="s">
        <v>191</v>
      </c>
      <c r="D575" s="1" t="s">
        <v>8</v>
      </c>
      <c r="E575" s="1">
        <v>1</v>
      </c>
      <c r="F575" s="23">
        <v>2500</v>
      </c>
      <c r="G575" s="4">
        <v>2500</v>
      </c>
    </row>
    <row r="576" spans="1:7" x14ac:dyDescent="0.3">
      <c r="A576" s="3">
        <v>45818</v>
      </c>
      <c r="B576" t="s">
        <v>638</v>
      </c>
      <c r="C576" t="s">
        <v>312</v>
      </c>
      <c r="D576" s="1" t="s">
        <v>8</v>
      </c>
      <c r="E576" s="1">
        <v>1</v>
      </c>
      <c r="F576" s="23">
        <v>400</v>
      </c>
      <c r="G576" s="4">
        <f>Table1[[#This Row],[Cantidad]]*Table1[[#This Row],[Precio x unidad]]</f>
        <v>400</v>
      </c>
    </row>
    <row r="577" spans="1:7" x14ac:dyDescent="0.3">
      <c r="A577" s="3">
        <v>45824</v>
      </c>
      <c r="B577" t="s">
        <v>574</v>
      </c>
      <c r="C577" t="s">
        <v>312</v>
      </c>
      <c r="D577" s="1" t="s">
        <v>8</v>
      </c>
      <c r="E577" s="1">
        <v>1</v>
      </c>
      <c r="F577" s="23">
        <v>2250</v>
      </c>
      <c r="G577" s="4">
        <f>Table1[[#This Row],[Cantidad]]*Table1[[#This Row],[Precio x unidad]]</f>
        <v>2250</v>
      </c>
    </row>
    <row r="578" spans="1:7" x14ac:dyDescent="0.3">
      <c r="A578" s="3">
        <v>45824</v>
      </c>
      <c r="B578" t="s">
        <v>639</v>
      </c>
      <c r="C578" t="s">
        <v>312</v>
      </c>
      <c r="D578" s="1" t="s">
        <v>8</v>
      </c>
      <c r="E578" s="1">
        <v>1</v>
      </c>
      <c r="F578" s="23">
        <v>400</v>
      </c>
      <c r="G578" s="4">
        <f>Table1[[#This Row],[Cantidad]]*Table1[[#This Row],[Precio x unidad]]</f>
        <v>400</v>
      </c>
    </row>
    <row r="579" spans="1:7" x14ac:dyDescent="0.3">
      <c r="A579" s="3">
        <v>45829</v>
      </c>
      <c r="B579" t="s">
        <v>319</v>
      </c>
      <c r="C579" t="s">
        <v>312</v>
      </c>
      <c r="D579" s="1" t="s">
        <v>8</v>
      </c>
      <c r="E579" s="1">
        <v>1</v>
      </c>
      <c r="F579" s="23">
        <v>620</v>
      </c>
      <c r="G579" s="4">
        <f>Table1[[#This Row],[Cantidad]]*Table1[[#This Row],[Precio x unidad]]</f>
        <v>620</v>
      </c>
    </row>
    <row r="580" spans="1:7" x14ac:dyDescent="0.3">
      <c r="A580" s="3">
        <v>45831</v>
      </c>
      <c r="B580" t="s">
        <v>644</v>
      </c>
      <c r="C580" t="s">
        <v>312</v>
      </c>
      <c r="D580" s="1" t="s">
        <v>8</v>
      </c>
      <c r="E580" s="1">
        <v>1</v>
      </c>
      <c r="F580" s="23">
        <v>11560</v>
      </c>
      <c r="G580" s="4">
        <f>Table1[[#This Row],[Cantidad]]*Table1[[#This Row],[Precio x unidad]]</f>
        <v>11560</v>
      </c>
    </row>
    <row r="581" spans="1:7" x14ac:dyDescent="0.3">
      <c r="A581" s="3">
        <v>45832</v>
      </c>
      <c r="B581" t="s">
        <v>646</v>
      </c>
      <c r="C581" t="s">
        <v>312</v>
      </c>
      <c r="D581" s="1" t="s">
        <v>8</v>
      </c>
      <c r="E581" s="1">
        <v>1</v>
      </c>
      <c r="F581" s="23">
        <v>400</v>
      </c>
      <c r="G581" s="4">
        <f>Table1[[#This Row],[Cantidad]]*Table1[[#This Row],[Precio x unidad]]</f>
        <v>400</v>
      </c>
    </row>
    <row r="582" spans="1:7" x14ac:dyDescent="0.3">
      <c r="A582" s="3">
        <v>45832</v>
      </c>
      <c r="B582" t="s">
        <v>642</v>
      </c>
      <c r="C582" t="s">
        <v>312</v>
      </c>
      <c r="D582" s="1" t="s">
        <v>100</v>
      </c>
      <c r="E582" s="1">
        <v>8</v>
      </c>
      <c r="F582" s="23">
        <v>400</v>
      </c>
      <c r="G582" s="4">
        <f>Table1[[#This Row],[Cantidad]]*Table1[[#This Row],[Precio x unidad]]</f>
        <v>3200</v>
      </c>
    </row>
    <row r="583" spans="1:7" x14ac:dyDescent="0.3">
      <c r="A583" s="3">
        <v>45832</v>
      </c>
      <c r="B583" t="s">
        <v>643</v>
      </c>
      <c r="C583" t="s">
        <v>312</v>
      </c>
      <c r="D583" s="1" t="s">
        <v>100</v>
      </c>
      <c r="E583" s="1">
        <v>1</v>
      </c>
      <c r="F583" s="23">
        <v>200</v>
      </c>
      <c r="G583" s="4">
        <f>Table1[[#This Row],[Cantidad]]*Table1[[#This Row],[Precio x unidad]]</f>
        <v>200</v>
      </c>
    </row>
    <row r="584" spans="1:7" x14ac:dyDescent="0.3">
      <c r="A584" s="3">
        <v>45838</v>
      </c>
      <c r="B584" t="s">
        <v>629</v>
      </c>
      <c r="C584" t="s">
        <v>312</v>
      </c>
      <c r="D584" s="1" t="s">
        <v>100</v>
      </c>
      <c r="E584" s="1">
        <v>2</v>
      </c>
      <c r="F584" s="23">
        <f>1524/2</f>
        <v>762</v>
      </c>
      <c r="G584" s="4">
        <f>Table1[[#This Row],[Cantidad]]*Table1[[#This Row],[Precio x unidad]]</f>
        <v>1524</v>
      </c>
    </row>
    <row r="585" spans="1:7" x14ac:dyDescent="0.3">
      <c r="A585" s="3">
        <v>45838</v>
      </c>
      <c r="B585" t="s">
        <v>630</v>
      </c>
      <c r="C585" t="s">
        <v>312</v>
      </c>
      <c r="D585" s="1" t="s">
        <v>100</v>
      </c>
      <c r="E585" s="1">
        <v>2</v>
      </c>
      <c r="F585" s="23">
        <f>78/2</f>
        <v>39</v>
      </c>
      <c r="G585" s="4">
        <f>Table1[[#This Row],[Cantidad]]*Table1[[#This Row],[Precio x unidad]]</f>
        <v>78</v>
      </c>
    </row>
    <row r="586" spans="1:7" x14ac:dyDescent="0.3">
      <c r="A586" s="3">
        <v>45838</v>
      </c>
      <c r="B586" t="s">
        <v>631</v>
      </c>
      <c r="C586" t="s">
        <v>312</v>
      </c>
      <c r="D586" s="1" t="s">
        <v>100</v>
      </c>
      <c r="E586" s="1">
        <v>1</v>
      </c>
      <c r="F586" s="23">
        <f>62/2</f>
        <v>31</v>
      </c>
      <c r="G586" s="4">
        <f>Table1[[#This Row],[Cantidad]]*Table1[[#This Row],[Precio x unidad]]</f>
        <v>31</v>
      </c>
    </row>
    <row r="587" spans="1:7" x14ac:dyDescent="0.3">
      <c r="A587" s="3">
        <v>45838</v>
      </c>
      <c r="B587" t="s">
        <v>632</v>
      </c>
      <c r="C587" t="s">
        <v>312</v>
      </c>
      <c r="D587" s="1" t="s">
        <v>100</v>
      </c>
      <c r="E587" s="1">
        <v>1</v>
      </c>
      <c r="F587" s="23">
        <f>62/2</f>
        <v>31</v>
      </c>
      <c r="G587" s="4">
        <f>Table1[[#This Row],[Cantidad]]*Table1[[#This Row],[Precio x unidad]]</f>
        <v>31</v>
      </c>
    </row>
    <row r="588" spans="1:7" x14ac:dyDescent="0.3">
      <c r="A588" s="3">
        <v>45838</v>
      </c>
      <c r="B588" t="s">
        <v>334</v>
      </c>
      <c r="C588" t="s">
        <v>312</v>
      </c>
      <c r="D588" s="1" t="s">
        <v>8</v>
      </c>
      <c r="E588" s="1">
        <v>1</v>
      </c>
      <c r="F588" s="23">
        <v>2875.64</v>
      </c>
      <c r="G588" s="4">
        <f>Table1[[#This Row],[Cantidad]]*Table1[[#This Row],[Precio x unidad]]</f>
        <v>2875.64</v>
      </c>
    </row>
    <row r="589" spans="1:7" x14ac:dyDescent="0.3">
      <c r="A589" s="3">
        <v>45838</v>
      </c>
      <c r="B589" t="s">
        <v>574</v>
      </c>
      <c r="C589" t="s">
        <v>312</v>
      </c>
      <c r="D589" s="1" t="s">
        <v>100</v>
      </c>
      <c r="E589" s="1">
        <v>1</v>
      </c>
      <c r="F589" s="23">
        <v>2250</v>
      </c>
      <c r="G589" s="4">
        <f>Table1[[#This Row],[Cantidad]]*Table1[[#This Row],[Precio x unidad]]</f>
        <v>2250</v>
      </c>
    </row>
    <row r="590" spans="1:7" x14ac:dyDescent="0.3">
      <c r="A590" s="3">
        <v>45838</v>
      </c>
      <c r="B590" t="s">
        <v>365</v>
      </c>
      <c r="C590" t="s">
        <v>312</v>
      </c>
      <c r="D590" s="1" t="s">
        <v>8</v>
      </c>
      <c r="E590" s="1">
        <v>1</v>
      </c>
      <c r="F590" s="23">
        <v>800</v>
      </c>
      <c r="G590" s="4">
        <f>Table1[[#This Row],[Cantidad]]*Table1[[#This Row],[Precio x unidad]]</f>
        <v>800</v>
      </c>
    </row>
    <row r="591" spans="1:7" x14ac:dyDescent="0.3">
      <c r="A591" s="3">
        <v>45838</v>
      </c>
      <c r="B591" t="s">
        <v>394</v>
      </c>
      <c r="C591" t="s">
        <v>312</v>
      </c>
      <c r="D591" s="1" t="s">
        <v>8</v>
      </c>
      <c r="E591" s="1">
        <v>1</v>
      </c>
      <c r="F591" s="23">
        <v>2400</v>
      </c>
      <c r="G591" s="4">
        <f>Table1[[#This Row],[Cantidad]]*Table1[[#This Row],[Precio x unidad]]</f>
        <v>2400</v>
      </c>
    </row>
    <row r="592" spans="1:7" x14ac:dyDescent="0.3">
      <c r="A592" s="3">
        <v>45838</v>
      </c>
      <c r="B592" t="s">
        <v>455</v>
      </c>
      <c r="C592" t="s">
        <v>312</v>
      </c>
      <c r="D592" s="1" t="s">
        <v>8</v>
      </c>
      <c r="E592" s="1">
        <v>1</v>
      </c>
      <c r="F592" s="23">
        <v>6980</v>
      </c>
      <c r="G592" s="4">
        <f>Table1[[#This Row],[Cantidad]]*Table1[[#This Row],[Precio x unidad]]</f>
        <v>6980</v>
      </c>
    </row>
    <row r="593" spans="1:7" x14ac:dyDescent="0.3">
      <c r="A593" s="3">
        <v>45838</v>
      </c>
      <c r="B593" t="s">
        <v>360</v>
      </c>
      <c r="C593" t="s">
        <v>312</v>
      </c>
      <c r="D593" s="1" t="s">
        <v>8</v>
      </c>
      <c r="E593" s="1">
        <v>1</v>
      </c>
      <c r="F593" s="23">
        <v>800</v>
      </c>
      <c r="G593" s="4">
        <f>Table1[[#This Row],[Cantidad]]*Table1[[#This Row],[Precio x unidad]]</f>
        <v>800</v>
      </c>
    </row>
    <row r="594" spans="1:7" x14ac:dyDescent="0.3">
      <c r="A594" s="3">
        <v>45838</v>
      </c>
      <c r="B594" t="s">
        <v>478</v>
      </c>
      <c r="C594" t="s">
        <v>312</v>
      </c>
      <c r="D594" s="1" t="s">
        <v>8</v>
      </c>
      <c r="E594" s="1">
        <v>1</v>
      </c>
      <c r="F594" s="23">
        <v>2080</v>
      </c>
      <c r="G594" s="4">
        <f>Table1[[#This Row],[Cantidad]]*Table1[[#This Row],[Precio x unidad]]</f>
        <v>2080</v>
      </c>
    </row>
    <row r="595" spans="1:7" x14ac:dyDescent="0.3">
      <c r="A595" s="3">
        <v>45838</v>
      </c>
      <c r="B595" t="s">
        <v>640</v>
      </c>
      <c r="C595" t="s">
        <v>312</v>
      </c>
      <c r="D595" s="1" t="s">
        <v>8</v>
      </c>
      <c r="E595" s="1">
        <v>1</v>
      </c>
      <c r="F595" s="23">
        <v>2500</v>
      </c>
      <c r="G595" s="4">
        <f>Table1[[#This Row],[Cantidad]]*Table1[[#This Row],[Precio x unidad]]</f>
        <v>2500</v>
      </c>
    </row>
    <row r="596" spans="1:7" x14ac:dyDescent="0.3">
      <c r="A596" s="3">
        <v>45838</v>
      </c>
      <c r="B596" t="s">
        <v>364</v>
      </c>
      <c r="C596" t="s">
        <v>312</v>
      </c>
      <c r="D596" s="1" t="s">
        <v>8</v>
      </c>
      <c r="E596" s="1">
        <v>1</v>
      </c>
      <c r="F596" s="23">
        <v>4860</v>
      </c>
      <c r="G596" s="4">
        <f>Table1[[#This Row],[Cantidad]]*Table1[[#This Row],[Precio x unidad]]</f>
        <v>4860</v>
      </c>
    </row>
    <row r="597" spans="1:7" x14ac:dyDescent="0.3">
      <c r="A597" s="3">
        <v>45838</v>
      </c>
      <c r="B597" t="s">
        <v>470</v>
      </c>
      <c r="C597" t="s">
        <v>312</v>
      </c>
      <c r="D597" s="1" t="s">
        <v>100</v>
      </c>
      <c r="E597" s="1">
        <v>1</v>
      </c>
      <c r="F597" s="23">
        <f>360+2280</f>
        <v>2640</v>
      </c>
      <c r="G597" s="4">
        <f>Table1[[#This Row],[Cantidad]]*Table1[[#This Row],[Precio x unidad]]</f>
        <v>2640</v>
      </c>
    </row>
    <row r="598" spans="1:7" x14ac:dyDescent="0.3">
      <c r="A598" s="3">
        <v>45839</v>
      </c>
      <c r="B598" t="s">
        <v>647</v>
      </c>
      <c r="C598" t="s">
        <v>312</v>
      </c>
      <c r="D598" s="1" t="s">
        <v>8</v>
      </c>
      <c r="E598" s="1">
        <v>1</v>
      </c>
      <c r="F598" s="23">
        <v>400</v>
      </c>
      <c r="G598" s="4">
        <f>Table1[[#This Row],[Cantidad]]*Table1[[#This Row],[Precio x unidad]]</f>
        <v>400</v>
      </c>
    </row>
    <row r="599" spans="1:7" x14ac:dyDescent="0.3">
      <c r="A599" s="3">
        <v>45846</v>
      </c>
      <c r="B599" t="s">
        <v>648</v>
      </c>
      <c r="C599" t="s">
        <v>312</v>
      </c>
      <c r="D599" s="1" t="s">
        <v>8</v>
      </c>
      <c r="E599" s="1">
        <v>1</v>
      </c>
      <c r="F599" s="23">
        <v>400</v>
      </c>
      <c r="G599" s="4">
        <f>Table1[[#This Row],[Cantidad]]*Table1[[#This Row],[Precio x unidad]]</f>
        <v>400</v>
      </c>
    </row>
    <row r="600" spans="1:7" x14ac:dyDescent="0.3">
      <c r="A600" s="3">
        <v>45850</v>
      </c>
      <c r="B600" t="s">
        <v>279</v>
      </c>
      <c r="C600" t="s">
        <v>312</v>
      </c>
      <c r="D600" s="1" t="s">
        <v>8</v>
      </c>
      <c r="E600" s="1">
        <v>1</v>
      </c>
      <c r="F600" s="23">
        <v>5000</v>
      </c>
      <c r="G600" s="4">
        <f>Table1[[#This Row],[Cantidad]]*Table1[[#This Row],[Precio x unidad]]</f>
        <v>5000</v>
      </c>
    </row>
    <row r="601" spans="1:7" x14ac:dyDescent="0.3">
      <c r="A601" s="3">
        <v>45853</v>
      </c>
      <c r="B601" t="s">
        <v>574</v>
      </c>
      <c r="C601" t="s">
        <v>312</v>
      </c>
      <c r="D601" s="1" t="s">
        <v>100</v>
      </c>
      <c r="E601" s="1">
        <v>1</v>
      </c>
      <c r="F601" s="23">
        <v>2250</v>
      </c>
      <c r="G601" s="4">
        <f>Table1[[#This Row],[Cantidad]]*Table1[[#This Row],[Precio x unidad]]</f>
        <v>2250</v>
      </c>
    </row>
    <row r="602" spans="1:7" x14ac:dyDescent="0.3">
      <c r="A602" s="3">
        <v>45854</v>
      </c>
      <c r="B602" t="s">
        <v>649</v>
      </c>
      <c r="C602" t="s">
        <v>312</v>
      </c>
      <c r="D602" s="1" t="s">
        <v>8</v>
      </c>
      <c r="E602" s="1">
        <v>1</v>
      </c>
      <c r="F602" s="23">
        <v>400</v>
      </c>
      <c r="G602" s="4">
        <f>Table1[[#This Row],[Cantidad]]*Table1[[#This Row],[Precio x unidad]]</f>
        <v>400</v>
      </c>
    </row>
    <row r="603" spans="1:7" x14ac:dyDescent="0.3">
      <c r="A603" s="3">
        <v>45854</v>
      </c>
      <c r="B603" t="s">
        <v>319</v>
      </c>
      <c r="C603" t="s">
        <v>312</v>
      </c>
      <c r="D603" s="1" t="s">
        <v>8</v>
      </c>
      <c r="E603" s="1">
        <v>1</v>
      </c>
      <c r="F603" s="23">
        <v>569.99</v>
      </c>
      <c r="G603" s="4">
        <f>Table1[[#This Row],[Cantidad]]*Table1[[#This Row],[Precio x unidad]]</f>
        <v>569.99</v>
      </c>
    </row>
    <row r="604" spans="1:7" x14ac:dyDescent="0.3">
      <c r="A604" s="3">
        <v>45855</v>
      </c>
      <c r="B604" t="s">
        <v>677</v>
      </c>
      <c r="C604" t="s">
        <v>312</v>
      </c>
      <c r="D604" s="1" t="s">
        <v>97</v>
      </c>
      <c r="E604" s="1">
        <v>1</v>
      </c>
      <c r="F604" s="23">
        <v>1350</v>
      </c>
      <c r="G604" s="4">
        <f>Table1[[#This Row],[Cantidad]]*Table1[[#This Row],[Precio x unidad]]</f>
        <v>1350</v>
      </c>
    </row>
    <row r="605" spans="1:7" x14ac:dyDescent="0.3">
      <c r="A605" s="3">
        <v>45860</v>
      </c>
      <c r="B605" t="s">
        <v>687</v>
      </c>
      <c r="C605" t="s">
        <v>312</v>
      </c>
      <c r="D605" s="1" t="s">
        <v>8</v>
      </c>
      <c r="E605" s="1">
        <v>1</v>
      </c>
      <c r="F605" s="23">
        <v>400</v>
      </c>
      <c r="G605" s="4">
        <f>Table1[[#This Row],[Cantidad]]*Table1[[#This Row],[Precio x unidad]]</f>
        <v>400</v>
      </c>
    </row>
    <row r="606" spans="1:7" x14ac:dyDescent="0.3">
      <c r="A606" s="3">
        <v>45860</v>
      </c>
      <c r="B606" t="s">
        <v>678</v>
      </c>
      <c r="C606" t="s">
        <v>312</v>
      </c>
      <c r="D606" s="1" t="s">
        <v>100</v>
      </c>
      <c r="E606" s="1">
        <v>1</v>
      </c>
      <c r="F606" s="23">
        <f>21</f>
        <v>21</v>
      </c>
      <c r="G606" s="4">
        <f>Table1[[#This Row],[Cantidad]]*Table1[[#This Row],[Precio x unidad]]</f>
        <v>21</v>
      </c>
    </row>
    <row r="607" spans="1:7" x14ac:dyDescent="0.3">
      <c r="A607" s="3">
        <v>45861</v>
      </c>
      <c r="B607" t="s">
        <v>688</v>
      </c>
      <c r="C607" t="s">
        <v>312</v>
      </c>
      <c r="D607" s="1" t="s">
        <v>8</v>
      </c>
      <c r="E607" s="1">
        <v>1</v>
      </c>
      <c r="F607" s="23">
        <v>11560</v>
      </c>
      <c r="G607" s="4">
        <f>Table1[[#This Row],[Cantidad]]*Table1[[#This Row],[Precio x unidad]]</f>
        <v>11560</v>
      </c>
    </row>
    <row r="608" spans="1:7" x14ac:dyDescent="0.3">
      <c r="A608" s="3">
        <v>45861</v>
      </c>
      <c r="B608" t="s">
        <v>689</v>
      </c>
      <c r="C608" t="s">
        <v>312</v>
      </c>
      <c r="D608" s="1" t="s">
        <v>8</v>
      </c>
      <c r="E608" s="1">
        <v>1</v>
      </c>
      <c r="F608" s="23">
        <v>11560</v>
      </c>
      <c r="G608" s="4">
        <f>Table1[[#This Row],[Cantidad]]*Table1[[#This Row],[Precio x unidad]]</f>
        <v>11560</v>
      </c>
    </row>
    <row r="609" spans="1:7" x14ac:dyDescent="0.3">
      <c r="A609" s="3">
        <v>45862</v>
      </c>
      <c r="B609" t="s">
        <v>691</v>
      </c>
      <c r="C609" t="s">
        <v>312</v>
      </c>
      <c r="D609" s="1" t="s">
        <v>8</v>
      </c>
      <c r="E609" s="1">
        <v>1</v>
      </c>
      <c r="F609" s="23">
        <v>3999</v>
      </c>
      <c r="G609" s="4">
        <f>Table1[[#This Row],[Cantidad]]*Table1[[#This Row],[Precio x unidad]]</f>
        <v>3999</v>
      </c>
    </row>
    <row r="610" spans="1:7" x14ac:dyDescent="0.3">
      <c r="A610" s="3">
        <v>45864</v>
      </c>
      <c r="B610" t="s">
        <v>676</v>
      </c>
      <c r="C610" t="s">
        <v>312</v>
      </c>
      <c r="D610" s="1" t="s">
        <v>97</v>
      </c>
      <c r="E610" s="1">
        <v>1</v>
      </c>
      <c r="F610" s="23">
        <v>1350</v>
      </c>
      <c r="G610" s="4">
        <f>Table1[[#This Row],[Cantidad]]*Table1[[#This Row],[Precio x unidad]]</f>
        <v>1350</v>
      </c>
    </row>
    <row r="611" spans="1:7" x14ac:dyDescent="0.3">
      <c r="A611" s="3">
        <v>45864</v>
      </c>
      <c r="B611" t="s">
        <v>676</v>
      </c>
      <c r="C611" t="s">
        <v>312</v>
      </c>
      <c r="D611" s="1" t="s">
        <v>97</v>
      </c>
      <c r="E611" s="1">
        <v>1</v>
      </c>
      <c r="F611" s="23">
        <v>1350</v>
      </c>
      <c r="G611" s="4">
        <f>Table1[[#This Row],[Cantidad]]*Table1[[#This Row],[Precio x unidad]]</f>
        <v>1350</v>
      </c>
    </row>
    <row r="612" spans="1:7" x14ac:dyDescent="0.3">
      <c r="A612" s="3">
        <v>45866</v>
      </c>
      <c r="B612" t="s">
        <v>685</v>
      </c>
      <c r="C612" t="s">
        <v>312</v>
      </c>
      <c r="D612" s="1" t="s">
        <v>100</v>
      </c>
      <c r="E612" s="1">
        <v>1</v>
      </c>
      <c r="F612" s="23">
        <v>2200</v>
      </c>
      <c r="G612" s="4">
        <f>Table1[[#This Row],[Cantidad]]*Table1[[#This Row],[Precio x unidad]]</f>
        <v>2200</v>
      </c>
    </row>
    <row r="613" spans="1:7" x14ac:dyDescent="0.3">
      <c r="A613" s="3">
        <v>45867</v>
      </c>
      <c r="B613" t="s">
        <v>690</v>
      </c>
      <c r="C613" t="s">
        <v>312</v>
      </c>
      <c r="D613" s="1" t="s">
        <v>8</v>
      </c>
      <c r="E613" s="1">
        <v>1</v>
      </c>
      <c r="F613" s="23">
        <v>400</v>
      </c>
      <c r="G613" s="4">
        <f>Table1[[#This Row],[Cantidad]]*Table1[[#This Row],[Precio x unidad]]</f>
        <v>400</v>
      </c>
    </row>
    <row r="614" spans="1:7" x14ac:dyDescent="0.3">
      <c r="A614" s="3">
        <v>45868</v>
      </c>
      <c r="B614" t="s">
        <v>675</v>
      </c>
      <c r="C614" t="s">
        <v>312</v>
      </c>
      <c r="D614" s="1" t="s">
        <v>97</v>
      </c>
      <c r="E614" s="1">
        <v>1</v>
      </c>
      <c r="F614" s="23">
        <v>1350</v>
      </c>
      <c r="G614" s="4">
        <f>Table1[[#This Row],[Cantidad]]*Table1[[#This Row],[Precio x unidad]]</f>
        <v>1350</v>
      </c>
    </row>
    <row r="615" spans="1:7" x14ac:dyDescent="0.3">
      <c r="A615" s="3">
        <v>45869</v>
      </c>
      <c r="B615" t="s">
        <v>477</v>
      </c>
      <c r="C615" t="s">
        <v>312</v>
      </c>
      <c r="D615" s="1" t="s">
        <v>100</v>
      </c>
      <c r="E615" s="1">
        <v>1</v>
      </c>
      <c r="F615" s="23">
        <v>143</v>
      </c>
      <c r="G615" s="4">
        <f>Table1[[#This Row],[Cantidad]]*Table1[[#This Row],[Precio x unidad]]</f>
        <v>143</v>
      </c>
    </row>
    <row r="616" spans="1:7" x14ac:dyDescent="0.3">
      <c r="A616" s="3">
        <v>45869</v>
      </c>
      <c r="B616" t="s">
        <v>630</v>
      </c>
      <c r="C616" t="s">
        <v>312</v>
      </c>
      <c r="D616" s="1" t="s">
        <v>100</v>
      </c>
      <c r="E616" s="1">
        <v>1</v>
      </c>
      <c r="F616" s="23">
        <v>85</v>
      </c>
      <c r="G616" s="4">
        <f>Table1[[#This Row],[Cantidad]]*Table1[[#This Row],[Precio x unidad]]</f>
        <v>85</v>
      </c>
    </row>
    <row r="617" spans="1:7" x14ac:dyDescent="0.3">
      <c r="A617" s="3">
        <v>45869</v>
      </c>
      <c r="B617" t="s">
        <v>574</v>
      </c>
      <c r="C617" t="s">
        <v>312</v>
      </c>
      <c r="D617" s="1" t="s">
        <v>100</v>
      </c>
      <c r="E617" s="1">
        <v>1</v>
      </c>
      <c r="F617" s="23">
        <v>2250</v>
      </c>
      <c r="G617" s="4">
        <f>Table1[[#This Row],[Cantidad]]*Table1[[#This Row],[Precio x unidad]]</f>
        <v>2250</v>
      </c>
    </row>
    <row r="618" spans="1:7" x14ac:dyDescent="0.3">
      <c r="A618" s="3">
        <v>45869</v>
      </c>
      <c r="B618" t="s">
        <v>680</v>
      </c>
      <c r="C618" t="s">
        <v>312</v>
      </c>
      <c r="D618" s="1" t="s">
        <v>8</v>
      </c>
      <c r="E618" s="1">
        <v>4</v>
      </c>
      <c r="F618" s="23">
        <v>80</v>
      </c>
      <c r="G618" s="4">
        <f>Table1[[#This Row],[Cantidad]]*Table1[[#This Row],[Precio x unidad]]</f>
        <v>320</v>
      </c>
    </row>
    <row r="619" spans="1:7" x14ac:dyDescent="0.3">
      <c r="A619" s="3">
        <v>45869</v>
      </c>
      <c r="B619" t="s">
        <v>683</v>
      </c>
      <c r="C619" t="s">
        <v>312</v>
      </c>
      <c r="D619" s="1" t="s">
        <v>8</v>
      </c>
      <c r="E619" s="1">
        <v>5</v>
      </c>
      <c r="F619" s="23">
        <v>80</v>
      </c>
      <c r="G619" s="4">
        <f>Table1[[#This Row],[Cantidad]]*Table1[[#This Row],[Precio x unidad]]</f>
        <v>400</v>
      </c>
    </row>
    <row r="620" spans="1:7" x14ac:dyDescent="0.3">
      <c r="A620" s="3">
        <v>45869</v>
      </c>
      <c r="B620" t="s">
        <v>444</v>
      </c>
      <c r="C620" t="s">
        <v>312</v>
      </c>
      <c r="D620" s="1" t="s">
        <v>8</v>
      </c>
      <c r="E620" s="1">
        <v>1</v>
      </c>
      <c r="F620" s="23">
        <v>80</v>
      </c>
      <c r="G620" s="4">
        <f>Table1[[#This Row],[Cantidad]]*Table1[[#This Row],[Precio x unidad]]</f>
        <v>80</v>
      </c>
    </row>
    <row r="621" spans="1:7" x14ac:dyDescent="0.3">
      <c r="A621" s="3">
        <v>45869</v>
      </c>
      <c r="B621" t="s">
        <v>443</v>
      </c>
      <c r="C621" t="s">
        <v>312</v>
      </c>
      <c r="D621" s="1" t="s">
        <v>8</v>
      </c>
      <c r="E621" s="1">
        <v>1</v>
      </c>
      <c r="F621" s="23">
        <v>80</v>
      </c>
      <c r="G621" s="4">
        <f>Table1[[#This Row],[Cantidad]]*Table1[[#This Row],[Precio x unidad]]</f>
        <v>80</v>
      </c>
    </row>
    <row r="622" spans="1:7" x14ac:dyDescent="0.3">
      <c r="A622" s="3">
        <v>45869</v>
      </c>
      <c r="B622" t="s">
        <v>681</v>
      </c>
      <c r="C622" t="s">
        <v>312</v>
      </c>
      <c r="D622" s="1" t="s">
        <v>8</v>
      </c>
      <c r="E622" s="1">
        <v>2</v>
      </c>
      <c r="F622" s="23">
        <v>80</v>
      </c>
      <c r="G622" s="4">
        <f>Table1[[#This Row],[Cantidad]]*Table1[[#This Row],[Precio x unidad]]</f>
        <v>160</v>
      </c>
    </row>
    <row r="623" spans="1:7" x14ac:dyDescent="0.3">
      <c r="A623" s="3">
        <v>45869</v>
      </c>
      <c r="B623" t="s">
        <v>682</v>
      </c>
      <c r="C623" t="s">
        <v>312</v>
      </c>
      <c r="D623" s="1" t="s">
        <v>8</v>
      </c>
      <c r="E623" s="1">
        <v>2</v>
      </c>
      <c r="F623" s="23">
        <v>80</v>
      </c>
      <c r="G623" s="4">
        <f>Table1[[#This Row],[Cantidad]]*Table1[[#This Row],[Precio x unidad]]</f>
        <v>160</v>
      </c>
    </row>
    <row r="624" spans="1:7" x14ac:dyDescent="0.3">
      <c r="A624" s="3">
        <v>45869</v>
      </c>
      <c r="B624" t="s">
        <v>394</v>
      </c>
      <c r="C624" t="s">
        <v>312</v>
      </c>
      <c r="D624" s="1" t="s">
        <v>8</v>
      </c>
      <c r="E624" s="1">
        <v>1</v>
      </c>
      <c r="F624" s="23">
        <v>1920</v>
      </c>
      <c r="G624" s="4">
        <f>Table1[[#This Row],[Cantidad]]*Table1[[#This Row],[Precio x unidad]]</f>
        <v>1920</v>
      </c>
    </row>
    <row r="625" spans="1:7" x14ac:dyDescent="0.3">
      <c r="A625" s="3">
        <v>45869</v>
      </c>
      <c r="B625" t="s">
        <v>365</v>
      </c>
      <c r="C625" t="s">
        <v>312</v>
      </c>
      <c r="D625" s="1" t="s">
        <v>8</v>
      </c>
      <c r="E625" s="1">
        <v>1</v>
      </c>
      <c r="F625" s="23">
        <v>1760</v>
      </c>
      <c r="G625" s="4">
        <f>Table1[[#This Row],[Cantidad]]*Table1[[#This Row],[Precio x unidad]]</f>
        <v>1760</v>
      </c>
    </row>
    <row r="626" spans="1:7" x14ac:dyDescent="0.3">
      <c r="A626" s="3">
        <v>45869</v>
      </c>
      <c r="B626" t="s">
        <v>455</v>
      </c>
      <c r="C626" t="s">
        <v>312</v>
      </c>
      <c r="D626" s="1" t="s">
        <v>8</v>
      </c>
      <c r="E626" s="1">
        <v>1</v>
      </c>
      <c r="F626" s="23">
        <v>7700</v>
      </c>
      <c r="G626" s="4">
        <f>Table1[[#This Row],[Cantidad]]*Table1[[#This Row],[Precio x unidad]]</f>
        <v>7700</v>
      </c>
    </row>
    <row r="627" spans="1:7" x14ac:dyDescent="0.3">
      <c r="A627" s="3">
        <v>45869</v>
      </c>
      <c r="B627" t="s">
        <v>360</v>
      </c>
      <c r="C627" t="s">
        <v>312</v>
      </c>
      <c r="D627" s="1" t="s">
        <v>8</v>
      </c>
      <c r="E627" s="1">
        <v>1</v>
      </c>
      <c r="F627" s="23">
        <v>880</v>
      </c>
      <c r="G627" s="4">
        <f>Table1[[#This Row],[Cantidad]]*Table1[[#This Row],[Precio x unidad]]</f>
        <v>880</v>
      </c>
    </row>
    <row r="628" spans="1:7" x14ac:dyDescent="0.3">
      <c r="A628" s="3">
        <v>45869</v>
      </c>
      <c r="B628" t="s">
        <v>470</v>
      </c>
      <c r="C628" t="s">
        <v>312</v>
      </c>
      <c r="D628" s="1" t="s">
        <v>8</v>
      </c>
      <c r="E628" s="1">
        <v>1</v>
      </c>
      <c r="F628" s="23">
        <v>4080</v>
      </c>
      <c r="G628" s="4">
        <f>Table1[[#This Row],[Cantidad]]*Table1[[#This Row],[Precio x unidad]]</f>
        <v>4080</v>
      </c>
    </row>
    <row r="629" spans="1:7" x14ac:dyDescent="0.3">
      <c r="A629" s="3">
        <v>45869</v>
      </c>
      <c r="B629" t="s">
        <v>364</v>
      </c>
      <c r="C629" t="s">
        <v>312</v>
      </c>
      <c r="D629" s="1" t="s">
        <v>8</v>
      </c>
      <c r="E629" s="1">
        <v>1</v>
      </c>
      <c r="F629" s="23">
        <v>5100</v>
      </c>
      <c r="G629" s="4">
        <f>Table1[[#This Row],[Cantidad]]*Table1[[#This Row],[Precio x unidad]]</f>
        <v>5100</v>
      </c>
    </row>
    <row r="630" spans="1:7" x14ac:dyDescent="0.3">
      <c r="A630" s="3">
        <v>45869</v>
      </c>
      <c r="B630" t="s">
        <v>686</v>
      </c>
      <c r="C630" t="s">
        <v>312</v>
      </c>
      <c r="D630" s="1" t="s">
        <v>8</v>
      </c>
      <c r="E630" s="1">
        <v>1</v>
      </c>
      <c r="F630" s="23">
        <v>2160</v>
      </c>
      <c r="G630" s="4">
        <f>Table1[[#This Row],[Cantidad]]*Table1[[#This Row],[Precio x unidad]]</f>
        <v>2160</v>
      </c>
    </row>
    <row r="631" spans="1:7" x14ac:dyDescent="0.3">
      <c r="A631" s="3">
        <v>45887</v>
      </c>
      <c r="B631" t="s">
        <v>730</v>
      </c>
      <c r="C631" t="s">
        <v>312</v>
      </c>
      <c r="D631" s="1" t="s">
        <v>8</v>
      </c>
      <c r="E631" s="1">
        <v>1</v>
      </c>
      <c r="F631" s="23">
        <v>2150</v>
      </c>
      <c r="G631" s="4">
        <f>Table1[[#This Row],[Cantidad]]*Table1[[#This Row],[Precio x unidad]]</f>
        <v>2150</v>
      </c>
    </row>
    <row r="632" spans="1:7" x14ac:dyDescent="0.3">
      <c r="A632" s="3">
        <v>45888</v>
      </c>
      <c r="B632" t="s">
        <v>731</v>
      </c>
      <c r="C632" t="s">
        <v>312</v>
      </c>
      <c r="D632" s="1" t="s">
        <v>8</v>
      </c>
      <c r="E632" s="1">
        <v>1</v>
      </c>
      <c r="F632" s="23">
        <v>447.44</v>
      </c>
      <c r="G632" s="4">
        <f>Table1[[#This Row],[Cantidad]]*Table1[[#This Row],[Precio x unidad]]</f>
        <v>447.44</v>
      </c>
    </row>
    <row r="633" spans="1:7" x14ac:dyDescent="0.3">
      <c r="A633" s="3"/>
      <c r="F633" s="23"/>
      <c r="G633" s="4">
        <f>Table1[[#This Row],[Cantidad]]*Table1[[#This Row],[Precio x unidad]]</f>
        <v>0</v>
      </c>
    </row>
    <row r="634" spans="1:7" x14ac:dyDescent="0.3">
      <c r="A634" s="3"/>
      <c r="F634" s="23"/>
      <c r="G634" s="4">
        <f>Table1[[#This Row],[Cantidad]]*Table1[[#This Row],[Precio x unidad]]</f>
        <v>0</v>
      </c>
    </row>
    <row r="635" spans="1:7" x14ac:dyDescent="0.3">
      <c r="A635" s="3"/>
      <c r="F635" s="23"/>
      <c r="G635" s="4">
        <f>Table1[[#This Row],[Cantidad]]*Table1[[#This Row],[Precio x unidad]]</f>
        <v>0</v>
      </c>
    </row>
    <row r="636" spans="1:7" x14ac:dyDescent="0.3">
      <c r="A636" s="3"/>
      <c r="F636" s="23"/>
      <c r="G636" s="4">
        <f>Table1[[#This Row],[Cantidad]]*Table1[[#This Row],[Precio x unidad]]</f>
        <v>0</v>
      </c>
    </row>
    <row r="637" spans="1:7" x14ac:dyDescent="0.3">
      <c r="A637" s="3"/>
      <c r="F637" s="23"/>
      <c r="G637" s="4">
        <f>Table1[[#This Row],[Cantidad]]*Table1[[#This Row],[Precio x unidad]]</f>
        <v>0</v>
      </c>
    </row>
    <row r="638" spans="1:7" x14ac:dyDescent="0.3">
      <c r="A638" s="3"/>
      <c r="F638" s="23"/>
      <c r="G638" s="4">
        <f>Table1[[#This Row],[Cantidad]]*Table1[[#This Row],[Precio x unidad]]</f>
        <v>0</v>
      </c>
    </row>
    <row r="639" spans="1:7" x14ac:dyDescent="0.3">
      <c r="A639" s="3"/>
      <c r="F639" s="23"/>
      <c r="G639" s="4">
        <f>Table1[[#This Row],[Cantidad]]*Table1[[#This Row],[Precio x unidad]]</f>
        <v>0</v>
      </c>
    </row>
    <row r="640" spans="1:7" x14ac:dyDescent="0.3">
      <c r="A640" s="3"/>
      <c r="F640" s="23"/>
      <c r="G640" s="4">
        <f>Table1[[#This Row],[Cantidad]]*Table1[[#This Row],[Precio x unidad]]</f>
        <v>0</v>
      </c>
    </row>
    <row r="641" spans="1:7" x14ac:dyDescent="0.3">
      <c r="A641" s="3"/>
      <c r="F641" s="23"/>
      <c r="G641" s="4">
        <f>Table1[[#This Row],[Cantidad]]*Table1[[#This Row],[Precio x unidad]]</f>
        <v>0</v>
      </c>
    </row>
    <row r="642" spans="1:7" x14ac:dyDescent="0.3">
      <c r="A642" s="3"/>
      <c r="F642" s="23"/>
      <c r="G642" s="4">
        <f>Table1[[#This Row],[Cantidad]]*Table1[[#This Row],[Precio x unidad]]</f>
        <v>0</v>
      </c>
    </row>
    <row r="643" spans="1:7" x14ac:dyDescent="0.3">
      <c r="A643" s="3"/>
      <c r="F643" s="23"/>
      <c r="G643" s="4">
        <f>Table1[[#This Row],[Cantidad]]*Table1[[#This Row],[Precio x unidad]]</f>
        <v>0</v>
      </c>
    </row>
    <row r="644" spans="1:7" x14ac:dyDescent="0.3">
      <c r="A644" s="3"/>
      <c r="F644" s="23"/>
      <c r="G644" s="4">
        <f>Table1[[#This Row],[Cantidad]]*Table1[[#This Row],[Precio x unidad]]</f>
        <v>0</v>
      </c>
    </row>
    <row r="645" spans="1:7" x14ac:dyDescent="0.3">
      <c r="A645" s="3"/>
      <c r="F645" s="23"/>
      <c r="G645" s="4">
        <f>Table1[[#This Row],[Cantidad]]*Table1[[#This Row],[Precio x unidad]]</f>
        <v>0</v>
      </c>
    </row>
    <row r="646" spans="1:7" x14ac:dyDescent="0.3">
      <c r="A646" s="3"/>
      <c r="F646" s="23"/>
      <c r="G646" s="4">
        <f>Table1[[#This Row],[Cantidad]]*Table1[[#This Row],[Precio x unidad]]</f>
        <v>0</v>
      </c>
    </row>
    <row r="647" spans="1:7" x14ac:dyDescent="0.3">
      <c r="A647" s="3"/>
      <c r="F647" s="23"/>
      <c r="G647" s="4">
        <f>Table1[[#This Row],[Cantidad]]*Table1[[#This Row],[Precio x unidad]]</f>
        <v>0</v>
      </c>
    </row>
    <row r="648" spans="1:7" x14ac:dyDescent="0.3">
      <c r="A648" s="3"/>
      <c r="F648" s="23"/>
      <c r="G648" s="4">
        <f>Table1[[#This Row],[Cantidad]]*Table1[[#This Row],[Precio x unidad]]</f>
        <v>0</v>
      </c>
    </row>
    <row r="649" spans="1:7" x14ac:dyDescent="0.3">
      <c r="A649" s="3"/>
      <c r="F649" s="23"/>
      <c r="G649" s="4">
        <f>Table1[[#This Row],[Cantidad]]*Table1[[#This Row],[Precio x unidad]]</f>
        <v>0</v>
      </c>
    </row>
    <row r="650" spans="1:7" x14ac:dyDescent="0.3">
      <c r="A650" s="3"/>
      <c r="F650" s="23"/>
      <c r="G650" s="4">
        <f>Table1[[#This Row],[Cantidad]]*Table1[[#This Row],[Precio x unidad]]</f>
        <v>0</v>
      </c>
    </row>
    <row r="651" spans="1:7" x14ac:dyDescent="0.3">
      <c r="A651" s="3"/>
      <c r="F651" s="23"/>
      <c r="G651" s="4">
        <f>Table1[[#This Row],[Cantidad]]*Table1[[#This Row],[Precio x unidad]]</f>
        <v>0</v>
      </c>
    </row>
    <row r="652" spans="1:7" x14ac:dyDescent="0.3">
      <c r="A652" s="3"/>
      <c r="F652" s="23"/>
      <c r="G652" s="4">
        <f>Table1[[#This Row],[Cantidad]]*Table1[[#This Row],[Precio x unidad]]</f>
        <v>0</v>
      </c>
    </row>
    <row r="653" spans="1:7" x14ac:dyDescent="0.3">
      <c r="A653" s="3"/>
      <c r="F653" s="23"/>
      <c r="G653" s="4">
        <f>Table1[[#This Row],[Cantidad]]*Table1[[#This Row],[Precio x unidad]]</f>
        <v>0</v>
      </c>
    </row>
    <row r="654" spans="1:7" x14ac:dyDescent="0.3">
      <c r="A654" s="3"/>
      <c r="F654" s="23"/>
      <c r="G654" s="4">
        <f>Table1[[#This Row],[Cantidad]]*Table1[[#This Row],[Precio x unidad]]</f>
        <v>0</v>
      </c>
    </row>
    <row r="655" spans="1:7" x14ac:dyDescent="0.3">
      <c r="A655" s="3"/>
      <c r="F655" s="23"/>
      <c r="G655" s="4">
        <f>Table1[[#This Row],[Cantidad]]*Table1[[#This Row],[Precio x unidad]]</f>
        <v>0</v>
      </c>
    </row>
    <row r="656" spans="1:7" x14ac:dyDescent="0.3">
      <c r="A656" s="3" t="s">
        <v>10</v>
      </c>
      <c r="F656" s="6"/>
      <c r="G656" s="4">
        <f>SUM(Table1[Total])</f>
        <v>1274127.98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0105-3A59-49D8-BD5A-3DA537A00814}">
  <dimension ref="A1:AI45"/>
  <sheetViews>
    <sheetView workbookViewId="0">
      <selection activeCell="D23" sqref="D23"/>
    </sheetView>
  </sheetViews>
  <sheetFormatPr baseColWidth="10" defaultColWidth="8.88671875" defaultRowHeight="14.4" x14ac:dyDescent="0.3"/>
  <cols>
    <col min="1" max="1" width="1.33203125" customWidth="1"/>
    <col min="2" max="2" width="12.77734375" bestFit="1" customWidth="1"/>
    <col min="3" max="3" width="14.6640625" style="5" bestFit="1" customWidth="1"/>
    <col min="4" max="5" width="15.109375" style="5" customWidth="1"/>
    <col min="6" max="7" width="15.109375" customWidth="1"/>
    <col min="8" max="11" width="12.88671875" customWidth="1"/>
    <col min="12" max="12" width="23.21875" customWidth="1"/>
    <col min="13" max="13" width="14.109375" customWidth="1"/>
    <col min="14" max="14" width="10.109375" bestFit="1" customWidth="1"/>
    <col min="15" max="15" width="11.109375" bestFit="1" customWidth="1"/>
    <col min="16" max="16" width="12.21875" bestFit="1" customWidth="1"/>
    <col min="17" max="18" width="10.109375" bestFit="1" customWidth="1"/>
    <col min="19" max="20" width="11.109375" bestFit="1" customWidth="1"/>
    <col min="21" max="23" width="10.109375" bestFit="1" customWidth="1"/>
    <col min="24" max="24" width="11.109375" bestFit="1" customWidth="1"/>
    <col min="25" max="26" width="10.109375" bestFit="1" customWidth="1"/>
    <col min="27" max="27" width="11" bestFit="1" customWidth="1"/>
    <col min="28" max="28" width="11.109375" bestFit="1" customWidth="1"/>
    <col min="29" max="29" width="12.21875" bestFit="1" customWidth="1"/>
    <col min="30" max="30" width="13.6640625" bestFit="1" customWidth="1"/>
    <col min="31" max="32" width="16.5546875" bestFit="1" customWidth="1"/>
    <col min="33" max="33" width="12.6640625" bestFit="1" customWidth="1"/>
    <col min="34" max="34" width="9.33203125" bestFit="1" customWidth="1"/>
    <col min="35" max="35" width="12.21875" bestFit="1" customWidth="1"/>
    <col min="36" max="36" width="9.6640625" bestFit="1" customWidth="1"/>
    <col min="37" max="38" width="9.33203125" bestFit="1" customWidth="1"/>
    <col min="39" max="39" width="9.6640625" bestFit="1" customWidth="1"/>
    <col min="40" max="42" width="9.33203125" bestFit="1" customWidth="1"/>
    <col min="43" max="45" width="8.77734375" bestFit="1" customWidth="1"/>
    <col min="46" max="49" width="9.33203125" bestFit="1" customWidth="1"/>
    <col min="50" max="51" width="9.6640625" bestFit="1" customWidth="1"/>
    <col min="52" max="57" width="9.33203125" bestFit="1" customWidth="1"/>
    <col min="58" max="60" width="8.33203125" bestFit="1" customWidth="1"/>
    <col min="61" max="61" width="9.33203125" bestFit="1" customWidth="1"/>
    <col min="62" max="62" width="9.6640625" bestFit="1" customWidth="1"/>
    <col min="63" max="70" width="9.33203125" bestFit="1" customWidth="1"/>
    <col min="71" max="77" width="10.33203125" bestFit="1" customWidth="1"/>
    <col min="78" max="78" width="9.33203125" bestFit="1" customWidth="1"/>
    <col min="79" max="89" width="10.33203125" bestFit="1" customWidth="1"/>
    <col min="90" max="91" width="9.33203125" bestFit="1" customWidth="1"/>
    <col min="92" max="97" width="10.33203125" bestFit="1" customWidth="1"/>
    <col min="98" max="98" width="8.77734375" bestFit="1" customWidth="1"/>
    <col min="99" max="100" width="8.33203125" bestFit="1" customWidth="1"/>
    <col min="101" max="105" width="9.33203125" bestFit="1" customWidth="1"/>
    <col min="106" max="106" width="9.6640625" bestFit="1" customWidth="1"/>
    <col min="107" max="108" width="9.33203125" bestFit="1" customWidth="1"/>
    <col min="109" max="109" width="8.77734375" bestFit="1" customWidth="1"/>
    <col min="110" max="115" width="9.33203125" bestFit="1" customWidth="1"/>
    <col min="116" max="116" width="9.6640625" bestFit="1" customWidth="1"/>
    <col min="117" max="117" width="9.33203125" bestFit="1" customWidth="1"/>
    <col min="118" max="118" width="10.21875" bestFit="1" customWidth="1"/>
    <col min="119" max="119" width="9.33203125" bestFit="1" customWidth="1"/>
    <col min="120" max="120" width="8.77734375" bestFit="1" customWidth="1"/>
    <col min="121" max="122" width="8.33203125" bestFit="1" customWidth="1"/>
    <col min="123" max="126" width="9.33203125" bestFit="1" customWidth="1"/>
    <col min="127" max="127" width="9.6640625" bestFit="1" customWidth="1"/>
    <col min="128" max="130" width="9.33203125" bestFit="1" customWidth="1"/>
    <col min="131" max="131" width="8.33203125" bestFit="1" customWidth="1"/>
    <col min="132" max="132" width="9.33203125" bestFit="1" customWidth="1"/>
    <col min="133" max="133" width="6.44140625" bestFit="1" customWidth="1"/>
    <col min="134" max="137" width="9.33203125" bestFit="1" customWidth="1"/>
    <col min="138" max="138" width="8.77734375" bestFit="1" customWidth="1"/>
    <col min="139" max="139" width="8.33203125" bestFit="1" customWidth="1"/>
    <col min="140" max="140" width="8.77734375" bestFit="1" customWidth="1"/>
    <col min="141" max="141" width="8.33203125" bestFit="1" customWidth="1"/>
    <col min="142" max="149" width="9.33203125" bestFit="1" customWidth="1"/>
    <col min="150" max="150" width="9.6640625" bestFit="1" customWidth="1"/>
    <col min="151" max="151" width="9.33203125" bestFit="1" customWidth="1"/>
    <col min="152" max="152" width="8.33203125" bestFit="1" customWidth="1"/>
    <col min="153" max="154" width="9.33203125" bestFit="1" customWidth="1"/>
    <col min="155" max="155" width="8.33203125" bestFit="1" customWidth="1"/>
    <col min="156" max="156" width="9.33203125" bestFit="1" customWidth="1"/>
    <col min="157" max="157" width="9.6640625" bestFit="1" customWidth="1"/>
    <col min="158" max="158" width="9.33203125" bestFit="1" customWidth="1"/>
    <col min="159" max="159" width="9.6640625" bestFit="1" customWidth="1"/>
    <col min="160" max="162" width="9.33203125" bestFit="1" customWidth="1"/>
    <col min="163" max="164" width="8.33203125" bestFit="1" customWidth="1"/>
    <col min="165" max="167" width="9.33203125" bestFit="1" customWidth="1"/>
    <col min="168" max="168" width="9.6640625" bestFit="1" customWidth="1"/>
    <col min="169" max="169" width="9.33203125" bestFit="1" customWidth="1"/>
    <col min="170" max="170" width="9.6640625" bestFit="1" customWidth="1"/>
    <col min="171" max="171" width="9.33203125" bestFit="1" customWidth="1"/>
    <col min="172" max="173" width="8.33203125" bestFit="1" customWidth="1"/>
    <col min="174" max="177" width="9.33203125" bestFit="1" customWidth="1"/>
    <col min="178" max="178" width="9.6640625" bestFit="1" customWidth="1"/>
    <col min="179" max="180" width="9.33203125" bestFit="1" customWidth="1"/>
    <col min="181" max="181" width="9.6640625" bestFit="1" customWidth="1"/>
    <col min="182" max="183" width="8.33203125" bestFit="1" customWidth="1"/>
    <col min="184" max="185" width="9.33203125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8.77734375" bestFit="1" customWidth="1"/>
    <col min="190" max="191" width="9.33203125" bestFit="1" customWidth="1"/>
    <col min="192" max="197" width="10.33203125" bestFit="1" customWidth="1"/>
    <col min="198" max="199" width="9.33203125" bestFit="1" customWidth="1"/>
    <col min="200" max="204" width="10.33203125" bestFit="1" customWidth="1"/>
    <col min="205" max="205" width="8.33203125" bestFit="1" customWidth="1"/>
    <col min="206" max="207" width="10.33203125" bestFit="1" customWidth="1"/>
    <col min="208" max="209" width="9.33203125" bestFit="1" customWidth="1"/>
    <col min="210" max="215" width="10.33203125" bestFit="1" customWidth="1"/>
    <col min="216" max="216" width="8.77734375" bestFit="1" customWidth="1"/>
    <col min="217" max="219" width="9.33203125" bestFit="1" customWidth="1"/>
    <col min="220" max="220" width="9.6640625" bestFit="1" customWidth="1"/>
    <col min="221" max="222" width="9.33203125" bestFit="1" customWidth="1"/>
    <col min="223" max="223" width="9.6640625" bestFit="1" customWidth="1"/>
    <col min="224" max="224" width="8.33203125" bestFit="1" customWidth="1"/>
    <col min="225" max="225" width="9.33203125" bestFit="1" customWidth="1"/>
    <col min="226" max="226" width="10.77734375" bestFit="1" customWidth="1"/>
  </cols>
  <sheetData>
    <row r="1" spans="1:8" x14ac:dyDescent="0.3">
      <c r="A1" s="7"/>
      <c r="B1" s="7"/>
      <c r="C1" s="8"/>
      <c r="D1" s="8"/>
      <c r="E1" s="8"/>
      <c r="F1" s="7"/>
      <c r="G1" s="7"/>
      <c r="H1" s="7"/>
    </row>
    <row r="2" spans="1:8" ht="28.8" x14ac:dyDescent="0.3">
      <c r="A2" s="7"/>
      <c r="B2" s="7"/>
      <c r="C2" s="13" t="s">
        <v>12</v>
      </c>
      <c r="D2" s="14" t="s">
        <v>498</v>
      </c>
      <c r="E2" s="15" t="s">
        <v>499</v>
      </c>
      <c r="F2" s="15" t="s">
        <v>500</v>
      </c>
      <c r="G2" s="15" t="s">
        <v>501</v>
      </c>
      <c r="H2" s="7"/>
    </row>
    <row r="3" spans="1:8" s="1" customFormat="1" x14ac:dyDescent="0.3">
      <c r="A3" s="9"/>
      <c r="B3" s="9"/>
      <c r="C3" s="10" t="s">
        <v>191</v>
      </c>
      <c r="D3" s="11">
        <v>256201.86</v>
      </c>
      <c r="E3" s="11">
        <f>(F7/3)-GETPIVOTDATA("Total",$C$2,"Socio","Antonio Razo")</f>
        <v>-161132.04670000001</v>
      </c>
      <c r="F3" s="11">
        <f>E3+GETPIVOTDATA("Total",$C$2,"Socio","Antonio Razo")</f>
        <v>95069.81329999998</v>
      </c>
      <c r="G3" s="12">
        <f>GETPIVOTDATA("Total",$C$2,"Socio","Antonio Razo")/F3</f>
        <v>2.6948812783668319</v>
      </c>
      <c r="H3" s="9"/>
    </row>
    <row r="4" spans="1:8" x14ac:dyDescent="0.3">
      <c r="A4" s="7"/>
      <c r="B4" s="7"/>
      <c r="C4" s="10" t="s">
        <v>206</v>
      </c>
      <c r="D4" s="11">
        <v>78503</v>
      </c>
      <c r="E4" s="11">
        <f>(F7/3)-GETPIVOTDATA("Total",$C$2,"Socio","Hugo Vazquez")</f>
        <v>16566.813299999994</v>
      </c>
      <c r="F4" s="11">
        <f>E4+GETPIVOTDATA("Total",$C$2,"Socio","Hugo Vazquez")</f>
        <v>95069.813299999994</v>
      </c>
      <c r="G4" s="12">
        <f>GETPIVOTDATA("Total",$C$2,"Socio","Hugo Vazquez")/F4</f>
        <v>0.82574055081267317</v>
      </c>
      <c r="H4" s="7"/>
    </row>
    <row r="5" spans="1:8" x14ac:dyDescent="0.3">
      <c r="A5" s="7"/>
      <c r="B5" s="7"/>
      <c r="C5" s="24" t="s">
        <v>18</v>
      </c>
      <c r="D5" s="25">
        <v>292379.51999999996</v>
      </c>
      <c r="E5" s="25">
        <f>(F7/3)-GETPIVOTDATA("Total",$C$2,"Socio","Marco Delgado")</f>
        <v>-197309.70669999998</v>
      </c>
      <c r="F5" s="25">
        <f>GETPIVOTDATA("Total",$C$2,"Socio","Marco Delgado")+E5</f>
        <v>95069.81329999998</v>
      </c>
      <c r="G5" s="26">
        <f>GETPIVOTDATA("Total",$C$2,"Socio","Marco Delgado")/F5</f>
        <v>3.0754191036157219</v>
      </c>
      <c r="H5" s="7"/>
    </row>
    <row r="6" spans="1:8" x14ac:dyDescent="0.3">
      <c r="A6" s="7"/>
      <c r="B6" s="7"/>
      <c r="C6" s="10" t="s">
        <v>312</v>
      </c>
      <c r="D6" s="11">
        <v>644446.15999999992</v>
      </c>
      <c r="H6" s="7"/>
    </row>
    <row r="7" spans="1:8" x14ac:dyDescent="0.3">
      <c r="A7" s="7"/>
      <c r="B7" s="7"/>
      <c r="C7" s="16" t="s">
        <v>694</v>
      </c>
      <c r="D7" s="17">
        <v>1271530.5399999998</v>
      </c>
      <c r="E7" s="18">
        <f>SUM(E3:E5)</f>
        <v>-341874.94010000001</v>
      </c>
      <c r="F7" s="18">
        <v>285209.4399</v>
      </c>
      <c r="G7" s="19">
        <f>GETPIVOTDATA("Total",$C$2)/F7</f>
        <v>4.4582344134395528</v>
      </c>
      <c r="H7" s="7"/>
    </row>
    <row r="8" spans="1:8" x14ac:dyDescent="0.3">
      <c r="A8" s="7"/>
      <c r="B8" s="7"/>
      <c r="C8" s="7"/>
      <c r="D8" s="7"/>
      <c r="E8" s="7"/>
      <c r="F8" s="7"/>
      <c r="G8" s="7"/>
      <c r="H8" s="7"/>
    </row>
    <row r="9" spans="1:8" x14ac:dyDescent="0.3">
      <c r="A9" s="7"/>
      <c r="B9" s="7"/>
      <c r="C9" s="7"/>
      <c r="D9" s="7"/>
      <c r="E9" s="8"/>
      <c r="F9" s="7"/>
      <c r="G9" s="7"/>
      <c r="H9" s="7"/>
    </row>
    <row r="10" spans="1:8" x14ac:dyDescent="0.3">
      <c r="A10" s="7"/>
      <c r="B10" s="7"/>
      <c r="C10" s="7"/>
      <c r="D10" s="7"/>
      <c r="E10" s="8"/>
      <c r="F10" s="7"/>
      <c r="G10" s="7"/>
      <c r="H10" s="7"/>
    </row>
    <row r="11" spans="1:8" x14ac:dyDescent="0.3">
      <c r="A11" s="7"/>
      <c r="B11" s="7"/>
      <c r="C11" s="7"/>
      <c r="D11" s="7"/>
      <c r="E11" s="8"/>
      <c r="F11" s="7"/>
      <c r="G11" s="7"/>
      <c r="H11" s="7"/>
    </row>
    <row r="12" spans="1:8" x14ac:dyDescent="0.3">
      <c r="A12" s="7"/>
      <c r="B12" s="7"/>
      <c r="C12" s="7"/>
      <c r="D12" s="7"/>
      <c r="E12" s="8"/>
      <c r="F12" s="7"/>
      <c r="G12" s="7"/>
      <c r="H12" s="7"/>
    </row>
    <row r="13" spans="1:8" x14ac:dyDescent="0.3">
      <c r="A13" s="7"/>
      <c r="B13" s="7"/>
      <c r="C13" s="7"/>
      <c r="D13" s="7"/>
      <c r="E13" s="8"/>
      <c r="F13" s="7"/>
      <c r="G13" s="7"/>
      <c r="H13" s="7"/>
    </row>
    <row r="14" spans="1:8" x14ac:dyDescent="0.3">
      <c r="A14" s="7"/>
      <c r="B14" s="7"/>
      <c r="C14" s="8"/>
      <c r="D14" s="8"/>
      <c r="E14" s="8"/>
      <c r="F14" s="7"/>
      <c r="G14" s="7"/>
      <c r="H14" s="7"/>
    </row>
    <row r="15" spans="1:8" x14ac:dyDescent="0.3">
      <c r="A15" s="7"/>
      <c r="B15" s="7"/>
      <c r="C15" s="8"/>
      <c r="D15" s="8"/>
      <c r="E15" s="8"/>
      <c r="F15" s="7"/>
      <c r="G15" s="7"/>
      <c r="H15" s="7"/>
    </row>
    <row r="16" spans="1:8" x14ac:dyDescent="0.3">
      <c r="A16" s="7"/>
      <c r="B16" s="7"/>
      <c r="C16" s="8"/>
      <c r="D16" s="8"/>
      <c r="E16" s="8"/>
      <c r="F16" s="7"/>
      <c r="G16" s="7"/>
      <c r="H16" s="7"/>
    </row>
    <row r="17" spans="1:35" x14ac:dyDescent="0.3">
      <c r="A17" s="7"/>
      <c r="B17" s="7"/>
      <c r="C17" s="8"/>
      <c r="D17" s="8"/>
      <c r="E17" s="8"/>
      <c r="F17" s="7"/>
      <c r="G17" s="7"/>
      <c r="H17" s="7"/>
    </row>
    <row r="18" spans="1:35" x14ac:dyDescent="0.3">
      <c r="A18" s="7"/>
      <c r="B18" s="7"/>
      <c r="C18" s="8"/>
      <c r="D18" s="8"/>
      <c r="E18" s="8"/>
      <c r="F18" s="7"/>
      <c r="G18" s="7"/>
      <c r="H18" s="7"/>
    </row>
    <row r="19" spans="1:35" x14ac:dyDescent="0.3">
      <c r="A19" s="7"/>
      <c r="B19" s="7"/>
      <c r="C19" s="8"/>
      <c r="D19" s="8"/>
      <c r="E19" s="8"/>
      <c r="F19" s="7"/>
      <c r="G19" s="7"/>
      <c r="H19" s="7"/>
    </row>
    <row r="20" spans="1:35" x14ac:dyDescent="0.3">
      <c r="A20" s="7"/>
      <c r="B20" s="7"/>
      <c r="C20" s="8"/>
      <c r="D20" s="8"/>
      <c r="E20" s="8"/>
      <c r="F20" s="7"/>
      <c r="G20" s="7"/>
      <c r="H20" s="7"/>
      <c r="R20">
        <v>35223.68</v>
      </c>
      <c r="U20">
        <v>33034.660000000003</v>
      </c>
    </row>
    <row r="21" spans="1:35" x14ac:dyDescent="0.3">
      <c r="A21" s="7"/>
      <c r="B21" s="7"/>
      <c r="C21" s="8"/>
      <c r="D21" s="8"/>
      <c r="E21" s="8"/>
      <c r="F21" s="7"/>
      <c r="G21" s="7"/>
      <c r="H21" s="7"/>
      <c r="R21">
        <v>33603.68</v>
      </c>
      <c r="U21">
        <v>31534.66</v>
      </c>
    </row>
    <row r="22" spans="1:35" x14ac:dyDescent="0.3">
      <c r="A22" s="7"/>
      <c r="B22" s="7"/>
      <c r="C22" s="8"/>
      <c r="D22" s="8"/>
      <c r="E22" s="8"/>
      <c r="F22" s="7"/>
      <c r="G22" s="7"/>
      <c r="H22" s="7"/>
      <c r="R22">
        <f>R20-R21</f>
        <v>1620</v>
      </c>
      <c r="U22">
        <f>U20-U21</f>
        <v>1500.0000000000036</v>
      </c>
    </row>
    <row r="26" spans="1:35" x14ac:dyDescent="0.3">
      <c r="C26"/>
    </row>
    <row r="28" spans="1:35" x14ac:dyDescent="0.3">
      <c r="B28" s="33" t="s">
        <v>37</v>
      </c>
      <c r="C28" s="33" t="s">
        <v>692</v>
      </c>
      <c r="D28"/>
      <c r="E28"/>
    </row>
    <row r="29" spans="1:35" x14ac:dyDescent="0.3">
      <c r="C29" t="s">
        <v>537</v>
      </c>
      <c r="D29" t="s">
        <v>538</v>
      </c>
      <c r="E29"/>
      <c r="T29" t="s">
        <v>696</v>
      </c>
      <c r="U29" t="s">
        <v>539</v>
      </c>
      <c r="AE29" t="s">
        <v>697</v>
      </c>
      <c r="AF29" t="s">
        <v>698</v>
      </c>
      <c r="AH29" t="s">
        <v>699</v>
      </c>
      <c r="AI29" t="s">
        <v>694</v>
      </c>
    </row>
    <row r="30" spans="1:35" x14ac:dyDescent="0.3">
      <c r="C30"/>
      <c r="D30" t="s">
        <v>700</v>
      </c>
      <c r="E30"/>
      <c r="G30" t="s">
        <v>701</v>
      </c>
      <c r="H30" t="s">
        <v>702</v>
      </c>
      <c r="K30" t="s">
        <v>703</v>
      </c>
      <c r="L30" t="s">
        <v>704</v>
      </c>
      <c r="O30" t="s">
        <v>705</v>
      </c>
      <c r="P30" t="s">
        <v>706</v>
      </c>
      <c r="S30" t="s">
        <v>707</v>
      </c>
      <c r="U30" t="s">
        <v>700</v>
      </c>
      <c r="X30" t="s">
        <v>701</v>
      </c>
      <c r="Y30" t="s">
        <v>702</v>
      </c>
      <c r="AB30" t="s">
        <v>703</v>
      </c>
      <c r="AC30" t="s">
        <v>704</v>
      </c>
      <c r="AD30" t="s">
        <v>705</v>
      </c>
      <c r="AF30" t="s">
        <v>698</v>
      </c>
      <c r="AG30" t="s">
        <v>699</v>
      </c>
    </row>
    <row r="31" spans="1:35" x14ac:dyDescent="0.3">
      <c r="C31"/>
      <c r="D31" t="s">
        <v>708</v>
      </c>
      <c r="E31" t="s">
        <v>709</v>
      </c>
      <c r="F31" t="s">
        <v>710</v>
      </c>
      <c r="H31" t="s">
        <v>711</v>
      </c>
      <c r="I31" t="s">
        <v>712</v>
      </c>
      <c r="J31" t="s">
        <v>713</v>
      </c>
      <c r="L31" t="s">
        <v>590</v>
      </c>
      <c r="M31" t="s">
        <v>714</v>
      </c>
      <c r="N31" t="s">
        <v>715</v>
      </c>
      <c r="P31" t="s">
        <v>716</v>
      </c>
      <c r="Q31" t="s">
        <v>717</v>
      </c>
      <c r="R31" t="s">
        <v>718</v>
      </c>
      <c r="U31" t="s">
        <v>708</v>
      </c>
      <c r="V31" t="s">
        <v>709</v>
      </c>
      <c r="W31" t="s">
        <v>710</v>
      </c>
      <c r="Y31" t="s">
        <v>711</v>
      </c>
      <c r="Z31" t="s">
        <v>712</v>
      </c>
      <c r="AA31" t="s">
        <v>713</v>
      </c>
      <c r="AC31" t="s">
        <v>590</v>
      </c>
      <c r="AF31" t="s">
        <v>698</v>
      </c>
    </row>
    <row r="32" spans="1:35" x14ac:dyDescent="0.3">
      <c r="B32" s="33" t="s">
        <v>693</v>
      </c>
      <c r="C32"/>
      <c r="D32"/>
      <c r="E32"/>
    </row>
    <row r="33" spans="2:35" x14ac:dyDescent="0.3">
      <c r="B33" s="32" t="s">
        <v>312</v>
      </c>
      <c r="C33" s="34">
        <v>39948.480000000003</v>
      </c>
      <c r="D33" s="34">
        <v>11440.68</v>
      </c>
      <c r="E33" s="34">
        <v>16410.68</v>
      </c>
      <c r="F33" s="34">
        <v>22778.17</v>
      </c>
      <c r="G33" s="34">
        <v>50629.53</v>
      </c>
      <c r="H33" s="34">
        <v>12361.66</v>
      </c>
      <c r="I33" s="34">
        <v>23881.25</v>
      </c>
      <c r="J33" s="34">
        <v>17430.900000000001</v>
      </c>
      <c r="K33" s="34">
        <v>53673.810000000005</v>
      </c>
      <c r="L33" s="34">
        <v>25676.68</v>
      </c>
      <c r="M33" s="34">
        <v>27511.86</v>
      </c>
      <c r="N33" s="34">
        <v>30958.33</v>
      </c>
      <c r="O33" s="34">
        <v>84146.87</v>
      </c>
      <c r="P33" s="34">
        <v>35356.35</v>
      </c>
      <c r="Q33" s="34">
        <v>37474</v>
      </c>
      <c r="R33" s="34">
        <v>39920.92</v>
      </c>
      <c r="S33" s="34">
        <v>112751.27</v>
      </c>
      <c r="T33" s="34">
        <v>301201.48000000004</v>
      </c>
      <c r="U33" s="34">
        <v>33807.54</v>
      </c>
      <c r="V33" s="34">
        <v>35746.07</v>
      </c>
      <c r="W33" s="34">
        <v>33930.33</v>
      </c>
      <c r="X33" s="34">
        <v>103483.94</v>
      </c>
      <c r="Y33" s="34">
        <v>34921.31</v>
      </c>
      <c r="Z33" s="34">
        <v>44173.32</v>
      </c>
      <c r="AA33" s="34">
        <v>48879.64</v>
      </c>
      <c r="AB33" s="34">
        <v>127974.27</v>
      </c>
      <c r="AC33" s="34">
        <v>71837.989999999991</v>
      </c>
      <c r="AD33" s="34">
        <v>71837.989999999991</v>
      </c>
      <c r="AE33" s="34">
        <v>303296.2</v>
      </c>
      <c r="AF33" s="34"/>
      <c r="AG33" s="34"/>
      <c r="AH33" s="34"/>
      <c r="AI33" s="34">
        <v>644446.15999999992</v>
      </c>
    </row>
    <row r="34" spans="2:35" x14ac:dyDescent="0.3">
      <c r="B34" s="32" t="s">
        <v>191</v>
      </c>
      <c r="C34" s="34">
        <v>196795.86</v>
      </c>
      <c r="D34" s="34">
        <v>9244</v>
      </c>
      <c r="E34" s="34">
        <v>6244</v>
      </c>
      <c r="F34" s="34">
        <v>5684</v>
      </c>
      <c r="G34" s="34">
        <v>21172</v>
      </c>
      <c r="H34" s="34">
        <v>8244</v>
      </c>
      <c r="I34" s="34">
        <v>4230</v>
      </c>
      <c r="J34" s="34">
        <v>8000</v>
      </c>
      <c r="K34" s="34">
        <v>20474</v>
      </c>
      <c r="L34" s="34">
        <v>2560</v>
      </c>
      <c r="M34" s="34"/>
      <c r="N34" s="34">
        <v>5000</v>
      </c>
      <c r="O34" s="34">
        <v>7560</v>
      </c>
      <c r="P34" s="34"/>
      <c r="Q34" s="34">
        <v>2700</v>
      </c>
      <c r="R34" s="34"/>
      <c r="S34" s="34">
        <v>2700</v>
      </c>
      <c r="T34" s="34">
        <v>51906</v>
      </c>
      <c r="U34" s="34">
        <v>5000</v>
      </c>
      <c r="V34" s="34"/>
      <c r="W34" s="34"/>
      <c r="X34" s="34">
        <v>5000</v>
      </c>
      <c r="Y34" s="34"/>
      <c r="Z34" s="34">
        <v>2500</v>
      </c>
      <c r="AA34" s="34"/>
      <c r="AB34" s="34">
        <v>2500</v>
      </c>
      <c r="AC34" s="34"/>
      <c r="AD34" s="34"/>
      <c r="AE34" s="34">
        <v>7500</v>
      </c>
      <c r="AF34" s="34"/>
      <c r="AG34" s="34"/>
      <c r="AH34" s="34"/>
      <c r="AI34" s="34">
        <v>256201.86</v>
      </c>
    </row>
    <row r="35" spans="2:35" x14ac:dyDescent="0.3">
      <c r="B35" s="32" t="s">
        <v>18</v>
      </c>
      <c r="C35" s="34">
        <v>181799.09</v>
      </c>
      <c r="D35" s="34">
        <v>13463</v>
      </c>
      <c r="E35" s="34">
        <v>10949</v>
      </c>
      <c r="F35" s="34">
        <v>2643</v>
      </c>
      <c r="G35" s="34">
        <v>27055</v>
      </c>
      <c r="H35" s="34">
        <v>10929</v>
      </c>
      <c r="I35" s="34">
        <v>6580</v>
      </c>
      <c r="J35" s="34">
        <v>12620</v>
      </c>
      <c r="K35" s="34">
        <v>30129</v>
      </c>
      <c r="L35" s="34">
        <v>3569</v>
      </c>
      <c r="M35" s="34">
        <v>6181</v>
      </c>
      <c r="N35" s="34">
        <v>519</v>
      </c>
      <c r="O35" s="34">
        <v>10269</v>
      </c>
      <c r="P35" s="34">
        <v>519</v>
      </c>
      <c r="Q35" s="34">
        <v>34800</v>
      </c>
      <c r="R35" s="34">
        <v>1761.44</v>
      </c>
      <c r="S35" s="34">
        <v>37080.44</v>
      </c>
      <c r="T35" s="34">
        <v>104533.44</v>
      </c>
      <c r="U35" s="34">
        <v>1381</v>
      </c>
      <c r="V35" s="34">
        <v>518.99</v>
      </c>
      <c r="W35" s="34">
        <v>2982</v>
      </c>
      <c r="X35" s="34">
        <v>4881.99</v>
      </c>
      <c r="Y35" s="34">
        <v>519</v>
      </c>
      <c r="Z35" s="34">
        <v>646</v>
      </c>
      <c r="AA35" s="34"/>
      <c r="AB35" s="34">
        <v>1165</v>
      </c>
      <c r="AC35" s="34"/>
      <c r="AD35" s="34"/>
      <c r="AE35" s="34">
        <v>6046.99</v>
      </c>
      <c r="AF35" s="34"/>
      <c r="AG35" s="34"/>
      <c r="AH35" s="34"/>
      <c r="AI35" s="34">
        <v>292379.51999999996</v>
      </c>
    </row>
    <row r="36" spans="2:35" x14ac:dyDescent="0.3">
      <c r="B36" s="32" t="s">
        <v>206</v>
      </c>
      <c r="C36" s="34">
        <v>77003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>
        <v>1500</v>
      </c>
      <c r="V36" s="34"/>
      <c r="W36" s="34"/>
      <c r="X36" s="34">
        <v>1500</v>
      </c>
      <c r="Y36" s="34"/>
      <c r="Z36" s="34"/>
      <c r="AA36" s="34"/>
      <c r="AB36" s="34"/>
      <c r="AC36" s="34"/>
      <c r="AD36" s="34"/>
      <c r="AE36" s="34">
        <v>1500</v>
      </c>
      <c r="AF36" s="34"/>
      <c r="AG36" s="34"/>
      <c r="AH36" s="34"/>
      <c r="AI36" s="34">
        <v>78503</v>
      </c>
    </row>
    <row r="37" spans="2:35" x14ac:dyDescent="0.3">
      <c r="B37" s="32" t="s">
        <v>719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spans="2:35" x14ac:dyDescent="0.3">
      <c r="B38" s="32" t="s">
        <v>694</v>
      </c>
      <c r="C38" s="34">
        <v>495546.43</v>
      </c>
      <c r="D38" s="34">
        <v>34147.68</v>
      </c>
      <c r="E38" s="34">
        <v>33603.68</v>
      </c>
      <c r="F38" s="34">
        <v>31105.17</v>
      </c>
      <c r="G38" s="34">
        <v>98856.53</v>
      </c>
      <c r="H38" s="34">
        <v>31534.66</v>
      </c>
      <c r="I38" s="34">
        <v>34691.25</v>
      </c>
      <c r="J38" s="34">
        <v>38050.9</v>
      </c>
      <c r="K38" s="34">
        <v>104276.81</v>
      </c>
      <c r="L38" s="34">
        <v>31805.68</v>
      </c>
      <c r="M38" s="34">
        <v>33692.86</v>
      </c>
      <c r="N38" s="34">
        <v>36477.33</v>
      </c>
      <c r="O38" s="34">
        <v>101975.87</v>
      </c>
      <c r="P38" s="34">
        <v>35875.35</v>
      </c>
      <c r="Q38" s="34">
        <v>74974</v>
      </c>
      <c r="R38" s="34">
        <v>41682.36</v>
      </c>
      <c r="S38" s="34">
        <v>152531.71000000002</v>
      </c>
      <c r="T38" s="34">
        <v>457640.92000000004</v>
      </c>
      <c r="U38" s="34">
        <v>41688.54</v>
      </c>
      <c r="V38" s="34">
        <v>36265.06</v>
      </c>
      <c r="W38" s="34">
        <v>36912.33</v>
      </c>
      <c r="X38" s="34">
        <v>114865.93000000001</v>
      </c>
      <c r="Y38" s="34">
        <v>35440.31</v>
      </c>
      <c r="Z38" s="34">
        <v>47319.32</v>
      </c>
      <c r="AA38" s="34">
        <v>48879.64</v>
      </c>
      <c r="AB38" s="34">
        <v>131639.27000000002</v>
      </c>
      <c r="AC38" s="34">
        <v>71837.989999999991</v>
      </c>
      <c r="AD38" s="34">
        <v>71837.989999999991</v>
      </c>
      <c r="AE38" s="34">
        <v>318343.19</v>
      </c>
      <c r="AF38" s="34"/>
      <c r="AG38" s="34"/>
      <c r="AH38" s="34"/>
      <c r="AI38" s="34">
        <v>1271530.5399999998</v>
      </c>
    </row>
    <row r="39" spans="2:35" x14ac:dyDescent="0.3">
      <c r="C39"/>
      <c r="D39"/>
      <c r="E39"/>
    </row>
    <row r="40" spans="2:35" x14ac:dyDescent="0.3">
      <c r="C40"/>
      <c r="D40"/>
    </row>
    <row r="41" spans="2:35" x14ac:dyDescent="0.3">
      <c r="C41"/>
      <c r="D41"/>
    </row>
    <row r="42" spans="2:35" x14ac:dyDescent="0.3">
      <c r="C42"/>
      <c r="D42"/>
    </row>
    <row r="43" spans="2:35" x14ac:dyDescent="0.3">
      <c r="C43"/>
      <c r="D43"/>
    </row>
    <row r="44" spans="2:35" x14ac:dyDescent="0.3">
      <c r="C44"/>
      <c r="D44"/>
    </row>
    <row r="45" spans="2:35" x14ac:dyDescent="0.3">
      <c r="C45"/>
      <c r="D45"/>
    </row>
  </sheetData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Ingresos Symbiot</vt:lpstr>
      <vt:lpstr>Gastos Symbiot</vt:lpstr>
      <vt:lpstr>Hoja2</vt:lpstr>
      <vt:lpstr>TransaccionesConsolidado</vt:lpstr>
      <vt:lpstr>Ingresos RockstarSkull</vt:lpstr>
      <vt:lpstr>Ingresos por Maestro</vt:lpstr>
      <vt:lpstr>Gastos RockstarSkull</vt:lpstr>
      <vt:lpstr>Grafico de gastos por socio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Antonio Delgado (marcodel)</dc:creator>
  <cp:keywords/>
  <dc:description/>
  <cp:lastModifiedBy>Marco Delgado</cp:lastModifiedBy>
  <cp:revision/>
  <cp:lastPrinted>2025-05-07T03:15:34Z</cp:lastPrinted>
  <dcterms:created xsi:type="dcterms:W3CDTF">2023-05-08T18:07:53Z</dcterms:created>
  <dcterms:modified xsi:type="dcterms:W3CDTF">2025-09-01T04:19:39Z</dcterms:modified>
  <cp:category/>
  <cp:contentStatus/>
</cp:coreProperties>
</file>