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9707"/>
  </bookViews>
  <sheets>
    <sheet name="股票損益" sheetId="1" r:id="rId1"/>
    <sheet name="房貸收入試算" sheetId="2" r:id="rId2"/>
    <sheet name="房貸收入試算 (2)" sheetId="3" r:id="rId3"/>
  </sheets>
  <calcPr calcId="144525"/>
</workbook>
</file>

<file path=xl/sharedStrings.xml><?xml version="1.0" encoding="utf-8"?>
<sst xmlns="http://schemas.openxmlformats.org/spreadsheetml/2006/main" count="40">
  <si>
    <t>富邦美債</t>
  </si>
  <si>
    <t>交割戶餘額</t>
  </si>
  <si>
    <t>應收付金額</t>
  </si>
  <si>
    <t>富邦台50</t>
  </si>
  <si>
    <t>台新戊特</t>
  </si>
  <si>
    <t>中信高評級</t>
  </si>
  <si>
    <t>亞果遊艇</t>
  </si>
  <si>
    <t>慕康生醫</t>
  </si>
  <si>
    <t>皇鼎</t>
  </si>
  <si>
    <t>利率</t>
  </si>
  <si>
    <t>薪資年成長</t>
  </si>
  <si>
    <t>存款本金</t>
  </si>
  <si>
    <t>所得稅計算</t>
  </si>
  <si>
    <t>最後剩</t>
  </si>
  <si>
    <t>過幾年</t>
  </si>
  <si>
    <t>年配息</t>
  </si>
  <si>
    <t>收入</t>
  </si>
  <si>
    <t>bonus</t>
  </si>
  <si>
    <t>一年收入</t>
  </si>
  <si>
    <t>薪資所得特別扣除額</t>
  </si>
  <si>
    <t>本金</t>
  </si>
  <si>
    <t>所得稅</t>
  </si>
  <si>
    <t>平均一個月</t>
  </si>
  <si>
    <t>薪資所得</t>
  </si>
  <si>
    <t>股利所得</t>
  </si>
  <si>
    <t>股利免稅額</t>
  </si>
  <si>
    <t>免稅額</t>
  </si>
  <si>
    <t>標準扣除額</t>
  </si>
  <si>
    <t>total</t>
  </si>
  <si>
    <t xml:space="preserve"> 綜合所得稅淨額</t>
  </si>
  <si>
    <t>加上股票利息後</t>
  </si>
  <si>
    <t>累進差額 (單位：新臺幣/元)</t>
  </si>
  <si>
    <t>扣除所得稅後</t>
  </si>
  <si>
    <t>綜合所得稅淨額區間 (單位：新臺幣/元)</t>
  </si>
  <si>
    <t>稅率</t>
  </si>
  <si>
    <t>0 - 560,000元*</t>
  </si>
  <si>
    <t>560,001元* - 1,260,000元*</t>
  </si>
  <si>
    <t>1,260,001元* - 2,520,000元*</t>
  </si>
  <si>
    <t>2,520,001元* - 4,720,000元*</t>
  </si>
  <si>
    <t>4,720,001元*以上</t>
  </si>
</sst>
</file>

<file path=xl/styles.xml><?xml version="1.0" encoding="utf-8"?>
<styleSheet xmlns="http://schemas.openxmlformats.org/spreadsheetml/2006/main">
  <numFmts count="9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m&quot;月&quot;d&quot;日&quot;"/>
    <numFmt numFmtId="44" formatCode="_-&quot;$&quot;* #,##0.00_-;\-&quot;$&quot;* #,##0.00_-;_-&quot;$&quot;* &quot;-&quot;??_-;_-@_-"/>
    <numFmt numFmtId="178" formatCode="0_);[Red]\(0\)"/>
    <numFmt numFmtId="179" formatCode="#,##0_ ;[Red]\-#,##0\ "/>
    <numFmt numFmtId="180" formatCode="#,##0.00_ ;[Red]\-#,##0.00\ "/>
  </numFmts>
  <fonts count="23">
    <font>
      <sz val="12"/>
      <color theme="1"/>
      <name val="新細明體"/>
      <charset val="134"/>
      <scheme val="minor"/>
    </font>
    <font>
      <sz val="12"/>
      <color rgb="FF202020"/>
      <name val="微軟正黑體"/>
      <charset val="134"/>
    </font>
    <font>
      <sz val="12"/>
      <color rgb="FF6B514A"/>
      <name val="微軟正黑體"/>
      <charset val="134"/>
    </font>
    <font>
      <b/>
      <sz val="12"/>
      <color rgb="FFFF0000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FA7D00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9" fontId="0" fillId="0" borderId="0" xfId="0" applyNumberFormat="1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9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K17"/>
  <sheetViews>
    <sheetView tabSelected="1" workbookViewId="0">
      <selection activeCell="K17" sqref="K17"/>
    </sheetView>
  </sheetViews>
  <sheetFormatPr defaultColWidth="8.88888888888889" defaultRowHeight="16.2"/>
  <cols>
    <col min="2" max="2" width="10.1111111111111"/>
    <col min="3" max="3" width="14.6666666666667" customWidth="1"/>
    <col min="9" max="9" width="13.1111111111111" customWidth="1"/>
    <col min="10" max="10" width="10.4444444444444" style="1"/>
    <col min="11" max="19" width="8.88888888888889" style="1"/>
  </cols>
  <sheetData>
    <row r="4" spans="2:2">
      <c r="B4" s="8">
        <v>2023</v>
      </c>
    </row>
    <row r="5" spans="2:10">
      <c r="B5" s="9">
        <v>45149</v>
      </c>
      <c r="C5" t="s">
        <v>0</v>
      </c>
      <c r="D5" s="1">
        <v>2300</v>
      </c>
      <c r="E5" s="1"/>
      <c r="I5" t="s">
        <v>1</v>
      </c>
      <c r="J5" s="1">
        <v>91678</v>
      </c>
    </row>
    <row r="6" spans="2:10">
      <c r="B6" s="9">
        <v>45244</v>
      </c>
      <c r="C6" t="s">
        <v>0</v>
      </c>
      <c r="D6" s="1">
        <v>4790</v>
      </c>
      <c r="E6" s="1">
        <f t="shared" ref="E6:E11" si="0">SUM(D5:D6)</f>
        <v>7090</v>
      </c>
      <c r="I6" t="s">
        <v>2</v>
      </c>
      <c r="J6" s="1">
        <v>1322010</v>
      </c>
    </row>
    <row r="7" spans="2:10">
      <c r="B7" s="9">
        <v>45149</v>
      </c>
      <c r="C7" t="s">
        <v>3</v>
      </c>
      <c r="D7" s="1">
        <v>54266</v>
      </c>
      <c r="E7" s="1"/>
      <c r="J7" s="1">
        <v>4000000</v>
      </c>
    </row>
    <row r="8" spans="2:10">
      <c r="B8" s="9">
        <v>45272</v>
      </c>
      <c r="C8" t="s">
        <v>3</v>
      </c>
      <c r="D8" s="1">
        <v>34599</v>
      </c>
      <c r="E8" s="1">
        <f t="shared" si="0"/>
        <v>88865</v>
      </c>
      <c r="J8" s="1">
        <f>SUM(J5:J7)</f>
        <v>5413688</v>
      </c>
    </row>
    <row r="9" spans="2:10">
      <c r="B9" s="9">
        <v>45135</v>
      </c>
      <c r="C9" t="s">
        <v>4</v>
      </c>
      <c r="D9" s="1">
        <v>4750</v>
      </c>
      <c r="E9" s="1"/>
      <c r="J9" s="1">
        <f>J8/4</f>
        <v>1353422</v>
      </c>
    </row>
    <row r="10" spans="2:5">
      <c r="B10" s="9">
        <v>45244</v>
      </c>
      <c r="C10" t="s">
        <v>5</v>
      </c>
      <c r="D10" s="1">
        <v>635</v>
      </c>
      <c r="E10" s="1"/>
    </row>
    <row r="11" spans="2:5">
      <c r="B11" s="9">
        <v>45272</v>
      </c>
      <c r="C11" t="s">
        <v>5</v>
      </c>
      <c r="D11" s="1">
        <v>2460</v>
      </c>
      <c r="E11" s="1">
        <f t="shared" si="0"/>
        <v>3095</v>
      </c>
    </row>
    <row r="12" spans="4:5">
      <c r="D12" s="1">
        <f>SUM(D5:D11)</f>
        <v>103800</v>
      </c>
      <c r="E12" s="1"/>
    </row>
    <row r="13" spans="9:10">
      <c r="I13" t="s">
        <v>3</v>
      </c>
      <c r="J13" s="1">
        <v>1300000</v>
      </c>
    </row>
    <row r="14" spans="2:10">
      <c r="B14" s="8">
        <v>2024</v>
      </c>
      <c r="I14" t="s">
        <v>6</v>
      </c>
      <c r="J14" s="1">
        <v>1300000</v>
      </c>
    </row>
    <row r="15" spans="2:10">
      <c r="B15" s="9">
        <v>45303</v>
      </c>
      <c r="C15" t="s">
        <v>5</v>
      </c>
      <c r="D15">
        <v>6210</v>
      </c>
      <c r="I15" t="s">
        <v>7</v>
      </c>
      <c r="J15" s="1">
        <v>1300000</v>
      </c>
    </row>
    <row r="16" spans="2:11">
      <c r="B16" s="9">
        <v>45343</v>
      </c>
      <c r="C16" t="s">
        <v>5</v>
      </c>
      <c r="D16">
        <v>12080</v>
      </c>
      <c r="I16" t="s">
        <v>8</v>
      </c>
      <c r="J16" s="1">
        <v>1300000</v>
      </c>
      <c r="K16" s="10">
        <f>J16/23.15/1000</f>
        <v>56.1555075593952</v>
      </c>
    </row>
    <row r="17" spans="10:10">
      <c r="J17" s="1">
        <f>SUM(J13:J16)</f>
        <v>5200000</v>
      </c>
    </row>
  </sheetData>
  <sortState ref="B5:D11">
    <sortCondition ref="C5:C1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1"/>
  <sheetViews>
    <sheetView topLeftCell="D1" workbookViewId="0">
      <selection activeCell="H22" sqref="H22"/>
    </sheetView>
  </sheetViews>
  <sheetFormatPr defaultColWidth="8.88888888888889" defaultRowHeight="16.2"/>
  <cols>
    <col min="2" max="2" width="12.8888888888889"/>
    <col min="3" max="3" width="9.44444444444444" customWidth="1"/>
    <col min="4" max="4" width="9.66666666666667"/>
    <col min="5" max="5" width="11.2222222222222" customWidth="1"/>
    <col min="7" max="7" width="9.11111111111111" customWidth="1"/>
    <col min="8" max="8" width="10.4444444444444"/>
    <col min="9" max="9" width="12.7777777777778" customWidth="1"/>
    <col min="10" max="10" width="13.2222222222222"/>
    <col min="11" max="11" width="13.4444444444444" customWidth="1"/>
    <col min="12" max="13" width="13.1111111111111" customWidth="1"/>
    <col min="14" max="14" width="10.4444444444444"/>
    <col min="16" max="16" width="23.1111111111111" customWidth="1"/>
    <col min="17" max="17" width="10.4444444444444"/>
  </cols>
  <sheetData>
    <row r="1" spans="1:20">
      <c r="A1">
        <v>2000000</v>
      </c>
      <c r="B1" t="s">
        <v>9</v>
      </c>
      <c r="C1">
        <v>0.04</v>
      </c>
      <c r="I1" t="s">
        <v>10</v>
      </c>
      <c r="J1" s="2">
        <v>0.03</v>
      </c>
      <c r="M1" s="1" t="s">
        <v>11</v>
      </c>
      <c r="N1" s="1">
        <v>7000000</v>
      </c>
      <c r="O1" s="1"/>
      <c r="P1" s="1" t="s">
        <v>12</v>
      </c>
      <c r="Q1" s="1"/>
      <c r="R1" s="1"/>
      <c r="S1" s="1"/>
      <c r="T1" s="1"/>
    </row>
    <row r="2" spans="2:20">
      <c r="B2" t="s">
        <v>13</v>
      </c>
      <c r="C2" s="1">
        <f>B89</f>
        <v>174410.27347555</v>
      </c>
      <c r="I2" t="s">
        <v>14</v>
      </c>
      <c r="J2" s="3">
        <v>3</v>
      </c>
      <c r="M2" s="1" t="s">
        <v>15</v>
      </c>
      <c r="N2" s="4">
        <v>0.035</v>
      </c>
      <c r="O2" s="1"/>
      <c r="P2" s="1" t="s">
        <v>16</v>
      </c>
      <c r="Q2" s="1">
        <f>J9</f>
        <v>1705800</v>
      </c>
      <c r="R2" s="1"/>
      <c r="S2" s="1"/>
      <c r="T2" s="1"/>
    </row>
    <row r="3" spans="9:20">
      <c r="I3" t="s">
        <v>17</v>
      </c>
      <c r="J3">
        <v>620000</v>
      </c>
      <c r="M3" s="1" t="s">
        <v>18</v>
      </c>
      <c r="N3" s="1">
        <f>N1*N2</f>
        <v>245000</v>
      </c>
      <c r="O3" s="1"/>
      <c r="P3" s="5" t="s">
        <v>19</v>
      </c>
      <c r="Q3" s="1">
        <v>207000</v>
      </c>
      <c r="R3" s="1"/>
      <c r="S3" s="1"/>
      <c r="T3" s="1"/>
    </row>
    <row r="4" spans="2:20">
      <c r="B4" t="s">
        <v>20</v>
      </c>
      <c r="I4" t="s">
        <v>21</v>
      </c>
      <c r="J4" s="1">
        <f>P18</f>
        <v>114736</v>
      </c>
      <c r="M4" s="1" t="s">
        <v>22</v>
      </c>
      <c r="N4" s="1">
        <f>N3/12</f>
        <v>20416.6666666667</v>
      </c>
      <c r="O4" s="1"/>
      <c r="P4" s="5" t="s">
        <v>23</v>
      </c>
      <c r="Q4" s="1">
        <f>Q2-Q3</f>
        <v>1498800</v>
      </c>
      <c r="R4" s="1"/>
      <c r="S4" s="1"/>
      <c r="T4" s="1"/>
    </row>
    <row r="5" spans="1:20">
      <c r="A5">
        <v>1</v>
      </c>
      <c r="B5" s="1">
        <f>A1</f>
        <v>2000000</v>
      </c>
      <c r="C5" s="1">
        <f>B5*$C$1/12</f>
        <v>6666.66666666667</v>
      </c>
      <c r="D5" s="1">
        <v>-25535</v>
      </c>
      <c r="E5" s="1">
        <f>C5+D5</f>
        <v>-18868.3333333333</v>
      </c>
      <c r="L5" s="1"/>
      <c r="M5" s="1"/>
      <c r="N5" s="1"/>
      <c r="O5" s="1"/>
      <c r="P5" s="5" t="s">
        <v>24</v>
      </c>
      <c r="Q5" s="1">
        <f>N3</f>
        <v>245000</v>
      </c>
      <c r="R5" s="1"/>
      <c r="S5" s="1"/>
      <c r="T5" s="1"/>
    </row>
    <row r="6" spans="1:20">
      <c r="A6">
        <v>2</v>
      </c>
      <c r="B6" s="1">
        <f>B5+E5</f>
        <v>1981131.66666667</v>
      </c>
      <c r="C6" s="1">
        <f>B6*$C$1/12</f>
        <v>6603.77222222222</v>
      </c>
      <c r="D6" s="1">
        <v>-25535</v>
      </c>
      <c r="E6" s="1">
        <f t="shared" ref="E6:E37" si="0">C6+D6</f>
        <v>-18931.2277777778</v>
      </c>
      <c r="G6" s="1">
        <f>H6*(1+J1)^J2</f>
        <v>82500.8885</v>
      </c>
      <c r="H6" s="1">
        <v>75500</v>
      </c>
      <c r="I6" s="1">
        <v>14</v>
      </c>
      <c r="J6" s="1">
        <f>H6*I6</f>
        <v>1057000</v>
      </c>
      <c r="K6" s="1">
        <f>J6*(1+J1)^J2</f>
        <v>1155012.439</v>
      </c>
      <c r="L6" s="1"/>
      <c r="M6" s="1"/>
      <c r="N6" s="1"/>
      <c r="O6" s="1"/>
      <c r="P6" s="5" t="s">
        <v>25</v>
      </c>
      <c r="Q6" s="1">
        <v>270000</v>
      </c>
      <c r="R6" s="1"/>
      <c r="S6" s="1"/>
      <c r="T6" s="1"/>
    </row>
    <row r="7" spans="1:20">
      <c r="A7">
        <v>3</v>
      </c>
      <c r="B7" s="1">
        <f t="shared" ref="B7:B38" si="1">B6+E6</f>
        <v>1962200.43888889</v>
      </c>
      <c r="C7" s="1">
        <f t="shared" ref="C7:C38" si="2">B7*$C$1/12</f>
        <v>6540.66812962963</v>
      </c>
      <c r="D7" s="1">
        <v>-25535</v>
      </c>
      <c r="E7" s="1">
        <f t="shared" si="0"/>
        <v>-18994.3318703704</v>
      </c>
      <c r="H7" s="1">
        <v>2400</v>
      </c>
      <c r="I7" s="1">
        <v>12</v>
      </c>
      <c r="J7" s="1">
        <f>H7*I7</f>
        <v>28800</v>
      </c>
      <c r="K7" s="1">
        <f>J7</f>
        <v>28800</v>
      </c>
      <c r="L7" s="1"/>
      <c r="M7" s="1"/>
      <c r="N7" s="1"/>
      <c r="O7" s="1"/>
      <c r="P7" s="5" t="s">
        <v>26</v>
      </c>
      <c r="Q7" s="1">
        <v>92000</v>
      </c>
      <c r="R7" s="1"/>
      <c r="S7" s="1"/>
      <c r="T7" s="1"/>
    </row>
    <row r="8" spans="1:20">
      <c r="A8">
        <v>4</v>
      </c>
      <c r="B8" s="1">
        <f t="shared" si="1"/>
        <v>1943206.10701852</v>
      </c>
      <c r="C8" s="1">
        <f t="shared" si="2"/>
        <v>6477.35369006173</v>
      </c>
      <c r="D8" s="1">
        <v>-25535</v>
      </c>
      <c r="E8" s="1">
        <f t="shared" si="0"/>
        <v>-19057.6463099383</v>
      </c>
      <c r="H8" s="1"/>
      <c r="I8" s="1" t="s">
        <v>17</v>
      </c>
      <c r="J8" s="1">
        <f>$J$3</f>
        <v>620000</v>
      </c>
      <c r="K8" s="1">
        <f>$J$3</f>
        <v>620000</v>
      </c>
      <c r="L8" s="1"/>
      <c r="M8" s="1"/>
      <c r="N8" s="1"/>
      <c r="O8" s="1"/>
      <c r="P8" s="6" t="s">
        <v>27</v>
      </c>
      <c r="Q8" s="1">
        <v>124000</v>
      </c>
      <c r="R8" s="1"/>
      <c r="S8" s="1"/>
      <c r="T8" s="1"/>
    </row>
    <row r="9" spans="1:20">
      <c r="A9">
        <v>5</v>
      </c>
      <c r="B9" s="1">
        <f t="shared" si="1"/>
        <v>1924148.46070858</v>
      </c>
      <c r="C9" s="1">
        <f t="shared" si="2"/>
        <v>6413.82820236193</v>
      </c>
      <c r="D9" s="1">
        <v>-25535</v>
      </c>
      <c r="E9" s="1">
        <f t="shared" si="0"/>
        <v>-19121.1717976381</v>
      </c>
      <c r="G9" s="1">
        <f>J9/12</f>
        <v>142150</v>
      </c>
      <c r="H9" s="1"/>
      <c r="I9" s="1" t="s">
        <v>28</v>
      </c>
      <c r="J9" s="1">
        <f>SUM(J6:J8)</f>
        <v>1705800</v>
      </c>
      <c r="K9" s="1">
        <f>SUM(K6:K8)</f>
        <v>1803812.439</v>
      </c>
      <c r="L9" s="1"/>
      <c r="M9" s="1">
        <f>K9/12</f>
        <v>150317.70325</v>
      </c>
      <c r="N9" s="1"/>
      <c r="O9" s="1"/>
      <c r="P9" s="1" t="s">
        <v>29</v>
      </c>
      <c r="Q9" s="1">
        <f>(Q4+MAX(0,Q5-Q6))-(Q7+Q8)</f>
        <v>1282800</v>
      </c>
      <c r="R9" s="1"/>
      <c r="S9" s="1"/>
      <c r="T9" s="1"/>
    </row>
    <row r="10" spans="1:20">
      <c r="A10">
        <v>6</v>
      </c>
      <c r="B10" s="1">
        <f t="shared" si="1"/>
        <v>1905027.28891094</v>
      </c>
      <c r="C10" s="1">
        <f t="shared" si="2"/>
        <v>6350.09096303647</v>
      </c>
      <c r="D10" s="1">
        <v>-25535</v>
      </c>
      <c r="E10" s="1">
        <f t="shared" si="0"/>
        <v>-19184.9090369635</v>
      </c>
      <c r="G10" s="1">
        <f>J10/12</f>
        <v>162566.666666667</v>
      </c>
      <c r="H10" s="1"/>
      <c r="I10" s="1" t="s">
        <v>30</v>
      </c>
      <c r="J10" s="1">
        <f>J9+$N$3</f>
        <v>1950800</v>
      </c>
      <c r="K10" s="1">
        <f>K9+$N$3</f>
        <v>2048812.439</v>
      </c>
      <c r="L10" s="1"/>
      <c r="M10" s="1">
        <f>K10/12</f>
        <v>170734.369916667</v>
      </c>
      <c r="N10" s="1"/>
      <c r="O10" s="1"/>
      <c r="P10" s="1"/>
      <c r="Q10" s="1"/>
      <c r="R10" s="1" t="s">
        <v>31</v>
      </c>
      <c r="S10" s="1"/>
      <c r="T10" s="1"/>
    </row>
    <row r="11" spans="1:20">
      <c r="A11">
        <v>7</v>
      </c>
      <c r="B11" s="1">
        <f t="shared" si="1"/>
        <v>1885842.37987398</v>
      </c>
      <c r="C11" s="1">
        <f t="shared" si="2"/>
        <v>6286.1412662466</v>
      </c>
      <c r="D11" s="1">
        <v>-25535</v>
      </c>
      <c r="E11" s="1">
        <f t="shared" si="0"/>
        <v>-19248.8587337534</v>
      </c>
      <c r="H11" s="1"/>
      <c r="I11" s="1" t="s">
        <v>32</v>
      </c>
      <c r="J11" s="1">
        <f>J10-$J$4</f>
        <v>1836064</v>
      </c>
      <c r="K11" s="1">
        <f>K10-$J$4</f>
        <v>1934076.439</v>
      </c>
      <c r="L11" s="1"/>
      <c r="M11" s="1"/>
      <c r="N11" s="1"/>
      <c r="O11" s="1"/>
      <c r="P11" s="1" t="s">
        <v>33</v>
      </c>
      <c r="Q11" s="1" t="s">
        <v>34</v>
      </c>
      <c r="R11" s="1">
        <v>0</v>
      </c>
      <c r="S11" s="1"/>
      <c r="T11" s="1"/>
    </row>
    <row r="12" spans="1:20">
      <c r="A12">
        <v>8</v>
      </c>
      <c r="B12" s="1">
        <f t="shared" si="1"/>
        <v>1866593.52114023</v>
      </c>
      <c r="C12" s="1">
        <f t="shared" si="2"/>
        <v>6221.97840380075</v>
      </c>
      <c r="D12" s="1">
        <v>-25535</v>
      </c>
      <c r="E12" s="1">
        <f t="shared" si="0"/>
        <v>-19313.0215961992</v>
      </c>
      <c r="H12" s="1"/>
      <c r="I12" s="1" t="s">
        <v>22</v>
      </c>
      <c r="J12" s="1">
        <f>J11/12</f>
        <v>153005.333333333</v>
      </c>
      <c r="K12" s="1">
        <f>K11/12</f>
        <v>161173.036583333</v>
      </c>
      <c r="L12" s="1"/>
      <c r="M12" s="1"/>
      <c r="N12" s="1"/>
      <c r="O12" s="1"/>
      <c r="P12" s="1" t="s">
        <v>35</v>
      </c>
      <c r="Q12" s="7">
        <v>0.05</v>
      </c>
      <c r="R12" s="1">
        <v>39200</v>
      </c>
      <c r="S12" s="1"/>
      <c r="T12" s="1"/>
    </row>
    <row r="13" spans="1:20">
      <c r="A13">
        <v>9</v>
      </c>
      <c r="B13" s="1">
        <f t="shared" si="1"/>
        <v>1847280.49954403</v>
      </c>
      <c r="C13" s="1">
        <f t="shared" si="2"/>
        <v>6157.60166514675</v>
      </c>
      <c r="D13" s="1">
        <v>-25535</v>
      </c>
      <c r="E13" s="1">
        <f t="shared" si="0"/>
        <v>-19377.3983348532</v>
      </c>
      <c r="H13" s="1"/>
      <c r="I13" s="1"/>
      <c r="J13" s="1"/>
      <c r="K13" s="1"/>
      <c r="L13" s="1"/>
      <c r="M13" s="1"/>
      <c r="N13" s="1"/>
      <c r="O13" s="1"/>
      <c r="P13" s="1" t="s">
        <v>36</v>
      </c>
      <c r="Q13" s="7">
        <v>0.12</v>
      </c>
      <c r="R13" s="1">
        <v>140000</v>
      </c>
      <c r="S13" s="1"/>
      <c r="T13" s="1"/>
    </row>
    <row r="14" spans="1:20">
      <c r="A14">
        <v>10</v>
      </c>
      <c r="B14" s="1">
        <f t="shared" si="1"/>
        <v>1827903.10120917</v>
      </c>
      <c r="C14" s="1">
        <f t="shared" si="2"/>
        <v>6093.01033736391</v>
      </c>
      <c r="D14" s="1">
        <v>-25535</v>
      </c>
      <c r="E14" s="1">
        <f t="shared" si="0"/>
        <v>-19441.9896626361</v>
      </c>
      <c r="H14" s="1"/>
      <c r="I14" s="1"/>
      <c r="J14" s="1"/>
      <c r="K14" s="1"/>
      <c r="L14" s="1"/>
      <c r="M14" s="1"/>
      <c r="N14" s="1"/>
      <c r="O14" s="1"/>
      <c r="P14" s="1" t="s">
        <v>37</v>
      </c>
      <c r="Q14" s="7">
        <v>0.2</v>
      </c>
      <c r="R14" s="1">
        <v>392000</v>
      </c>
      <c r="S14" s="1"/>
      <c r="T14" s="1"/>
    </row>
    <row r="15" spans="1:20">
      <c r="A15">
        <v>11</v>
      </c>
      <c r="B15" s="1">
        <f t="shared" si="1"/>
        <v>1808461.11154654</v>
      </c>
      <c r="C15" s="1">
        <f t="shared" si="2"/>
        <v>6028.20370515512</v>
      </c>
      <c r="D15" s="1">
        <v>-25535</v>
      </c>
      <c r="E15" s="1">
        <f t="shared" si="0"/>
        <v>-19506.7962948449</v>
      </c>
      <c r="H15" s="1"/>
      <c r="I15" s="1"/>
      <c r="J15" s="7"/>
      <c r="K15" s="1"/>
      <c r="L15" s="1"/>
      <c r="M15" s="1"/>
      <c r="N15" s="1"/>
      <c r="O15" s="1"/>
      <c r="P15" s="1" t="s">
        <v>38</v>
      </c>
      <c r="Q15" s="7">
        <v>0.3</v>
      </c>
      <c r="R15" s="1">
        <v>864000</v>
      </c>
      <c r="S15" s="1"/>
      <c r="T15" s="1"/>
    </row>
    <row r="16" spans="1:20">
      <c r="A16">
        <v>12</v>
      </c>
      <c r="B16" s="1">
        <f t="shared" si="1"/>
        <v>1788954.31525169</v>
      </c>
      <c r="C16" s="1">
        <f t="shared" si="2"/>
        <v>5963.18105083897</v>
      </c>
      <c r="D16" s="1">
        <v>-25535</v>
      </c>
      <c r="E16" s="1">
        <f t="shared" si="0"/>
        <v>-19571.818949161</v>
      </c>
      <c r="H16" s="1"/>
      <c r="I16" s="1"/>
      <c r="J16" s="1"/>
      <c r="K16" s="1"/>
      <c r="L16" s="1"/>
      <c r="M16" s="1"/>
      <c r="N16" s="1"/>
      <c r="O16" s="1"/>
      <c r="P16" s="1" t="s">
        <v>39</v>
      </c>
      <c r="Q16" s="7">
        <v>0.4</v>
      </c>
      <c r="R16" s="1"/>
      <c r="S16" s="1"/>
      <c r="T16" s="1"/>
    </row>
    <row r="17" spans="1:20">
      <c r="A17">
        <v>13</v>
      </c>
      <c r="B17" s="1">
        <f t="shared" si="1"/>
        <v>1769382.49630253</v>
      </c>
      <c r="C17" s="1">
        <f t="shared" si="2"/>
        <v>5897.94165434177</v>
      </c>
      <c r="D17" s="1">
        <v>-25535</v>
      </c>
      <c r="E17" s="1">
        <f t="shared" si="0"/>
        <v>-19637.0583456582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>
        <v>14</v>
      </c>
      <c r="B18" s="1">
        <f t="shared" si="1"/>
        <v>1749745.43795687</v>
      </c>
      <c r="C18" s="1">
        <f t="shared" si="2"/>
        <v>5832.48479318958</v>
      </c>
      <c r="D18" s="1">
        <v>-25535</v>
      </c>
      <c r="E18" s="1">
        <f t="shared" si="0"/>
        <v>-19702.5152068104</v>
      </c>
      <c r="J18" s="1"/>
      <c r="K18" s="1"/>
      <c r="L18" s="1"/>
      <c r="M18" s="1"/>
      <c r="N18" s="1"/>
      <c r="O18" s="1"/>
      <c r="P18" s="1">
        <f>560000*Q12+(Q9-560000)*Q13</f>
        <v>114736</v>
      </c>
      <c r="Q18" s="1"/>
      <c r="R18" s="1"/>
      <c r="S18" s="1"/>
      <c r="T18" s="1"/>
    </row>
    <row r="19" spans="1:20">
      <c r="A19">
        <v>15</v>
      </c>
      <c r="B19" s="1">
        <f t="shared" si="1"/>
        <v>1730042.92275006</v>
      </c>
      <c r="C19" s="1">
        <f t="shared" si="2"/>
        <v>5766.80974250021</v>
      </c>
      <c r="D19" s="1">
        <v>-25535</v>
      </c>
      <c r="E19" s="1">
        <f t="shared" si="0"/>
        <v>-19768.1902574998</v>
      </c>
      <c r="J19" s="1"/>
      <c r="K19" s="1"/>
      <c r="L19" s="1"/>
      <c r="M19" s="1"/>
      <c r="N19" s="1"/>
      <c r="O19" s="1"/>
      <c r="P19" s="1">
        <f>Q9*Q14-R13</f>
        <v>116560</v>
      </c>
      <c r="Q19" s="1"/>
      <c r="R19" s="1"/>
      <c r="S19" s="1"/>
      <c r="T19" s="1"/>
    </row>
    <row r="20" spans="1:20">
      <c r="A20">
        <v>16</v>
      </c>
      <c r="B20" s="1">
        <f t="shared" si="1"/>
        <v>1710274.73249256</v>
      </c>
      <c r="C20" s="1">
        <f t="shared" si="2"/>
        <v>5700.91577497521</v>
      </c>
      <c r="D20" s="1">
        <v>-25535</v>
      </c>
      <c r="E20" s="1">
        <f t="shared" si="0"/>
        <v>-19834.0842250248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>
        <v>17</v>
      </c>
      <c r="B21" s="1">
        <f t="shared" si="1"/>
        <v>1690440.64826754</v>
      </c>
      <c r="C21" s="1">
        <f t="shared" si="2"/>
        <v>5634.80216089179</v>
      </c>
      <c r="D21" s="1">
        <v>-25535</v>
      </c>
      <c r="E21" s="1">
        <f t="shared" si="0"/>
        <v>-19900.1978391082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>
        <v>18</v>
      </c>
      <c r="B22" s="1">
        <f t="shared" si="1"/>
        <v>1670540.45042843</v>
      </c>
      <c r="C22" s="1">
        <f t="shared" si="2"/>
        <v>5568.46816809477</v>
      </c>
      <c r="D22" s="1">
        <v>-25535</v>
      </c>
      <c r="E22" s="1">
        <f t="shared" si="0"/>
        <v>-19966.5318319052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>
        <v>19</v>
      </c>
      <c r="B23" s="1">
        <f t="shared" si="1"/>
        <v>1650573.91859652</v>
      </c>
      <c r="C23" s="1">
        <f t="shared" si="2"/>
        <v>5501.91306198841</v>
      </c>
      <c r="D23" s="1">
        <v>-25535</v>
      </c>
      <c r="E23" s="1">
        <f t="shared" si="0"/>
        <v>-20033.0869380116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>
        <v>20</v>
      </c>
      <c r="B24" s="1">
        <f t="shared" si="1"/>
        <v>1630540.83165851</v>
      </c>
      <c r="C24" s="1">
        <f t="shared" si="2"/>
        <v>5435.13610552838</v>
      </c>
      <c r="D24" s="1">
        <v>-25535</v>
      </c>
      <c r="E24" s="1">
        <f t="shared" si="0"/>
        <v>-20099.8638944716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>
        <v>21</v>
      </c>
      <c r="B25" s="1">
        <f t="shared" si="1"/>
        <v>1610440.96776404</v>
      </c>
      <c r="C25" s="1">
        <f t="shared" si="2"/>
        <v>5368.13655921347</v>
      </c>
      <c r="D25" s="1">
        <v>-25535</v>
      </c>
      <c r="E25" s="1">
        <f t="shared" si="0"/>
        <v>-20166.8634407865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>
        <v>22</v>
      </c>
      <c r="B26" s="1">
        <f t="shared" si="1"/>
        <v>1590274.10432325</v>
      </c>
      <c r="C26" s="1">
        <f t="shared" si="2"/>
        <v>5300.91368107752</v>
      </c>
      <c r="D26" s="1">
        <v>-25535</v>
      </c>
      <c r="E26" s="1">
        <f t="shared" si="0"/>
        <v>-20234.0863189225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>
        <v>23</v>
      </c>
      <c r="B27" s="1">
        <f t="shared" si="1"/>
        <v>1570040.01800433</v>
      </c>
      <c r="C27" s="1">
        <f t="shared" si="2"/>
        <v>5233.46672668111</v>
      </c>
      <c r="D27" s="1">
        <v>-25535</v>
      </c>
      <c r="E27" s="1">
        <f t="shared" si="0"/>
        <v>-20301.5332733189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>
        <v>24</v>
      </c>
      <c r="B28" s="1">
        <f t="shared" si="1"/>
        <v>1549738.48473101</v>
      </c>
      <c r="C28" s="1">
        <f t="shared" si="2"/>
        <v>5165.79494910338</v>
      </c>
      <c r="D28" s="1">
        <v>-25535</v>
      </c>
      <c r="E28" s="1">
        <f t="shared" si="0"/>
        <v>-20369.2050508966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>
        <v>25</v>
      </c>
      <c r="B29" s="1">
        <f t="shared" si="1"/>
        <v>1529369.27968012</v>
      </c>
      <c r="C29" s="1">
        <f t="shared" si="2"/>
        <v>5097.89759893372</v>
      </c>
      <c r="D29" s="1">
        <v>-25535</v>
      </c>
      <c r="E29" s="1">
        <f t="shared" si="0"/>
        <v>-20437.1024010663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>
        <v>26</v>
      </c>
      <c r="B30" s="1">
        <f t="shared" si="1"/>
        <v>1508932.17727905</v>
      </c>
      <c r="C30" s="1">
        <f t="shared" si="2"/>
        <v>5029.7739242635</v>
      </c>
      <c r="D30" s="1">
        <v>-25535</v>
      </c>
      <c r="E30" s="1">
        <f t="shared" si="0"/>
        <v>-20505.2260757365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>
        <v>27</v>
      </c>
      <c r="B31" s="1">
        <f t="shared" si="1"/>
        <v>1488426.95120331</v>
      </c>
      <c r="C31" s="1">
        <f t="shared" si="2"/>
        <v>4961.42317067771</v>
      </c>
      <c r="D31" s="1">
        <v>-25535</v>
      </c>
      <c r="E31" s="1">
        <f t="shared" si="0"/>
        <v>-20573.5768293223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>
        <v>28</v>
      </c>
      <c r="B32" s="1">
        <f t="shared" si="1"/>
        <v>1467853.37437399</v>
      </c>
      <c r="C32" s="1">
        <f t="shared" si="2"/>
        <v>4892.84458124664</v>
      </c>
      <c r="D32" s="1">
        <v>-25535</v>
      </c>
      <c r="E32" s="1">
        <f t="shared" si="0"/>
        <v>-20642.1554187534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>
        <v>29</v>
      </c>
      <c r="B33" s="1">
        <f t="shared" si="1"/>
        <v>1447211.21895524</v>
      </c>
      <c r="C33" s="1">
        <f t="shared" si="2"/>
        <v>4824.03739651746</v>
      </c>
      <c r="D33" s="1">
        <v>-25535</v>
      </c>
      <c r="E33" s="1">
        <f t="shared" si="0"/>
        <v>-20710.9626034825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>
        <v>30</v>
      </c>
      <c r="B34" s="1">
        <f t="shared" si="1"/>
        <v>1426500.25635176</v>
      </c>
      <c r="C34" s="1">
        <f t="shared" si="2"/>
        <v>4755.00085450585</v>
      </c>
      <c r="D34" s="1">
        <v>-25535</v>
      </c>
      <c r="E34" s="1">
        <f t="shared" si="0"/>
        <v>-20779.9991454941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>
        <v>31</v>
      </c>
      <c r="B35" s="1">
        <f t="shared" si="1"/>
        <v>1405720.25720626</v>
      </c>
      <c r="C35" s="1">
        <f t="shared" si="2"/>
        <v>4685.73419068754</v>
      </c>
      <c r="D35" s="1">
        <v>-25535</v>
      </c>
      <c r="E35" s="1">
        <f t="shared" si="0"/>
        <v>-20849.2658093125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>
        <v>32</v>
      </c>
      <c r="B36" s="1">
        <f t="shared" si="1"/>
        <v>1384870.99139695</v>
      </c>
      <c r="C36" s="1">
        <f t="shared" si="2"/>
        <v>4616.23663798983</v>
      </c>
      <c r="D36" s="1">
        <v>-25535</v>
      </c>
      <c r="E36" s="1">
        <f t="shared" si="0"/>
        <v>-20918.7633620102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>
        <v>33</v>
      </c>
      <c r="B37" s="1">
        <f t="shared" si="1"/>
        <v>1363952.22803494</v>
      </c>
      <c r="C37" s="1">
        <f t="shared" si="2"/>
        <v>4546.50742678313</v>
      </c>
      <c r="D37" s="1">
        <v>-25535</v>
      </c>
      <c r="E37" s="1">
        <f t="shared" si="0"/>
        <v>-20988.4925732169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>
        <v>34</v>
      </c>
      <c r="B38" s="1">
        <f t="shared" si="1"/>
        <v>1342963.73546172</v>
      </c>
      <c r="C38" s="1">
        <f t="shared" si="2"/>
        <v>4476.54578487241</v>
      </c>
      <c r="D38" s="1">
        <v>-25535</v>
      </c>
      <c r="E38" s="1">
        <f t="shared" ref="E38:E69" si="3">C38+D38</f>
        <v>-21058.4542151276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>
        <v>35</v>
      </c>
      <c r="B39" s="1">
        <f t="shared" ref="B39:B70" si="4">B38+E38</f>
        <v>1321905.28124659</v>
      </c>
      <c r="C39" s="1">
        <f t="shared" ref="C39:C70" si="5">B39*$C$1/12</f>
        <v>4406.35093748865</v>
      </c>
      <c r="D39" s="1">
        <v>-25535</v>
      </c>
      <c r="E39" s="1">
        <f t="shared" si="3"/>
        <v>-21128.6490625114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>
        <v>36</v>
      </c>
      <c r="B40" s="1">
        <f t="shared" si="4"/>
        <v>1300776.63218408</v>
      </c>
      <c r="C40" s="1">
        <f t="shared" si="5"/>
        <v>4335.92210728028</v>
      </c>
      <c r="D40" s="1">
        <v>-25535</v>
      </c>
      <c r="E40" s="1">
        <f t="shared" si="3"/>
        <v>-21199.0778927197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>
        <v>37</v>
      </c>
      <c r="B41" s="1">
        <f t="shared" si="4"/>
        <v>1279577.55429136</v>
      </c>
      <c r="C41" s="1">
        <f t="shared" si="5"/>
        <v>4265.25851430454</v>
      </c>
      <c r="D41" s="1">
        <v>-25535</v>
      </c>
      <c r="E41" s="1">
        <f t="shared" si="3"/>
        <v>-21269.7414856955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>
        <v>38</v>
      </c>
      <c r="B42" s="1">
        <f t="shared" si="4"/>
        <v>1258307.81280567</v>
      </c>
      <c r="C42" s="1">
        <f t="shared" si="5"/>
        <v>4194.35937601889</v>
      </c>
      <c r="D42" s="1">
        <v>-25535</v>
      </c>
      <c r="E42" s="1">
        <f t="shared" si="3"/>
        <v>-21340.6406239811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>
        <v>39</v>
      </c>
      <c r="B43" s="1">
        <f t="shared" si="4"/>
        <v>1236967.17218169</v>
      </c>
      <c r="C43" s="1">
        <f t="shared" si="5"/>
        <v>4123.22390727229</v>
      </c>
      <c r="D43" s="1">
        <v>-25535</v>
      </c>
      <c r="E43" s="1">
        <f t="shared" si="3"/>
        <v>-21411.7760927277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>
        <v>40</v>
      </c>
      <c r="B44" s="1">
        <f t="shared" si="4"/>
        <v>1215555.39608896</v>
      </c>
      <c r="C44" s="1">
        <f t="shared" si="5"/>
        <v>4051.85132029653</v>
      </c>
      <c r="D44" s="1">
        <v>-25535</v>
      </c>
      <c r="E44" s="1">
        <f t="shared" si="3"/>
        <v>-21483.1486797035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>
        <v>41</v>
      </c>
      <c r="B45" s="1">
        <f t="shared" si="4"/>
        <v>1194072.24740926</v>
      </c>
      <c r="C45" s="1">
        <f t="shared" si="5"/>
        <v>3980.24082469752</v>
      </c>
      <c r="D45" s="1">
        <v>-25535</v>
      </c>
      <c r="E45" s="1">
        <f t="shared" si="3"/>
        <v>-21554.7591753025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>
        <v>42</v>
      </c>
      <c r="B46" s="1">
        <f t="shared" si="4"/>
        <v>1172517.48823395</v>
      </c>
      <c r="C46" s="1">
        <f t="shared" si="5"/>
        <v>3908.39162744651</v>
      </c>
      <c r="D46" s="1">
        <v>-25535</v>
      </c>
      <c r="E46" s="1">
        <f t="shared" si="3"/>
        <v>-21626.6083725535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>
        <v>43</v>
      </c>
      <c r="B47" s="1">
        <f t="shared" si="4"/>
        <v>1150890.8798614</v>
      </c>
      <c r="C47" s="1">
        <f t="shared" si="5"/>
        <v>3836.30293287133</v>
      </c>
      <c r="D47" s="1">
        <v>-25535</v>
      </c>
      <c r="E47" s="1">
        <f t="shared" si="3"/>
        <v>-21698.6970671287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>
        <v>44</v>
      </c>
      <c r="B48" s="1">
        <f t="shared" si="4"/>
        <v>1129192.18279427</v>
      </c>
      <c r="C48" s="1">
        <f t="shared" si="5"/>
        <v>3763.97394264757</v>
      </c>
      <c r="D48" s="1">
        <v>-25535</v>
      </c>
      <c r="E48" s="1">
        <f t="shared" si="3"/>
        <v>-21771.0260573524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>
        <v>45</v>
      </c>
      <c r="B49" s="1">
        <f t="shared" si="4"/>
        <v>1107421.15673692</v>
      </c>
      <c r="C49" s="1">
        <f t="shared" si="5"/>
        <v>3691.40385578973</v>
      </c>
      <c r="D49" s="1">
        <v>-25535</v>
      </c>
      <c r="E49" s="1">
        <f t="shared" si="3"/>
        <v>-21843.5961442103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>
        <v>46</v>
      </c>
      <c r="B50" s="1">
        <f t="shared" si="4"/>
        <v>1085577.56059271</v>
      </c>
      <c r="C50" s="1">
        <f t="shared" si="5"/>
        <v>3618.59186864236</v>
      </c>
      <c r="D50" s="1">
        <v>-25535</v>
      </c>
      <c r="E50" s="1">
        <f t="shared" si="3"/>
        <v>-21916.4081313576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>
        <v>47</v>
      </c>
      <c r="B51" s="1">
        <f t="shared" si="4"/>
        <v>1063661.15246135</v>
      </c>
      <c r="C51" s="1">
        <f t="shared" si="5"/>
        <v>3545.53717487117</v>
      </c>
      <c r="D51" s="1">
        <v>-25535</v>
      </c>
      <c r="E51" s="1">
        <f t="shared" si="3"/>
        <v>-21989.4628251288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>
        <v>48</v>
      </c>
      <c r="B52" s="1">
        <f t="shared" si="4"/>
        <v>1041671.68963622</v>
      </c>
      <c r="C52" s="1">
        <f t="shared" si="5"/>
        <v>3472.23896545407</v>
      </c>
      <c r="D52" s="1">
        <v>-25535</v>
      </c>
      <c r="E52" s="1">
        <f t="shared" si="3"/>
        <v>-22062.7610345459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>
        <v>49</v>
      </c>
      <c r="B53" s="1">
        <f t="shared" si="4"/>
        <v>1019608.92860168</v>
      </c>
      <c r="C53" s="1">
        <f t="shared" si="5"/>
        <v>3398.69642867225</v>
      </c>
      <c r="D53" s="1">
        <v>-25535</v>
      </c>
      <c r="E53" s="1">
        <f t="shared" si="3"/>
        <v>-22136.3035713277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>
        <v>50</v>
      </c>
      <c r="B54" s="1">
        <f t="shared" si="4"/>
        <v>997472.625030348</v>
      </c>
      <c r="C54" s="1">
        <f t="shared" si="5"/>
        <v>3324.90875010116</v>
      </c>
      <c r="D54" s="1">
        <v>-25535</v>
      </c>
      <c r="E54" s="1">
        <f t="shared" si="3"/>
        <v>-22210.0912498988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>
        <v>51</v>
      </c>
      <c r="B55" s="1">
        <f t="shared" si="4"/>
        <v>975262.533780449</v>
      </c>
      <c r="C55" s="1">
        <f t="shared" si="5"/>
        <v>3250.8751126015</v>
      </c>
      <c r="D55" s="1">
        <v>-25535</v>
      </c>
      <c r="E55" s="1">
        <f t="shared" si="3"/>
        <v>-22284.1248873985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>
        <v>52</v>
      </c>
      <c r="B56" s="1">
        <f t="shared" si="4"/>
        <v>952978.40889305</v>
      </c>
      <c r="C56" s="1">
        <f t="shared" si="5"/>
        <v>3176.59469631017</v>
      </c>
      <c r="D56" s="1">
        <v>-25535</v>
      </c>
      <c r="E56" s="1">
        <f t="shared" si="3"/>
        <v>-22358.4053036898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>
        <v>53</v>
      </c>
      <c r="B57" s="1">
        <f t="shared" si="4"/>
        <v>930620.003589361</v>
      </c>
      <c r="C57" s="1">
        <f t="shared" si="5"/>
        <v>3102.0666786312</v>
      </c>
      <c r="D57" s="1">
        <v>-25535</v>
      </c>
      <c r="E57" s="1">
        <f t="shared" si="3"/>
        <v>-22432.9333213688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>
        <v>54</v>
      </c>
      <c r="B58" s="1">
        <f t="shared" si="4"/>
        <v>908187.070267992</v>
      </c>
      <c r="C58" s="1">
        <f t="shared" si="5"/>
        <v>3027.29023422664</v>
      </c>
      <c r="D58" s="1">
        <v>-25535</v>
      </c>
      <c r="E58" s="1">
        <f t="shared" si="3"/>
        <v>-22507.7097657734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>
        <v>55</v>
      </c>
      <c r="B59" s="1">
        <f t="shared" si="4"/>
        <v>885679.360502218</v>
      </c>
      <c r="C59" s="1">
        <f t="shared" si="5"/>
        <v>2952.26453500739</v>
      </c>
      <c r="D59" s="1">
        <v>-25535</v>
      </c>
      <c r="E59" s="1">
        <f t="shared" si="3"/>
        <v>-22582.7354649926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>
        <v>56</v>
      </c>
      <c r="B60" s="1">
        <f t="shared" si="4"/>
        <v>863096.625037226</v>
      </c>
      <c r="C60" s="1">
        <f t="shared" si="5"/>
        <v>2876.98875012409</v>
      </c>
      <c r="D60" s="1">
        <v>-25535</v>
      </c>
      <c r="E60" s="1">
        <f t="shared" si="3"/>
        <v>-22658.0112498759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>
        <v>57</v>
      </c>
      <c r="B61" s="1">
        <f t="shared" si="4"/>
        <v>840438.61378735</v>
      </c>
      <c r="C61" s="1">
        <f t="shared" si="5"/>
        <v>2801.46204595783</v>
      </c>
      <c r="D61" s="1">
        <v>-25535</v>
      </c>
      <c r="E61" s="1">
        <f t="shared" si="3"/>
        <v>-22733.5379540422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>
        <v>58</v>
      </c>
      <c r="B62" s="1">
        <f t="shared" si="4"/>
        <v>817705.075833308</v>
      </c>
      <c r="C62" s="1">
        <f t="shared" si="5"/>
        <v>2725.68358611103</v>
      </c>
      <c r="D62" s="1">
        <v>-25535</v>
      </c>
      <c r="E62" s="1">
        <f t="shared" si="3"/>
        <v>-22809.316413889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>
        <v>59</v>
      </c>
      <c r="B63" s="1">
        <f t="shared" si="4"/>
        <v>794895.759419419</v>
      </c>
      <c r="C63" s="1">
        <f t="shared" si="5"/>
        <v>2649.65253139806</v>
      </c>
      <c r="D63" s="1">
        <v>-25535</v>
      </c>
      <c r="E63" s="1">
        <f t="shared" si="3"/>
        <v>-22885.3474686019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>
        <v>60</v>
      </c>
      <c r="B64" s="1">
        <f t="shared" si="4"/>
        <v>772010.411950817</v>
      </c>
      <c r="C64" s="1">
        <f t="shared" si="5"/>
        <v>2573.36803983606</v>
      </c>
      <c r="D64" s="1">
        <v>-25535</v>
      </c>
      <c r="E64" s="1">
        <f t="shared" si="3"/>
        <v>-22961.6319601639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>
        <v>61</v>
      </c>
      <c r="B65" s="1">
        <f t="shared" si="4"/>
        <v>749048.779990653</v>
      </c>
      <c r="C65" s="1">
        <f t="shared" si="5"/>
        <v>2496.82926663551</v>
      </c>
      <c r="D65" s="1">
        <v>-25535</v>
      </c>
      <c r="E65" s="1">
        <f t="shared" si="3"/>
        <v>-23038.1707333645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>
        <v>62</v>
      </c>
      <c r="B66" s="1">
        <f t="shared" si="4"/>
        <v>726010.609257288</v>
      </c>
      <c r="C66" s="1">
        <f t="shared" si="5"/>
        <v>2420.03536419096</v>
      </c>
      <c r="D66" s="1">
        <v>-25535</v>
      </c>
      <c r="E66" s="1">
        <f t="shared" si="3"/>
        <v>-23114.964635809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>
        <v>63</v>
      </c>
      <c r="B67" s="1">
        <f t="shared" si="4"/>
        <v>702895.644621479</v>
      </c>
      <c r="C67" s="1">
        <f t="shared" si="5"/>
        <v>2342.9854820716</v>
      </c>
      <c r="D67" s="1">
        <v>-25535</v>
      </c>
      <c r="E67" s="1">
        <f t="shared" si="3"/>
        <v>-23192.0145179284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>
        <v>64</v>
      </c>
      <c r="B68" s="1">
        <f t="shared" si="4"/>
        <v>679703.630103551</v>
      </c>
      <c r="C68" s="1">
        <f t="shared" si="5"/>
        <v>2265.67876701184</v>
      </c>
      <c r="D68" s="1">
        <v>-25535</v>
      </c>
      <c r="E68" s="1">
        <f t="shared" si="3"/>
        <v>-23269.3212329882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>
        <v>65</v>
      </c>
      <c r="B69" s="1">
        <f t="shared" si="4"/>
        <v>656434.308870563</v>
      </c>
      <c r="C69" s="1">
        <f t="shared" si="5"/>
        <v>2188.11436290188</v>
      </c>
      <c r="D69" s="1">
        <v>-25535</v>
      </c>
      <c r="E69" s="1">
        <f t="shared" si="3"/>
        <v>-23346.8856370981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>
        <v>66</v>
      </c>
      <c r="B70" s="1">
        <f t="shared" si="4"/>
        <v>633087.423233465</v>
      </c>
      <c r="C70" s="1">
        <f t="shared" si="5"/>
        <v>2110.29141077822</v>
      </c>
      <c r="D70" s="1">
        <v>-25535</v>
      </c>
      <c r="E70" s="1">
        <f t="shared" ref="E70:E88" si="6">C70+D70</f>
        <v>-23424.7085892218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>
        <v>67</v>
      </c>
      <c r="B71" s="1">
        <f t="shared" ref="B71:B89" si="7">B70+E70</f>
        <v>609662.714644243</v>
      </c>
      <c r="C71" s="1">
        <f t="shared" ref="C71:C88" si="8">B71*$C$1/12</f>
        <v>2032.20904881414</v>
      </c>
      <c r="D71" s="1">
        <v>-25535</v>
      </c>
      <c r="E71" s="1">
        <f t="shared" si="6"/>
        <v>-23502.7909511859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>
        <v>68</v>
      </c>
      <c r="B72" s="1">
        <f t="shared" si="7"/>
        <v>586159.923693057</v>
      </c>
      <c r="C72" s="1">
        <f t="shared" si="8"/>
        <v>1953.86641231019</v>
      </c>
      <c r="D72" s="1">
        <v>-25535</v>
      </c>
      <c r="E72" s="1">
        <f t="shared" si="6"/>
        <v>-23581.1335876898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>
        <v>69</v>
      </c>
      <c r="B73" s="1">
        <f t="shared" si="7"/>
        <v>562578.790105367</v>
      </c>
      <c r="C73" s="1">
        <f t="shared" si="8"/>
        <v>1875.26263368456</v>
      </c>
      <c r="D73" s="1">
        <v>-25535</v>
      </c>
      <c r="E73" s="1">
        <f t="shared" si="6"/>
        <v>-23659.7373663154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>
        <v>70</v>
      </c>
      <c r="B74" s="1">
        <f t="shared" si="7"/>
        <v>538919.052739052</v>
      </c>
      <c r="C74" s="1">
        <f t="shared" si="8"/>
        <v>1796.39684246351</v>
      </c>
      <c r="D74" s="1">
        <v>-25535</v>
      </c>
      <c r="E74" s="1">
        <f t="shared" si="6"/>
        <v>-23738.6031575365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>
        <v>71</v>
      </c>
      <c r="B75" s="1">
        <f t="shared" si="7"/>
        <v>515180.449581515</v>
      </c>
      <c r="C75" s="1">
        <f t="shared" si="8"/>
        <v>1717.26816527172</v>
      </c>
      <c r="D75" s="1">
        <v>-25535</v>
      </c>
      <c r="E75" s="1">
        <f t="shared" si="6"/>
        <v>-23817.7318347283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>
        <v>72</v>
      </c>
      <c r="B76" s="1">
        <f t="shared" si="7"/>
        <v>491362.717746787</v>
      </c>
      <c r="C76" s="1">
        <f t="shared" si="8"/>
        <v>1637.87572582262</v>
      </c>
      <c r="D76" s="1">
        <v>-25535</v>
      </c>
      <c r="E76" s="1">
        <f t="shared" si="6"/>
        <v>-23897.1242741774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>
        <v>73</v>
      </c>
      <c r="B77" s="1">
        <f t="shared" si="7"/>
        <v>467465.59347261</v>
      </c>
      <c r="C77" s="1">
        <f t="shared" si="8"/>
        <v>1558.2186449087</v>
      </c>
      <c r="D77" s="1">
        <v>-25535</v>
      </c>
      <c r="E77" s="1">
        <f t="shared" si="6"/>
        <v>-23976.7813550913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>
        <v>74</v>
      </c>
      <c r="B78" s="1">
        <f t="shared" si="7"/>
        <v>443488.812117518</v>
      </c>
      <c r="C78" s="1">
        <f t="shared" si="8"/>
        <v>1478.29604039173</v>
      </c>
      <c r="D78" s="1">
        <v>-25535</v>
      </c>
      <c r="E78" s="1">
        <f t="shared" si="6"/>
        <v>-24056.7039596083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>
        <v>75</v>
      </c>
      <c r="B79" s="1">
        <f t="shared" si="7"/>
        <v>419432.10815791</v>
      </c>
      <c r="C79" s="1">
        <f t="shared" si="8"/>
        <v>1398.10702719303</v>
      </c>
      <c r="D79" s="1">
        <v>-25535</v>
      </c>
      <c r="E79" s="1">
        <f t="shared" si="6"/>
        <v>-24136.892972807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>
        <v>76</v>
      </c>
      <c r="B80" s="1">
        <f t="shared" si="7"/>
        <v>395295.215185103</v>
      </c>
      <c r="C80" s="1">
        <f t="shared" si="8"/>
        <v>1317.65071728368</v>
      </c>
      <c r="D80" s="1">
        <v>-25535</v>
      </c>
      <c r="E80" s="1">
        <f t="shared" si="6"/>
        <v>-24217.3492827163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>
        <v>77</v>
      </c>
      <c r="B81" s="1">
        <f t="shared" si="7"/>
        <v>371077.865902387</v>
      </c>
      <c r="C81" s="1">
        <f t="shared" si="8"/>
        <v>1236.92621967462</v>
      </c>
      <c r="D81" s="1">
        <v>-25535</v>
      </c>
      <c r="E81" s="1">
        <f t="shared" si="6"/>
        <v>-24298.0737803254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>
        <v>78</v>
      </c>
      <c r="B82" s="1">
        <f t="shared" si="7"/>
        <v>346779.792122061</v>
      </c>
      <c r="C82" s="1">
        <f t="shared" si="8"/>
        <v>1155.93264040687</v>
      </c>
      <c r="D82" s="1">
        <v>-25535</v>
      </c>
      <c r="E82" s="1">
        <f t="shared" si="6"/>
        <v>-24379.0673595931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>
        <v>79</v>
      </c>
      <c r="B83" s="1">
        <f t="shared" si="7"/>
        <v>322400.724762468</v>
      </c>
      <c r="C83" s="1">
        <f t="shared" si="8"/>
        <v>1074.66908254156</v>
      </c>
      <c r="D83" s="1">
        <v>-25535</v>
      </c>
      <c r="E83" s="1">
        <f t="shared" si="6"/>
        <v>-24460.3309174584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>
        <v>80</v>
      </c>
      <c r="B84" s="1">
        <f t="shared" si="7"/>
        <v>297940.39384501</v>
      </c>
      <c r="C84" s="1">
        <f t="shared" si="8"/>
        <v>993.134646150033</v>
      </c>
      <c r="D84" s="1">
        <v>-25535</v>
      </c>
      <c r="E84" s="1">
        <f t="shared" si="6"/>
        <v>-24541.86535385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>
        <v>81</v>
      </c>
      <c r="B85" s="1">
        <f t="shared" si="7"/>
        <v>273398.52849116</v>
      </c>
      <c r="C85" s="1">
        <f t="shared" si="8"/>
        <v>911.328428303866</v>
      </c>
      <c r="D85" s="1">
        <v>-25535</v>
      </c>
      <c r="E85" s="1">
        <f t="shared" si="6"/>
        <v>-24623.6715716961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>
        <v>82</v>
      </c>
      <c r="B86" s="1">
        <f t="shared" si="7"/>
        <v>248774.856919464</v>
      </c>
      <c r="C86" s="1">
        <f t="shared" si="8"/>
        <v>829.249523064879</v>
      </c>
      <c r="D86" s="1">
        <v>-25535</v>
      </c>
      <c r="E86" s="1">
        <f t="shared" si="6"/>
        <v>-24705.7504769351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>
        <v>83</v>
      </c>
      <c r="B87" s="1">
        <f t="shared" si="7"/>
        <v>224069.106442529</v>
      </c>
      <c r="C87" s="1">
        <f t="shared" si="8"/>
        <v>746.897021475095</v>
      </c>
      <c r="D87" s="1">
        <v>-25535</v>
      </c>
      <c r="E87" s="1">
        <f t="shared" si="6"/>
        <v>-24788.1029785249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>
        <v>84</v>
      </c>
      <c r="B88" s="1">
        <f t="shared" si="7"/>
        <v>199281.003464004</v>
      </c>
      <c r="C88" s="1">
        <f t="shared" si="8"/>
        <v>664.270011546679</v>
      </c>
      <c r="D88" s="1">
        <v>-25535</v>
      </c>
      <c r="E88" s="1">
        <f t="shared" si="6"/>
        <v>-24870.7299884533</v>
      </c>
      <c r="L88" s="1"/>
      <c r="M88" s="1"/>
      <c r="N88" s="1"/>
      <c r="O88" s="1"/>
      <c r="P88" s="1"/>
      <c r="Q88" s="1"/>
      <c r="R88" s="1"/>
      <c r="S88" s="1"/>
      <c r="T88" s="1"/>
    </row>
    <row r="89" spans="2:20">
      <c r="B89" s="1">
        <f t="shared" si="7"/>
        <v>174410.27347555</v>
      </c>
      <c r="E89" s="1">
        <f>SUM(E5:E88)</f>
        <v>-1825589.72652445</v>
      </c>
      <c r="L89" s="1"/>
      <c r="M89" s="1"/>
      <c r="N89" s="1"/>
      <c r="O89" s="1"/>
      <c r="P89" s="1"/>
      <c r="Q89" s="1"/>
      <c r="R89" s="1"/>
      <c r="S89" s="1"/>
      <c r="T89" s="1"/>
    </row>
    <row r="90" spans="5:20">
      <c r="E90" s="1"/>
      <c r="L90" s="1"/>
      <c r="M90" s="1"/>
      <c r="N90" s="1"/>
      <c r="O90" s="1"/>
      <c r="P90" s="1"/>
      <c r="Q90" s="1"/>
      <c r="R90" s="1"/>
      <c r="S90" s="1"/>
      <c r="T90" s="1"/>
    </row>
    <row r="91" spans="12:20">
      <c r="L91" s="1"/>
      <c r="M91" s="1"/>
      <c r="N91" s="1"/>
      <c r="O91" s="1"/>
      <c r="P91" s="1"/>
      <c r="Q91" s="1"/>
      <c r="R91" s="1"/>
      <c r="S91" s="1"/>
      <c r="T91" s="1"/>
    </row>
    <row r="92" spans="12:20">
      <c r="L92" s="1"/>
      <c r="M92" s="1"/>
      <c r="N92" s="1"/>
      <c r="O92" s="1"/>
      <c r="P92" s="1"/>
      <c r="Q92" s="1"/>
      <c r="R92" s="1"/>
      <c r="S92" s="1"/>
      <c r="T92" s="1"/>
    </row>
    <row r="93" spans="12:20">
      <c r="L93" s="1"/>
      <c r="M93" s="1"/>
      <c r="N93" s="1"/>
      <c r="O93" s="1"/>
      <c r="P93" s="1"/>
      <c r="Q93" s="1"/>
      <c r="R93" s="1"/>
      <c r="S93" s="1"/>
      <c r="T93" s="1"/>
    </row>
    <row r="94" spans="12:20">
      <c r="L94" s="1"/>
      <c r="M94" s="1"/>
      <c r="N94" s="1"/>
      <c r="O94" s="1"/>
      <c r="P94" s="1"/>
      <c r="Q94" s="1"/>
      <c r="R94" s="1"/>
      <c r="S94" s="1"/>
      <c r="T94" s="1"/>
    </row>
    <row r="95" spans="12:20">
      <c r="L95" s="1"/>
      <c r="M95" s="1"/>
      <c r="N95" s="1"/>
      <c r="O95" s="1"/>
      <c r="P95" s="1"/>
      <c r="Q95" s="1"/>
      <c r="R95" s="1"/>
      <c r="S95" s="1"/>
      <c r="T95" s="1"/>
    </row>
    <row r="96" spans="12:20">
      <c r="L96" s="1"/>
      <c r="M96" s="1"/>
      <c r="N96" s="1"/>
      <c r="O96" s="1"/>
      <c r="P96" s="1"/>
      <c r="Q96" s="1"/>
      <c r="R96" s="1"/>
      <c r="S96" s="1"/>
      <c r="T96" s="1"/>
    </row>
    <row r="97" spans="12:20">
      <c r="L97" s="1"/>
      <c r="M97" s="1"/>
      <c r="N97" s="1"/>
      <c r="O97" s="1"/>
      <c r="P97" s="1"/>
      <c r="Q97" s="1"/>
      <c r="R97" s="1"/>
      <c r="S97" s="1"/>
      <c r="T97" s="1"/>
    </row>
    <row r="98" spans="12:20">
      <c r="L98" s="1"/>
      <c r="M98" s="1"/>
      <c r="N98" s="1"/>
      <c r="O98" s="1"/>
      <c r="P98" s="1"/>
      <c r="Q98" s="1"/>
      <c r="R98" s="1"/>
      <c r="S98" s="1"/>
      <c r="T98" s="1"/>
    </row>
    <row r="99" spans="12:20">
      <c r="L99" s="1"/>
      <c r="M99" s="1"/>
      <c r="N99" s="1"/>
      <c r="O99" s="1"/>
      <c r="P99" s="1"/>
      <c r="Q99" s="1"/>
      <c r="R99" s="1"/>
      <c r="S99" s="1"/>
      <c r="T99" s="1"/>
    </row>
    <row r="100" spans="12:20">
      <c r="L100" s="1"/>
      <c r="M100" s="1"/>
      <c r="N100" s="1"/>
      <c r="O100" s="1"/>
      <c r="P100" s="1"/>
      <c r="Q100" s="1"/>
      <c r="R100" s="1"/>
      <c r="S100" s="1"/>
      <c r="T100" s="1"/>
    </row>
    <row r="101" spans="12:20">
      <c r="L101" s="1"/>
      <c r="M101" s="1"/>
      <c r="N101" s="1"/>
      <c r="O101" s="1"/>
      <c r="P101" s="1"/>
      <c r="Q101" s="1"/>
      <c r="R101" s="1"/>
      <c r="S101" s="1"/>
      <c r="T101" s="1"/>
    </row>
    <row r="102" spans="12:20">
      <c r="L102" s="1"/>
      <c r="M102" s="1"/>
      <c r="N102" s="1"/>
      <c r="O102" s="1"/>
      <c r="P102" s="1"/>
      <c r="Q102" s="1"/>
      <c r="R102" s="1"/>
      <c r="S102" s="1"/>
      <c r="T102" s="1"/>
    </row>
    <row r="103" spans="12:20">
      <c r="L103" s="1"/>
      <c r="M103" s="1"/>
      <c r="N103" s="1"/>
      <c r="O103" s="1"/>
      <c r="P103" s="1"/>
      <c r="Q103" s="1"/>
      <c r="R103" s="1"/>
      <c r="S103" s="1"/>
      <c r="T103" s="1"/>
    </row>
    <row r="104" spans="12:20">
      <c r="L104" s="1"/>
      <c r="M104" s="1"/>
      <c r="N104" s="1"/>
      <c r="O104" s="1"/>
      <c r="P104" s="1"/>
      <c r="Q104" s="1"/>
      <c r="R104" s="1"/>
      <c r="S104" s="1"/>
      <c r="T104" s="1"/>
    </row>
    <row r="105" spans="12:20">
      <c r="L105" s="1"/>
      <c r="M105" s="1"/>
      <c r="N105" s="1"/>
      <c r="O105" s="1"/>
      <c r="P105" s="1"/>
      <c r="Q105" s="1"/>
      <c r="R105" s="1"/>
      <c r="S105" s="1"/>
      <c r="T105" s="1"/>
    </row>
    <row r="106" spans="12:20">
      <c r="L106" s="1"/>
      <c r="M106" s="1"/>
      <c r="N106" s="1"/>
      <c r="O106" s="1"/>
      <c r="P106" s="1"/>
      <c r="Q106" s="1"/>
      <c r="R106" s="1"/>
      <c r="S106" s="1"/>
      <c r="T106" s="1"/>
    </row>
    <row r="107" spans="12:20">
      <c r="L107" s="1"/>
      <c r="M107" s="1"/>
      <c r="N107" s="1"/>
      <c r="O107" s="1"/>
      <c r="P107" s="1"/>
      <c r="Q107" s="1"/>
      <c r="R107" s="1"/>
      <c r="S107" s="1"/>
      <c r="T107" s="1"/>
    </row>
    <row r="108" spans="12:20">
      <c r="L108" s="1"/>
      <c r="M108" s="1"/>
      <c r="N108" s="1"/>
      <c r="O108" s="1"/>
      <c r="P108" s="1"/>
      <c r="Q108" s="1"/>
      <c r="R108" s="1"/>
      <c r="S108" s="1"/>
      <c r="T108" s="1"/>
    </row>
    <row r="109" spans="12:20">
      <c r="L109" s="1"/>
      <c r="M109" s="1"/>
      <c r="N109" s="1"/>
      <c r="O109" s="1"/>
      <c r="P109" s="1"/>
      <c r="Q109" s="1"/>
      <c r="R109" s="1"/>
      <c r="S109" s="1"/>
      <c r="T109" s="1"/>
    </row>
    <row r="110" spans="12:20">
      <c r="L110" s="1"/>
      <c r="M110" s="1"/>
      <c r="N110" s="1"/>
      <c r="O110" s="1"/>
      <c r="P110" s="1"/>
      <c r="Q110" s="1"/>
      <c r="R110" s="1"/>
      <c r="S110" s="1"/>
      <c r="T110" s="1"/>
    </row>
    <row r="111" spans="12:20">
      <c r="L111" s="1"/>
      <c r="M111" s="1"/>
      <c r="N111" s="1"/>
      <c r="O111" s="1"/>
      <c r="P111" s="1"/>
      <c r="Q111" s="1"/>
      <c r="R111" s="1"/>
      <c r="S111" s="1"/>
      <c r="T111" s="1"/>
    </row>
    <row r="112" spans="12:20">
      <c r="L112" s="1"/>
      <c r="M112" s="1"/>
      <c r="N112" s="1"/>
      <c r="O112" s="1"/>
      <c r="P112" s="1"/>
      <c r="Q112" s="1"/>
      <c r="R112" s="1"/>
      <c r="S112" s="1"/>
      <c r="T112" s="1"/>
    </row>
    <row r="113" spans="12:20">
      <c r="L113" s="1"/>
      <c r="M113" s="1"/>
      <c r="N113" s="1"/>
      <c r="O113" s="1"/>
      <c r="P113" s="1"/>
      <c r="Q113" s="1"/>
      <c r="R113" s="1"/>
      <c r="S113" s="1"/>
      <c r="T113" s="1"/>
    </row>
    <row r="114" spans="12:20">
      <c r="L114" s="1"/>
      <c r="M114" s="1"/>
      <c r="N114" s="1"/>
      <c r="O114" s="1"/>
      <c r="P114" s="1"/>
      <c r="Q114" s="1"/>
      <c r="R114" s="1"/>
      <c r="S114" s="1"/>
      <c r="T114" s="1"/>
    </row>
    <row r="115" spans="12:20">
      <c r="L115" s="1"/>
      <c r="M115" s="1"/>
      <c r="N115" s="1"/>
      <c r="O115" s="1"/>
      <c r="P115" s="1"/>
      <c r="Q115" s="1"/>
      <c r="R115" s="1"/>
      <c r="S115" s="1"/>
      <c r="T115" s="1"/>
    </row>
    <row r="116" spans="12:20">
      <c r="L116" s="1"/>
      <c r="M116" s="1"/>
      <c r="N116" s="1"/>
      <c r="O116" s="1"/>
      <c r="P116" s="1"/>
      <c r="Q116" s="1"/>
      <c r="R116" s="1"/>
      <c r="S116" s="1"/>
      <c r="T116" s="1"/>
    </row>
    <row r="117" spans="12:20">
      <c r="L117" s="1"/>
      <c r="M117" s="1"/>
      <c r="N117" s="1"/>
      <c r="O117" s="1"/>
      <c r="P117" s="1"/>
      <c r="Q117" s="1"/>
      <c r="R117" s="1"/>
      <c r="S117" s="1"/>
      <c r="T117" s="1"/>
    </row>
    <row r="118" spans="12:20">
      <c r="L118" s="1"/>
      <c r="M118" s="1"/>
      <c r="N118" s="1"/>
      <c r="O118" s="1"/>
      <c r="P118" s="1"/>
      <c r="Q118" s="1"/>
      <c r="R118" s="1"/>
      <c r="S118" s="1"/>
      <c r="T118" s="1"/>
    </row>
    <row r="119" spans="12:20">
      <c r="L119" s="1"/>
      <c r="M119" s="1"/>
      <c r="N119" s="1"/>
      <c r="O119" s="1"/>
      <c r="P119" s="1"/>
      <c r="Q119" s="1"/>
      <c r="R119" s="1"/>
      <c r="S119" s="1"/>
      <c r="T119" s="1"/>
    </row>
    <row r="120" spans="12:20">
      <c r="L120" s="1"/>
      <c r="M120" s="1"/>
      <c r="N120" s="1"/>
      <c r="O120" s="1"/>
      <c r="P120" s="1"/>
      <c r="Q120" s="1"/>
      <c r="R120" s="1"/>
      <c r="S120" s="1"/>
      <c r="T120" s="1"/>
    </row>
    <row r="121" spans="12:20">
      <c r="L121" s="1"/>
      <c r="M121" s="1"/>
      <c r="N121" s="1"/>
      <c r="O121" s="1"/>
      <c r="P121" s="1"/>
      <c r="Q121" s="1"/>
      <c r="R121" s="1"/>
      <c r="S121" s="1"/>
      <c r="T121" s="1"/>
    </row>
    <row r="122" spans="12:20">
      <c r="L122" s="1"/>
      <c r="M122" s="1"/>
      <c r="N122" s="1"/>
      <c r="O122" s="1"/>
      <c r="P122" s="1"/>
      <c r="Q122" s="1"/>
      <c r="R122" s="1"/>
      <c r="S122" s="1"/>
      <c r="T122" s="1"/>
    </row>
    <row r="123" spans="12:20">
      <c r="L123" s="1"/>
      <c r="M123" s="1"/>
      <c r="N123" s="1"/>
      <c r="O123" s="1"/>
      <c r="P123" s="1"/>
      <c r="Q123" s="1"/>
      <c r="R123" s="1"/>
      <c r="S123" s="1"/>
      <c r="T123" s="1"/>
    </row>
    <row r="124" spans="12:20">
      <c r="L124" s="1"/>
      <c r="M124" s="1"/>
      <c r="N124" s="1"/>
      <c r="O124" s="1"/>
      <c r="P124" s="1"/>
      <c r="Q124" s="1"/>
      <c r="R124" s="1"/>
      <c r="S124" s="1"/>
      <c r="T124" s="1"/>
    </row>
    <row r="125" spans="12:20">
      <c r="L125" s="1"/>
      <c r="M125" s="1"/>
      <c r="N125" s="1"/>
      <c r="O125" s="1"/>
      <c r="P125" s="1"/>
      <c r="Q125" s="1"/>
      <c r="R125" s="1"/>
      <c r="S125" s="1"/>
      <c r="T125" s="1"/>
    </row>
    <row r="126" spans="12:20">
      <c r="L126" s="1"/>
      <c r="M126" s="1"/>
      <c r="N126" s="1"/>
      <c r="O126" s="1"/>
      <c r="P126" s="1"/>
      <c r="Q126" s="1"/>
      <c r="R126" s="1"/>
      <c r="S126" s="1"/>
      <c r="T126" s="1"/>
    </row>
    <row r="127" spans="12:20">
      <c r="L127" s="1"/>
      <c r="M127" s="1"/>
      <c r="N127" s="1"/>
      <c r="O127" s="1"/>
      <c r="P127" s="1"/>
      <c r="Q127" s="1"/>
      <c r="R127" s="1"/>
      <c r="S127" s="1"/>
      <c r="T127" s="1"/>
    </row>
    <row r="128" spans="12:20">
      <c r="L128" s="1"/>
      <c r="M128" s="1"/>
      <c r="N128" s="1"/>
      <c r="O128" s="1"/>
      <c r="P128" s="1"/>
      <c r="Q128" s="1"/>
      <c r="R128" s="1"/>
      <c r="S128" s="1"/>
      <c r="T128" s="1"/>
    </row>
    <row r="129" spans="16:20">
      <c r="P129" s="1"/>
      <c r="Q129" s="1"/>
      <c r="R129" s="1"/>
      <c r="S129" s="1"/>
      <c r="T129" s="1"/>
    </row>
    <row r="130" spans="16:20">
      <c r="P130" s="1"/>
      <c r="Q130" s="1"/>
      <c r="R130" s="1"/>
      <c r="S130" s="1"/>
      <c r="T130" s="1"/>
    </row>
    <row r="131" spans="16:17">
      <c r="P131" s="1"/>
      <c r="Q131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1"/>
  <sheetViews>
    <sheetView topLeftCell="D1" workbookViewId="0">
      <selection activeCell="I19" sqref="I19"/>
    </sheetView>
  </sheetViews>
  <sheetFormatPr defaultColWidth="8.88888888888889" defaultRowHeight="16.2"/>
  <cols>
    <col min="2" max="2" width="12.8888888888889"/>
    <col min="3" max="3" width="9.44444444444444" customWidth="1"/>
    <col min="4" max="4" width="9.66666666666667"/>
    <col min="5" max="5" width="11.2222222222222" customWidth="1"/>
    <col min="7" max="7" width="9.11111111111111" customWidth="1"/>
    <col min="8" max="8" width="10.4444444444444"/>
    <col min="9" max="9" width="12.7777777777778" customWidth="1"/>
    <col min="10" max="10" width="13.2222222222222"/>
    <col min="11" max="11" width="13.4444444444444" customWidth="1"/>
    <col min="12" max="13" width="13.1111111111111" customWidth="1"/>
    <col min="14" max="14" width="10.4444444444444"/>
    <col min="16" max="16" width="23.1111111111111" customWidth="1"/>
    <col min="17" max="17" width="10.4444444444444"/>
  </cols>
  <sheetData>
    <row r="1" spans="1:20">
      <c r="A1">
        <v>2000000</v>
      </c>
      <c r="B1" t="s">
        <v>9</v>
      </c>
      <c r="C1">
        <v>0.04</v>
      </c>
      <c r="I1" t="s">
        <v>10</v>
      </c>
      <c r="J1" s="2">
        <v>0.03</v>
      </c>
      <c r="M1" s="1" t="s">
        <v>11</v>
      </c>
      <c r="N1" s="1">
        <v>7500000</v>
      </c>
      <c r="O1" s="1"/>
      <c r="P1" s="1" t="s">
        <v>12</v>
      </c>
      <c r="Q1" s="1"/>
      <c r="R1" s="1"/>
      <c r="S1" s="1"/>
      <c r="T1" s="1"/>
    </row>
    <row r="2" spans="2:20">
      <c r="B2" t="s">
        <v>13</v>
      </c>
      <c r="C2" s="1">
        <f>B89</f>
        <v>174410.27347555</v>
      </c>
      <c r="I2" t="s">
        <v>14</v>
      </c>
      <c r="J2" s="3">
        <v>3</v>
      </c>
      <c r="M2" s="1" t="s">
        <v>15</v>
      </c>
      <c r="N2" s="4">
        <v>0.035</v>
      </c>
      <c r="O2" s="1"/>
      <c r="P2" s="1" t="s">
        <v>16</v>
      </c>
      <c r="Q2" s="1">
        <f>J9</f>
        <v>1705800</v>
      </c>
      <c r="R2" s="1"/>
      <c r="S2" s="1"/>
      <c r="T2" s="1"/>
    </row>
    <row r="3" spans="9:20">
      <c r="I3" t="s">
        <v>17</v>
      </c>
      <c r="J3">
        <v>620000</v>
      </c>
      <c r="M3" s="1" t="s">
        <v>18</v>
      </c>
      <c r="N3" s="1">
        <f>N1*N2</f>
        <v>262500</v>
      </c>
      <c r="O3" s="1"/>
      <c r="P3" s="5" t="s">
        <v>19</v>
      </c>
      <c r="Q3" s="1">
        <v>207000</v>
      </c>
      <c r="R3" s="1"/>
      <c r="S3" s="1"/>
      <c r="T3" s="1"/>
    </row>
    <row r="4" spans="2:20">
      <c r="B4" t="s">
        <v>20</v>
      </c>
      <c r="I4" t="s">
        <v>21</v>
      </c>
      <c r="J4" s="1">
        <f>P18</f>
        <v>134960</v>
      </c>
      <c r="M4" s="1" t="s">
        <v>22</v>
      </c>
      <c r="N4" s="1">
        <f>N3/12</f>
        <v>21875</v>
      </c>
      <c r="O4" s="1"/>
      <c r="P4" s="5" t="s">
        <v>23</v>
      </c>
      <c r="Q4" s="1">
        <f>Q2-Q3</f>
        <v>1498800</v>
      </c>
      <c r="R4" s="1"/>
      <c r="S4" s="1"/>
      <c r="T4" s="1"/>
    </row>
    <row r="5" spans="1:20">
      <c r="A5">
        <v>1</v>
      </c>
      <c r="B5" s="1">
        <f>A1</f>
        <v>2000000</v>
      </c>
      <c r="C5" s="1">
        <f>B5*$C$1/12</f>
        <v>6666.66666666667</v>
      </c>
      <c r="D5" s="1">
        <v>-25535</v>
      </c>
      <c r="E5" s="1">
        <f t="shared" ref="E5:E68" si="0">C5+D5</f>
        <v>-18868.3333333333</v>
      </c>
      <c r="L5" s="1"/>
      <c r="M5" s="1"/>
      <c r="N5" s="1"/>
      <c r="O5" s="1"/>
      <c r="P5" s="5" t="s">
        <v>24</v>
      </c>
      <c r="Q5" s="1">
        <f>N3</f>
        <v>262500</v>
      </c>
      <c r="R5" s="1"/>
      <c r="S5" s="1"/>
      <c r="T5" s="1"/>
    </row>
    <row r="6" spans="1:20">
      <c r="A6">
        <v>2</v>
      </c>
      <c r="B6" s="1">
        <f t="shared" ref="B6:B69" si="1">B5+E5</f>
        <v>1981131.66666667</v>
      </c>
      <c r="C6" s="1">
        <f>B6*$C$1/12</f>
        <v>6603.77222222222</v>
      </c>
      <c r="D6" s="1">
        <v>-25535</v>
      </c>
      <c r="E6" s="1">
        <f t="shared" si="0"/>
        <v>-18931.2277777778</v>
      </c>
      <c r="G6" s="1">
        <f>H6*(1+J1)^J2</f>
        <v>82500.8885</v>
      </c>
      <c r="H6" s="1">
        <v>75500</v>
      </c>
      <c r="I6" s="1">
        <v>14</v>
      </c>
      <c r="J6" s="1">
        <f>H6*I6</f>
        <v>1057000</v>
      </c>
      <c r="K6" s="1">
        <f>J6*(1+J1)^J2</f>
        <v>1155012.439</v>
      </c>
      <c r="L6" s="1"/>
      <c r="M6" s="1"/>
      <c r="N6" s="1"/>
      <c r="O6" s="1"/>
      <c r="P6" s="5" t="s">
        <v>25</v>
      </c>
      <c r="Q6" s="1">
        <v>270000</v>
      </c>
      <c r="R6" s="1"/>
      <c r="S6" s="1"/>
      <c r="T6" s="1"/>
    </row>
    <row r="7" spans="1:20">
      <c r="A7">
        <v>3</v>
      </c>
      <c r="B7" s="1">
        <f t="shared" si="1"/>
        <v>1962200.43888889</v>
      </c>
      <c r="C7" s="1">
        <f>B7*$C$1/12</f>
        <v>6540.66812962963</v>
      </c>
      <c r="D7" s="1">
        <v>-25535</v>
      </c>
      <c r="E7" s="1">
        <f t="shared" si="0"/>
        <v>-18994.3318703704</v>
      </c>
      <c r="H7" s="1">
        <v>2400</v>
      </c>
      <c r="I7" s="1">
        <v>12</v>
      </c>
      <c r="J7" s="1">
        <f>H7*I7</f>
        <v>28800</v>
      </c>
      <c r="K7" s="1">
        <f>J7</f>
        <v>28800</v>
      </c>
      <c r="L7" s="1"/>
      <c r="M7" s="1"/>
      <c r="N7" s="1"/>
      <c r="O7" s="1"/>
      <c r="P7" s="5" t="s">
        <v>26</v>
      </c>
      <c r="Q7" s="1">
        <v>0</v>
      </c>
      <c r="R7" s="1"/>
      <c r="S7" s="1"/>
      <c r="T7" s="1"/>
    </row>
    <row r="8" spans="1:20">
      <c r="A8">
        <v>4</v>
      </c>
      <c r="B8" s="1">
        <f t="shared" si="1"/>
        <v>1943206.10701852</v>
      </c>
      <c r="C8" s="1">
        <f>B8*$C$1/12</f>
        <v>6477.35369006173</v>
      </c>
      <c r="D8" s="1">
        <v>-25535</v>
      </c>
      <c r="E8" s="1">
        <f t="shared" si="0"/>
        <v>-19057.6463099383</v>
      </c>
      <c r="H8" s="1"/>
      <c r="I8" s="1" t="s">
        <v>17</v>
      </c>
      <c r="J8" s="1">
        <f>$J$3</f>
        <v>620000</v>
      </c>
      <c r="K8" s="1">
        <f>$J$3</f>
        <v>620000</v>
      </c>
      <c r="L8" s="1"/>
      <c r="M8" s="1"/>
      <c r="N8" s="1"/>
      <c r="O8" s="1"/>
      <c r="P8" s="6" t="s">
        <v>27</v>
      </c>
      <c r="Q8" s="1">
        <v>124000</v>
      </c>
      <c r="R8" s="1"/>
      <c r="S8" s="1"/>
      <c r="T8" s="1"/>
    </row>
    <row r="9" spans="1:20">
      <c r="A9">
        <v>5</v>
      </c>
      <c r="B9" s="1">
        <f t="shared" si="1"/>
        <v>1924148.46070858</v>
      </c>
      <c r="C9" s="1">
        <f>B9*$C$1/12</f>
        <v>6413.82820236193</v>
      </c>
      <c r="D9" s="1">
        <v>-25535</v>
      </c>
      <c r="E9" s="1">
        <f t="shared" si="0"/>
        <v>-19121.1717976381</v>
      </c>
      <c r="G9" s="1">
        <f>J9/12</f>
        <v>142150</v>
      </c>
      <c r="H9" s="1"/>
      <c r="I9" s="1" t="s">
        <v>28</v>
      </c>
      <c r="J9" s="1">
        <f>SUM(J6:J8)</f>
        <v>1705800</v>
      </c>
      <c r="K9" s="1">
        <f>SUM(K6:K8)</f>
        <v>1803812.439</v>
      </c>
      <c r="L9" s="1"/>
      <c r="M9" s="1">
        <f>K9/12</f>
        <v>150317.70325</v>
      </c>
      <c r="N9" s="1"/>
      <c r="O9" s="1"/>
      <c r="P9" s="1" t="s">
        <v>29</v>
      </c>
      <c r="Q9" s="1">
        <f>(Q4+MAX(0,Q5-Q6))-Q8</f>
        <v>1374800</v>
      </c>
      <c r="R9" s="1"/>
      <c r="S9" s="1"/>
      <c r="T9" s="1"/>
    </row>
    <row r="10" spans="1:20">
      <c r="A10">
        <v>6</v>
      </c>
      <c r="B10" s="1">
        <f t="shared" si="1"/>
        <v>1905027.28891094</v>
      </c>
      <c r="C10" s="1">
        <f>B10*$C$1/12</f>
        <v>6350.09096303647</v>
      </c>
      <c r="D10" s="1">
        <v>-25535</v>
      </c>
      <c r="E10" s="1">
        <f t="shared" si="0"/>
        <v>-19184.9090369635</v>
      </c>
      <c r="G10" s="1">
        <f>J10/12</f>
        <v>164025</v>
      </c>
      <c r="H10" s="1"/>
      <c r="I10" s="1" t="s">
        <v>30</v>
      </c>
      <c r="J10" s="1">
        <f>J9+$N$3</f>
        <v>1968300</v>
      </c>
      <c r="K10" s="1">
        <f>K9+$N$3</f>
        <v>2066312.439</v>
      </c>
      <c r="L10" s="1"/>
      <c r="M10" s="1">
        <f>K10/12</f>
        <v>172192.70325</v>
      </c>
      <c r="N10" s="1"/>
      <c r="O10" s="1"/>
      <c r="P10" s="1"/>
      <c r="Q10" s="1"/>
      <c r="R10" s="1" t="s">
        <v>31</v>
      </c>
      <c r="S10" s="1"/>
      <c r="T10" s="1"/>
    </row>
    <row r="11" spans="1:20">
      <c r="A11">
        <v>7</v>
      </c>
      <c r="B11" s="1">
        <f t="shared" si="1"/>
        <v>1885842.37987398</v>
      </c>
      <c r="C11" s="1">
        <f>B11*$C$1/12</f>
        <v>6286.1412662466</v>
      </c>
      <c r="D11" s="1">
        <v>-25535</v>
      </c>
      <c r="E11" s="1">
        <f t="shared" si="0"/>
        <v>-19248.8587337534</v>
      </c>
      <c r="H11" s="1"/>
      <c r="I11" s="1" t="s">
        <v>32</v>
      </c>
      <c r="J11" s="1">
        <f>J10-$J$4</f>
        <v>1833340</v>
      </c>
      <c r="K11" s="1">
        <f>K10-$J$4</f>
        <v>1931352.439</v>
      </c>
      <c r="L11" s="1"/>
      <c r="M11" s="1"/>
      <c r="N11" s="1"/>
      <c r="O11" s="1"/>
      <c r="P11" s="1" t="s">
        <v>33</v>
      </c>
      <c r="Q11" s="1" t="s">
        <v>34</v>
      </c>
      <c r="R11" s="1">
        <v>0</v>
      </c>
      <c r="S11" s="1"/>
      <c r="T11" s="1"/>
    </row>
    <row r="12" spans="1:20">
      <c r="A12">
        <v>8</v>
      </c>
      <c r="B12" s="1">
        <f t="shared" si="1"/>
        <v>1866593.52114023</v>
      </c>
      <c r="C12" s="1">
        <f>B12*$C$1/12</f>
        <v>6221.97840380075</v>
      </c>
      <c r="D12" s="1">
        <v>-25535</v>
      </c>
      <c r="E12" s="1">
        <f t="shared" si="0"/>
        <v>-19313.0215961992</v>
      </c>
      <c r="H12" s="1"/>
      <c r="I12" s="1" t="s">
        <v>22</v>
      </c>
      <c r="J12" s="1">
        <f>J11/12</f>
        <v>152778.333333333</v>
      </c>
      <c r="K12" s="1">
        <f>K11/12</f>
        <v>160946.036583333</v>
      </c>
      <c r="L12" s="1"/>
      <c r="M12" s="1"/>
      <c r="N12" s="1"/>
      <c r="O12" s="1"/>
      <c r="P12" s="1" t="s">
        <v>35</v>
      </c>
      <c r="Q12" s="7">
        <v>0.05</v>
      </c>
      <c r="R12" s="1">
        <v>39200</v>
      </c>
      <c r="S12" s="1"/>
      <c r="T12" s="1"/>
    </row>
    <row r="13" spans="1:20">
      <c r="A13">
        <v>9</v>
      </c>
      <c r="B13" s="1">
        <f t="shared" si="1"/>
        <v>1847280.49954403</v>
      </c>
      <c r="C13" s="1">
        <f>B13*$C$1/12</f>
        <v>6157.60166514675</v>
      </c>
      <c r="D13" s="1">
        <v>-25535</v>
      </c>
      <c r="E13" s="1">
        <f t="shared" si="0"/>
        <v>-19377.3983348532</v>
      </c>
      <c r="G13">
        <v>80000</v>
      </c>
      <c r="H13" s="1"/>
      <c r="I13" s="1"/>
      <c r="J13" s="1"/>
      <c r="K13" s="1"/>
      <c r="L13" s="1"/>
      <c r="M13" s="1"/>
      <c r="N13" s="1"/>
      <c r="O13" s="1"/>
      <c r="P13" s="1" t="s">
        <v>36</v>
      </c>
      <c r="Q13" s="7">
        <v>0.12</v>
      </c>
      <c r="R13" s="1">
        <v>140000</v>
      </c>
      <c r="S13" s="1"/>
      <c r="T13" s="1"/>
    </row>
    <row r="14" spans="1:20">
      <c r="A14">
        <v>10</v>
      </c>
      <c r="B14" s="1">
        <f t="shared" si="1"/>
        <v>1827903.10120917</v>
      </c>
      <c r="C14" s="1">
        <f>B14*$C$1/12</f>
        <v>6093.01033736391</v>
      </c>
      <c r="D14" s="1">
        <v>-25535</v>
      </c>
      <c r="E14" s="1">
        <f t="shared" si="0"/>
        <v>-19441.9896626361</v>
      </c>
      <c r="G14" s="2">
        <f>G13/J12</f>
        <v>0.523634459511056</v>
      </c>
      <c r="H14" s="1"/>
      <c r="I14" s="1"/>
      <c r="J14" s="1"/>
      <c r="K14" s="1"/>
      <c r="L14" s="1"/>
      <c r="M14" s="1"/>
      <c r="N14" s="1"/>
      <c r="O14" s="1"/>
      <c r="P14" s="1" t="s">
        <v>37</v>
      </c>
      <c r="Q14" s="7">
        <v>0.2</v>
      </c>
      <c r="R14" s="1">
        <v>392000</v>
      </c>
      <c r="S14" s="1"/>
      <c r="T14" s="1"/>
    </row>
    <row r="15" spans="1:20">
      <c r="A15">
        <v>11</v>
      </c>
      <c r="B15" s="1">
        <f t="shared" si="1"/>
        <v>1808461.11154654</v>
      </c>
      <c r="C15" s="1">
        <f>B15*$C$1/12</f>
        <v>6028.20370515512</v>
      </c>
      <c r="D15" s="1">
        <v>-25535</v>
      </c>
      <c r="E15" s="1">
        <f t="shared" si="0"/>
        <v>-19506.7962948449</v>
      </c>
      <c r="H15" s="1"/>
      <c r="I15" s="1"/>
      <c r="J15" s="7"/>
      <c r="K15" s="1"/>
      <c r="L15" s="1"/>
      <c r="M15" s="1"/>
      <c r="N15" s="1"/>
      <c r="O15" s="1"/>
      <c r="P15" s="1" t="s">
        <v>38</v>
      </c>
      <c r="Q15" s="7">
        <v>0.3</v>
      </c>
      <c r="R15" s="1">
        <v>864000</v>
      </c>
      <c r="S15" s="1"/>
      <c r="T15" s="1"/>
    </row>
    <row r="16" spans="1:20">
      <c r="A16">
        <v>12</v>
      </c>
      <c r="B16" s="1">
        <f t="shared" si="1"/>
        <v>1788954.31525169</v>
      </c>
      <c r="C16" s="1">
        <f>B16*$C$1/12</f>
        <v>5963.18105083897</v>
      </c>
      <c r="D16" s="1">
        <v>-25535</v>
      </c>
      <c r="E16" s="1">
        <f t="shared" si="0"/>
        <v>-19571.818949161</v>
      </c>
      <c r="H16" s="1"/>
      <c r="I16" s="1"/>
      <c r="J16" s="1"/>
      <c r="K16" s="1"/>
      <c r="L16" s="1"/>
      <c r="M16" s="1"/>
      <c r="N16" s="1"/>
      <c r="O16" s="1"/>
      <c r="P16" s="1" t="s">
        <v>39</v>
      </c>
      <c r="Q16" s="7">
        <v>0.4</v>
      </c>
      <c r="R16" s="1"/>
      <c r="S16" s="1"/>
      <c r="T16" s="1"/>
    </row>
    <row r="17" spans="1:20">
      <c r="A17">
        <v>13</v>
      </c>
      <c r="B17" s="1">
        <f t="shared" si="1"/>
        <v>1769382.49630253</v>
      </c>
      <c r="C17" s="1">
        <f>B17*$C$1/12</f>
        <v>5897.94165434177</v>
      </c>
      <c r="D17" s="1">
        <v>-25535</v>
      </c>
      <c r="E17" s="1">
        <f t="shared" si="0"/>
        <v>-19637.0583456582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>
        <v>14</v>
      </c>
      <c r="B18" s="1">
        <f t="shared" si="1"/>
        <v>1749745.43795687</v>
      </c>
      <c r="C18" s="1">
        <f>B18*$C$1/12</f>
        <v>5832.48479318958</v>
      </c>
      <c r="D18" s="1">
        <v>-25535</v>
      </c>
      <c r="E18" s="1">
        <f t="shared" si="0"/>
        <v>-19702.5152068104</v>
      </c>
      <c r="J18" s="1"/>
      <c r="K18" s="1"/>
      <c r="L18" s="1"/>
      <c r="M18" s="1"/>
      <c r="N18" s="1"/>
      <c r="O18" s="1"/>
      <c r="P18" s="1">
        <f>Q9*Q14-R13</f>
        <v>134960</v>
      </c>
      <c r="Q18" s="1"/>
      <c r="R18" s="1"/>
      <c r="S18" s="1"/>
      <c r="T18" s="1"/>
    </row>
    <row r="19" spans="1:20">
      <c r="A19">
        <v>15</v>
      </c>
      <c r="B19" s="1">
        <f t="shared" si="1"/>
        <v>1730042.92275006</v>
      </c>
      <c r="C19" s="1">
        <f>B19*$C$1/12</f>
        <v>5766.80974250021</v>
      </c>
      <c r="D19" s="1">
        <v>-25535</v>
      </c>
      <c r="E19" s="1">
        <f t="shared" si="0"/>
        <v>-19768.1902574998</v>
      </c>
      <c r="J19" s="1"/>
      <c r="K19" s="1"/>
      <c r="L19" s="1"/>
      <c r="M19" s="1"/>
      <c r="N19" s="1"/>
      <c r="O19" s="1"/>
      <c r="Q19" s="1"/>
      <c r="R19" s="1"/>
      <c r="S19" s="1"/>
      <c r="T19" s="1"/>
    </row>
    <row r="20" spans="1:20">
      <c r="A20">
        <v>16</v>
      </c>
      <c r="B20" s="1">
        <f t="shared" si="1"/>
        <v>1710274.73249256</v>
      </c>
      <c r="C20" s="1">
        <f>B20*$C$1/12</f>
        <v>5700.91577497521</v>
      </c>
      <c r="D20" s="1">
        <v>-25535</v>
      </c>
      <c r="E20" s="1">
        <f t="shared" si="0"/>
        <v>-19834.0842250248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>
        <v>17</v>
      </c>
      <c r="B21" s="1">
        <f t="shared" si="1"/>
        <v>1690440.64826754</v>
      </c>
      <c r="C21" s="1">
        <f>B21*$C$1/12</f>
        <v>5634.80216089179</v>
      </c>
      <c r="D21" s="1">
        <v>-25535</v>
      </c>
      <c r="E21" s="1">
        <f t="shared" si="0"/>
        <v>-19900.1978391082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>
        <v>18</v>
      </c>
      <c r="B22" s="1">
        <f t="shared" si="1"/>
        <v>1670540.45042843</v>
      </c>
      <c r="C22" s="1">
        <f>B22*$C$1/12</f>
        <v>5568.46816809477</v>
      </c>
      <c r="D22" s="1">
        <v>-25535</v>
      </c>
      <c r="E22" s="1">
        <f t="shared" si="0"/>
        <v>-19966.5318319052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>
        <v>19</v>
      </c>
      <c r="B23" s="1">
        <f t="shared" si="1"/>
        <v>1650573.91859652</v>
      </c>
      <c r="C23" s="1">
        <f>B23*$C$1/12</f>
        <v>5501.91306198841</v>
      </c>
      <c r="D23" s="1">
        <v>-25535</v>
      </c>
      <c r="E23" s="1">
        <f t="shared" si="0"/>
        <v>-20033.0869380116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>
        <v>20</v>
      </c>
      <c r="B24" s="1">
        <f t="shared" si="1"/>
        <v>1630540.83165851</v>
      </c>
      <c r="C24" s="1">
        <f>B24*$C$1/12</f>
        <v>5435.13610552838</v>
      </c>
      <c r="D24" s="1">
        <v>-25535</v>
      </c>
      <c r="E24" s="1">
        <f t="shared" si="0"/>
        <v>-20099.8638944716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>
        <v>21</v>
      </c>
      <c r="B25" s="1">
        <f t="shared" si="1"/>
        <v>1610440.96776404</v>
      </c>
      <c r="C25" s="1">
        <f>B25*$C$1/12</f>
        <v>5368.13655921347</v>
      </c>
      <c r="D25" s="1">
        <v>-25535</v>
      </c>
      <c r="E25" s="1">
        <f t="shared" si="0"/>
        <v>-20166.8634407865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>
        <v>22</v>
      </c>
      <c r="B26" s="1">
        <f t="shared" si="1"/>
        <v>1590274.10432325</v>
      </c>
      <c r="C26" s="1">
        <f>B26*$C$1/12</f>
        <v>5300.91368107752</v>
      </c>
      <c r="D26" s="1">
        <v>-25535</v>
      </c>
      <c r="E26" s="1">
        <f t="shared" si="0"/>
        <v>-20234.0863189225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>
        <v>23</v>
      </c>
      <c r="B27" s="1">
        <f t="shared" si="1"/>
        <v>1570040.01800433</v>
      </c>
      <c r="C27" s="1">
        <f>B27*$C$1/12</f>
        <v>5233.46672668111</v>
      </c>
      <c r="D27" s="1">
        <v>-25535</v>
      </c>
      <c r="E27" s="1">
        <f t="shared" si="0"/>
        <v>-20301.5332733189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>
        <v>24</v>
      </c>
      <c r="B28" s="1">
        <f t="shared" si="1"/>
        <v>1549738.48473101</v>
      </c>
      <c r="C28" s="1">
        <f>B28*$C$1/12</f>
        <v>5165.79494910338</v>
      </c>
      <c r="D28" s="1">
        <v>-25535</v>
      </c>
      <c r="E28" s="1">
        <f t="shared" si="0"/>
        <v>-20369.2050508966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>
        <v>25</v>
      </c>
      <c r="B29" s="1">
        <f t="shared" si="1"/>
        <v>1529369.27968012</v>
      </c>
      <c r="C29" s="1">
        <f>B29*$C$1/12</f>
        <v>5097.89759893372</v>
      </c>
      <c r="D29" s="1">
        <v>-25535</v>
      </c>
      <c r="E29" s="1">
        <f t="shared" si="0"/>
        <v>-20437.1024010663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>
        <v>26</v>
      </c>
      <c r="B30" s="1">
        <f t="shared" si="1"/>
        <v>1508932.17727905</v>
      </c>
      <c r="C30" s="1">
        <f>B30*$C$1/12</f>
        <v>5029.7739242635</v>
      </c>
      <c r="D30" s="1">
        <v>-25535</v>
      </c>
      <c r="E30" s="1">
        <f t="shared" si="0"/>
        <v>-20505.2260757365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>
        <v>27</v>
      </c>
      <c r="B31" s="1">
        <f t="shared" si="1"/>
        <v>1488426.95120331</v>
      </c>
      <c r="C31" s="1">
        <f>B31*$C$1/12</f>
        <v>4961.42317067771</v>
      </c>
      <c r="D31" s="1">
        <v>-25535</v>
      </c>
      <c r="E31" s="1">
        <f t="shared" si="0"/>
        <v>-20573.5768293223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>
        <v>28</v>
      </c>
      <c r="B32" s="1">
        <f t="shared" si="1"/>
        <v>1467853.37437399</v>
      </c>
      <c r="C32" s="1">
        <f>B32*$C$1/12</f>
        <v>4892.84458124664</v>
      </c>
      <c r="D32" s="1">
        <v>-25535</v>
      </c>
      <c r="E32" s="1">
        <f t="shared" si="0"/>
        <v>-20642.1554187534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>
        <v>29</v>
      </c>
      <c r="B33" s="1">
        <f t="shared" si="1"/>
        <v>1447211.21895524</v>
      </c>
      <c r="C33" s="1">
        <f>B33*$C$1/12</f>
        <v>4824.03739651746</v>
      </c>
      <c r="D33" s="1">
        <v>-25535</v>
      </c>
      <c r="E33" s="1">
        <f t="shared" si="0"/>
        <v>-20710.9626034825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>
        <v>30</v>
      </c>
      <c r="B34" s="1">
        <f t="shared" si="1"/>
        <v>1426500.25635176</v>
      </c>
      <c r="C34" s="1">
        <f>B34*$C$1/12</f>
        <v>4755.00085450585</v>
      </c>
      <c r="D34" s="1">
        <v>-25535</v>
      </c>
      <c r="E34" s="1">
        <f t="shared" si="0"/>
        <v>-20779.9991454941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>
        <v>31</v>
      </c>
      <c r="B35" s="1">
        <f t="shared" si="1"/>
        <v>1405720.25720626</v>
      </c>
      <c r="C35" s="1">
        <f>B35*$C$1/12</f>
        <v>4685.73419068754</v>
      </c>
      <c r="D35" s="1">
        <v>-25535</v>
      </c>
      <c r="E35" s="1">
        <f t="shared" si="0"/>
        <v>-20849.2658093125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>
        <v>32</v>
      </c>
      <c r="B36" s="1">
        <f t="shared" si="1"/>
        <v>1384870.99139695</v>
      </c>
      <c r="C36" s="1">
        <f>B36*$C$1/12</f>
        <v>4616.23663798983</v>
      </c>
      <c r="D36" s="1">
        <v>-25535</v>
      </c>
      <c r="E36" s="1">
        <f t="shared" si="0"/>
        <v>-20918.7633620102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>
        <v>33</v>
      </c>
      <c r="B37" s="1">
        <f t="shared" si="1"/>
        <v>1363952.22803494</v>
      </c>
      <c r="C37" s="1">
        <f>B37*$C$1/12</f>
        <v>4546.50742678313</v>
      </c>
      <c r="D37" s="1">
        <v>-25535</v>
      </c>
      <c r="E37" s="1">
        <f t="shared" si="0"/>
        <v>-20988.4925732169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>
        <v>34</v>
      </c>
      <c r="B38" s="1">
        <f t="shared" si="1"/>
        <v>1342963.73546172</v>
      </c>
      <c r="C38" s="1">
        <f>B38*$C$1/12</f>
        <v>4476.54578487241</v>
      </c>
      <c r="D38" s="1">
        <v>-25535</v>
      </c>
      <c r="E38" s="1">
        <f t="shared" si="0"/>
        <v>-21058.4542151276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>
        <v>35</v>
      </c>
      <c r="B39" s="1">
        <f t="shared" si="1"/>
        <v>1321905.28124659</v>
      </c>
      <c r="C39" s="1">
        <f>B39*$C$1/12</f>
        <v>4406.35093748865</v>
      </c>
      <c r="D39" s="1">
        <v>-25535</v>
      </c>
      <c r="E39" s="1">
        <f t="shared" si="0"/>
        <v>-21128.6490625114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>
        <v>36</v>
      </c>
      <c r="B40" s="1">
        <f t="shared" si="1"/>
        <v>1300776.63218408</v>
      </c>
      <c r="C40" s="1">
        <f>B40*$C$1/12</f>
        <v>4335.92210728028</v>
      </c>
      <c r="D40" s="1">
        <v>-25535</v>
      </c>
      <c r="E40" s="1">
        <f t="shared" si="0"/>
        <v>-21199.0778927197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>
        <v>37</v>
      </c>
      <c r="B41" s="1">
        <f t="shared" si="1"/>
        <v>1279577.55429136</v>
      </c>
      <c r="C41" s="1">
        <f>B41*$C$1/12</f>
        <v>4265.25851430454</v>
      </c>
      <c r="D41" s="1">
        <v>-25535</v>
      </c>
      <c r="E41" s="1">
        <f t="shared" si="0"/>
        <v>-21269.7414856955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>
        <v>38</v>
      </c>
      <c r="B42" s="1">
        <f t="shared" si="1"/>
        <v>1258307.81280567</v>
      </c>
      <c r="C42" s="1">
        <f>B42*$C$1/12</f>
        <v>4194.35937601889</v>
      </c>
      <c r="D42" s="1">
        <v>-25535</v>
      </c>
      <c r="E42" s="1">
        <f t="shared" si="0"/>
        <v>-21340.6406239811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>
        <v>39</v>
      </c>
      <c r="B43" s="1">
        <f t="shared" si="1"/>
        <v>1236967.17218169</v>
      </c>
      <c r="C43" s="1">
        <f>B43*$C$1/12</f>
        <v>4123.22390727229</v>
      </c>
      <c r="D43" s="1">
        <v>-25535</v>
      </c>
      <c r="E43" s="1">
        <f t="shared" si="0"/>
        <v>-21411.7760927277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>
        <v>40</v>
      </c>
      <c r="B44" s="1">
        <f t="shared" si="1"/>
        <v>1215555.39608896</v>
      </c>
      <c r="C44" s="1">
        <f>B44*$C$1/12</f>
        <v>4051.85132029653</v>
      </c>
      <c r="D44" s="1">
        <v>-25535</v>
      </c>
      <c r="E44" s="1">
        <f t="shared" si="0"/>
        <v>-21483.1486797035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>
        <v>41</v>
      </c>
      <c r="B45" s="1">
        <f t="shared" si="1"/>
        <v>1194072.24740926</v>
      </c>
      <c r="C45" s="1">
        <f>B45*$C$1/12</f>
        <v>3980.24082469752</v>
      </c>
      <c r="D45" s="1">
        <v>-25535</v>
      </c>
      <c r="E45" s="1">
        <f t="shared" si="0"/>
        <v>-21554.7591753025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>
        <v>42</v>
      </c>
      <c r="B46" s="1">
        <f t="shared" si="1"/>
        <v>1172517.48823395</v>
      </c>
      <c r="C46" s="1">
        <f>B46*$C$1/12</f>
        <v>3908.39162744651</v>
      </c>
      <c r="D46" s="1">
        <v>-25535</v>
      </c>
      <c r="E46" s="1">
        <f t="shared" si="0"/>
        <v>-21626.6083725535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>
        <v>43</v>
      </c>
      <c r="B47" s="1">
        <f t="shared" si="1"/>
        <v>1150890.8798614</v>
      </c>
      <c r="C47" s="1">
        <f>B47*$C$1/12</f>
        <v>3836.30293287133</v>
      </c>
      <c r="D47" s="1">
        <v>-25535</v>
      </c>
      <c r="E47" s="1">
        <f t="shared" si="0"/>
        <v>-21698.6970671287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>
        <v>44</v>
      </c>
      <c r="B48" s="1">
        <f t="shared" si="1"/>
        <v>1129192.18279427</v>
      </c>
      <c r="C48" s="1">
        <f>B48*$C$1/12</f>
        <v>3763.97394264757</v>
      </c>
      <c r="D48" s="1">
        <v>-25535</v>
      </c>
      <c r="E48" s="1">
        <f t="shared" si="0"/>
        <v>-21771.0260573524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>
        <v>45</v>
      </c>
      <c r="B49" s="1">
        <f t="shared" si="1"/>
        <v>1107421.15673692</v>
      </c>
      <c r="C49" s="1">
        <f>B49*$C$1/12</f>
        <v>3691.40385578973</v>
      </c>
      <c r="D49" s="1">
        <v>-25535</v>
      </c>
      <c r="E49" s="1">
        <f t="shared" si="0"/>
        <v>-21843.5961442103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>
        <v>46</v>
      </c>
      <c r="B50" s="1">
        <f t="shared" si="1"/>
        <v>1085577.56059271</v>
      </c>
      <c r="C50" s="1">
        <f>B50*$C$1/12</f>
        <v>3618.59186864236</v>
      </c>
      <c r="D50" s="1">
        <v>-25535</v>
      </c>
      <c r="E50" s="1">
        <f t="shared" si="0"/>
        <v>-21916.4081313576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>
        <v>47</v>
      </c>
      <c r="B51" s="1">
        <f t="shared" si="1"/>
        <v>1063661.15246135</v>
      </c>
      <c r="C51" s="1">
        <f>B51*$C$1/12</f>
        <v>3545.53717487117</v>
      </c>
      <c r="D51" s="1">
        <v>-25535</v>
      </c>
      <c r="E51" s="1">
        <f t="shared" si="0"/>
        <v>-21989.4628251288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>
        <v>48</v>
      </c>
      <c r="B52" s="1">
        <f t="shared" si="1"/>
        <v>1041671.68963622</v>
      </c>
      <c r="C52" s="1">
        <f>B52*$C$1/12</f>
        <v>3472.23896545407</v>
      </c>
      <c r="D52" s="1">
        <v>-25535</v>
      </c>
      <c r="E52" s="1">
        <f t="shared" si="0"/>
        <v>-22062.7610345459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>
        <v>49</v>
      </c>
      <c r="B53" s="1">
        <f t="shared" si="1"/>
        <v>1019608.92860168</v>
      </c>
      <c r="C53" s="1">
        <f>B53*$C$1/12</f>
        <v>3398.69642867225</v>
      </c>
      <c r="D53" s="1">
        <v>-25535</v>
      </c>
      <c r="E53" s="1">
        <f t="shared" si="0"/>
        <v>-22136.3035713277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>
        <v>50</v>
      </c>
      <c r="B54" s="1">
        <f t="shared" si="1"/>
        <v>997472.625030348</v>
      </c>
      <c r="C54" s="1">
        <f>B54*$C$1/12</f>
        <v>3324.90875010116</v>
      </c>
      <c r="D54" s="1">
        <v>-25535</v>
      </c>
      <c r="E54" s="1">
        <f t="shared" si="0"/>
        <v>-22210.0912498988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>
        <v>51</v>
      </c>
      <c r="B55" s="1">
        <f t="shared" si="1"/>
        <v>975262.533780449</v>
      </c>
      <c r="C55" s="1">
        <f>B55*$C$1/12</f>
        <v>3250.8751126015</v>
      </c>
      <c r="D55" s="1">
        <v>-25535</v>
      </c>
      <c r="E55" s="1">
        <f t="shared" si="0"/>
        <v>-22284.1248873985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>
        <v>52</v>
      </c>
      <c r="B56" s="1">
        <f t="shared" si="1"/>
        <v>952978.40889305</v>
      </c>
      <c r="C56" s="1">
        <f>B56*$C$1/12</f>
        <v>3176.59469631017</v>
      </c>
      <c r="D56" s="1">
        <v>-25535</v>
      </c>
      <c r="E56" s="1">
        <f t="shared" si="0"/>
        <v>-22358.4053036898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>
        <v>53</v>
      </c>
      <c r="B57" s="1">
        <f t="shared" si="1"/>
        <v>930620.003589361</v>
      </c>
      <c r="C57" s="1">
        <f>B57*$C$1/12</f>
        <v>3102.0666786312</v>
      </c>
      <c r="D57" s="1">
        <v>-25535</v>
      </c>
      <c r="E57" s="1">
        <f t="shared" si="0"/>
        <v>-22432.9333213688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>
        <v>54</v>
      </c>
      <c r="B58" s="1">
        <f t="shared" si="1"/>
        <v>908187.070267992</v>
      </c>
      <c r="C58" s="1">
        <f>B58*$C$1/12</f>
        <v>3027.29023422664</v>
      </c>
      <c r="D58" s="1">
        <v>-25535</v>
      </c>
      <c r="E58" s="1">
        <f t="shared" si="0"/>
        <v>-22507.7097657734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>
        <v>55</v>
      </c>
      <c r="B59" s="1">
        <f t="shared" si="1"/>
        <v>885679.360502218</v>
      </c>
      <c r="C59" s="1">
        <f>B59*$C$1/12</f>
        <v>2952.26453500739</v>
      </c>
      <c r="D59" s="1">
        <v>-25535</v>
      </c>
      <c r="E59" s="1">
        <f t="shared" si="0"/>
        <v>-22582.7354649926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>
        <v>56</v>
      </c>
      <c r="B60" s="1">
        <f t="shared" si="1"/>
        <v>863096.625037226</v>
      </c>
      <c r="C60" s="1">
        <f>B60*$C$1/12</f>
        <v>2876.98875012409</v>
      </c>
      <c r="D60" s="1">
        <v>-25535</v>
      </c>
      <c r="E60" s="1">
        <f t="shared" si="0"/>
        <v>-22658.0112498759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>
        <v>57</v>
      </c>
      <c r="B61" s="1">
        <f t="shared" si="1"/>
        <v>840438.61378735</v>
      </c>
      <c r="C61" s="1">
        <f>B61*$C$1/12</f>
        <v>2801.46204595783</v>
      </c>
      <c r="D61" s="1">
        <v>-25535</v>
      </c>
      <c r="E61" s="1">
        <f t="shared" si="0"/>
        <v>-22733.5379540422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>
        <v>58</v>
      </c>
      <c r="B62" s="1">
        <f t="shared" si="1"/>
        <v>817705.075833308</v>
      </c>
      <c r="C62" s="1">
        <f>B62*$C$1/12</f>
        <v>2725.68358611103</v>
      </c>
      <c r="D62" s="1">
        <v>-25535</v>
      </c>
      <c r="E62" s="1">
        <f t="shared" si="0"/>
        <v>-22809.316413889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>
        <v>59</v>
      </c>
      <c r="B63" s="1">
        <f t="shared" si="1"/>
        <v>794895.759419419</v>
      </c>
      <c r="C63" s="1">
        <f>B63*$C$1/12</f>
        <v>2649.65253139806</v>
      </c>
      <c r="D63" s="1">
        <v>-25535</v>
      </c>
      <c r="E63" s="1">
        <f t="shared" si="0"/>
        <v>-22885.3474686019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>
        <v>60</v>
      </c>
      <c r="B64" s="1">
        <f t="shared" si="1"/>
        <v>772010.411950817</v>
      </c>
      <c r="C64" s="1">
        <f>B64*$C$1/12</f>
        <v>2573.36803983606</v>
      </c>
      <c r="D64" s="1">
        <v>-25535</v>
      </c>
      <c r="E64" s="1">
        <f t="shared" si="0"/>
        <v>-22961.6319601639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>
        <v>61</v>
      </c>
      <c r="B65" s="1">
        <f t="shared" si="1"/>
        <v>749048.779990653</v>
      </c>
      <c r="C65" s="1">
        <f>B65*$C$1/12</f>
        <v>2496.82926663551</v>
      </c>
      <c r="D65" s="1">
        <v>-25535</v>
      </c>
      <c r="E65" s="1">
        <f t="shared" si="0"/>
        <v>-23038.1707333645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>
        <v>62</v>
      </c>
      <c r="B66" s="1">
        <f t="shared" si="1"/>
        <v>726010.609257288</v>
      </c>
      <c r="C66" s="1">
        <f>B66*$C$1/12</f>
        <v>2420.03536419096</v>
      </c>
      <c r="D66" s="1">
        <v>-25535</v>
      </c>
      <c r="E66" s="1">
        <f t="shared" si="0"/>
        <v>-23114.964635809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>
        <v>63</v>
      </c>
      <c r="B67" s="1">
        <f t="shared" si="1"/>
        <v>702895.644621479</v>
      </c>
      <c r="C67" s="1">
        <f>B67*$C$1/12</f>
        <v>2342.9854820716</v>
      </c>
      <c r="D67" s="1">
        <v>-25535</v>
      </c>
      <c r="E67" s="1">
        <f t="shared" si="0"/>
        <v>-23192.0145179284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>
        <v>64</v>
      </c>
      <c r="B68" s="1">
        <f t="shared" si="1"/>
        <v>679703.630103551</v>
      </c>
      <c r="C68" s="1">
        <f>B68*$C$1/12</f>
        <v>2265.67876701184</v>
      </c>
      <c r="D68" s="1">
        <v>-25535</v>
      </c>
      <c r="E68" s="1">
        <f t="shared" si="0"/>
        <v>-23269.3212329882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>
        <v>65</v>
      </c>
      <c r="B69" s="1">
        <f t="shared" si="1"/>
        <v>656434.308870563</v>
      </c>
      <c r="C69" s="1">
        <f>B69*$C$1/12</f>
        <v>2188.11436290188</v>
      </c>
      <c r="D69" s="1">
        <v>-25535</v>
      </c>
      <c r="E69" s="1">
        <f t="shared" ref="E69:E88" si="2">C69+D69</f>
        <v>-23346.8856370981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>
        <v>66</v>
      </c>
      <c r="B70" s="1">
        <f t="shared" ref="B70:B89" si="3">B69+E69</f>
        <v>633087.423233465</v>
      </c>
      <c r="C70" s="1">
        <f>B70*$C$1/12</f>
        <v>2110.29141077822</v>
      </c>
      <c r="D70" s="1">
        <v>-25535</v>
      </c>
      <c r="E70" s="1">
        <f t="shared" si="2"/>
        <v>-23424.7085892218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>
        <v>67</v>
      </c>
      <c r="B71" s="1">
        <f t="shared" si="3"/>
        <v>609662.714644243</v>
      </c>
      <c r="C71" s="1">
        <f>B71*$C$1/12</f>
        <v>2032.20904881414</v>
      </c>
      <c r="D71" s="1">
        <v>-25535</v>
      </c>
      <c r="E71" s="1">
        <f t="shared" si="2"/>
        <v>-23502.7909511859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>
        <v>68</v>
      </c>
      <c r="B72" s="1">
        <f t="shared" si="3"/>
        <v>586159.923693057</v>
      </c>
      <c r="C72" s="1">
        <f>B72*$C$1/12</f>
        <v>1953.86641231019</v>
      </c>
      <c r="D72" s="1">
        <v>-25535</v>
      </c>
      <c r="E72" s="1">
        <f t="shared" si="2"/>
        <v>-23581.1335876898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>
        <v>69</v>
      </c>
      <c r="B73" s="1">
        <f t="shared" si="3"/>
        <v>562578.790105367</v>
      </c>
      <c r="C73" s="1">
        <f>B73*$C$1/12</f>
        <v>1875.26263368456</v>
      </c>
      <c r="D73" s="1">
        <v>-25535</v>
      </c>
      <c r="E73" s="1">
        <f t="shared" si="2"/>
        <v>-23659.7373663154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>
        <v>70</v>
      </c>
      <c r="B74" s="1">
        <f t="shared" si="3"/>
        <v>538919.052739052</v>
      </c>
      <c r="C74" s="1">
        <f>B74*$C$1/12</f>
        <v>1796.39684246351</v>
      </c>
      <c r="D74" s="1">
        <v>-25535</v>
      </c>
      <c r="E74" s="1">
        <f t="shared" si="2"/>
        <v>-23738.6031575365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>
        <v>71</v>
      </c>
      <c r="B75" s="1">
        <f t="shared" si="3"/>
        <v>515180.449581515</v>
      </c>
      <c r="C75" s="1">
        <f>B75*$C$1/12</f>
        <v>1717.26816527172</v>
      </c>
      <c r="D75" s="1">
        <v>-25535</v>
      </c>
      <c r="E75" s="1">
        <f t="shared" si="2"/>
        <v>-23817.7318347283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>
        <v>72</v>
      </c>
      <c r="B76" s="1">
        <f t="shared" si="3"/>
        <v>491362.717746787</v>
      </c>
      <c r="C76" s="1">
        <f>B76*$C$1/12</f>
        <v>1637.87572582262</v>
      </c>
      <c r="D76" s="1">
        <v>-25535</v>
      </c>
      <c r="E76" s="1">
        <f t="shared" si="2"/>
        <v>-23897.1242741774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>
        <v>73</v>
      </c>
      <c r="B77" s="1">
        <f t="shared" si="3"/>
        <v>467465.59347261</v>
      </c>
      <c r="C77" s="1">
        <f>B77*$C$1/12</f>
        <v>1558.2186449087</v>
      </c>
      <c r="D77" s="1">
        <v>-25535</v>
      </c>
      <c r="E77" s="1">
        <f t="shared" si="2"/>
        <v>-23976.7813550913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>
        <v>74</v>
      </c>
      <c r="B78" s="1">
        <f t="shared" si="3"/>
        <v>443488.812117518</v>
      </c>
      <c r="C78" s="1">
        <f>B78*$C$1/12</f>
        <v>1478.29604039173</v>
      </c>
      <c r="D78" s="1">
        <v>-25535</v>
      </c>
      <c r="E78" s="1">
        <f t="shared" si="2"/>
        <v>-24056.7039596083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>
        <v>75</v>
      </c>
      <c r="B79" s="1">
        <f t="shared" si="3"/>
        <v>419432.10815791</v>
      </c>
      <c r="C79" s="1">
        <f>B79*$C$1/12</f>
        <v>1398.10702719303</v>
      </c>
      <c r="D79" s="1">
        <v>-25535</v>
      </c>
      <c r="E79" s="1">
        <f t="shared" si="2"/>
        <v>-24136.892972807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>
        <v>76</v>
      </c>
      <c r="B80" s="1">
        <f t="shared" si="3"/>
        <v>395295.215185103</v>
      </c>
      <c r="C80" s="1">
        <f>B80*$C$1/12</f>
        <v>1317.65071728368</v>
      </c>
      <c r="D80" s="1">
        <v>-25535</v>
      </c>
      <c r="E80" s="1">
        <f t="shared" si="2"/>
        <v>-24217.3492827163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>
        <v>77</v>
      </c>
      <c r="B81" s="1">
        <f t="shared" si="3"/>
        <v>371077.865902387</v>
      </c>
      <c r="C81" s="1">
        <f>B81*$C$1/12</f>
        <v>1236.92621967462</v>
      </c>
      <c r="D81" s="1">
        <v>-25535</v>
      </c>
      <c r="E81" s="1">
        <f t="shared" si="2"/>
        <v>-24298.0737803254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>
        <v>78</v>
      </c>
      <c r="B82" s="1">
        <f t="shared" si="3"/>
        <v>346779.792122061</v>
      </c>
      <c r="C82" s="1">
        <f>B82*$C$1/12</f>
        <v>1155.93264040687</v>
      </c>
      <c r="D82" s="1">
        <v>-25535</v>
      </c>
      <c r="E82" s="1">
        <f t="shared" si="2"/>
        <v>-24379.0673595931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>
        <v>79</v>
      </c>
      <c r="B83" s="1">
        <f t="shared" si="3"/>
        <v>322400.724762468</v>
      </c>
      <c r="C83" s="1">
        <f>B83*$C$1/12</f>
        <v>1074.66908254156</v>
      </c>
      <c r="D83" s="1">
        <v>-25535</v>
      </c>
      <c r="E83" s="1">
        <f t="shared" si="2"/>
        <v>-24460.3309174584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>
        <v>80</v>
      </c>
      <c r="B84" s="1">
        <f t="shared" si="3"/>
        <v>297940.39384501</v>
      </c>
      <c r="C84" s="1">
        <f>B84*$C$1/12</f>
        <v>993.134646150033</v>
      </c>
      <c r="D84" s="1">
        <v>-25535</v>
      </c>
      <c r="E84" s="1">
        <f t="shared" si="2"/>
        <v>-24541.86535385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>
        <v>81</v>
      </c>
      <c r="B85" s="1">
        <f t="shared" si="3"/>
        <v>273398.52849116</v>
      </c>
      <c r="C85" s="1">
        <f>B85*$C$1/12</f>
        <v>911.328428303866</v>
      </c>
      <c r="D85" s="1">
        <v>-25535</v>
      </c>
      <c r="E85" s="1">
        <f t="shared" si="2"/>
        <v>-24623.6715716961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>
        <v>82</v>
      </c>
      <c r="B86" s="1">
        <f t="shared" si="3"/>
        <v>248774.856919464</v>
      </c>
      <c r="C86" s="1">
        <f>B86*$C$1/12</f>
        <v>829.249523064879</v>
      </c>
      <c r="D86" s="1">
        <v>-25535</v>
      </c>
      <c r="E86" s="1">
        <f t="shared" si="2"/>
        <v>-24705.7504769351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>
        <v>83</v>
      </c>
      <c r="B87" s="1">
        <f t="shared" si="3"/>
        <v>224069.106442529</v>
      </c>
      <c r="C87" s="1">
        <f>B87*$C$1/12</f>
        <v>746.897021475095</v>
      </c>
      <c r="D87" s="1">
        <v>-25535</v>
      </c>
      <c r="E87" s="1">
        <f t="shared" si="2"/>
        <v>-24788.1029785249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>
        <v>84</v>
      </c>
      <c r="B88" s="1">
        <f t="shared" si="3"/>
        <v>199281.003464004</v>
      </c>
      <c r="C88" s="1">
        <f>B88*$C$1/12</f>
        <v>664.270011546679</v>
      </c>
      <c r="D88" s="1">
        <v>-25535</v>
      </c>
      <c r="E88" s="1">
        <f t="shared" si="2"/>
        <v>-24870.7299884533</v>
      </c>
      <c r="L88" s="1"/>
      <c r="M88" s="1"/>
      <c r="N88" s="1"/>
      <c r="O88" s="1"/>
      <c r="P88" s="1"/>
      <c r="Q88" s="1"/>
      <c r="R88" s="1"/>
      <c r="S88" s="1"/>
      <c r="T88" s="1"/>
    </row>
    <row r="89" spans="2:20">
      <c r="B89" s="1">
        <f t="shared" si="3"/>
        <v>174410.27347555</v>
      </c>
      <c r="E89" s="1">
        <f>SUM(E5:E88)</f>
        <v>-1825589.72652445</v>
      </c>
      <c r="L89" s="1"/>
      <c r="M89" s="1"/>
      <c r="N89" s="1"/>
      <c r="O89" s="1"/>
      <c r="P89" s="1"/>
      <c r="Q89" s="1"/>
      <c r="R89" s="1"/>
      <c r="S89" s="1"/>
      <c r="T89" s="1"/>
    </row>
    <row r="90" spans="5:20">
      <c r="E90" s="1"/>
      <c r="L90" s="1"/>
      <c r="M90" s="1"/>
      <c r="N90" s="1"/>
      <c r="O90" s="1"/>
      <c r="P90" s="1"/>
      <c r="Q90" s="1"/>
      <c r="R90" s="1"/>
      <c r="S90" s="1"/>
      <c r="T90" s="1"/>
    </row>
    <row r="91" spans="12:20">
      <c r="L91" s="1"/>
      <c r="M91" s="1"/>
      <c r="N91" s="1"/>
      <c r="O91" s="1"/>
      <c r="P91" s="1"/>
      <c r="Q91" s="1"/>
      <c r="R91" s="1"/>
      <c r="S91" s="1"/>
      <c r="T91" s="1"/>
    </row>
    <row r="92" spans="12:20">
      <c r="L92" s="1"/>
      <c r="M92" s="1"/>
      <c r="N92" s="1"/>
      <c r="O92" s="1"/>
      <c r="P92" s="1"/>
      <c r="Q92" s="1"/>
      <c r="R92" s="1"/>
      <c r="S92" s="1"/>
      <c r="T92" s="1"/>
    </row>
    <row r="93" spans="12:20">
      <c r="L93" s="1"/>
      <c r="M93" s="1"/>
      <c r="N93" s="1"/>
      <c r="O93" s="1"/>
      <c r="P93" s="1"/>
      <c r="Q93" s="1"/>
      <c r="R93" s="1"/>
      <c r="S93" s="1"/>
      <c r="T93" s="1"/>
    </row>
    <row r="94" spans="12:20">
      <c r="L94" s="1"/>
      <c r="M94" s="1"/>
      <c r="N94" s="1"/>
      <c r="O94" s="1"/>
      <c r="P94" s="1"/>
      <c r="Q94" s="1"/>
      <c r="R94" s="1"/>
      <c r="S94" s="1"/>
      <c r="T94" s="1"/>
    </row>
    <row r="95" spans="12:20">
      <c r="L95" s="1"/>
      <c r="M95" s="1"/>
      <c r="N95" s="1"/>
      <c r="O95" s="1"/>
      <c r="P95" s="1"/>
      <c r="Q95" s="1"/>
      <c r="R95" s="1"/>
      <c r="S95" s="1"/>
      <c r="T95" s="1"/>
    </row>
    <row r="96" spans="12:20">
      <c r="L96" s="1"/>
      <c r="M96" s="1"/>
      <c r="N96" s="1"/>
      <c r="O96" s="1"/>
      <c r="P96" s="1"/>
      <c r="Q96" s="1"/>
      <c r="R96" s="1"/>
      <c r="S96" s="1"/>
      <c r="T96" s="1"/>
    </row>
    <row r="97" spans="12:20">
      <c r="L97" s="1"/>
      <c r="M97" s="1"/>
      <c r="N97" s="1"/>
      <c r="O97" s="1"/>
      <c r="P97" s="1"/>
      <c r="Q97" s="1"/>
      <c r="R97" s="1"/>
      <c r="S97" s="1"/>
      <c r="T97" s="1"/>
    </row>
    <row r="98" spans="12:20">
      <c r="L98" s="1"/>
      <c r="M98" s="1"/>
      <c r="N98" s="1"/>
      <c r="O98" s="1"/>
      <c r="P98" s="1"/>
      <c r="Q98" s="1"/>
      <c r="R98" s="1"/>
      <c r="S98" s="1"/>
      <c r="T98" s="1"/>
    </row>
    <row r="99" spans="12:20">
      <c r="L99" s="1"/>
      <c r="M99" s="1"/>
      <c r="N99" s="1"/>
      <c r="O99" s="1"/>
      <c r="P99" s="1"/>
      <c r="Q99" s="1"/>
      <c r="R99" s="1"/>
      <c r="S99" s="1"/>
      <c r="T99" s="1"/>
    </row>
    <row r="100" spans="12:20">
      <c r="L100" s="1"/>
      <c r="M100" s="1"/>
      <c r="N100" s="1"/>
      <c r="O100" s="1"/>
      <c r="P100" s="1"/>
      <c r="Q100" s="1"/>
      <c r="R100" s="1"/>
      <c r="S100" s="1"/>
      <c r="T100" s="1"/>
    </row>
    <row r="101" spans="12:20">
      <c r="L101" s="1"/>
      <c r="M101" s="1"/>
      <c r="N101" s="1"/>
      <c r="O101" s="1"/>
      <c r="P101" s="1"/>
      <c r="Q101" s="1"/>
      <c r="R101" s="1"/>
      <c r="S101" s="1"/>
      <c r="T101" s="1"/>
    </row>
    <row r="102" spans="12:20">
      <c r="L102" s="1"/>
      <c r="M102" s="1"/>
      <c r="N102" s="1"/>
      <c r="O102" s="1"/>
      <c r="P102" s="1"/>
      <c r="Q102" s="1"/>
      <c r="R102" s="1"/>
      <c r="S102" s="1"/>
      <c r="T102" s="1"/>
    </row>
    <row r="103" spans="12:20">
      <c r="L103" s="1"/>
      <c r="M103" s="1"/>
      <c r="N103" s="1"/>
      <c r="O103" s="1"/>
      <c r="P103" s="1"/>
      <c r="Q103" s="1"/>
      <c r="R103" s="1"/>
      <c r="S103" s="1"/>
      <c r="T103" s="1"/>
    </row>
    <row r="104" spans="12:20">
      <c r="L104" s="1"/>
      <c r="M104" s="1"/>
      <c r="N104" s="1"/>
      <c r="O104" s="1"/>
      <c r="P104" s="1"/>
      <c r="Q104" s="1"/>
      <c r="R104" s="1"/>
      <c r="S104" s="1"/>
      <c r="T104" s="1"/>
    </row>
    <row r="105" spans="12:20">
      <c r="L105" s="1"/>
      <c r="M105" s="1"/>
      <c r="N105" s="1"/>
      <c r="O105" s="1"/>
      <c r="P105" s="1"/>
      <c r="Q105" s="1"/>
      <c r="R105" s="1"/>
      <c r="S105" s="1"/>
      <c r="T105" s="1"/>
    </row>
    <row r="106" spans="12:20">
      <c r="L106" s="1"/>
      <c r="M106" s="1"/>
      <c r="N106" s="1"/>
      <c r="O106" s="1"/>
      <c r="P106" s="1"/>
      <c r="Q106" s="1"/>
      <c r="R106" s="1"/>
      <c r="S106" s="1"/>
      <c r="T106" s="1"/>
    </row>
    <row r="107" spans="12:20">
      <c r="L107" s="1"/>
      <c r="M107" s="1"/>
      <c r="N107" s="1"/>
      <c r="O107" s="1"/>
      <c r="P107" s="1"/>
      <c r="Q107" s="1"/>
      <c r="R107" s="1"/>
      <c r="S107" s="1"/>
      <c r="T107" s="1"/>
    </row>
    <row r="108" spans="12:20">
      <c r="L108" s="1"/>
      <c r="M108" s="1"/>
      <c r="N108" s="1"/>
      <c r="O108" s="1"/>
      <c r="P108" s="1"/>
      <c r="Q108" s="1"/>
      <c r="R108" s="1"/>
      <c r="S108" s="1"/>
      <c r="T108" s="1"/>
    </row>
    <row r="109" spans="12:20">
      <c r="L109" s="1"/>
      <c r="M109" s="1"/>
      <c r="N109" s="1"/>
      <c r="O109" s="1"/>
      <c r="P109" s="1"/>
      <c r="Q109" s="1"/>
      <c r="R109" s="1"/>
      <c r="S109" s="1"/>
      <c r="T109" s="1"/>
    </row>
    <row r="110" spans="12:20">
      <c r="L110" s="1"/>
      <c r="M110" s="1"/>
      <c r="N110" s="1"/>
      <c r="O110" s="1"/>
      <c r="P110" s="1"/>
      <c r="Q110" s="1"/>
      <c r="R110" s="1"/>
      <c r="S110" s="1"/>
      <c r="T110" s="1"/>
    </row>
    <row r="111" spans="12:20">
      <c r="L111" s="1"/>
      <c r="M111" s="1"/>
      <c r="N111" s="1"/>
      <c r="O111" s="1"/>
      <c r="P111" s="1"/>
      <c r="Q111" s="1"/>
      <c r="R111" s="1"/>
      <c r="S111" s="1"/>
      <c r="T111" s="1"/>
    </row>
    <row r="112" spans="12:20">
      <c r="L112" s="1"/>
      <c r="M112" s="1"/>
      <c r="N112" s="1"/>
      <c r="O112" s="1"/>
      <c r="P112" s="1"/>
      <c r="Q112" s="1"/>
      <c r="R112" s="1"/>
      <c r="S112" s="1"/>
      <c r="T112" s="1"/>
    </row>
    <row r="113" spans="12:20">
      <c r="L113" s="1"/>
      <c r="M113" s="1"/>
      <c r="N113" s="1"/>
      <c r="O113" s="1"/>
      <c r="P113" s="1"/>
      <c r="Q113" s="1"/>
      <c r="R113" s="1"/>
      <c r="S113" s="1"/>
      <c r="T113" s="1"/>
    </row>
    <row r="114" spans="12:20">
      <c r="L114" s="1"/>
      <c r="M114" s="1"/>
      <c r="N114" s="1"/>
      <c r="O114" s="1"/>
      <c r="P114" s="1"/>
      <c r="Q114" s="1"/>
      <c r="R114" s="1"/>
      <c r="S114" s="1"/>
      <c r="T114" s="1"/>
    </row>
    <row r="115" spans="12:20">
      <c r="L115" s="1"/>
      <c r="M115" s="1"/>
      <c r="N115" s="1"/>
      <c r="O115" s="1"/>
      <c r="P115" s="1"/>
      <c r="Q115" s="1"/>
      <c r="R115" s="1"/>
      <c r="S115" s="1"/>
      <c r="T115" s="1"/>
    </row>
    <row r="116" spans="12:20">
      <c r="L116" s="1"/>
      <c r="M116" s="1"/>
      <c r="N116" s="1"/>
      <c r="O116" s="1"/>
      <c r="P116" s="1"/>
      <c r="Q116" s="1"/>
      <c r="R116" s="1"/>
      <c r="S116" s="1"/>
      <c r="T116" s="1"/>
    </row>
    <row r="117" spans="12:20">
      <c r="L117" s="1"/>
      <c r="M117" s="1"/>
      <c r="N117" s="1"/>
      <c r="O117" s="1"/>
      <c r="P117" s="1"/>
      <c r="Q117" s="1"/>
      <c r="R117" s="1"/>
      <c r="S117" s="1"/>
      <c r="T117" s="1"/>
    </row>
    <row r="118" spans="12:20">
      <c r="L118" s="1"/>
      <c r="M118" s="1"/>
      <c r="N118" s="1"/>
      <c r="O118" s="1"/>
      <c r="P118" s="1"/>
      <c r="Q118" s="1"/>
      <c r="R118" s="1"/>
      <c r="S118" s="1"/>
      <c r="T118" s="1"/>
    </row>
    <row r="119" spans="12:20">
      <c r="L119" s="1"/>
      <c r="M119" s="1"/>
      <c r="N119" s="1"/>
      <c r="O119" s="1"/>
      <c r="P119" s="1"/>
      <c r="Q119" s="1"/>
      <c r="R119" s="1"/>
      <c r="S119" s="1"/>
      <c r="T119" s="1"/>
    </row>
    <row r="120" spans="12:20">
      <c r="L120" s="1"/>
      <c r="M120" s="1"/>
      <c r="N120" s="1"/>
      <c r="O120" s="1"/>
      <c r="P120" s="1"/>
      <c r="Q120" s="1"/>
      <c r="R120" s="1"/>
      <c r="S120" s="1"/>
      <c r="T120" s="1"/>
    </row>
    <row r="121" spans="12:20">
      <c r="L121" s="1"/>
      <c r="M121" s="1"/>
      <c r="N121" s="1"/>
      <c r="O121" s="1"/>
      <c r="P121" s="1"/>
      <c r="Q121" s="1"/>
      <c r="R121" s="1"/>
      <c r="S121" s="1"/>
      <c r="T121" s="1"/>
    </row>
    <row r="122" spans="12:20">
      <c r="L122" s="1"/>
      <c r="M122" s="1"/>
      <c r="N122" s="1"/>
      <c r="O122" s="1"/>
      <c r="P122" s="1"/>
      <c r="Q122" s="1"/>
      <c r="R122" s="1"/>
      <c r="S122" s="1"/>
      <c r="T122" s="1"/>
    </row>
    <row r="123" spans="12:20">
      <c r="L123" s="1"/>
      <c r="M123" s="1"/>
      <c r="N123" s="1"/>
      <c r="O123" s="1"/>
      <c r="P123" s="1"/>
      <c r="Q123" s="1"/>
      <c r="R123" s="1"/>
      <c r="S123" s="1"/>
      <c r="T123" s="1"/>
    </row>
    <row r="124" spans="12:20">
      <c r="L124" s="1"/>
      <c r="M124" s="1"/>
      <c r="N124" s="1"/>
      <c r="O124" s="1"/>
      <c r="P124" s="1"/>
      <c r="Q124" s="1"/>
      <c r="R124" s="1"/>
      <c r="S124" s="1"/>
      <c r="T124" s="1"/>
    </row>
    <row r="125" spans="12:20">
      <c r="L125" s="1"/>
      <c r="M125" s="1"/>
      <c r="N125" s="1"/>
      <c r="O125" s="1"/>
      <c r="P125" s="1"/>
      <c r="Q125" s="1"/>
      <c r="R125" s="1"/>
      <c r="S125" s="1"/>
      <c r="T125" s="1"/>
    </row>
    <row r="126" spans="12:20">
      <c r="L126" s="1"/>
      <c r="M126" s="1"/>
      <c r="N126" s="1"/>
      <c r="O126" s="1"/>
      <c r="P126" s="1"/>
      <c r="Q126" s="1"/>
      <c r="R126" s="1"/>
      <c r="S126" s="1"/>
      <c r="T126" s="1"/>
    </row>
    <row r="127" spans="12:20">
      <c r="L127" s="1"/>
      <c r="M127" s="1"/>
      <c r="N127" s="1"/>
      <c r="O127" s="1"/>
      <c r="P127" s="1"/>
      <c r="Q127" s="1"/>
      <c r="R127" s="1"/>
      <c r="S127" s="1"/>
      <c r="T127" s="1"/>
    </row>
    <row r="128" spans="12:20">
      <c r="L128" s="1"/>
      <c r="M128" s="1"/>
      <c r="N128" s="1"/>
      <c r="O128" s="1"/>
      <c r="P128" s="1"/>
      <c r="Q128" s="1"/>
      <c r="R128" s="1"/>
      <c r="S128" s="1"/>
      <c r="T128" s="1"/>
    </row>
    <row r="129" spans="16:20">
      <c r="P129" s="1"/>
      <c r="Q129" s="1"/>
      <c r="R129" s="1"/>
      <c r="S129" s="1"/>
      <c r="T129" s="1"/>
    </row>
    <row r="130" spans="16:20">
      <c r="P130" s="1"/>
      <c r="Q130" s="1"/>
      <c r="R130" s="1"/>
      <c r="S130" s="1"/>
      <c r="T130" s="1"/>
    </row>
    <row r="131" spans="16:17">
      <c r="P131" s="1"/>
      <c r="Q13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股票損益</vt:lpstr>
      <vt:lpstr>房貸收入試算</vt:lpstr>
      <vt:lpstr>房貸收入試算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2023-12-12T04:59:00Z</dcterms:created>
  <dcterms:modified xsi:type="dcterms:W3CDTF">2024-02-26T17:44:34Z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