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K:\KR\1001 INTERNETAUFTRITT, VERKEHRSZAHLEN\EXCEL VERKEHR\2021\"/>
    </mc:Choice>
  </mc:AlternateContent>
  <xr:revisionPtr revIDLastSave="0" documentId="13_ncr:1_{FA7BF6B8-EDA8-46E0-AD2A-15C243E9B85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E_VIE Gruppe inkl. MLA und KSC" sheetId="1" r:id="rId1"/>
    <sheet name="DE_VIE only" sheetId="6" r:id="rId2"/>
    <sheet name="EN_VIE Group incl. MLA and KSC" sheetId="3" r:id="rId3"/>
    <sheet name="EN_VIE only" sheetId="4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5" i="4" l="1"/>
  <c r="K16" i="4"/>
  <c r="K17" i="4"/>
  <c r="K18" i="4"/>
  <c r="K19" i="4"/>
  <c r="K20" i="4"/>
  <c r="K21" i="4"/>
  <c r="K7" i="4"/>
  <c r="K8" i="4"/>
  <c r="K9" i="4"/>
  <c r="K10" i="4"/>
  <c r="K11" i="4"/>
  <c r="K12" i="4"/>
  <c r="K13" i="4"/>
  <c r="N21" i="6"/>
  <c r="N20" i="6"/>
  <c r="K21" i="6"/>
  <c r="K20" i="6"/>
  <c r="K16" i="6"/>
  <c r="K17" i="6"/>
  <c r="K18" i="6"/>
  <c r="K19" i="6"/>
  <c r="K15" i="6"/>
  <c r="K13" i="6"/>
  <c r="K27" i="3"/>
  <c r="K28" i="3"/>
  <c r="K29" i="3"/>
  <c r="K30" i="3"/>
  <c r="K26" i="3"/>
  <c r="K21" i="3"/>
  <c r="K22" i="3"/>
  <c r="K23" i="3"/>
  <c r="K24" i="3"/>
  <c r="K20" i="3"/>
  <c r="K15" i="3"/>
  <c r="K16" i="3"/>
  <c r="K17" i="3"/>
  <c r="K18" i="3"/>
  <c r="K14" i="3"/>
  <c r="K9" i="3"/>
  <c r="K10" i="3"/>
  <c r="K11" i="3"/>
  <c r="K12" i="3"/>
  <c r="K8" i="3"/>
  <c r="P27" i="1"/>
  <c r="P28" i="1"/>
  <c r="P29" i="1"/>
  <c r="P30" i="1"/>
  <c r="P26" i="1"/>
  <c r="P21" i="1"/>
  <c r="P23" i="1"/>
  <c r="P24" i="1"/>
  <c r="P20" i="1"/>
  <c r="P15" i="1"/>
  <c r="P16" i="1"/>
  <c r="P17" i="1"/>
  <c r="P18" i="1"/>
  <c r="P14" i="1"/>
  <c r="P9" i="1"/>
  <c r="P10" i="1"/>
  <c r="P11" i="1"/>
  <c r="P12" i="1"/>
  <c r="P8" i="1"/>
  <c r="N27" i="1"/>
  <c r="N28" i="1"/>
  <c r="N29" i="1"/>
  <c r="N30" i="1"/>
  <c r="N26" i="1"/>
  <c r="N21" i="1"/>
  <c r="N23" i="1"/>
  <c r="N20" i="1"/>
  <c r="N15" i="1"/>
  <c r="N16" i="1"/>
  <c r="N17" i="1"/>
  <c r="N18" i="1"/>
  <c r="N14" i="1"/>
  <c r="N9" i="1"/>
  <c r="N10" i="1"/>
  <c r="N11" i="1"/>
  <c r="N12" i="1"/>
  <c r="N8" i="1"/>
  <c r="J15" i="4" l="1"/>
  <c r="J16" i="4"/>
  <c r="J17" i="4"/>
  <c r="J18" i="4"/>
  <c r="J19" i="4"/>
  <c r="J20" i="4"/>
  <c r="J21" i="4"/>
  <c r="J7" i="4"/>
  <c r="J8" i="4"/>
  <c r="J9" i="4"/>
  <c r="J10" i="4"/>
  <c r="J11" i="4"/>
  <c r="J12" i="4"/>
  <c r="J13" i="4"/>
  <c r="J15" i="6"/>
  <c r="J16" i="6"/>
  <c r="J17" i="6"/>
  <c r="J18" i="6"/>
  <c r="J19" i="6"/>
  <c r="J20" i="6"/>
  <c r="J21" i="6"/>
  <c r="J13" i="6"/>
  <c r="J26" i="3"/>
  <c r="J27" i="3"/>
  <c r="J28" i="3"/>
  <c r="J29" i="3"/>
  <c r="J30" i="3"/>
  <c r="J20" i="3"/>
  <c r="J21" i="3"/>
  <c r="J22" i="3"/>
  <c r="J23" i="3"/>
  <c r="J24" i="3"/>
  <c r="J14" i="3"/>
  <c r="J15" i="3"/>
  <c r="J16" i="3"/>
  <c r="J17" i="3"/>
  <c r="J18" i="3"/>
  <c r="J9" i="3"/>
  <c r="J10" i="3"/>
  <c r="J11" i="3"/>
  <c r="J12" i="3"/>
  <c r="J8" i="3"/>
  <c r="I16" i="4" l="1"/>
  <c r="I17" i="4"/>
  <c r="I18" i="4"/>
  <c r="I20" i="4"/>
  <c r="I8" i="4"/>
  <c r="I9" i="4"/>
  <c r="I10" i="4"/>
  <c r="I11" i="4"/>
  <c r="I12" i="4"/>
  <c r="I7" i="4"/>
  <c r="I20" i="6"/>
  <c r="I16" i="6"/>
  <c r="I17" i="6"/>
  <c r="I18" i="6"/>
  <c r="I19" i="6"/>
  <c r="I19" i="4" s="1"/>
  <c r="I15" i="6"/>
  <c r="I15" i="4" s="1"/>
  <c r="I13" i="6"/>
  <c r="I13" i="4" s="1"/>
  <c r="I27" i="3"/>
  <c r="I28" i="3"/>
  <c r="I29" i="3"/>
  <c r="I30" i="3"/>
  <c r="I26" i="3"/>
  <c r="I21" i="3"/>
  <c r="I22" i="3"/>
  <c r="I23" i="3"/>
  <c r="I24" i="3"/>
  <c r="I20" i="3"/>
  <c r="I15" i="3"/>
  <c r="I16" i="3"/>
  <c r="I17" i="3"/>
  <c r="I18" i="3"/>
  <c r="I14" i="3"/>
  <c r="I9" i="3"/>
  <c r="I10" i="3"/>
  <c r="I11" i="3"/>
  <c r="I12" i="3"/>
  <c r="I8" i="3"/>
  <c r="I21" i="6" l="1"/>
  <c r="I21" i="4" s="1"/>
  <c r="H16" i="4"/>
  <c r="H17" i="4"/>
  <c r="H18" i="4"/>
  <c r="H20" i="4"/>
  <c r="H21" i="4"/>
  <c r="H15" i="4"/>
  <c r="H8" i="4"/>
  <c r="H9" i="4"/>
  <c r="H10" i="4"/>
  <c r="H11" i="4"/>
  <c r="H12" i="4"/>
  <c r="H13" i="4"/>
  <c r="H7" i="4"/>
  <c r="H21" i="6"/>
  <c r="H20" i="6"/>
  <c r="H16" i="6"/>
  <c r="H17" i="6"/>
  <c r="H18" i="6"/>
  <c r="H19" i="6"/>
  <c r="H19" i="4" s="1"/>
  <c r="H15" i="6"/>
  <c r="H13" i="6"/>
  <c r="N16" i="3"/>
  <c r="H27" i="3"/>
  <c r="H28" i="3"/>
  <c r="H29" i="3"/>
  <c r="H30" i="3"/>
  <c r="H26" i="3"/>
  <c r="H21" i="3"/>
  <c r="H22" i="3"/>
  <c r="H23" i="3"/>
  <c r="H24" i="3"/>
  <c r="H20" i="3"/>
  <c r="H15" i="3"/>
  <c r="H16" i="3"/>
  <c r="H17" i="3"/>
  <c r="H18" i="3"/>
  <c r="H14" i="3"/>
  <c r="H9" i="3"/>
  <c r="H10" i="3"/>
  <c r="H11" i="3"/>
  <c r="H12" i="3"/>
  <c r="H8" i="3"/>
  <c r="G16" i="4" l="1"/>
  <c r="G17" i="4"/>
  <c r="G18" i="4"/>
  <c r="G20" i="4"/>
  <c r="G21" i="4"/>
  <c r="G15" i="4"/>
  <c r="G8" i="4"/>
  <c r="G9" i="4"/>
  <c r="G10" i="4"/>
  <c r="G11" i="4"/>
  <c r="G12" i="4"/>
  <c r="G13" i="4"/>
  <c r="G7" i="4"/>
  <c r="G21" i="6"/>
  <c r="G16" i="6"/>
  <c r="G17" i="6"/>
  <c r="G18" i="6"/>
  <c r="G19" i="6"/>
  <c r="G19" i="4" s="1"/>
  <c r="G20" i="6"/>
  <c r="G15" i="6"/>
  <c r="G13" i="6"/>
  <c r="N21" i="3"/>
  <c r="N23" i="3"/>
  <c r="N20" i="3"/>
  <c r="G27" i="3"/>
  <c r="G28" i="3"/>
  <c r="G29" i="3"/>
  <c r="G30" i="3"/>
  <c r="G26" i="3"/>
  <c r="G21" i="3"/>
  <c r="G22" i="3"/>
  <c r="G23" i="3"/>
  <c r="G24" i="3"/>
  <c r="G20" i="3"/>
  <c r="G15" i="3"/>
  <c r="G16" i="3"/>
  <c r="G17" i="3"/>
  <c r="G18" i="3"/>
  <c r="G14" i="3"/>
  <c r="G9" i="3"/>
  <c r="G10" i="3"/>
  <c r="G11" i="3"/>
  <c r="G12" i="3"/>
  <c r="G8" i="3"/>
  <c r="F16" i="4" l="1"/>
  <c r="F17" i="4"/>
  <c r="F18" i="4"/>
  <c r="F19" i="4"/>
  <c r="F20" i="4"/>
  <c r="F21" i="4"/>
  <c r="F15" i="4"/>
  <c r="F8" i="4"/>
  <c r="F9" i="4"/>
  <c r="F10" i="4"/>
  <c r="F11" i="4"/>
  <c r="F12" i="4"/>
  <c r="F13" i="4"/>
  <c r="F7" i="4"/>
  <c r="F21" i="6"/>
  <c r="F16" i="6"/>
  <c r="F17" i="6"/>
  <c r="F18" i="6"/>
  <c r="F19" i="6"/>
  <c r="F20" i="6"/>
  <c r="F15" i="6"/>
  <c r="F13" i="6"/>
  <c r="F27" i="3"/>
  <c r="F28" i="3"/>
  <c r="F29" i="3"/>
  <c r="F30" i="3"/>
  <c r="F26" i="3"/>
  <c r="F21" i="3"/>
  <c r="F22" i="3"/>
  <c r="F23" i="3"/>
  <c r="F24" i="3"/>
  <c r="F20" i="3"/>
  <c r="F15" i="3"/>
  <c r="F16" i="3"/>
  <c r="F17" i="3"/>
  <c r="F18" i="3"/>
  <c r="F14" i="3"/>
  <c r="F9" i="3"/>
  <c r="F10" i="3"/>
  <c r="F11" i="3"/>
  <c r="F12" i="3"/>
  <c r="F8" i="3"/>
  <c r="E16" i="4" l="1"/>
  <c r="E17" i="4"/>
  <c r="E18" i="4"/>
  <c r="E19" i="4"/>
  <c r="E20" i="4"/>
  <c r="E21" i="4"/>
  <c r="E15" i="4"/>
  <c r="E8" i="4"/>
  <c r="E9" i="4"/>
  <c r="E10" i="4"/>
  <c r="E11" i="4"/>
  <c r="E12" i="4"/>
  <c r="E13" i="4"/>
  <c r="D7" i="4"/>
  <c r="E7" i="4"/>
  <c r="E21" i="6"/>
  <c r="E16" i="6"/>
  <c r="E17" i="6"/>
  <c r="E18" i="6"/>
  <c r="E19" i="6"/>
  <c r="E20" i="6"/>
  <c r="E15" i="6"/>
  <c r="E13" i="6"/>
  <c r="E27" i="3"/>
  <c r="E28" i="3"/>
  <c r="E29" i="3"/>
  <c r="E30" i="3"/>
  <c r="E26" i="3"/>
  <c r="E21" i="3"/>
  <c r="E22" i="3"/>
  <c r="E23" i="3"/>
  <c r="E24" i="3"/>
  <c r="E20" i="3"/>
  <c r="E15" i="3"/>
  <c r="E16" i="3"/>
  <c r="E17" i="3"/>
  <c r="E18" i="3"/>
  <c r="E14" i="3"/>
  <c r="E9" i="3"/>
  <c r="E10" i="3"/>
  <c r="E11" i="3"/>
  <c r="E12" i="3"/>
  <c r="E8" i="3"/>
  <c r="D8" i="4" l="1"/>
  <c r="D9" i="4"/>
  <c r="D10" i="4"/>
  <c r="D11" i="4"/>
  <c r="D12" i="4"/>
  <c r="D16" i="6"/>
  <c r="D16" i="4" s="1"/>
  <c r="D17" i="6"/>
  <c r="D17" i="4" s="1"/>
  <c r="D18" i="6"/>
  <c r="D18" i="4" s="1"/>
  <c r="D19" i="6"/>
  <c r="D19" i="4" s="1"/>
  <c r="D20" i="6"/>
  <c r="D20" i="4" s="1"/>
  <c r="D15" i="6"/>
  <c r="D15" i="4" s="1"/>
  <c r="D13" i="6"/>
  <c r="D21" i="6" s="1"/>
  <c r="D21" i="4" s="1"/>
  <c r="D27" i="3"/>
  <c r="D28" i="3"/>
  <c r="D29" i="3"/>
  <c r="D30" i="3"/>
  <c r="D26" i="3"/>
  <c r="D21" i="3"/>
  <c r="D22" i="3"/>
  <c r="D23" i="3"/>
  <c r="D24" i="3"/>
  <c r="D20" i="3"/>
  <c r="D15" i="3"/>
  <c r="D16" i="3"/>
  <c r="D17" i="3"/>
  <c r="D18" i="3"/>
  <c r="D14" i="3"/>
  <c r="D9" i="3"/>
  <c r="D10" i="3"/>
  <c r="D11" i="3"/>
  <c r="D12" i="3"/>
  <c r="D8" i="3"/>
  <c r="D13" i="4" l="1"/>
  <c r="C8" i="4"/>
  <c r="C9" i="4"/>
  <c r="C10" i="4"/>
  <c r="C11" i="4"/>
  <c r="C12" i="4"/>
  <c r="C7" i="4"/>
  <c r="C16" i="6"/>
  <c r="C16" i="4" s="1"/>
  <c r="C17" i="6"/>
  <c r="C17" i="4" s="1"/>
  <c r="C18" i="6"/>
  <c r="C18" i="4" s="1"/>
  <c r="C19" i="6"/>
  <c r="C19" i="4" s="1"/>
  <c r="C20" i="6"/>
  <c r="C20" i="4" s="1"/>
  <c r="C15" i="6"/>
  <c r="C15" i="4" s="1"/>
  <c r="C13" i="6"/>
  <c r="C13" i="4" s="1"/>
  <c r="C27" i="3"/>
  <c r="C28" i="3"/>
  <c r="C29" i="3"/>
  <c r="C30" i="3"/>
  <c r="C26" i="3"/>
  <c r="C21" i="3"/>
  <c r="C22" i="3"/>
  <c r="C23" i="3"/>
  <c r="C24" i="3"/>
  <c r="C20" i="3"/>
  <c r="C15" i="3"/>
  <c r="C16" i="3"/>
  <c r="C17" i="3"/>
  <c r="C18" i="3"/>
  <c r="C14" i="3"/>
  <c r="C9" i="3"/>
  <c r="C10" i="3"/>
  <c r="C11" i="3"/>
  <c r="C12" i="3"/>
  <c r="C8" i="3"/>
  <c r="C21" i="6" l="1"/>
  <c r="C21" i="4" s="1"/>
  <c r="N20" i="4"/>
  <c r="B16" i="4"/>
  <c r="B17" i="4"/>
  <c r="B18" i="4"/>
  <c r="B19" i="4"/>
  <c r="B20" i="4"/>
  <c r="B21" i="4"/>
  <c r="B15" i="4"/>
  <c r="B8" i="4"/>
  <c r="B9" i="4"/>
  <c r="B10" i="4"/>
  <c r="B11" i="4"/>
  <c r="B12" i="4"/>
  <c r="B13" i="4"/>
  <c r="B7" i="4"/>
  <c r="N12" i="6"/>
  <c r="N12" i="4" s="1"/>
  <c r="B21" i="6"/>
  <c r="B13" i="6"/>
  <c r="B16" i="6"/>
  <c r="B17" i="6"/>
  <c r="B18" i="6"/>
  <c r="B19" i="6"/>
  <c r="B20" i="6"/>
  <c r="B15" i="6"/>
  <c r="N30" i="3" l="1"/>
  <c r="N29" i="3"/>
  <c r="N28" i="3"/>
  <c r="N27" i="3"/>
  <c r="N26" i="3"/>
  <c r="N18" i="3"/>
  <c r="N17" i="3"/>
  <c r="N15" i="3"/>
  <c r="N14" i="3"/>
  <c r="N9" i="3"/>
  <c r="N10" i="3"/>
  <c r="N11" i="3"/>
  <c r="N12" i="3"/>
  <c r="N8" i="3"/>
  <c r="B27" i="3"/>
  <c r="B28" i="3"/>
  <c r="B29" i="3"/>
  <c r="B30" i="3"/>
  <c r="B26" i="3"/>
  <c r="B21" i="3"/>
  <c r="B22" i="3"/>
  <c r="B23" i="3"/>
  <c r="B24" i="3"/>
  <c r="B20" i="3"/>
  <c r="B15" i="3"/>
  <c r="B16" i="3"/>
  <c r="B17" i="3"/>
  <c r="B18" i="3"/>
  <c r="B14" i="3"/>
  <c r="B9" i="3"/>
  <c r="B10" i="3"/>
  <c r="B11" i="3"/>
  <c r="B12" i="3"/>
  <c r="B8" i="3"/>
  <c r="O27" i="1"/>
  <c r="O28" i="1"/>
  <c r="O29" i="1"/>
  <c r="O30" i="1"/>
  <c r="O26" i="1"/>
  <c r="O21" i="1"/>
  <c r="O22" i="1"/>
  <c r="O22" i="3" s="1"/>
  <c r="O23" i="1"/>
  <c r="O24" i="1"/>
  <c r="O20" i="1"/>
  <c r="O15" i="1"/>
  <c r="O16" i="1"/>
  <c r="O17" i="1"/>
  <c r="O18" i="1"/>
  <c r="O14" i="1"/>
  <c r="O9" i="1"/>
  <c r="O10" i="1"/>
  <c r="O11" i="1"/>
  <c r="O12" i="1"/>
  <c r="O8" i="1"/>
  <c r="O23" i="3" l="1"/>
  <c r="P23" i="3"/>
  <c r="P26" i="3"/>
  <c r="O27" i="3"/>
  <c r="O29" i="3"/>
  <c r="P29" i="3"/>
  <c r="P30" i="3"/>
  <c r="P28" i="3"/>
  <c r="O30" i="3"/>
  <c r="P21" i="3"/>
  <c r="O20" i="3"/>
  <c r="P20" i="3"/>
  <c r="O24" i="3"/>
  <c r="P24" i="3"/>
  <c r="O21" i="3"/>
  <c r="O15" i="3"/>
  <c r="P15" i="3"/>
  <c r="O18" i="3"/>
  <c r="P18" i="3"/>
  <c r="O17" i="3"/>
  <c r="P17" i="3"/>
  <c r="O14" i="3"/>
  <c r="P14" i="3"/>
  <c r="O16" i="3"/>
  <c r="P16" i="3"/>
  <c r="N10" i="6"/>
  <c r="N10" i="4" s="1"/>
  <c r="N11" i="6"/>
  <c r="N11" i="4" s="1"/>
  <c r="N8" i="6"/>
  <c r="N8" i="4" s="1"/>
  <c r="N9" i="6"/>
  <c r="N9" i="4" s="1"/>
  <c r="N7" i="6"/>
  <c r="N7" i="4" s="1"/>
  <c r="O26" i="3"/>
  <c r="O28" i="3"/>
  <c r="P27" i="3"/>
  <c r="N18" i="6"/>
  <c r="N18" i="4" s="1"/>
  <c r="O10" i="3"/>
  <c r="O9" i="3"/>
  <c r="O12" i="3"/>
  <c r="O8" i="3"/>
  <c r="O11" i="3"/>
  <c r="M49" i="1"/>
  <c r="N49" i="1"/>
  <c r="M50" i="1"/>
  <c r="N50" i="1"/>
  <c r="O50" i="1"/>
  <c r="P50" i="1" s="1"/>
  <c r="N52" i="1"/>
  <c r="O52" i="1"/>
  <c r="P52" i="1" s="1"/>
  <c r="O53" i="1"/>
  <c r="N13" i="6" l="1"/>
  <c r="P11" i="3"/>
  <c r="N17" i="6"/>
  <c r="N17" i="4" s="1"/>
  <c r="P10" i="3"/>
  <c r="N16" i="6"/>
  <c r="N16" i="4" s="1"/>
  <c r="P9" i="3"/>
  <c r="N15" i="6"/>
  <c r="N15" i="4" s="1"/>
  <c r="P8" i="3"/>
  <c r="N19" i="6"/>
  <c r="N19" i="4" s="1"/>
  <c r="P12" i="3"/>
  <c r="O49" i="1"/>
  <c r="P49" i="1" s="1"/>
  <c r="M40" i="4"/>
  <c r="M28" i="4"/>
  <c r="M29" i="4"/>
  <c r="M30" i="4"/>
  <c r="M31" i="4"/>
  <c r="M32" i="4"/>
  <c r="M33" i="4"/>
  <c r="M27" i="4"/>
  <c r="N40" i="6"/>
  <c r="M40" i="6"/>
  <c r="M33" i="6"/>
  <c r="M56" i="3"/>
  <c r="M57" i="3"/>
  <c r="M58" i="3"/>
  <c r="M59" i="3"/>
  <c r="M55" i="3"/>
  <c r="M50" i="3"/>
  <c r="M51" i="3"/>
  <c r="M52" i="3"/>
  <c r="M53" i="3"/>
  <c r="M49" i="3"/>
  <c r="M44" i="3"/>
  <c r="M45" i="3"/>
  <c r="M46" i="3"/>
  <c r="M47" i="3"/>
  <c r="M43" i="3"/>
  <c r="M38" i="3"/>
  <c r="M39" i="3"/>
  <c r="M40" i="3"/>
  <c r="M41" i="3"/>
  <c r="M37" i="3"/>
  <c r="N56" i="1"/>
  <c r="N57" i="1"/>
  <c r="N58" i="1"/>
  <c r="N59" i="1"/>
  <c r="N55" i="1"/>
  <c r="N44" i="1"/>
  <c r="N45" i="1"/>
  <c r="N46" i="1"/>
  <c r="N47" i="1"/>
  <c r="N43" i="1"/>
  <c r="N38" i="1"/>
  <c r="N39" i="1"/>
  <c r="N40" i="1"/>
  <c r="N41" i="1"/>
  <c r="N37" i="1"/>
  <c r="N21" i="4" l="1"/>
  <c r="N13" i="4"/>
  <c r="L40" i="4"/>
  <c r="L32" i="4"/>
  <c r="L40" i="6"/>
  <c r="L28" i="6"/>
  <c r="L28" i="4" s="1"/>
  <c r="L29" i="6"/>
  <c r="L30" i="6"/>
  <c r="L30" i="4" s="1"/>
  <c r="L31" i="6"/>
  <c r="L31" i="4" s="1"/>
  <c r="L27" i="6"/>
  <c r="L56" i="3"/>
  <c r="L57" i="3"/>
  <c r="L58" i="3"/>
  <c r="L59" i="3"/>
  <c r="L55" i="3"/>
  <c r="L50" i="3"/>
  <c r="L51" i="3"/>
  <c r="L52" i="3"/>
  <c r="L53" i="3"/>
  <c r="L49" i="3"/>
  <c r="L44" i="3"/>
  <c r="L45" i="3"/>
  <c r="L46" i="3"/>
  <c r="L47" i="3"/>
  <c r="L43" i="3"/>
  <c r="L38" i="3"/>
  <c r="L39" i="3"/>
  <c r="L40" i="3"/>
  <c r="L41" i="3"/>
  <c r="L37" i="3"/>
  <c r="L27" i="4" l="1"/>
  <c r="L33" i="6"/>
  <c r="L33" i="4" s="1"/>
  <c r="L29" i="4"/>
  <c r="K40" i="4"/>
  <c r="K32" i="4"/>
  <c r="K40" i="6"/>
  <c r="K28" i="6"/>
  <c r="K28" i="4" s="1"/>
  <c r="K29" i="6"/>
  <c r="K29" i="4" s="1"/>
  <c r="K30" i="6"/>
  <c r="K30" i="4" s="1"/>
  <c r="K31" i="6"/>
  <c r="K31" i="4" s="1"/>
  <c r="K27" i="6"/>
  <c r="K56" i="3"/>
  <c r="K57" i="3"/>
  <c r="K58" i="3"/>
  <c r="K59" i="3"/>
  <c r="K55" i="3"/>
  <c r="K50" i="3"/>
  <c r="K51" i="3"/>
  <c r="K52" i="3"/>
  <c r="K53" i="3"/>
  <c r="K49" i="3"/>
  <c r="K44" i="3"/>
  <c r="K45" i="3"/>
  <c r="K46" i="3"/>
  <c r="K47" i="3"/>
  <c r="K43" i="3"/>
  <c r="K38" i="3"/>
  <c r="K39" i="3"/>
  <c r="K40" i="3"/>
  <c r="K41" i="3"/>
  <c r="K37" i="3"/>
  <c r="K33" i="6" l="1"/>
  <c r="K27" i="4"/>
  <c r="J28" i="4"/>
  <c r="J29" i="4"/>
  <c r="J30" i="4"/>
  <c r="J31" i="4"/>
  <c r="J32" i="4"/>
  <c r="J27" i="4"/>
  <c r="J40" i="6"/>
  <c r="J40" i="4" s="1"/>
  <c r="J33" i="6"/>
  <c r="J33" i="4" s="1"/>
  <c r="J56" i="3"/>
  <c r="J57" i="3"/>
  <c r="J58" i="3"/>
  <c r="J59" i="3"/>
  <c r="J55" i="3"/>
  <c r="J50" i="3"/>
  <c r="J51" i="3"/>
  <c r="J52" i="3"/>
  <c r="J53" i="3"/>
  <c r="J49" i="3"/>
  <c r="J44" i="3"/>
  <c r="J45" i="3"/>
  <c r="J46" i="3"/>
  <c r="J47" i="3"/>
  <c r="J43" i="3"/>
  <c r="J38" i="3"/>
  <c r="J39" i="3"/>
  <c r="J40" i="3"/>
  <c r="J41" i="3"/>
  <c r="J37" i="3"/>
  <c r="K33" i="4" l="1"/>
  <c r="I40" i="4"/>
  <c r="I27" i="4"/>
  <c r="I28" i="4"/>
  <c r="I29" i="4"/>
  <c r="I30" i="4"/>
  <c r="I31" i="4"/>
  <c r="I32" i="4"/>
  <c r="I33" i="4"/>
  <c r="I40" i="6"/>
  <c r="I33" i="6"/>
  <c r="I37" i="3"/>
  <c r="I38" i="3"/>
  <c r="I39" i="3"/>
  <c r="I40" i="3"/>
  <c r="I41" i="3"/>
  <c r="I43" i="3"/>
  <c r="I44" i="3"/>
  <c r="I45" i="3"/>
  <c r="I46" i="3"/>
  <c r="I47" i="3"/>
  <c r="I55" i="3"/>
  <c r="I56" i="3"/>
  <c r="I57" i="3"/>
  <c r="I58" i="3"/>
  <c r="I59" i="3"/>
  <c r="I49" i="3"/>
  <c r="I50" i="3"/>
  <c r="I51" i="3"/>
  <c r="I52" i="3"/>
  <c r="I53" i="3"/>
  <c r="H31" i="4" l="1"/>
  <c r="H40" i="4"/>
  <c r="H28" i="4"/>
  <c r="H29" i="4"/>
  <c r="H30" i="4"/>
  <c r="H32" i="4"/>
  <c r="H33" i="4"/>
  <c r="H27" i="4"/>
  <c r="H40" i="6" l="1"/>
  <c r="H33" i="6"/>
  <c r="H59" i="3"/>
  <c r="H58" i="3"/>
  <c r="H57" i="3"/>
  <c r="H56" i="3"/>
  <c r="H55" i="3"/>
  <c r="H53" i="3"/>
  <c r="H52" i="3"/>
  <c r="H51" i="3"/>
  <c r="H50" i="3"/>
  <c r="H49" i="3"/>
  <c r="H44" i="3"/>
  <c r="H45" i="3"/>
  <c r="H46" i="3"/>
  <c r="H47" i="3"/>
  <c r="H43" i="3"/>
  <c r="H38" i="3"/>
  <c r="H39" i="3"/>
  <c r="H40" i="3"/>
  <c r="H41" i="3"/>
  <c r="H37" i="3"/>
  <c r="G40" i="4" l="1"/>
  <c r="G32" i="4"/>
  <c r="G28" i="6"/>
  <c r="G29" i="6"/>
  <c r="G30" i="6"/>
  <c r="G30" i="4" s="1"/>
  <c r="G31" i="6"/>
  <c r="G31" i="4" s="1"/>
  <c r="G27" i="6"/>
  <c r="F27" i="6"/>
  <c r="F28" i="6"/>
  <c r="F29" i="6"/>
  <c r="F30" i="6"/>
  <c r="F31" i="6"/>
  <c r="G40" i="6"/>
  <c r="G27" i="4" l="1"/>
  <c r="G29" i="4"/>
  <c r="G28" i="4"/>
  <c r="G33" i="6"/>
  <c r="G56" i="3"/>
  <c r="G57" i="3"/>
  <c r="G58" i="3"/>
  <c r="G59" i="3"/>
  <c r="G55" i="3"/>
  <c r="G50" i="3"/>
  <c r="G51" i="3"/>
  <c r="G52" i="3"/>
  <c r="G53" i="3"/>
  <c r="G49" i="3"/>
  <c r="G44" i="3"/>
  <c r="G45" i="3"/>
  <c r="G46" i="3"/>
  <c r="G47" i="3"/>
  <c r="G43" i="3"/>
  <c r="G38" i="3"/>
  <c r="G39" i="3"/>
  <c r="G40" i="3"/>
  <c r="G41" i="3"/>
  <c r="G37" i="3"/>
  <c r="F58" i="1"/>
  <c r="F57" i="1"/>
  <c r="F59" i="1"/>
  <c r="F56" i="1"/>
  <c r="G33" i="4" l="1"/>
  <c r="F40" i="4"/>
  <c r="F31" i="4"/>
  <c r="F32" i="4"/>
  <c r="F27" i="4"/>
  <c r="F40" i="6"/>
  <c r="F30" i="4" l="1"/>
  <c r="F28" i="4"/>
  <c r="F33" i="6"/>
  <c r="F29" i="4"/>
  <c r="F56" i="3"/>
  <c r="F57" i="3"/>
  <c r="F58" i="3"/>
  <c r="F59" i="3"/>
  <c r="F33" i="4" l="1"/>
  <c r="F55" i="3"/>
  <c r="F50" i="3"/>
  <c r="F51" i="3"/>
  <c r="F52" i="3"/>
  <c r="F53" i="3"/>
  <c r="F49" i="3"/>
  <c r="F44" i="3"/>
  <c r="F45" i="3"/>
  <c r="F46" i="3"/>
  <c r="F47" i="3"/>
  <c r="F43" i="3"/>
  <c r="F38" i="3"/>
  <c r="F39" i="3"/>
  <c r="F40" i="3"/>
  <c r="F41" i="3"/>
  <c r="F37" i="3"/>
  <c r="E32" i="4" l="1"/>
  <c r="E28" i="6"/>
  <c r="E29" i="6"/>
  <c r="E30" i="6"/>
  <c r="E30" i="4" s="1"/>
  <c r="E31" i="6"/>
  <c r="E31" i="4" s="1"/>
  <c r="E27" i="6"/>
  <c r="E27" i="4" s="1"/>
  <c r="E56" i="3"/>
  <c r="E57" i="3"/>
  <c r="E58" i="3"/>
  <c r="E59" i="3"/>
  <c r="E55" i="3"/>
  <c r="E50" i="3"/>
  <c r="E51" i="3"/>
  <c r="E52" i="3"/>
  <c r="E53" i="3"/>
  <c r="E49" i="3"/>
  <c r="E44" i="3"/>
  <c r="E45" i="3"/>
  <c r="E46" i="3"/>
  <c r="E47" i="3"/>
  <c r="E43" i="3"/>
  <c r="E38" i="3"/>
  <c r="E39" i="3"/>
  <c r="E40" i="3"/>
  <c r="E41" i="3"/>
  <c r="E29" i="4" l="1"/>
  <c r="E28" i="4"/>
  <c r="E33" i="6"/>
  <c r="E37" i="3"/>
  <c r="E33" i="4" l="1"/>
  <c r="D32" i="4"/>
  <c r="D28" i="4"/>
  <c r="D29" i="4"/>
  <c r="D30" i="4"/>
  <c r="D31" i="4"/>
  <c r="D27" i="4"/>
  <c r="C27" i="4"/>
  <c r="D28" i="6"/>
  <c r="D29" i="6"/>
  <c r="D30" i="6"/>
  <c r="D31" i="6"/>
  <c r="D27" i="6"/>
  <c r="N56" i="3"/>
  <c r="N57" i="3"/>
  <c r="N58" i="3"/>
  <c r="N59" i="3"/>
  <c r="N55" i="3"/>
  <c r="N50" i="3"/>
  <c r="N52" i="3"/>
  <c r="N53" i="3"/>
  <c r="N49" i="3"/>
  <c r="N44" i="3"/>
  <c r="N45" i="3"/>
  <c r="N46" i="3"/>
  <c r="N47" i="3"/>
  <c r="N43" i="3"/>
  <c r="N38" i="3"/>
  <c r="N39" i="3"/>
  <c r="N40" i="3"/>
  <c r="N41" i="3"/>
  <c r="N37" i="3"/>
  <c r="D56" i="3"/>
  <c r="D57" i="3"/>
  <c r="D58" i="3"/>
  <c r="D59" i="3"/>
  <c r="D55" i="3"/>
  <c r="D50" i="3"/>
  <c r="D51" i="3"/>
  <c r="D52" i="3"/>
  <c r="D53" i="3"/>
  <c r="D49" i="3"/>
  <c r="D44" i="3"/>
  <c r="D45" i="3"/>
  <c r="D46" i="3"/>
  <c r="D47" i="3"/>
  <c r="D43" i="3"/>
  <c r="D38" i="3"/>
  <c r="D39" i="3"/>
  <c r="D40" i="3"/>
  <c r="D41" i="3"/>
  <c r="D37" i="3"/>
  <c r="D33" i="6" l="1"/>
  <c r="D33" i="4" s="1"/>
  <c r="C32" i="4"/>
  <c r="C28" i="4"/>
  <c r="C29" i="4"/>
  <c r="C33" i="4" s="1"/>
  <c r="C30" i="4"/>
  <c r="C31" i="4"/>
  <c r="C55" i="3"/>
  <c r="C56" i="3"/>
  <c r="C57" i="3"/>
  <c r="C58" i="3"/>
  <c r="C59" i="3"/>
  <c r="C49" i="3"/>
  <c r="C50" i="3"/>
  <c r="C51" i="3"/>
  <c r="C52" i="3"/>
  <c r="C53" i="3"/>
  <c r="C43" i="3"/>
  <c r="C44" i="3"/>
  <c r="C45" i="3"/>
  <c r="C46" i="3"/>
  <c r="C47" i="3"/>
  <c r="C37" i="3"/>
  <c r="C38" i="3"/>
  <c r="C39" i="3"/>
  <c r="C40" i="3"/>
  <c r="C41" i="3"/>
  <c r="N32" i="6"/>
  <c r="C27" i="6"/>
  <c r="C28" i="6"/>
  <c r="C29" i="6"/>
  <c r="C33" i="6" s="1"/>
  <c r="C30" i="6"/>
  <c r="C31" i="6"/>
  <c r="N32" i="4" l="1"/>
  <c r="B31" i="6"/>
  <c r="B56" i="3" l="1"/>
  <c r="O56" i="3" s="1"/>
  <c r="B57" i="3"/>
  <c r="O57" i="3" s="1"/>
  <c r="B58" i="3"/>
  <c r="O58" i="3" s="1"/>
  <c r="B59" i="3"/>
  <c r="O59" i="3" s="1"/>
  <c r="B55" i="3"/>
  <c r="O55" i="3" s="1"/>
  <c r="B50" i="3"/>
  <c r="B51" i="3"/>
  <c r="B52" i="3"/>
  <c r="B53" i="3"/>
  <c r="B49" i="3"/>
  <c r="B44" i="3"/>
  <c r="B45" i="3"/>
  <c r="B46" i="3"/>
  <c r="B47" i="3"/>
  <c r="B43" i="3"/>
  <c r="B41" i="3"/>
  <c r="O41" i="3" s="1"/>
  <c r="B38" i="3"/>
  <c r="O38" i="3" s="1"/>
  <c r="B39" i="3"/>
  <c r="O39" i="3" s="1"/>
  <c r="B40" i="3"/>
  <c r="O40" i="3" s="1"/>
  <c r="B37" i="3"/>
  <c r="O37" i="3" s="1"/>
  <c r="B100" i="4" l="1"/>
  <c r="C52" i="4" s="1"/>
  <c r="C40" i="4" s="1"/>
  <c r="M72" i="4"/>
  <c r="L72" i="4"/>
  <c r="K72" i="4"/>
  <c r="J72" i="4"/>
  <c r="I72" i="4"/>
  <c r="H72" i="4"/>
  <c r="G72" i="4"/>
  <c r="F72" i="4"/>
  <c r="E72" i="4"/>
  <c r="D72" i="4"/>
  <c r="C72" i="4"/>
  <c r="B72" i="4"/>
  <c r="B60" i="4" s="1"/>
  <c r="M71" i="4"/>
  <c r="L71" i="4"/>
  <c r="K71" i="4"/>
  <c r="J71" i="4"/>
  <c r="I71" i="4"/>
  <c r="H71" i="4"/>
  <c r="G71" i="4"/>
  <c r="F71" i="4"/>
  <c r="E71" i="4"/>
  <c r="D71" i="4"/>
  <c r="C71" i="4"/>
  <c r="B71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N59" i="4"/>
  <c r="L59" i="4"/>
  <c r="N52" i="4"/>
  <c r="M52" i="4"/>
  <c r="L52" i="4"/>
  <c r="K52" i="4"/>
  <c r="J52" i="4"/>
  <c r="J60" i="4" s="1"/>
  <c r="I52" i="4"/>
  <c r="I60" i="4" s="1"/>
  <c r="H52" i="4"/>
  <c r="G52" i="4"/>
  <c r="F52" i="4"/>
  <c r="F60" i="4" s="1"/>
  <c r="E52" i="4"/>
  <c r="M51" i="4"/>
  <c r="L51" i="4"/>
  <c r="K51" i="4"/>
  <c r="J51" i="4"/>
  <c r="I51" i="4"/>
  <c r="H51" i="4"/>
  <c r="G51" i="4"/>
  <c r="G59" i="4" s="1"/>
  <c r="F51" i="4"/>
  <c r="E51" i="4"/>
  <c r="D51" i="4"/>
  <c r="C51" i="4"/>
  <c r="B51" i="4"/>
  <c r="M50" i="4"/>
  <c r="L50" i="4"/>
  <c r="L58" i="4" s="1"/>
  <c r="K50" i="4"/>
  <c r="K58" i="4" s="1"/>
  <c r="J50" i="4"/>
  <c r="I50" i="4"/>
  <c r="H50" i="4"/>
  <c r="G50" i="4"/>
  <c r="F50" i="4"/>
  <c r="E50" i="4"/>
  <c r="D50" i="4"/>
  <c r="D58" i="4" s="1"/>
  <c r="C50" i="4"/>
  <c r="B50" i="4"/>
  <c r="M49" i="4"/>
  <c r="L49" i="4"/>
  <c r="K49" i="4"/>
  <c r="J49" i="4"/>
  <c r="I49" i="4"/>
  <c r="H49" i="4"/>
  <c r="G49" i="4"/>
  <c r="F49" i="4"/>
  <c r="E49" i="4"/>
  <c r="D49" i="4"/>
  <c r="C49" i="4"/>
  <c r="B49" i="4"/>
  <c r="M48" i="4"/>
  <c r="L48" i="4"/>
  <c r="K48" i="4"/>
  <c r="J48" i="4"/>
  <c r="I48" i="4"/>
  <c r="H48" i="4"/>
  <c r="G48" i="4"/>
  <c r="F48" i="4"/>
  <c r="F56" i="4" s="1"/>
  <c r="E48" i="4"/>
  <c r="D48" i="4"/>
  <c r="C48" i="4"/>
  <c r="C36" i="4" s="1"/>
  <c r="B48" i="4"/>
  <c r="M47" i="4"/>
  <c r="M55" i="4" s="1"/>
  <c r="L47" i="4"/>
  <c r="L53" i="4" s="1"/>
  <c r="K47" i="4"/>
  <c r="J47" i="4"/>
  <c r="I47" i="4"/>
  <c r="H47" i="4"/>
  <c r="H55" i="4" s="1"/>
  <c r="G47" i="4"/>
  <c r="G55" i="4" s="1"/>
  <c r="F47" i="4"/>
  <c r="E47" i="4"/>
  <c r="E55" i="4" s="1"/>
  <c r="D47" i="4"/>
  <c r="C47" i="4"/>
  <c r="B47" i="4"/>
  <c r="B40" i="4"/>
  <c r="B31" i="4"/>
  <c r="B30" i="4"/>
  <c r="B29" i="4"/>
  <c r="B28" i="4"/>
  <c r="B27" i="4"/>
  <c r="O117" i="3"/>
  <c r="O111" i="3"/>
  <c r="O105" i="3"/>
  <c r="O99" i="3"/>
  <c r="O88" i="3"/>
  <c r="N88" i="3"/>
  <c r="O87" i="3"/>
  <c r="P87" i="3" s="1"/>
  <c r="N87" i="3"/>
  <c r="O86" i="3"/>
  <c r="P86" i="3" s="1"/>
  <c r="N86" i="3"/>
  <c r="O85" i="3"/>
  <c r="P85" i="3" s="1"/>
  <c r="N85" i="3"/>
  <c r="O84" i="3"/>
  <c r="P84" i="3" s="1"/>
  <c r="N84" i="3"/>
  <c r="O82" i="3"/>
  <c r="N82" i="3"/>
  <c r="O81" i="3"/>
  <c r="P81" i="3" s="1"/>
  <c r="N81" i="3"/>
  <c r="O79" i="3"/>
  <c r="P79" i="3" s="1"/>
  <c r="N79" i="3"/>
  <c r="O78" i="3"/>
  <c r="P78" i="3" s="1"/>
  <c r="N78" i="3"/>
  <c r="O76" i="3"/>
  <c r="N76" i="3"/>
  <c r="O75" i="3"/>
  <c r="P75" i="3" s="1"/>
  <c r="N75" i="3"/>
  <c r="O74" i="3"/>
  <c r="P74" i="3" s="1"/>
  <c r="N74" i="3"/>
  <c r="O73" i="3"/>
  <c r="P73" i="3" s="1"/>
  <c r="N73" i="3"/>
  <c r="O72" i="3"/>
  <c r="P72" i="3" s="1"/>
  <c r="N72" i="3"/>
  <c r="O70" i="3"/>
  <c r="N70" i="3"/>
  <c r="O69" i="3"/>
  <c r="P69" i="3" s="1"/>
  <c r="N69" i="3"/>
  <c r="O68" i="3"/>
  <c r="P68" i="3" s="1"/>
  <c r="N68" i="3"/>
  <c r="O67" i="3"/>
  <c r="P67" i="3" s="1"/>
  <c r="N67" i="3"/>
  <c r="O66" i="3"/>
  <c r="P66" i="3" s="1"/>
  <c r="N66" i="3"/>
  <c r="O53" i="3"/>
  <c r="O52" i="3"/>
  <c r="O50" i="3"/>
  <c r="O49" i="3"/>
  <c r="O47" i="3"/>
  <c r="O46" i="3"/>
  <c r="O45" i="3"/>
  <c r="O44" i="3"/>
  <c r="O43" i="3"/>
  <c r="M72" i="6"/>
  <c r="L72" i="6"/>
  <c r="K72" i="6"/>
  <c r="J72" i="6"/>
  <c r="I72" i="6"/>
  <c r="G72" i="6"/>
  <c r="F72" i="6"/>
  <c r="H72" i="6"/>
  <c r="E72" i="6"/>
  <c r="D72" i="6"/>
  <c r="C72" i="6"/>
  <c r="B72" i="6"/>
  <c r="B60" i="6" s="1"/>
  <c r="N52" i="6"/>
  <c r="M52" i="6"/>
  <c r="L52" i="6"/>
  <c r="K52" i="6"/>
  <c r="J52" i="6"/>
  <c r="I52" i="6"/>
  <c r="I60" i="6" s="1"/>
  <c r="H52" i="6"/>
  <c r="G52" i="6"/>
  <c r="F52" i="6"/>
  <c r="E52" i="6"/>
  <c r="E40" i="6" s="1"/>
  <c r="E40" i="4" s="1"/>
  <c r="B100" i="6"/>
  <c r="C52" i="6" s="1"/>
  <c r="B40" i="6"/>
  <c r="K56" i="4" l="1"/>
  <c r="E57" i="4"/>
  <c r="B56" i="4"/>
  <c r="J56" i="4"/>
  <c r="F57" i="4"/>
  <c r="I59" i="4"/>
  <c r="F58" i="4"/>
  <c r="K57" i="4"/>
  <c r="K59" i="4"/>
  <c r="H56" i="4"/>
  <c r="H58" i="4"/>
  <c r="D59" i="4"/>
  <c r="E56" i="4"/>
  <c r="M56" i="4"/>
  <c r="L60" i="6"/>
  <c r="G73" i="4"/>
  <c r="G60" i="6"/>
  <c r="M57" i="4"/>
  <c r="F59" i="4"/>
  <c r="E73" i="4"/>
  <c r="M73" i="4"/>
  <c r="G60" i="4"/>
  <c r="B37" i="4"/>
  <c r="F53" i="4"/>
  <c r="D53" i="4"/>
  <c r="H60" i="4"/>
  <c r="H73" i="4"/>
  <c r="C57" i="4"/>
  <c r="C37" i="4"/>
  <c r="J60" i="6"/>
  <c r="C59" i="4"/>
  <c r="C39" i="4"/>
  <c r="I58" i="4"/>
  <c r="L55" i="4"/>
  <c r="J57" i="4"/>
  <c r="H59" i="4"/>
  <c r="F60" i="6"/>
  <c r="I55" i="4"/>
  <c r="D56" i="4"/>
  <c r="L56" i="4"/>
  <c r="G53" i="4"/>
  <c r="B58" i="4"/>
  <c r="J58" i="4"/>
  <c r="E59" i="4"/>
  <c r="M59" i="4"/>
  <c r="K60" i="4"/>
  <c r="C73" i="4"/>
  <c r="K73" i="4"/>
  <c r="K60" i="6"/>
  <c r="H60" i="6"/>
  <c r="D55" i="4"/>
  <c r="B57" i="4"/>
  <c r="M58" i="4"/>
  <c r="C60" i="6"/>
  <c r="C40" i="6"/>
  <c r="B53" i="4"/>
  <c r="J53" i="4"/>
  <c r="H53" i="4"/>
  <c r="C58" i="4"/>
  <c r="C38" i="4"/>
  <c r="C56" i="4"/>
  <c r="F73" i="4"/>
  <c r="N73" i="4"/>
  <c r="G56" i="4"/>
  <c r="E58" i="4"/>
  <c r="C53" i="4"/>
  <c r="C41" i="4" s="1"/>
  <c r="C35" i="4"/>
  <c r="K53" i="4"/>
  <c r="B39" i="4"/>
  <c r="M53" i="4"/>
  <c r="I73" i="4"/>
  <c r="L60" i="4"/>
  <c r="I56" i="4"/>
  <c r="D57" i="4"/>
  <c r="L57" i="4"/>
  <c r="G58" i="4"/>
  <c r="B59" i="4"/>
  <c r="J59" i="4"/>
  <c r="E60" i="4"/>
  <c r="M60" i="4"/>
  <c r="B35" i="4"/>
  <c r="D73" i="4"/>
  <c r="I53" i="4"/>
  <c r="B36" i="4"/>
  <c r="L73" i="4"/>
  <c r="L61" i="4" s="1"/>
  <c r="B38" i="4"/>
  <c r="G57" i="4"/>
  <c r="C60" i="4"/>
  <c r="B33" i="4"/>
  <c r="D52" i="4"/>
  <c r="D60" i="4" s="1"/>
  <c r="B55" i="4"/>
  <c r="J55" i="4"/>
  <c r="H57" i="4"/>
  <c r="N72" i="4"/>
  <c r="N60" i="4" s="1"/>
  <c r="E53" i="4"/>
  <c r="C55" i="4"/>
  <c r="K55" i="4"/>
  <c r="I57" i="4"/>
  <c r="B73" i="4"/>
  <c r="J73" i="4"/>
  <c r="F55" i="4"/>
  <c r="N72" i="6"/>
  <c r="N60" i="6" s="1"/>
  <c r="E60" i="6"/>
  <c r="M60" i="6"/>
  <c r="D52" i="6"/>
  <c r="N40" i="4" s="1"/>
  <c r="P88" i="3"/>
  <c r="F61" i="4" l="1"/>
  <c r="C61" i="4"/>
  <c r="B41" i="4"/>
  <c r="G61" i="4"/>
  <c r="B61" i="4"/>
  <c r="K61" i="4"/>
  <c r="H61" i="4"/>
  <c r="E61" i="4"/>
  <c r="I61" i="4"/>
  <c r="M61" i="4"/>
  <c r="D61" i="4"/>
  <c r="J61" i="4"/>
  <c r="D60" i="6"/>
  <c r="D40" i="6"/>
  <c r="D40" i="4" s="1"/>
  <c r="N59" i="6"/>
  <c r="N68" i="6"/>
  <c r="N69" i="6"/>
  <c r="N70" i="6"/>
  <c r="N67" i="6"/>
  <c r="C67" i="6"/>
  <c r="D67" i="6"/>
  <c r="E67" i="6"/>
  <c r="F67" i="6"/>
  <c r="G67" i="6"/>
  <c r="H67" i="6"/>
  <c r="I67" i="6"/>
  <c r="J67" i="6"/>
  <c r="K67" i="6"/>
  <c r="L67" i="6"/>
  <c r="M67" i="6"/>
  <c r="C68" i="6"/>
  <c r="D68" i="6"/>
  <c r="E68" i="6"/>
  <c r="F68" i="6"/>
  <c r="G68" i="6"/>
  <c r="H68" i="6"/>
  <c r="I68" i="6"/>
  <c r="J68" i="6"/>
  <c r="K68" i="6"/>
  <c r="L68" i="6"/>
  <c r="M68" i="6"/>
  <c r="C69" i="6"/>
  <c r="D69" i="6"/>
  <c r="E69" i="6"/>
  <c r="F69" i="6"/>
  <c r="G69" i="6"/>
  <c r="H69" i="6"/>
  <c r="I69" i="6"/>
  <c r="J69" i="6"/>
  <c r="K69" i="6"/>
  <c r="L69" i="6"/>
  <c r="M69" i="6"/>
  <c r="C70" i="6"/>
  <c r="D70" i="6"/>
  <c r="E70" i="6"/>
  <c r="F70" i="6"/>
  <c r="G70" i="6"/>
  <c r="H70" i="6"/>
  <c r="I70" i="6"/>
  <c r="J70" i="6"/>
  <c r="K70" i="6"/>
  <c r="L70" i="6"/>
  <c r="M70" i="6"/>
  <c r="C71" i="6"/>
  <c r="D71" i="6"/>
  <c r="E71" i="6"/>
  <c r="F71" i="6"/>
  <c r="G71" i="6"/>
  <c r="H71" i="6"/>
  <c r="I71" i="6"/>
  <c r="J71" i="6"/>
  <c r="K71" i="6"/>
  <c r="L71" i="6"/>
  <c r="M71" i="6"/>
  <c r="B68" i="6"/>
  <c r="B69" i="6"/>
  <c r="B70" i="6"/>
  <c r="B71" i="6"/>
  <c r="B67" i="6"/>
  <c r="C47" i="6"/>
  <c r="D47" i="6"/>
  <c r="D35" i="6" s="1"/>
  <c r="D35" i="4" s="1"/>
  <c r="E47" i="6"/>
  <c r="E35" i="6" s="1"/>
  <c r="E35" i="4" s="1"/>
  <c r="F47" i="6"/>
  <c r="F35" i="6" s="1"/>
  <c r="F35" i="4" s="1"/>
  <c r="G47" i="6"/>
  <c r="G35" i="6" s="1"/>
  <c r="G35" i="4" s="1"/>
  <c r="H47" i="6"/>
  <c r="H35" i="6" s="1"/>
  <c r="H35" i="4" s="1"/>
  <c r="I47" i="6"/>
  <c r="I35" i="6" s="1"/>
  <c r="I35" i="4" s="1"/>
  <c r="J47" i="6"/>
  <c r="J35" i="6" s="1"/>
  <c r="J35" i="4" s="1"/>
  <c r="K47" i="6"/>
  <c r="L47" i="6"/>
  <c r="L35" i="6" s="1"/>
  <c r="L35" i="4" s="1"/>
  <c r="M47" i="6"/>
  <c r="M35" i="6" s="1"/>
  <c r="M35" i="4" s="1"/>
  <c r="C48" i="6"/>
  <c r="D48" i="6"/>
  <c r="E48" i="6"/>
  <c r="F48" i="6"/>
  <c r="F36" i="6" s="1"/>
  <c r="F36" i="4" s="1"/>
  <c r="G48" i="6"/>
  <c r="G36" i="6" s="1"/>
  <c r="G36" i="4" s="1"/>
  <c r="H48" i="6"/>
  <c r="I48" i="6"/>
  <c r="I36" i="6" s="1"/>
  <c r="I36" i="4" s="1"/>
  <c r="J48" i="6"/>
  <c r="J36" i="6" s="1"/>
  <c r="J36" i="4" s="1"/>
  <c r="K48" i="6"/>
  <c r="K36" i="6" s="1"/>
  <c r="K36" i="4" s="1"/>
  <c r="L48" i="6"/>
  <c r="L36" i="6" s="1"/>
  <c r="L36" i="4" s="1"/>
  <c r="M48" i="6"/>
  <c r="M36" i="6" s="1"/>
  <c r="M36" i="4" s="1"/>
  <c r="C49" i="6"/>
  <c r="C37" i="6" s="1"/>
  <c r="D49" i="6"/>
  <c r="D37" i="6" s="1"/>
  <c r="D37" i="4" s="1"/>
  <c r="E49" i="6"/>
  <c r="E37" i="6" s="1"/>
  <c r="E37" i="4" s="1"/>
  <c r="F49" i="6"/>
  <c r="F37" i="6" s="1"/>
  <c r="F37" i="4" s="1"/>
  <c r="G49" i="6"/>
  <c r="G37" i="6" s="1"/>
  <c r="G37" i="4" s="1"/>
  <c r="H49" i="6"/>
  <c r="H37" i="6" s="1"/>
  <c r="H37" i="4" s="1"/>
  <c r="I49" i="6"/>
  <c r="I37" i="6" s="1"/>
  <c r="I37" i="4" s="1"/>
  <c r="J49" i="6"/>
  <c r="J37" i="6" s="1"/>
  <c r="J37" i="4" s="1"/>
  <c r="K49" i="6"/>
  <c r="K37" i="6" s="1"/>
  <c r="K37" i="4" s="1"/>
  <c r="L49" i="6"/>
  <c r="L37" i="6" s="1"/>
  <c r="L37" i="4" s="1"/>
  <c r="M49" i="6"/>
  <c r="M37" i="6" s="1"/>
  <c r="M37" i="4" s="1"/>
  <c r="C50" i="6"/>
  <c r="C38" i="6" s="1"/>
  <c r="D50" i="6"/>
  <c r="D38" i="6" s="1"/>
  <c r="D38" i="4" s="1"/>
  <c r="E50" i="6"/>
  <c r="F50" i="6"/>
  <c r="G50" i="6"/>
  <c r="H50" i="6"/>
  <c r="H38" i="6" s="1"/>
  <c r="H38" i="4" s="1"/>
  <c r="I50" i="6"/>
  <c r="I38" i="6" s="1"/>
  <c r="I38" i="4" s="1"/>
  <c r="J50" i="6"/>
  <c r="K50" i="6"/>
  <c r="K38" i="6" s="1"/>
  <c r="K38" i="4" s="1"/>
  <c r="L50" i="6"/>
  <c r="L38" i="6" s="1"/>
  <c r="L38" i="4" s="1"/>
  <c r="M50" i="6"/>
  <c r="M38" i="6" s="1"/>
  <c r="M38" i="4" s="1"/>
  <c r="C51" i="6"/>
  <c r="D51" i="6"/>
  <c r="E51" i="6"/>
  <c r="E39" i="6" s="1"/>
  <c r="E39" i="4" s="1"/>
  <c r="F51" i="6"/>
  <c r="F39" i="6" s="1"/>
  <c r="F39" i="4" s="1"/>
  <c r="G51" i="6"/>
  <c r="H51" i="6"/>
  <c r="H39" i="6" s="1"/>
  <c r="H39" i="4" s="1"/>
  <c r="I51" i="6"/>
  <c r="I39" i="6" s="1"/>
  <c r="I39" i="4" s="1"/>
  <c r="J51" i="6"/>
  <c r="J39" i="6" s="1"/>
  <c r="J39" i="4" s="1"/>
  <c r="K51" i="6"/>
  <c r="L51" i="6"/>
  <c r="M51" i="6"/>
  <c r="M39" i="6" s="1"/>
  <c r="M39" i="4" s="1"/>
  <c r="B48" i="6"/>
  <c r="B49" i="6"/>
  <c r="B57" i="6" s="1"/>
  <c r="B50" i="6"/>
  <c r="B51" i="6"/>
  <c r="B47" i="6"/>
  <c r="B28" i="6"/>
  <c r="B29" i="6"/>
  <c r="B30" i="6"/>
  <c r="B27" i="6"/>
  <c r="O66" i="1"/>
  <c r="O117" i="1"/>
  <c r="O111" i="1"/>
  <c r="O105" i="1"/>
  <c r="O99" i="1"/>
  <c r="K73" i="6" l="1"/>
  <c r="C73" i="6"/>
  <c r="G59" i="6"/>
  <c r="G39" i="6"/>
  <c r="G39" i="4" s="1"/>
  <c r="K55" i="6"/>
  <c r="K35" i="6"/>
  <c r="K35" i="4" s="1"/>
  <c r="L59" i="6"/>
  <c r="L39" i="6"/>
  <c r="L39" i="4" s="1"/>
  <c r="G58" i="6"/>
  <c r="G38" i="6"/>
  <c r="G38" i="4" s="1"/>
  <c r="J58" i="6"/>
  <c r="J38" i="6"/>
  <c r="J38" i="4" s="1"/>
  <c r="H56" i="6"/>
  <c r="H36" i="6"/>
  <c r="H36" i="4" s="1"/>
  <c r="K59" i="6"/>
  <c r="K39" i="6"/>
  <c r="K39" i="4" s="1"/>
  <c r="F58" i="6"/>
  <c r="F38" i="6"/>
  <c r="F38" i="4" s="1"/>
  <c r="G73" i="6"/>
  <c r="D59" i="6"/>
  <c r="D39" i="6"/>
  <c r="D39" i="4" s="1"/>
  <c r="M56" i="6"/>
  <c r="E56" i="6"/>
  <c r="E36" i="6"/>
  <c r="E36" i="4" s="1"/>
  <c r="H55" i="6"/>
  <c r="L56" i="6"/>
  <c r="D56" i="6"/>
  <c r="D36" i="6"/>
  <c r="D36" i="4" s="1"/>
  <c r="G55" i="6"/>
  <c r="B36" i="6"/>
  <c r="B55" i="6"/>
  <c r="J59" i="6"/>
  <c r="M58" i="6"/>
  <c r="E58" i="6"/>
  <c r="E38" i="6"/>
  <c r="E38" i="4" s="1"/>
  <c r="K56" i="6"/>
  <c r="N71" i="6"/>
  <c r="N71" i="4"/>
  <c r="C59" i="6"/>
  <c r="C39" i="6"/>
  <c r="C56" i="6"/>
  <c r="C36" i="6"/>
  <c r="F55" i="6"/>
  <c r="L73" i="6"/>
  <c r="D73" i="6"/>
  <c r="C55" i="6"/>
  <c r="C35" i="6"/>
  <c r="N47" i="6"/>
  <c r="N47" i="4"/>
  <c r="H59" i="6"/>
  <c r="C58" i="6"/>
  <c r="I56" i="6"/>
  <c r="D55" i="6"/>
  <c r="B58" i="6"/>
  <c r="L55" i="6"/>
  <c r="B56" i="6"/>
  <c r="F59" i="6"/>
  <c r="I58" i="6"/>
  <c r="G56" i="6"/>
  <c r="J55" i="6"/>
  <c r="H73" i="6"/>
  <c r="K58" i="6"/>
  <c r="M59" i="6"/>
  <c r="E59" i="6"/>
  <c r="H58" i="6"/>
  <c r="K57" i="6"/>
  <c r="K53" i="6"/>
  <c r="C57" i="6"/>
  <c r="C53" i="6"/>
  <c r="F56" i="6"/>
  <c r="I55" i="6"/>
  <c r="J57" i="6"/>
  <c r="J53" i="6"/>
  <c r="J41" i="6" s="1"/>
  <c r="J41" i="4" s="1"/>
  <c r="I57" i="6"/>
  <c r="I53" i="6"/>
  <c r="I41" i="6" s="1"/>
  <c r="I41" i="4" s="1"/>
  <c r="J73" i="6"/>
  <c r="N73" i="6"/>
  <c r="B38" i="6"/>
  <c r="H57" i="6"/>
  <c r="H53" i="6"/>
  <c r="I73" i="6"/>
  <c r="B59" i="6"/>
  <c r="I59" i="6"/>
  <c r="L58" i="6"/>
  <c r="D58" i="6"/>
  <c r="G53" i="6"/>
  <c r="G57" i="6"/>
  <c r="J56" i="6"/>
  <c r="M55" i="6"/>
  <c r="E55" i="6"/>
  <c r="F53" i="6"/>
  <c r="F41" i="6" s="1"/>
  <c r="F41" i="4" s="1"/>
  <c r="F57" i="6"/>
  <c r="M57" i="6"/>
  <c r="M53" i="6"/>
  <c r="M41" i="6" s="1"/>
  <c r="M41" i="4" s="1"/>
  <c r="E53" i="6"/>
  <c r="E41" i="6" s="1"/>
  <c r="E41" i="4" s="1"/>
  <c r="E57" i="6"/>
  <c r="F73" i="6"/>
  <c r="L53" i="6"/>
  <c r="L41" i="6" s="1"/>
  <c r="L41" i="4" s="1"/>
  <c r="L57" i="6"/>
  <c r="D53" i="6"/>
  <c r="D57" i="6"/>
  <c r="B73" i="6"/>
  <c r="M73" i="6"/>
  <c r="E73" i="6"/>
  <c r="B39" i="6"/>
  <c r="B33" i="6"/>
  <c r="B37" i="6"/>
  <c r="B53" i="6"/>
  <c r="B35" i="6"/>
  <c r="K61" i="6" l="1"/>
  <c r="K41" i="6"/>
  <c r="K41" i="4" s="1"/>
  <c r="H61" i="6"/>
  <c r="H41" i="6"/>
  <c r="H41" i="4" s="1"/>
  <c r="G61" i="6"/>
  <c r="G41" i="6"/>
  <c r="G41" i="4" s="1"/>
  <c r="D61" i="6"/>
  <c r="D41" i="6"/>
  <c r="D41" i="4" s="1"/>
  <c r="B41" i="6"/>
  <c r="L61" i="6"/>
  <c r="C61" i="6"/>
  <c r="C41" i="6"/>
  <c r="M61" i="6"/>
  <c r="F61" i="6"/>
  <c r="I61" i="6"/>
  <c r="B61" i="6"/>
  <c r="J61" i="6"/>
  <c r="E61" i="6"/>
  <c r="O37" i="1" l="1"/>
  <c r="P37" i="1" s="1"/>
  <c r="O38" i="1"/>
  <c r="P38" i="1" s="1"/>
  <c r="O39" i="1"/>
  <c r="P39" i="1" s="1"/>
  <c r="O40" i="1"/>
  <c r="P40" i="1" s="1"/>
  <c r="O41" i="1"/>
  <c r="P41" i="1" s="1"/>
  <c r="P40" i="3" l="1"/>
  <c r="P39" i="3"/>
  <c r="P38" i="3"/>
  <c r="N39" i="6"/>
  <c r="N39" i="4" s="1"/>
  <c r="P37" i="3"/>
  <c r="N30" i="6"/>
  <c r="N30" i="4"/>
  <c r="N29" i="6"/>
  <c r="N29" i="4"/>
  <c r="N31" i="6"/>
  <c r="N31" i="4"/>
  <c r="N28" i="6"/>
  <c r="N28" i="4"/>
  <c r="N35" i="6"/>
  <c r="N35" i="4" s="1"/>
  <c r="N27" i="6"/>
  <c r="N27" i="4"/>
  <c r="N66" i="1"/>
  <c r="N88" i="1"/>
  <c r="N87" i="1"/>
  <c r="N86" i="1"/>
  <c r="N85" i="1"/>
  <c r="N84" i="1"/>
  <c r="N82" i="1"/>
  <c r="N81" i="1"/>
  <c r="N79" i="1"/>
  <c r="N78" i="1"/>
  <c r="N76" i="1"/>
  <c r="N75" i="1"/>
  <c r="N74" i="1"/>
  <c r="N73" i="1"/>
  <c r="N72" i="1"/>
  <c r="N67" i="1"/>
  <c r="N68" i="1"/>
  <c r="N69" i="1"/>
  <c r="N70" i="1"/>
  <c r="P66" i="1"/>
  <c r="N38" i="6" l="1"/>
  <c r="N38" i="4" s="1"/>
  <c r="N37" i="6"/>
  <c r="N37" i="4" s="1"/>
  <c r="N36" i="6"/>
  <c r="N36" i="4" s="1"/>
  <c r="P41" i="3"/>
  <c r="N55" i="6"/>
  <c r="N55" i="4"/>
  <c r="N33" i="6"/>
  <c r="N41" i="6" s="1"/>
  <c r="N33" i="4"/>
  <c r="O67" i="1"/>
  <c r="N48" i="4" s="1"/>
  <c r="O68" i="1"/>
  <c r="N49" i="4" s="1"/>
  <c r="N53" i="4" s="1"/>
  <c r="N61" i="4" s="1"/>
  <c r="O69" i="1"/>
  <c r="N50" i="4" s="1"/>
  <c r="O70" i="1"/>
  <c r="O72" i="1"/>
  <c r="P72" i="1" s="1"/>
  <c r="O73" i="1"/>
  <c r="P73" i="1" s="1"/>
  <c r="O74" i="1"/>
  <c r="P74" i="1" s="1"/>
  <c r="O75" i="1"/>
  <c r="P75" i="1" s="1"/>
  <c r="O76" i="1"/>
  <c r="O78" i="1"/>
  <c r="P78" i="1" s="1"/>
  <c r="O79" i="1"/>
  <c r="P79" i="1" s="1"/>
  <c r="O81" i="1"/>
  <c r="P81" i="1" s="1"/>
  <c r="O82" i="1"/>
  <c r="O84" i="1"/>
  <c r="P84" i="1" s="1"/>
  <c r="O85" i="1"/>
  <c r="P85" i="1" s="1"/>
  <c r="O86" i="1"/>
  <c r="P86" i="1" s="1"/>
  <c r="O87" i="1"/>
  <c r="P87" i="1" s="1"/>
  <c r="O88" i="1"/>
  <c r="P88" i="1" s="1"/>
  <c r="P53" i="3"/>
  <c r="O44" i="1"/>
  <c r="P44" i="1" s="1"/>
  <c r="O45" i="1"/>
  <c r="P45" i="1" s="1"/>
  <c r="O46" i="1"/>
  <c r="P46" i="1" s="1"/>
  <c r="O47" i="1"/>
  <c r="P47" i="1" s="1"/>
  <c r="O43" i="1"/>
  <c r="P43" i="1" s="1"/>
  <c r="O56" i="1" l="1"/>
  <c r="P56" i="1" s="1"/>
  <c r="P52" i="3"/>
  <c r="P49" i="3"/>
  <c r="P43" i="3"/>
  <c r="O55" i="1"/>
  <c r="P55" i="1" s="1"/>
  <c r="P50" i="3"/>
  <c r="O57" i="1"/>
  <c r="P57" i="1" s="1"/>
  <c r="P45" i="3"/>
  <c r="O59" i="1"/>
  <c r="P59" i="1" s="1"/>
  <c r="P47" i="3"/>
  <c r="O58" i="1"/>
  <c r="P58" i="1" s="1"/>
  <c r="P46" i="3"/>
  <c r="P44" i="3"/>
  <c r="N51" i="6"/>
  <c r="N51" i="4"/>
  <c r="N49" i="6"/>
  <c r="N53" i="6" s="1"/>
  <c r="N61" i="6" s="1"/>
  <c r="P68" i="1"/>
  <c r="N50" i="6"/>
  <c r="P69" i="1"/>
  <c r="N48" i="6"/>
  <c r="P67" i="1"/>
  <c r="P56" i="3" l="1"/>
  <c r="P57" i="3"/>
  <c r="P58" i="3"/>
  <c r="P59" i="3"/>
  <c r="P55" i="3"/>
  <c r="N41" i="4"/>
  <c r="N56" i="6"/>
  <c r="N56" i="4"/>
  <c r="N58" i="6"/>
  <c r="N58" i="4"/>
  <c r="N57" i="6"/>
  <c r="N57" i="4"/>
</calcChain>
</file>

<file path=xl/sharedStrings.xml><?xml version="1.0" encoding="utf-8"?>
<sst xmlns="http://schemas.openxmlformats.org/spreadsheetml/2006/main" count="572" uniqueCount="62">
  <si>
    <t>März</t>
  </si>
  <si>
    <t>Mai</t>
  </si>
  <si>
    <t>Juni</t>
  </si>
  <si>
    <t>Juli</t>
  </si>
  <si>
    <t>Gesamt</t>
  </si>
  <si>
    <t>Flughafen Wien (VIE)</t>
  </si>
  <si>
    <t>Passagiere</t>
  </si>
  <si>
    <t>Lokalpassagiere</t>
  </si>
  <si>
    <t>Transferpassagiere</t>
  </si>
  <si>
    <t>Flugbewegungen (an + ab)</t>
  </si>
  <si>
    <t>Cargo in Tonnen (Luftfracht und Trucking)</t>
  </si>
  <si>
    <t>Flughafen Wien Gruppe (VIE, MLA, KSC)</t>
  </si>
  <si>
    <t>Jänner</t>
  </si>
  <si>
    <t>Februar</t>
  </si>
  <si>
    <t>April</t>
  </si>
  <si>
    <t>August</t>
  </si>
  <si>
    <t>September</t>
  </si>
  <si>
    <t>Oktober</t>
  </si>
  <si>
    <t>November</t>
  </si>
  <si>
    <t>Dezember</t>
  </si>
  <si>
    <t>Veränderung in %</t>
  </si>
  <si>
    <t>Einzelmonat</t>
  </si>
  <si>
    <t>Flughafen Malta (MLA, voll konsolidiert)</t>
  </si>
  <si>
    <t>Flughafen Kosice (KSC, At-Equity konsolidiert)</t>
  </si>
  <si>
    <t xml:space="preserve">Flughafen Wien Gruppe Verkehrsergebnisse </t>
  </si>
  <si>
    <t>Aufrollung der Vergleichswerte 2019</t>
  </si>
  <si>
    <t xml:space="preserve">Flughafen Wien Verkehrsergebnisse </t>
  </si>
  <si>
    <t>Flughafen Wien (VIE) Veränderung in %</t>
  </si>
  <si>
    <t>MTOW in to</t>
  </si>
  <si>
    <t>Anteil Transferpassagiere in %</t>
  </si>
  <si>
    <t>Anteil Transferpassagiere in %p</t>
  </si>
  <si>
    <t>Vienna Airport (VIE)</t>
  </si>
  <si>
    <t>January</t>
  </si>
  <si>
    <t>February</t>
  </si>
  <si>
    <t>March</t>
  </si>
  <si>
    <t>May</t>
  </si>
  <si>
    <t>June</t>
  </si>
  <si>
    <t>July</t>
  </si>
  <si>
    <t>October</t>
  </si>
  <si>
    <t>December</t>
  </si>
  <si>
    <t>Total</t>
  </si>
  <si>
    <t>Change in %</t>
  </si>
  <si>
    <t>month</t>
  </si>
  <si>
    <t>total</t>
  </si>
  <si>
    <t>Passengers arr+dep+transit</t>
  </si>
  <si>
    <t xml:space="preserve">   Local passengers arr+dep</t>
  </si>
  <si>
    <t xml:space="preserve">   Transfer passengers arr+dep</t>
  </si>
  <si>
    <t>Flight movements arr+dep</t>
  </si>
  <si>
    <t>Cargo arr+dep (in tonnes)</t>
  </si>
  <si>
    <t>Malta Airport (MLA, fully consolidated)</t>
  </si>
  <si>
    <t>Kosice Airport (KSC, consolidated at equity)</t>
  </si>
  <si>
    <t>Vienna Airport Group (VIE, MLA, KSC)</t>
  </si>
  <si>
    <t>Vienna Airport Group Traffic Results</t>
  </si>
  <si>
    <t>Vienna Airport Traffic Results</t>
  </si>
  <si>
    <t>Vienna Airport (VIE) change in %</t>
  </si>
  <si>
    <t>MTOW (in tonnes)</t>
  </si>
  <si>
    <t>Share transfer passengers in %</t>
  </si>
  <si>
    <t>2019 traffic data adjusted</t>
  </si>
  <si>
    <t>Share transfer passengers in %p</t>
  </si>
  <si>
    <t>Aufrollung der Vergleichswerte 2020 .</t>
  </si>
  <si>
    <t>Aufrollung der Vergleichswerte 2020 und Transit-Werte in Kosice</t>
  </si>
  <si>
    <t>2020 traffic data 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</si>
</sst>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* #,##0_-;\-* #,##0_-;_-* &quot;-&quot;??_-;_-@_-"/>
    <numFmt numFmtId="165" formatCode="0.0"/>
    <numFmt numFmtId="166" formatCode="#,##0,;\-#,##0,"/>
    <numFmt numFmtId="167" formatCode="#,##0,"/>
    <numFmt numFmtId="168" formatCode="#,##0.0"/>
    <numFmt numFmtId="169" formatCode="###,000"/>
    <numFmt numFmtId="173" formatCode="_-* #,##0.00_-;\-* #,##0.00_-;_-* &quot;-&quot;??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i/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z val="9"/>
      <name val="Verdana"/>
      <family val="2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8"/>
      <color rgb="FF000000"/>
      <name val="Verdana"/>
      <family val="2"/>
    </font>
    <font>
      <b/>
      <sz val="8"/>
      <color rgb="FF00CC00"/>
      <name val="Verdana"/>
      <family val="2"/>
    </font>
    <font>
      <b/>
      <sz val="8"/>
      <color rgb="FF33CC33"/>
      <name val="Verdana"/>
      <family val="2"/>
    </font>
    <font>
      <b/>
      <sz val="8"/>
      <color rgb="FFFF9900"/>
      <name val="Verdana"/>
      <family val="2"/>
    </font>
    <font>
      <b/>
      <sz val="8"/>
      <color rgb="FFFF0000"/>
      <name val="Verdana"/>
      <family val="2"/>
    </font>
    <font>
      <sz val="8"/>
      <color rgb="FF000000"/>
      <name val="Arial"/>
      <family val="2"/>
    </font>
    <font>
      <i/>
      <sz val="8"/>
      <color rgb="FF000000"/>
      <name val="Verdana"/>
      <family val="2"/>
    </font>
    <font>
      <b/>
      <i/>
      <sz val="8"/>
      <color rgb="FF000000"/>
      <name val="Verdana"/>
      <family val="2"/>
    </font>
    <font>
      <b/>
      <sz val="8"/>
      <color rgb="FF000000"/>
      <name val="Verdana"/>
      <family val="2"/>
    </font>
    <font>
      <b/>
      <i/>
      <sz val="8"/>
      <color rgb="FF1F497D"/>
      <name val="Verdana"/>
      <family val="2"/>
    </font>
    <font>
      <i/>
      <sz val="8"/>
      <color rgb="FF1F497D"/>
      <name val="Verdana"/>
      <family val="2"/>
    </font>
    <font>
      <sz val="10"/>
      <color indexed="8"/>
      <name val="Arial"/>
      <family val="2"/>
    </font>
    <font>
      <sz val="10"/>
      <color indexed="39"/>
      <name val="Arial"/>
      <family val="2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</fonts>
  <fills count="29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  <fill>
      <patternFill patternType="solid">
        <fgColor rgb="FFC6F9C1"/>
        <bgColor rgb="FF000000"/>
      </patternFill>
    </fill>
    <fill>
      <patternFill patternType="solid">
        <fgColor rgb="FFABEDA5"/>
        <bgColor rgb="FF000000"/>
      </patternFill>
    </fill>
    <fill>
      <patternFill patternType="solid">
        <fgColor rgb="FF94D88F"/>
        <bgColor rgb="FF000000"/>
      </patternFill>
    </fill>
    <fill>
      <patternFill patternType="solid">
        <fgColor rgb="FFFFFDBF"/>
        <bgColor rgb="FF000000"/>
      </patternFill>
    </fill>
    <fill>
      <patternFill patternType="solid">
        <fgColor rgb="FFFFFB8C"/>
        <bgColor rgb="FF000000"/>
      </patternFill>
    </fill>
    <fill>
      <patternFill patternType="solid">
        <fgColor rgb="FFFFF843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988C"/>
        <bgColor rgb="FF000000"/>
      </patternFill>
    </fill>
    <fill>
      <patternFill patternType="solid">
        <fgColor rgb="FFFF6758"/>
        <bgColor rgb="FF000000"/>
      </patternFill>
    </fill>
    <fill>
      <gradientFill degree="90">
        <stop position="0">
          <color rgb="FFFFFFCC"/>
        </stop>
        <stop position="1">
          <color rgb="FFFFFF99"/>
        </stop>
      </gradientFill>
    </fill>
    <fill>
      <gradientFill degree="90">
        <stop position="0">
          <color rgb="FFF8F8F8"/>
        </stop>
        <stop position="1">
          <color rgb="FFC0C0C0"/>
        </stop>
      </gradientFill>
    </fill>
    <fill>
      <gradientFill degree="90">
        <stop position="0">
          <color theme="0"/>
        </stop>
        <stop position="1">
          <color rgb="FFF8F8F8"/>
        </stop>
      </gradientFill>
    </fill>
    <fill>
      <gradientFill degree="90">
        <stop position="0">
          <color rgb="FFF8F8F8"/>
        </stop>
        <stop position="1">
          <color rgb="FFEAEAEA"/>
        </stop>
      </gradientFill>
    </fill>
    <fill>
      <gradientFill degree="90">
        <stop position="0">
          <color rgb="FFEAEAEA"/>
        </stop>
        <stop position="1">
          <color rgb="FFDDDDDD"/>
        </stop>
      </gradientFill>
    </fill>
    <fill>
      <gradientFill degree="90">
        <stop position="0">
          <color rgb="FFDDDDDD"/>
        </stop>
        <stop position="1">
          <color rgb="FFC0C0C0"/>
        </stop>
      </gradientFill>
    </fill>
    <fill>
      <patternFill patternType="solid">
        <fgColor rgb="FFEAEAEA"/>
        <bgColor rgb="FF000000"/>
      </patternFill>
    </fill>
    <fill>
      <patternFill patternType="solid">
        <fgColor rgb="FFDBE5F1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rgb="FFB7CFE8"/>
        <bgColor rgb="FF000000"/>
      </patternFill>
    </fill>
    <fill>
      <patternFill patternType="solid">
        <fgColor rgb="FFC3D6EB"/>
        <bgColor rgb="FF000000"/>
      </patternFill>
    </fill>
    <fill>
      <patternFill patternType="solid">
        <fgColor rgb="FFDBE5F2"/>
        <bgColor rgb="FF000000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B8CCE4"/>
      </top>
      <bottom style="thin">
        <color rgb="FF244061"/>
      </bottom>
      <diagonal/>
    </border>
    <border>
      <left/>
      <right/>
      <top style="thin">
        <color auto="1"/>
      </top>
      <bottom/>
      <diagonal/>
    </border>
    <border>
      <left style="dotted">
        <color theme="3" tint="0.59996337778862885"/>
      </left>
      <right style="dotted">
        <color theme="3" tint="0.59996337778862885"/>
      </right>
      <top style="dotted">
        <color theme="3" tint="0.59996337778862885"/>
      </top>
      <bottom style="dotted">
        <color theme="3" tint="0.59996337778862885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hair">
        <color rgb="FFC0C0C0"/>
      </left>
      <right style="hair">
        <color rgb="FFC0C0C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tted">
        <color theme="3" tint="0.3999450666829432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dotted">
        <color rgb="FF808080"/>
      </left>
      <right style="dotted">
        <color rgb="FF808080"/>
      </right>
      <top style="dotted">
        <color rgb="FF808080"/>
      </top>
      <bottom style="thin">
        <color rgb="FF808080"/>
      </bottom>
      <diagonal/>
    </border>
    <border diagonalUp="1" diagonalDown="1"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 diagonalUp="1" diagonalDown="1">
      <left style="dotted">
        <color indexed="63"/>
      </left>
      <right style="dotted">
        <color indexed="63"/>
      </right>
      <top style="dotted">
        <color indexed="63"/>
      </top>
      <bottom style="dotted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138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8" fillId="0" borderId="0"/>
    <xf numFmtId="43" fontId="4" fillId="0" borderId="0" applyFont="0" applyFill="0" applyBorder="0" applyAlignment="0" applyProtection="0"/>
    <xf numFmtId="0" fontId="9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9" fontId="10" fillId="0" borderId="7" applyNumberFormat="0" applyProtection="0">
      <alignment horizontal="right" vertical="center"/>
    </xf>
    <xf numFmtId="0" fontId="1" fillId="0" borderId="0"/>
    <xf numFmtId="0" fontId="11" fillId="16" borderId="8" applyNumberFormat="0" applyAlignment="0" applyProtection="0">
      <alignment horizontal="left" vertical="center" indent="1"/>
    </xf>
    <xf numFmtId="169" fontId="11" fillId="17" borderId="15" applyNumberFormat="0" applyProtection="0">
      <alignment horizontal="right" vertical="center"/>
    </xf>
    <xf numFmtId="0" fontId="12" fillId="4" borderId="10" applyNumberFormat="0" applyAlignment="0" applyProtection="0">
      <alignment horizontal="left" vertical="center" indent="1"/>
    </xf>
    <xf numFmtId="0" fontId="12" fillId="5" borderId="10" applyNumberFormat="0" applyAlignment="0" applyProtection="0">
      <alignment horizontal="left" vertical="center" indent="1"/>
    </xf>
    <xf numFmtId="169" fontId="10" fillId="6" borderId="9" applyNumberFormat="0" applyBorder="0" applyProtection="0">
      <alignment horizontal="right" vertical="center"/>
    </xf>
    <xf numFmtId="0" fontId="12" fillId="4" borderId="10" applyNumberFormat="0" applyAlignment="0" applyProtection="0">
      <alignment horizontal="left" vertical="center" indent="1"/>
    </xf>
    <xf numFmtId="169" fontId="11" fillId="5" borderId="10" applyNumberFormat="0" applyProtection="0">
      <alignment horizontal="right" vertical="center"/>
    </xf>
    <xf numFmtId="169" fontId="11" fillId="6" borderId="10" applyNumberFormat="0" applyBorder="0" applyProtection="0">
      <alignment horizontal="right" vertical="center"/>
    </xf>
    <xf numFmtId="169" fontId="13" fillId="7" borderId="11" applyNumberFormat="0" applyBorder="0" applyAlignment="0" applyProtection="0">
      <alignment horizontal="right" vertical="center" indent="1"/>
    </xf>
    <xf numFmtId="169" fontId="14" fillId="8" borderId="11" applyNumberFormat="0" applyBorder="0" applyAlignment="0" applyProtection="0">
      <alignment horizontal="right" vertical="center" indent="1"/>
    </xf>
    <xf numFmtId="169" fontId="14" fillId="9" borderId="11" applyNumberFormat="0" applyBorder="0" applyAlignment="0" applyProtection="0">
      <alignment horizontal="right" vertical="center" indent="1"/>
    </xf>
    <xf numFmtId="169" fontId="15" fillId="10" borderId="11" applyNumberFormat="0" applyBorder="0" applyAlignment="0" applyProtection="0">
      <alignment horizontal="right" vertical="center" indent="1"/>
    </xf>
    <xf numFmtId="169" fontId="15" fillId="11" borderId="11" applyNumberFormat="0" applyBorder="0" applyAlignment="0" applyProtection="0">
      <alignment horizontal="right" vertical="center" indent="1"/>
    </xf>
    <xf numFmtId="169" fontId="15" fillId="12" borderId="11" applyNumberFormat="0" applyBorder="0" applyAlignment="0" applyProtection="0">
      <alignment horizontal="right" vertical="center" indent="1"/>
    </xf>
    <xf numFmtId="169" fontId="16" fillId="13" borderId="11" applyNumberFormat="0" applyBorder="0" applyAlignment="0" applyProtection="0">
      <alignment horizontal="right" vertical="center" indent="1"/>
    </xf>
    <xf numFmtId="169" fontId="16" fillId="14" borderId="11" applyNumberFormat="0" applyBorder="0" applyAlignment="0" applyProtection="0">
      <alignment horizontal="right" vertical="center" indent="1"/>
    </xf>
    <xf numFmtId="169" fontId="16" fillId="15" borderId="11" applyNumberFormat="0" applyBorder="0" applyAlignment="0" applyProtection="0">
      <alignment horizontal="right" vertical="center" indent="1"/>
    </xf>
    <xf numFmtId="0" fontId="17" fillId="0" borderId="14" applyNumberFormat="0" applyFont="0" applyFill="0" applyAlignment="0" applyProtection="0"/>
    <xf numFmtId="169" fontId="10" fillId="0" borderId="13" applyNumberFormat="0" applyAlignment="0" applyProtection="0">
      <alignment horizontal="left" vertical="center" indent="1"/>
    </xf>
    <xf numFmtId="0" fontId="20" fillId="17" borderId="0" applyNumberFormat="0" applyAlignment="0" applyProtection="0">
      <alignment horizontal="left" vertical="center" indent="1"/>
    </xf>
    <xf numFmtId="0" fontId="20" fillId="0" borderId="0" applyNumberFormat="0" applyAlignment="0" applyProtection="0">
      <alignment horizontal="left" vertical="center" indent="1"/>
    </xf>
    <xf numFmtId="0" fontId="12" fillId="18" borderId="0" applyNumberFormat="0" applyAlignment="0" applyProtection="0">
      <alignment horizontal="left" vertical="center" indent="1"/>
    </xf>
    <xf numFmtId="0" fontId="12" fillId="19" borderId="0" applyNumberFormat="0" applyAlignment="0" applyProtection="0">
      <alignment horizontal="left" vertical="center" indent="1"/>
    </xf>
    <xf numFmtId="0" fontId="12" fillId="20" borderId="0" applyNumberFormat="0" applyAlignment="0" applyProtection="0">
      <alignment horizontal="left" vertical="center" indent="1"/>
    </xf>
    <xf numFmtId="0" fontId="12" fillId="21" borderId="0" applyNumberFormat="0" applyAlignment="0" applyProtection="0">
      <alignment horizontal="left" vertical="center" indent="1"/>
    </xf>
    <xf numFmtId="0" fontId="18" fillId="0" borderId="12" applyNumberFormat="0" applyFill="0" applyBorder="0" applyAlignment="0" applyProtection="0"/>
    <xf numFmtId="0" fontId="19" fillId="0" borderId="12" applyBorder="0" applyAlignment="0" applyProtection="0"/>
    <xf numFmtId="0" fontId="12" fillId="22" borderId="10" applyNumberFormat="0" applyAlignment="0" applyProtection="0">
      <alignment horizontal="left" vertical="center" indent="1"/>
    </xf>
    <xf numFmtId="0" fontId="12" fillId="4" borderId="10" applyNumberFormat="0" applyAlignment="0" applyProtection="0">
      <alignment horizontal="left" vertical="center" indent="1"/>
    </xf>
    <xf numFmtId="0" fontId="11" fillId="23" borderId="8" applyNumberFormat="0" applyAlignment="0" applyProtection="0">
      <alignment horizontal="left" vertical="center" indent="1"/>
    </xf>
    <xf numFmtId="169" fontId="10" fillId="0" borderId="9" applyNumberFormat="0" applyProtection="0">
      <alignment horizontal="right" vertical="center"/>
    </xf>
    <xf numFmtId="169" fontId="11" fillId="0" borderId="10" applyNumberFormat="0" applyProtection="0">
      <alignment horizontal="right" vertical="center"/>
    </xf>
    <xf numFmtId="0" fontId="17" fillId="0" borderId="8" applyNumberFormat="0" applyFont="0" applyFill="0" applyAlignment="0" applyProtection="0"/>
    <xf numFmtId="169" fontId="10" fillId="24" borderId="8" applyNumberFormat="0" applyAlignment="0" applyProtection="0">
      <alignment horizontal="left" vertical="center" indent="1"/>
    </xf>
    <xf numFmtId="0" fontId="11" fillId="23" borderId="10" applyNumberFormat="0" applyAlignment="0" applyProtection="0">
      <alignment horizontal="left" vertical="center" indent="1"/>
    </xf>
    <xf numFmtId="0" fontId="12" fillId="25" borderId="8" applyNumberFormat="0" applyAlignment="0" applyProtection="0">
      <alignment horizontal="left" vertical="center" indent="1"/>
    </xf>
    <xf numFmtId="0" fontId="12" fillId="26" borderId="8" applyNumberFormat="0" applyAlignment="0" applyProtection="0">
      <alignment horizontal="left" vertical="center" indent="1"/>
    </xf>
    <xf numFmtId="0" fontId="12" fillId="27" borderId="8" applyNumberFormat="0" applyAlignment="0" applyProtection="0">
      <alignment horizontal="left" vertical="center" indent="1"/>
    </xf>
    <xf numFmtId="0" fontId="12" fillId="6" borderId="8" applyNumberFormat="0" applyAlignment="0" applyProtection="0">
      <alignment horizontal="left" vertical="center" indent="1"/>
    </xf>
    <xf numFmtId="0" fontId="12" fillId="5" borderId="10" applyNumberFormat="0" applyAlignment="0" applyProtection="0">
      <alignment horizontal="left" vertical="center" indent="1"/>
    </xf>
    <xf numFmtId="0" fontId="18" fillId="4" borderId="10" applyNumberFormat="0" applyAlignment="0" applyProtection="0">
      <alignment horizontal="left" vertical="center" indent="1"/>
    </xf>
    <xf numFmtId="0" fontId="18" fillId="4" borderId="10" applyNumberFormat="0" applyAlignment="0" applyProtection="0">
      <alignment horizontal="left" vertical="center" indent="1"/>
    </xf>
    <xf numFmtId="0" fontId="18" fillId="5" borderId="10" applyNumberFormat="0" applyAlignment="0" applyProtection="0">
      <alignment horizontal="left" vertical="center" indent="1"/>
    </xf>
    <xf numFmtId="169" fontId="21" fillId="5" borderId="10" applyNumberFormat="0" applyProtection="0">
      <alignment horizontal="right" vertical="center"/>
    </xf>
    <xf numFmtId="169" fontId="22" fillId="6" borderId="9" applyNumberFormat="0" applyBorder="0" applyProtection="0">
      <alignment horizontal="right" vertical="center"/>
    </xf>
    <xf numFmtId="169" fontId="21" fillId="6" borderId="10" applyNumberFormat="0" applyBorder="0" applyProtection="0">
      <alignment horizontal="right" vertical="center"/>
    </xf>
    <xf numFmtId="0" fontId="4" fillId="0" borderId="16" applyNumberFormat="0" applyProtection="0">
      <alignment horizontal="left" vertical="center" indent="1"/>
    </xf>
    <xf numFmtId="0" fontId="4" fillId="0" borderId="16" applyNumberFormat="0" applyProtection="0">
      <alignment horizontal="left" vertical="center" indent="1"/>
    </xf>
    <xf numFmtId="4" fontId="23" fillId="0" borderId="17" applyNumberFormat="0" applyProtection="0">
      <alignment horizontal="right" vertical="center"/>
    </xf>
    <xf numFmtId="4" fontId="24" fillId="28" borderId="17" applyNumberFormat="0" applyProtection="0">
      <alignment horizontal="right" vertical="center"/>
    </xf>
    <xf numFmtId="0" fontId="11" fillId="16" borderId="8" applyNumberFormat="0" applyAlignment="0" applyProtection="0">
      <alignment horizontal="left" vertical="center" indent="1"/>
    </xf>
    <xf numFmtId="169" fontId="10" fillId="0" borderId="7" applyNumberFormat="0" applyProtection="0">
      <alignment horizontal="right" vertical="center"/>
    </xf>
    <xf numFmtId="169" fontId="11" fillId="17" borderId="15" applyNumberFormat="0" applyProtection="0">
      <alignment horizontal="right" vertical="center"/>
    </xf>
    <xf numFmtId="0" fontId="17" fillId="0" borderId="14" applyNumberFormat="0" applyFont="0" applyFill="0" applyAlignment="0" applyProtection="0"/>
    <xf numFmtId="169" fontId="10" fillId="0" borderId="13" applyNumberFormat="0" applyAlignment="0" applyProtection="0">
      <alignment horizontal="left" vertical="center" indent="1"/>
    </xf>
    <xf numFmtId="0" fontId="20" fillId="17" borderId="0" applyNumberFormat="0" applyAlignment="0" applyProtection="0">
      <alignment horizontal="left" vertical="center" indent="1"/>
    </xf>
    <xf numFmtId="0" fontId="20" fillId="0" borderId="0" applyNumberFormat="0" applyAlignment="0" applyProtection="0">
      <alignment horizontal="left" vertical="center" indent="1"/>
    </xf>
    <xf numFmtId="0" fontId="12" fillId="18" borderId="0" applyNumberFormat="0" applyAlignment="0" applyProtection="0">
      <alignment horizontal="left" vertical="center" indent="1"/>
    </xf>
    <xf numFmtId="0" fontId="12" fillId="19" borderId="0" applyNumberFormat="0" applyAlignment="0" applyProtection="0">
      <alignment horizontal="left" vertical="center" indent="1"/>
    </xf>
    <xf numFmtId="0" fontId="12" fillId="20" borderId="0" applyNumberFormat="0" applyAlignment="0" applyProtection="0">
      <alignment horizontal="left" vertical="center" indent="1"/>
    </xf>
    <xf numFmtId="0" fontId="12" fillId="21" borderId="0" applyNumberFormat="0" applyAlignment="0" applyProtection="0">
      <alignment horizontal="left" vertical="center" indent="1"/>
    </xf>
    <xf numFmtId="0" fontId="4" fillId="0" borderId="18" applyNumberFormat="0" applyProtection="0">
      <alignment horizontal="left" vertical="center" indent="1"/>
    </xf>
    <xf numFmtId="0" fontId="25" fillId="0" borderId="0"/>
    <xf numFmtId="0" fontId="1" fillId="0" borderId="0"/>
    <xf numFmtId="9" fontId="1" fillId="0" borderId="0" applyFont="0" applyFill="0" applyBorder="0" applyAlignment="0" applyProtection="0"/>
    <xf numFmtId="0" fontId="26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3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</cellStyleXfs>
  <cellXfs count="29">
    <xf numFmtId="0" fontId="0" fillId="0" borderId="0" xfId="0"/>
    <xf numFmtId="0" fontId="3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1" xfId="0" applyBorder="1"/>
    <xf numFmtId="3" fontId="0" fillId="0" borderId="1" xfId="0" applyNumberFormat="1" applyBorder="1"/>
    <xf numFmtId="164" fontId="0" fillId="0" borderId="1" xfId="1" applyNumberFormat="1" applyFont="1" applyBorder="1"/>
    <xf numFmtId="165" fontId="0" fillId="0" borderId="1" xfId="0" applyNumberFormat="1" applyBorder="1"/>
    <xf numFmtId="0" fontId="2" fillId="2" borderId="0" xfId="0" applyFont="1" applyFill="1" applyAlignment="1">
      <alignment horizontal="center"/>
    </xf>
    <xf numFmtId="166" fontId="0" fillId="0" borderId="1" xfId="0" applyNumberFormat="1" applyBorder="1"/>
    <xf numFmtId="167" fontId="0" fillId="0" borderId="1" xfId="0" applyNumberFormat="1" applyBorder="1"/>
    <xf numFmtId="167" fontId="0" fillId="0" borderId="1" xfId="0" applyNumberFormat="1" applyBorder="1" applyAlignment="1">
      <alignment horizontal="right"/>
    </xf>
    <xf numFmtId="167" fontId="0" fillId="0" borderId="1" xfId="1" applyNumberFormat="1" applyFont="1" applyBorder="1"/>
    <xf numFmtId="168" fontId="0" fillId="0" borderId="1" xfId="0" applyNumberFormat="1" applyBorder="1"/>
    <xf numFmtId="0" fontId="7" fillId="0" borderId="0" xfId="0" applyFont="1"/>
    <xf numFmtId="0" fontId="0" fillId="0" borderId="1" xfId="0" applyFont="1" applyBorder="1"/>
    <xf numFmtId="168" fontId="7" fillId="0" borderId="5" xfId="0" applyNumberFormat="1" applyFont="1" applyFill="1" applyBorder="1" applyAlignment="1">
      <alignment vertical="center"/>
    </xf>
    <xf numFmtId="0" fontId="6" fillId="0" borderId="6" xfId="0" applyFont="1" applyFill="1" applyBorder="1"/>
    <xf numFmtId="3" fontId="0" fillId="0" borderId="0" xfId="0" applyNumberFormat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66" fontId="0" fillId="0" borderId="0" xfId="0" applyNumberFormat="1"/>
    <xf numFmtId="3" fontId="0" fillId="0" borderId="1" xfId="0" applyNumberFormat="1" applyFill="1" applyBorder="1"/>
    <xf numFmtId="166" fontId="0" fillId="0" borderId="1" xfId="0" applyNumberFormat="1" applyFill="1" applyBorder="1"/>
    <xf numFmtId="0" fontId="3" fillId="3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2" fillId="2" borderId="0" xfId="0" applyFont="1" applyFill="1" applyAlignment="1">
      <alignment horizontal="center"/>
    </xf>
  </cellXfs>
  <cellStyles count="138">
    <cellStyle name="Comma 2" xfId="84" xr:uid="{85FAB247-5289-4610-A002-0B284F218B72}"/>
    <cellStyle name="Comma 2 10" xfId="120" xr:uid="{FA30B8D3-AB4C-43A4-9E6C-8AA0DB6F4773}"/>
    <cellStyle name="Comma 2 11" xfId="124" xr:uid="{DCC2CD32-355B-4F2A-98FF-1AE92D1A61DD}"/>
    <cellStyle name="Comma 2 12" xfId="128" xr:uid="{DFEDBE06-36FD-4C46-AB7E-C71B3DBE27A5}"/>
    <cellStyle name="Comma 2 13" xfId="132" xr:uid="{4369E07F-B011-4AA9-98E1-1949A345FC02}"/>
    <cellStyle name="Comma 2 14" xfId="136" xr:uid="{949BF697-0421-4B58-8C42-E74B53780732}"/>
    <cellStyle name="Comma 2 2" xfId="88" xr:uid="{9D516483-F15F-4009-9F97-FE3EF2C7BF3D}"/>
    <cellStyle name="Comma 2 3" xfId="92" xr:uid="{017A3F82-D93A-4810-9EBE-33F324042231}"/>
    <cellStyle name="Comma 2 4" xfId="96" xr:uid="{B0B03EE8-5288-4277-B8BF-D069B990FA00}"/>
    <cellStyle name="Comma 2 5" xfId="100" xr:uid="{E2E94358-310D-41D1-B520-970AE0E9625C}"/>
    <cellStyle name="Comma 2 6" xfId="104" xr:uid="{4BB7E97C-F8A3-4375-904C-4242370D9F4A}"/>
    <cellStyle name="Comma 2 7" xfId="108" xr:uid="{2B8F583C-BE82-40AE-93C5-0FC90167D9F4}"/>
    <cellStyle name="Comma 2 8" xfId="112" xr:uid="{300A3A91-DE01-4E80-8B4E-8E373A02871D}"/>
    <cellStyle name="Comma 2 9" xfId="116" xr:uid="{504C7764-0D21-4A5B-8F71-1D79F4794438}"/>
    <cellStyle name="Comma 3" xfId="85" xr:uid="{D12BA2D2-07CC-455E-BA99-5615BB6AA594}"/>
    <cellStyle name="Comma 3 10" xfId="121" xr:uid="{2E6520B6-52BD-42E2-8B5B-61390D555B31}"/>
    <cellStyle name="Comma 3 11" xfId="125" xr:uid="{3B7AA601-CFBA-45A4-9794-5088BEFBC4DF}"/>
    <cellStyle name="Comma 3 12" xfId="129" xr:uid="{B0EFE98A-DC7C-483C-B691-DDA0A8DDD449}"/>
    <cellStyle name="Comma 3 13" xfId="133" xr:uid="{01DDC6B0-94AF-45EE-8776-16093B4CEF6D}"/>
    <cellStyle name="Comma 3 14" xfId="137" xr:uid="{D08609CA-22D6-44EC-8375-5EAE3E4F5BC6}"/>
    <cellStyle name="Comma 3 2" xfId="89" xr:uid="{1ED649CA-8156-48B3-9AA3-BB32DFD7E670}"/>
    <cellStyle name="Comma 3 3" xfId="93" xr:uid="{9E9CCA39-3D8D-4ACA-86E3-711D4AF59D36}"/>
    <cellStyle name="Comma 3 4" xfId="97" xr:uid="{4A0F9C0F-B58E-4128-B403-96E7E80497A1}"/>
    <cellStyle name="Comma 3 5" xfId="101" xr:uid="{6E915E57-8936-4948-B319-FD6CB3FA3315}"/>
    <cellStyle name="Comma 3 6" xfId="105" xr:uid="{89002381-E40D-43D5-8BBB-AF396C869F3E}"/>
    <cellStyle name="Comma 3 7" xfId="109" xr:uid="{4284DD16-F4CD-4419-A79B-AC771FDEF097}"/>
    <cellStyle name="Comma 3 8" xfId="113" xr:uid="{6A30AF25-328A-4152-8BDB-1A8BCF939C85}"/>
    <cellStyle name="Comma 3 9" xfId="117" xr:uid="{6C070434-0105-4652-971E-D52B2369B196}"/>
    <cellStyle name="Komma" xfId="1" builtinId="3"/>
    <cellStyle name="Komma 10" xfId="102" xr:uid="{492B29E2-0CAE-49AB-ADB7-41C9BE9480EC}"/>
    <cellStyle name="Komma 11" xfId="106" xr:uid="{CE23F6FF-18F9-47C6-80F4-2E6E769A5163}"/>
    <cellStyle name="Komma 12" xfId="110" xr:uid="{32B2858E-DC8E-48E5-86FC-DC23818CD9CE}"/>
    <cellStyle name="Komma 13" xfId="114" xr:uid="{C775FF4C-0759-407A-A0A0-F33EE028D398}"/>
    <cellStyle name="Komma 14" xfId="118" xr:uid="{95D2417C-92DA-4F7B-9ADA-50351603A678}"/>
    <cellStyle name="Komma 15" xfId="122" xr:uid="{A74A0378-BE21-47D6-9E21-6EFF4EA6011A}"/>
    <cellStyle name="Komma 16" xfId="126" xr:uid="{6688AB54-52D8-485A-9979-047DE4C2AF75}"/>
    <cellStyle name="Komma 17" xfId="130" xr:uid="{5B3CD996-24E1-4851-8745-5036648E569B}"/>
    <cellStyle name="Komma 18" xfId="134" xr:uid="{6A664EBE-43B1-44D3-9A9D-82BB0A7F9128}"/>
    <cellStyle name="Komma 2" xfId="8" xr:uid="{00000000-0005-0000-0000-000001000000}"/>
    <cellStyle name="Komma 2 10" xfId="115" xr:uid="{93AAA149-BC30-43E1-B4F4-7BED38268DE5}"/>
    <cellStyle name="Komma 2 11" xfId="119" xr:uid="{CA19F0D7-F5BB-4586-9F5F-CE31D602AC30}"/>
    <cellStyle name="Komma 2 12" xfId="123" xr:uid="{2E44F13D-8267-40B2-8407-664AE58D3AB9}"/>
    <cellStyle name="Komma 2 13" xfId="127" xr:uid="{88EA409A-D896-41D5-82B9-72F842AF450E}"/>
    <cellStyle name="Komma 2 14" xfId="131" xr:uid="{5CF28F98-00AF-4405-BB76-5DB9EDBE7C44}"/>
    <cellStyle name="Komma 2 15" xfId="135" xr:uid="{42100657-C148-405C-9449-B43C85FF09B6}"/>
    <cellStyle name="Komma 2 2" xfId="81" xr:uid="{1146EAB8-A98A-4D0E-A92C-32E443E4E937}"/>
    <cellStyle name="Komma 2 3" xfId="87" xr:uid="{C1BAFAC4-F4B7-497C-88BF-0C69D48C0E5A}"/>
    <cellStyle name="Komma 2 4" xfId="91" xr:uid="{9F372347-09EE-4642-BE48-DB0A68EFCE16}"/>
    <cellStyle name="Komma 2 5" xfId="95" xr:uid="{1055E38B-BAB5-4437-A9F5-0D476D7187EF}"/>
    <cellStyle name="Komma 2 6" xfId="99" xr:uid="{A9736980-A8E2-4DAF-AA8D-DD4E903424B1}"/>
    <cellStyle name="Komma 2 7" xfId="103" xr:uid="{3D26FAA4-C145-4B33-9C3C-122828A19032}"/>
    <cellStyle name="Komma 2 8" xfId="107" xr:uid="{94D7202A-8BA3-4B2B-ABBB-6F4E1BA5ABF5}"/>
    <cellStyle name="Komma 2 9" xfId="111" xr:uid="{0D865CCD-698D-4805-B2B5-9B3072ECBA16}"/>
    <cellStyle name="Komma 3" xfId="10" xr:uid="{B672CAFD-28B8-4827-B8C5-80A4B6B5D148}"/>
    <cellStyle name="Komma 4" xfId="11" xr:uid="{58FD0B87-4976-4DF1-A406-DE8B735633E9}"/>
    <cellStyle name="Komma 5" xfId="12" xr:uid="{698F8D83-9B5A-47B8-90AC-7F948B313653}"/>
    <cellStyle name="Komma 6" xfId="86" xr:uid="{BB2C4BDD-74BB-4CD2-AB70-74DC6D144CBA}"/>
    <cellStyle name="Komma 7" xfId="90" xr:uid="{DD31B547-A45F-4B1B-A91B-3610A5CBA4E7}"/>
    <cellStyle name="Komma 8" xfId="94" xr:uid="{B185B907-8F3C-4A34-9217-955AAB13E8B2}"/>
    <cellStyle name="Komma 9" xfId="98" xr:uid="{4BD05FE1-36E6-4DD3-9DB4-57DBEEF8B05F}"/>
    <cellStyle name="Normal_Sheet1" xfId="83" xr:uid="{2AFA74B7-029E-4E73-8BFC-B28F64E5E02B}"/>
    <cellStyle name="Normálna 2" xfId="78" xr:uid="{BE2C32B3-755E-45D0-8EA3-31CE9D1AAEC3}"/>
    <cellStyle name="normálne 2" xfId="80" xr:uid="{9D336637-8BE0-4507-8AC7-91510AB1F858}"/>
    <cellStyle name="Percentá 2" xfId="79" xr:uid="{F11E8939-CE12-4C9B-8F61-E9D7755C260A}"/>
    <cellStyle name="Prozent 2" xfId="4" xr:uid="{00000000-0005-0000-0000-000002000000}"/>
    <cellStyle name="Prozent 2 2" xfId="82" xr:uid="{930F7C62-7E96-4E79-A6CE-68559F5E6AC0}"/>
    <cellStyle name="Prozent 3" xfId="6" xr:uid="{00000000-0005-0000-0000-000003000000}"/>
    <cellStyle name="SAPBEXchaText" xfId="76" xr:uid="{5197F409-8E5D-4424-A9F7-6F141D9A2EAA}"/>
    <cellStyle name="SAPBEXstdData" xfId="63" xr:uid="{F5BF540E-5FD6-4B2F-9496-714F635F1C6E}"/>
    <cellStyle name="SAPBEXstdDataEmph" xfId="64" xr:uid="{E9414016-5483-4882-9BC8-2A2DEAF9CC13}"/>
    <cellStyle name="SAPBEXstdItem" xfId="61" xr:uid="{49D1F657-32E8-414C-9AB0-6BA72695ED8E}"/>
    <cellStyle name="SAPBEXstdItemX" xfId="62" xr:uid="{ABE88ED1-B343-41D2-A4AB-7287D535EBD2}"/>
    <cellStyle name="SAPBorder" xfId="32" xr:uid="{79B4C0A9-6BC4-4743-AC72-5914A7E734B8}"/>
    <cellStyle name="SAPBorder 2" xfId="68" xr:uid="{DD78A5EE-354B-4695-87E2-FE3FEB2620A7}"/>
    <cellStyle name="SAPBorder 3" xfId="47" xr:uid="{4F7E8B2A-7B77-43DE-A8CE-179386800D26}"/>
    <cellStyle name="SAPDataCell" xfId="13" xr:uid="{68DD950F-F144-4531-9E66-32A19DA3917F}"/>
    <cellStyle name="SAPDataCell 2" xfId="66" xr:uid="{ED0A540E-2957-4338-AA3B-EB5D686454CA}"/>
    <cellStyle name="SAPDataCell 3" xfId="45" xr:uid="{8A12542E-DCF0-4D37-8F4A-41B975FF6269}"/>
    <cellStyle name="SAPDataTotalCell" xfId="16" xr:uid="{1B76E360-BBE4-4657-A541-0E13007B3EDA}"/>
    <cellStyle name="SAPDataTotalCell 2" xfId="67" xr:uid="{062DBC28-2628-4714-80E5-1F7EDDD39247}"/>
    <cellStyle name="SAPDataTotalCell 3" xfId="46" xr:uid="{E8F46ADD-DDAF-45CC-947F-9EDF82F34110}"/>
    <cellStyle name="SAPDimensionCell" xfId="15" xr:uid="{4ED39938-CE6C-48D9-84BD-B6C31A5919B4}"/>
    <cellStyle name="SAPDimensionCell 2" xfId="65" xr:uid="{8C2E7295-B7C1-427E-92A1-B2CEC28F665C}"/>
    <cellStyle name="SAPDimensionCell 3" xfId="44" xr:uid="{38B71E6F-C9E0-49FF-AA6A-C80D0389B702}"/>
    <cellStyle name="SAPEditableDataCell" xfId="17" xr:uid="{C39B0186-E765-42CD-9A86-2775B1C9D065}"/>
    <cellStyle name="SAPEditableDataTotalCell" xfId="20" xr:uid="{A3D07152-E823-4438-9EBE-A4052FF672A9}"/>
    <cellStyle name="SAPEmphasized" xfId="40" xr:uid="{A305ED4D-1960-4AEF-B4C0-991E0B049445}"/>
    <cellStyle name="SAPEmphasizedEditableDataCell" xfId="55" xr:uid="{0D0C6944-E143-4303-9AD6-D713E23E571C}"/>
    <cellStyle name="SAPEmphasizedEditableDataTotalCell" xfId="56" xr:uid="{FA7C64D4-6FF5-4E10-A9B2-47238D4E550D}"/>
    <cellStyle name="SAPEmphasizedLockedDataCell" xfId="59" xr:uid="{F2564ADC-81B3-47B5-B9A1-277DC6493FB7}"/>
    <cellStyle name="SAPEmphasizedLockedDataTotalCell" xfId="60" xr:uid="{D5577F8F-C4D6-48AE-A074-FE8F4390D747}"/>
    <cellStyle name="SAPEmphasizedReadonlyDataCell" xfId="57" xr:uid="{951A6863-4203-410B-913D-C35B97728EC7}"/>
    <cellStyle name="SAPEmphasizedReadonlyDataTotalCell" xfId="58" xr:uid="{933DC233-B338-47C5-9537-8CB7A56F8C98}"/>
    <cellStyle name="SAPEmphasizedTotal" xfId="41" xr:uid="{598D7B2C-0B01-4120-9A3A-AF4514928022}"/>
    <cellStyle name="SAPExceptionLevel1" xfId="23" xr:uid="{C66BA7BA-CAD6-4D5C-A9B5-54A08E56FB11}"/>
    <cellStyle name="SAPExceptionLevel2" xfId="24" xr:uid="{331C86D6-8752-47AE-AE7C-4318081792B8}"/>
    <cellStyle name="SAPExceptionLevel3" xfId="25" xr:uid="{428E60C9-9BBB-4EED-988D-95880062F21C}"/>
    <cellStyle name="SAPExceptionLevel4" xfId="26" xr:uid="{44BEC7E1-88AF-4375-81E4-FD546F6C0437}"/>
    <cellStyle name="SAPExceptionLevel5" xfId="27" xr:uid="{F39B1B70-638D-40F7-92C4-B07FBBCF118C}"/>
    <cellStyle name="SAPExceptionLevel6" xfId="28" xr:uid="{17DAACDA-1586-4EB9-B5A4-433EE91931C5}"/>
    <cellStyle name="SAPExceptionLevel7" xfId="29" xr:uid="{FE89AD13-21ED-4C73-A08A-E3732EA00CFB}"/>
    <cellStyle name="SAPExceptionLevel8" xfId="30" xr:uid="{BB2D0D56-ACA1-40E9-9349-7618641BBD04}"/>
    <cellStyle name="SAPExceptionLevel9" xfId="31" xr:uid="{82F55371-4CA4-40C1-8E23-C7B549E7ABB9}"/>
    <cellStyle name="SAPHierarchyCell" xfId="42" xr:uid="{F7B2CE48-BC57-4981-82D6-D1882E51E152}"/>
    <cellStyle name="SAPHierarchyCell0" xfId="35" xr:uid="{51AD087C-CF82-464C-B777-7D0AEC27E587}"/>
    <cellStyle name="SAPHierarchyCell0 2" xfId="71" xr:uid="{60A113DE-A07A-4B93-8090-5F66CA1A9C3A}"/>
    <cellStyle name="SAPHierarchyCell0 3" xfId="50" xr:uid="{D1F37912-77C5-45E1-9DDE-231B1E03A0F4}"/>
    <cellStyle name="SAPHierarchyCell1" xfId="36" xr:uid="{AD9079E7-0CB6-411B-8EC2-C83F0D92EC62}"/>
    <cellStyle name="SAPHierarchyCell1 2" xfId="72" xr:uid="{143213B3-C4D6-4314-8B4A-BEA8AFCFF20F}"/>
    <cellStyle name="SAPHierarchyCell1 3" xfId="51" xr:uid="{4EE38BE5-2A9C-4148-9F65-EBA1593C0461}"/>
    <cellStyle name="SAPHierarchyCell2" xfId="37" xr:uid="{253FF985-DE36-46E8-8535-63A644B48BD5}"/>
    <cellStyle name="SAPHierarchyCell2 2" xfId="73" xr:uid="{88877D59-F18C-4AE9-8547-75FC54AF2263}"/>
    <cellStyle name="SAPHierarchyCell2 3" xfId="52" xr:uid="{9A3006D8-759B-4E23-AF63-EE2678C5095B}"/>
    <cellStyle name="SAPHierarchyCell3" xfId="38" xr:uid="{5C8DEC4E-17F5-4B5F-9894-D3B8716639D9}"/>
    <cellStyle name="SAPHierarchyCell3 2" xfId="74" xr:uid="{81F8EEE3-C4E3-484B-B724-9F785B961A9D}"/>
    <cellStyle name="SAPHierarchyCell3 3" xfId="53" xr:uid="{522901D8-9C32-493D-9697-FE7A8826939F}"/>
    <cellStyle name="SAPHierarchyCell4" xfId="39" xr:uid="{ECE09DEA-FBEC-47EB-A8AB-839041642122}"/>
    <cellStyle name="SAPHierarchyCell4 2" xfId="75" xr:uid="{22D3EFD1-9FD8-4F5D-A444-61907C118ADB}"/>
    <cellStyle name="SAPHierarchyCell4 3" xfId="54" xr:uid="{D2E47AA1-5C68-4C31-A326-48F9CC3C596F}"/>
    <cellStyle name="SAPHierarchyOddCell" xfId="43" xr:uid="{C02DEBBF-3E83-42A6-86EA-42156B22D6D9}"/>
    <cellStyle name="SAPLockedDataCell" xfId="19" xr:uid="{0F4CD595-C8F0-4330-9721-572B51F56648}"/>
    <cellStyle name="SAPLockedDataTotalCell" xfId="22" xr:uid="{C9DA787E-06D6-437B-95D9-F6DF8501802A}"/>
    <cellStyle name="SAPMemberCell" xfId="33" xr:uid="{95776F8D-2A08-4FD2-9577-5ED03807B701}"/>
    <cellStyle name="SAPMemberCell 2" xfId="69" xr:uid="{8CB42ED8-E6D4-420C-98B4-D8AFF9C5AF24}"/>
    <cellStyle name="SAPMemberCell 3" xfId="48" xr:uid="{26504443-1435-4E6E-9005-57DE1333E4F3}"/>
    <cellStyle name="SAPMemberTotalCell" xfId="34" xr:uid="{A4ACFDE3-830A-4E00-8D4F-697FFC2FA408}"/>
    <cellStyle name="SAPMemberTotalCell 2" xfId="70" xr:uid="{4CFDF5F4-750D-4E45-8A0A-AE77BA729EA4}"/>
    <cellStyle name="SAPMemberTotalCell 3" xfId="49" xr:uid="{05E57096-ED36-4BE3-B752-1B0B131E7310}"/>
    <cellStyle name="SAPReadonlyDataCell" xfId="18" xr:uid="{76CE4EA9-0642-4457-BF35-3F9FD2A229A7}"/>
    <cellStyle name="SAPReadonlyDataTotalCell" xfId="21" xr:uid="{6B2AEA1C-AB02-4793-A48E-5983366AB54B}"/>
    <cellStyle name="Standard" xfId="0" builtinId="0"/>
    <cellStyle name="Standard 2" xfId="3" xr:uid="{00000000-0005-0000-0000-000005000000}"/>
    <cellStyle name="Standard 2 2" xfId="9" xr:uid="{00000000-0005-0000-0000-000006000000}"/>
    <cellStyle name="Standard 2 2 2" xfId="14" xr:uid="{2143F5E4-9178-4D82-A8C8-1F65110CBC19}"/>
    <cellStyle name="Standard 3" xfId="2" xr:uid="{00000000-0005-0000-0000-000007000000}"/>
    <cellStyle name="Standard 4" xfId="5" xr:uid="{00000000-0005-0000-0000-000008000000}"/>
    <cellStyle name="Standard 4 2" xfId="77" xr:uid="{2EEED242-647C-4C98-8744-856B7B9B4D76}"/>
    <cellStyle name="Standard 5" xfId="7" xr:uid="{00000000-0005-0000-0000-000009000000}"/>
  </cellStyles>
  <dxfs count="202"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752475</xdr:colOff>
      <xdr:row>0</xdr:row>
      <xdr:rowOff>64294</xdr:rowOff>
    </xdr:from>
    <xdr:to>
      <xdr:col>15</xdr:col>
      <xdr:colOff>1085850</xdr:colOff>
      <xdr:row>2</xdr:row>
      <xdr:rowOff>67671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37444" y="64294"/>
          <a:ext cx="1273969" cy="3843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371495</xdr:colOff>
      <xdr:row>0</xdr:row>
      <xdr:rowOff>76200</xdr:rowOff>
    </xdr:from>
    <xdr:to>
      <xdr:col>13</xdr:col>
      <xdr:colOff>883464</xdr:colOff>
      <xdr:row>2</xdr:row>
      <xdr:rowOff>79577</xdr:rowOff>
    </xdr:to>
    <xdr:pic>
      <xdr:nvPicPr>
        <xdr:cNvPr id="16" name="Grafik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7183" y="76200"/>
          <a:ext cx="1273969" cy="3843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762000</xdr:colOff>
      <xdr:row>0</xdr:row>
      <xdr:rowOff>47625</xdr:rowOff>
    </xdr:from>
    <xdr:to>
      <xdr:col>15</xdr:col>
      <xdr:colOff>1095375</xdr:colOff>
      <xdr:row>2</xdr:row>
      <xdr:rowOff>51002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46969" y="47625"/>
          <a:ext cx="1273969" cy="3843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380999</xdr:colOff>
      <xdr:row>0</xdr:row>
      <xdr:rowOff>47625</xdr:rowOff>
    </xdr:from>
    <xdr:to>
      <xdr:col>13</xdr:col>
      <xdr:colOff>892968</xdr:colOff>
      <xdr:row>2</xdr:row>
      <xdr:rowOff>51002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96687" y="47625"/>
          <a:ext cx="1273969" cy="3843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OM\Statistik\T&#246;chterflugh&#228;fen\Verkehrsaufkommen%20VIE,%20MLA,%20KSC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änner"/>
      <sheetName val="Februar"/>
      <sheetName val="März"/>
      <sheetName val="April"/>
      <sheetName val="Mai"/>
      <sheetName val="Juni"/>
      <sheetName val="Juli"/>
      <sheetName val="August"/>
      <sheetName val="September"/>
      <sheetName val="Oktober"/>
      <sheetName val="November"/>
      <sheetName val="Dezemb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9">
          <cell r="D9">
            <v>226837</v>
          </cell>
        </row>
        <row r="31">
          <cell r="D31">
            <v>4634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2:R117"/>
  <sheetViews>
    <sheetView tabSelected="1" zoomScale="80" zoomScaleNormal="80" workbookViewId="0">
      <selection activeCell="A2" sqref="A2"/>
    </sheetView>
  </sheetViews>
  <sheetFormatPr baseColWidth="10" defaultRowHeight="15" x14ac:dyDescent="0.25"/>
  <cols>
    <col min="1" max="1" width="42.42578125" customWidth="1"/>
    <col min="14" max="14" width="16.5703125" customWidth="1"/>
    <col min="15" max="15" width="14.140625" bestFit="1" customWidth="1"/>
    <col min="16" max="16" width="17.140625" customWidth="1"/>
  </cols>
  <sheetData>
    <row r="2" spans="1:18" x14ac:dyDescent="0.25">
      <c r="A2" s="1" t="s">
        <v>24</v>
      </c>
    </row>
    <row r="3" spans="1:18" x14ac:dyDescent="0.25">
      <c r="A3" s="1"/>
    </row>
    <row r="4" spans="1:18" x14ac:dyDescent="0.25">
      <c r="B4" s="28">
        <v>2021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</row>
    <row r="5" spans="1:18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 t="s">
        <v>20</v>
      </c>
      <c r="O5" s="2"/>
      <c r="P5" s="2" t="s">
        <v>20</v>
      </c>
    </row>
    <row r="6" spans="1:18" x14ac:dyDescent="0.25">
      <c r="A6" s="1"/>
      <c r="B6" s="21" t="s">
        <v>12</v>
      </c>
      <c r="C6" s="21" t="s">
        <v>13</v>
      </c>
      <c r="D6" s="21" t="s">
        <v>0</v>
      </c>
      <c r="E6" s="21" t="s">
        <v>14</v>
      </c>
      <c r="F6" s="21" t="s">
        <v>1</v>
      </c>
      <c r="G6" s="21" t="s">
        <v>2</v>
      </c>
      <c r="H6" s="21" t="s">
        <v>3</v>
      </c>
      <c r="I6" s="21" t="s">
        <v>15</v>
      </c>
      <c r="J6" s="21" t="s">
        <v>16</v>
      </c>
      <c r="K6" s="21" t="s">
        <v>17</v>
      </c>
      <c r="L6" s="21" t="s">
        <v>18</v>
      </c>
      <c r="M6" s="21" t="s">
        <v>19</v>
      </c>
      <c r="N6" s="21" t="s">
        <v>21</v>
      </c>
      <c r="O6" s="21" t="s">
        <v>4</v>
      </c>
      <c r="P6" s="21" t="s">
        <v>4</v>
      </c>
    </row>
    <row r="7" spans="1:18" x14ac:dyDescent="0.25">
      <c r="A7" s="25" t="s">
        <v>5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7"/>
    </row>
    <row r="8" spans="1:18" x14ac:dyDescent="0.25">
      <c r="A8" s="5" t="s">
        <v>6</v>
      </c>
      <c r="B8" s="6">
        <v>198295</v>
      </c>
      <c r="C8" s="6">
        <v>158786</v>
      </c>
      <c r="D8" s="6">
        <v>215637</v>
      </c>
      <c r="E8" s="6">
        <v>269127</v>
      </c>
      <c r="F8" s="6">
        <v>399518</v>
      </c>
      <c r="G8" s="6">
        <v>725230</v>
      </c>
      <c r="H8" s="6">
        <v>1474634</v>
      </c>
      <c r="I8" s="6">
        <v>1778146</v>
      </c>
      <c r="J8" s="6">
        <v>1575315</v>
      </c>
      <c r="K8" s="6">
        <v>1573155</v>
      </c>
      <c r="L8" s="6"/>
      <c r="M8" s="6"/>
      <c r="N8" s="8">
        <f>(K8/K37-1)*100</f>
        <v>316.06079760491082</v>
      </c>
      <c r="O8" s="6">
        <f>SUM(B8:M8)</f>
        <v>8367843</v>
      </c>
      <c r="P8" s="8">
        <f>(O8/SUM(B37:K37)-1)*100</f>
        <v>13.002819991827131</v>
      </c>
    </row>
    <row r="9" spans="1:18" x14ac:dyDescent="0.25">
      <c r="A9" s="5" t="s">
        <v>7</v>
      </c>
      <c r="B9" s="6">
        <v>148310</v>
      </c>
      <c r="C9" s="6">
        <v>122115</v>
      </c>
      <c r="D9" s="6">
        <v>155837</v>
      </c>
      <c r="E9" s="6">
        <v>177654</v>
      </c>
      <c r="F9" s="6">
        <v>253580</v>
      </c>
      <c r="G9" s="6">
        <v>533030</v>
      </c>
      <c r="H9" s="6">
        <v>1101619</v>
      </c>
      <c r="I9" s="6">
        <v>1312802</v>
      </c>
      <c r="J9" s="6">
        <v>1224539</v>
      </c>
      <c r="K9" s="6">
        <v>1229852</v>
      </c>
      <c r="L9" s="6"/>
      <c r="M9" s="6"/>
      <c r="N9" s="8">
        <f t="shared" ref="N9:N12" si="0">(K9/K38-1)*100</f>
        <v>339.43688140922569</v>
      </c>
      <c r="O9" s="6">
        <f t="shared" ref="O9:O12" si="1">SUM(B9:M9)</f>
        <v>6259338</v>
      </c>
      <c r="P9" s="8">
        <f t="shared" ref="P9:P12" si="2">(O9/SUM(B38:K38)-1)*100</f>
        <v>4.5392887169467988</v>
      </c>
    </row>
    <row r="10" spans="1:18" x14ac:dyDescent="0.25">
      <c r="A10" s="5" t="s">
        <v>8</v>
      </c>
      <c r="B10" s="6">
        <v>47366</v>
      </c>
      <c r="C10" s="6">
        <v>35084</v>
      </c>
      <c r="D10" s="6">
        <v>57092</v>
      </c>
      <c r="E10" s="6">
        <v>89600</v>
      </c>
      <c r="F10" s="6">
        <v>143736</v>
      </c>
      <c r="G10" s="6">
        <v>188452</v>
      </c>
      <c r="H10" s="6">
        <v>367226</v>
      </c>
      <c r="I10" s="6">
        <v>460458</v>
      </c>
      <c r="J10" s="6">
        <v>346610</v>
      </c>
      <c r="K10" s="6">
        <v>340176</v>
      </c>
      <c r="L10" s="6"/>
      <c r="M10" s="6"/>
      <c r="N10" s="8">
        <f t="shared" si="0"/>
        <v>253.65742088410195</v>
      </c>
      <c r="O10" s="6">
        <f t="shared" si="1"/>
        <v>2075800</v>
      </c>
      <c r="P10" s="8">
        <f t="shared" si="2"/>
        <v>47.652343388791273</v>
      </c>
    </row>
    <row r="11" spans="1:18" x14ac:dyDescent="0.25">
      <c r="A11" s="5" t="s">
        <v>9</v>
      </c>
      <c r="B11" s="6">
        <v>3733</v>
      </c>
      <c r="C11" s="6">
        <v>2806</v>
      </c>
      <c r="D11" s="6">
        <v>3879</v>
      </c>
      <c r="E11" s="6">
        <v>5009</v>
      </c>
      <c r="F11" s="6">
        <v>5806</v>
      </c>
      <c r="G11" s="6">
        <v>8222</v>
      </c>
      <c r="H11" s="6">
        <v>13578</v>
      </c>
      <c r="I11" s="6">
        <v>15270</v>
      </c>
      <c r="J11" s="6">
        <v>14674</v>
      </c>
      <c r="K11" s="6">
        <v>14533</v>
      </c>
      <c r="L11" s="6"/>
      <c r="M11" s="6"/>
      <c r="N11" s="8">
        <f t="shared" si="0"/>
        <v>108.03034640709993</v>
      </c>
      <c r="O11" s="6">
        <f t="shared" si="1"/>
        <v>87510</v>
      </c>
      <c r="P11" s="8">
        <f t="shared" si="2"/>
        <v>-5.2537804376628916E-2</v>
      </c>
    </row>
    <row r="12" spans="1:18" x14ac:dyDescent="0.25">
      <c r="A12" s="5" t="s">
        <v>10</v>
      </c>
      <c r="B12" s="10">
        <v>19734820.170000002</v>
      </c>
      <c r="C12" s="10">
        <v>18543188</v>
      </c>
      <c r="D12" s="10">
        <v>21546981</v>
      </c>
      <c r="E12" s="10">
        <v>21803158.57</v>
      </c>
      <c r="F12" s="10">
        <v>21814697.149999999</v>
      </c>
      <c r="G12" s="10">
        <v>21353897.93</v>
      </c>
      <c r="H12" s="10">
        <v>21691015.57</v>
      </c>
      <c r="I12" s="10">
        <v>20249187.689999998</v>
      </c>
      <c r="J12" s="10">
        <v>21440358.009999998</v>
      </c>
      <c r="K12" s="10">
        <v>24678522.23</v>
      </c>
      <c r="L12" s="10"/>
      <c r="M12" s="10"/>
      <c r="N12" s="8">
        <f t="shared" si="0"/>
        <v>26.316917258846793</v>
      </c>
      <c r="O12" s="10">
        <f t="shared" si="1"/>
        <v>212855826.31999999</v>
      </c>
      <c r="P12" s="8">
        <f t="shared" si="2"/>
        <v>19.975916676243031</v>
      </c>
      <c r="R12" s="22"/>
    </row>
    <row r="13" spans="1:18" x14ac:dyDescent="0.25">
      <c r="A13" s="25" t="s">
        <v>22</v>
      </c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7"/>
    </row>
    <row r="14" spans="1:18" x14ac:dyDescent="0.25">
      <c r="A14" s="5" t="s">
        <v>6</v>
      </c>
      <c r="B14" s="6">
        <v>38938</v>
      </c>
      <c r="C14" s="6">
        <v>27524</v>
      </c>
      <c r="D14" s="6">
        <v>32033</v>
      </c>
      <c r="E14" s="6">
        <v>39392</v>
      </c>
      <c r="F14" s="6">
        <v>75420</v>
      </c>
      <c r="G14" s="6">
        <v>190505</v>
      </c>
      <c r="H14" s="23">
        <v>311692</v>
      </c>
      <c r="I14" s="6">
        <v>407435</v>
      </c>
      <c r="J14" s="6">
        <v>418473</v>
      </c>
      <c r="K14" s="6">
        <v>428426</v>
      </c>
      <c r="L14" s="6"/>
      <c r="M14" s="6"/>
      <c r="N14" s="8">
        <f>(K14/K43-1)*100</f>
        <v>288.25693727004153</v>
      </c>
      <c r="O14" s="6">
        <f>SUM(B14:M14)</f>
        <v>1969838</v>
      </c>
      <c r="P14" s="8">
        <f>(O14/SUM(B43:K43)-1)*100</f>
        <v>18.543539748450378</v>
      </c>
    </row>
    <row r="15" spans="1:18" x14ac:dyDescent="0.25">
      <c r="A15" s="5" t="s">
        <v>7</v>
      </c>
      <c r="B15" s="6">
        <v>38784</v>
      </c>
      <c r="C15" s="6">
        <v>27460</v>
      </c>
      <c r="D15" s="6">
        <v>31972</v>
      </c>
      <c r="E15" s="6">
        <v>39346</v>
      </c>
      <c r="F15" s="6">
        <v>75387</v>
      </c>
      <c r="G15" s="6">
        <v>190412</v>
      </c>
      <c r="H15" s="23">
        <v>311279</v>
      </c>
      <c r="I15" s="6">
        <v>406256</v>
      </c>
      <c r="J15" s="6">
        <v>417938</v>
      </c>
      <c r="K15" s="6">
        <v>427787</v>
      </c>
      <c r="L15" s="6"/>
      <c r="M15" s="6"/>
      <c r="N15" s="8">
        <f t="shared" ref="N15:N18" si="3">(K15/K44-1)*100</f>
        <v>288.64288829130021</v>
      </c>
      <c r="O15" s="6">
        <f t="shared" ref="O15:O18" si="4">SUM(B15:M15)</f>
        <v>1966621</v>
      </c>
      <c r="P15" s="8">
        <f t="shared" ref="P15:P18" si="5">(O15/SUM(B44:K44)-1)*100</f>
        <v>19.100367604755242</v>
      </c>
    </row>
    <row r="16" spans="1:18" x14ac:dyDescent="0.25">
      <c r="A16" s="5" t="s">
        <v>8</v>
      </c>
      <c r="B16" s="6">
        <v>154</v>
      </c>
      <c r="C16" s="6">
        <v>62</v>
      </c>
      <c r="D16" s="6">
        <v>50</v>
      </c>
      <c r="E16" s="6">
        <v>42</v>
      </c>
      <c r="F16" s="6">
        <v>26</v>
      </c>
      <c r="G16" s="6">
        <v>88</v>
      </c>
      <c r="H16" s="23">
        <v>402</v>
      </c>
      <c r="I16" s="6">
        <v>1150</v>
      </c>
      <c r="J16" s="6">
        <v>520</v>
      </c>
      <c r="K16" s="6">
        <v>632</v>
      </c>
      <c r="L16" s="6"/>
      <c r="M16" s="6"/>
      <c r="N16" s="8">
        <f t="shared" si="3"/>
        <v>146.875</v>
      </c>
      <c r="O16" s="6">
        <f t="shared" si="4"/>
        <v>3126</v>
      </c>
      <c r="P16" s="8">
        <f t="shared" si="5"/>
        <v>-69.364954919639359</v>
      </c>
    </row>
    <row r="17" spans="1:16" x14ac:dyDescent="0.25">
      <c r="A17" s="5" t="s">
        <v>9</v>
      </c>
      <c r="B17" s="6">
        <v>621</v>
      </c>
      <c r="C17" s="6">
        <v>442</v>
      </c>
      <c r="D17" s="6">
        <v>499</v>
      </c>
      <c r="E17" s="6">
        <v>673</v>
      </c>
      <c r="F17" s="6">
        <v>843</v>
      </c>
      <c r="G17" s="6">
        <v>1983</v>
      </c>
      <c r="H17" s="23">
        <v>3402</v>
      </c>
      <c r="I17" s="6">
        <v>3796</v>
      </c>
      <c r="J17" s="6">
        <v>3414</v>
      </c>
      <c r="K17" s="6">
        <v>3508</v>
      </c>
      <c r="L17" s="6"/>
      <c r="M17" s="6"/>
      <c r="N17" s="8">
        <f t="shared" si="3"/>
        <v>116.27620221948214</v>
      </c>
      <c r="O17" s="6">
        <f t="shared" si="4"/>
        <v>19181</v>
      </c>
      <c r="P17" s="8">
        <f t="shared" si="5"/>
        <v>10.879241574657495</v>
      </c>
    </row>
    <row r="18" spans="1:16" x14ac:dyDescent="0.25">
      <c r="A18" s="5" t="s">
        <v>10</v>
      </c>
      <c r="B18" s="10">
        <v>1075380</v>
      </c>
      <c r="C18" s="10">
        <v>1241127</v>
      </c>
      <c r="D18" s="10">
        <v>1425188</v>
      </c>
      <c r="E18" s="10">
        <v>1082436</v>
      </c>
      <c r="F18" s="10">
        <v>1207734</v>
      </c>
      <c r="G18" s="10">
        <v>1323766</v>
      </c>
      <c r="H18" s="24">
        <v>1173056</v>
      </c>
      <c r="I18" s="10">
        <v>1399617</v>
      </c>
      <c r="J18" s="10">
        <v>1153652</v>
      </c>
      <c r="K18" s="10">
        <v>1300514</v>
      </c>
      <c r="L18" s="10"/>
      <c r="M18" s="10"/>
      <c r="N18" s="8">
        <f t="shared" si="3"/>
        <v>5.0539238692385524</v>
      </c>
      <c r="O18" s="10">
        <f t="shared" si="4"/>
        <v>12382470</v>
      </c>
      <c r="P18" s="8">
        <f t="shared" si="5"/>
        <v>-5.9197424508245717</v>
      </c>
    </row>
    <row r="19" spans="1:16" x14ac:dyDescent="0.25">
      <c r="A19" s="25" t="s">
        <v>23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7"/>
    </row>
    <row r="20" spans="1:16" x14ac:dyDescent="0.25">
      <c r="A20" s="5" t="s">
        <v>6</v>
      </c>
      <c r="B20" s="6">
        <v>2885</v>
      </c>
      <c r="C20" s="6">
        <v>1791</v>
      </c>
      <c r="D20" s="6">
        <v>1459</v>
      </c>
      <c r="E20" s="6">
        <v>2288</v>
      </c>
      <c r="F20" s="6">
        <v>4260</v>
      </c>
      <c r="G20" s="6">
        <v>10543</v>
      </c>
      <c r="H20" s="6">
        <v>30876</v>
      </c>
      <c r="I20" s="6">
        <v>38210</v>
      </c>
      <c r="J20" s="6">
        <v>23766</v>
      </c>
      <c r="K20" s="6">
        <v>19272</v>
      </c>
      <c r="L20" s="6"/>
      <c r="M20" s="6"/>
      <c r="N20" s="8">
        <f>(K20/K49-1)*100</f>
        <v>244.69683419781791</v>
      </c>
      <c r="O20" s="6">
        <f>SUM(B20:M20)</f>
        <v>135350</v>
      </c>
      <c r="P20" s="8">
        <f>(O20/SUM(B49:K49)-1)*100</f>
        <v>50.053768805223896</v>
      </c>
    </row>
    <row r="21" spans="1:16" x14ac:dyDescent="0.25">
      <c r="A21" s="5" t="s">
        <v>7</v>
      </c>
      <c r="B21" s="6">
        <v>2885</v>
      </c>
      <c r="C21" s="6">
        <v>1791</v>
      </c>
      <c r="D21" s="6">
        <v>1459</v>
      </c>
      <c r="E21" s="6">
        <v>2288</v>
      </c>
      <c r="F21" s="6">
        <v>4260</v>
      </c>
      <c r="G21" s="6">
        <v>10543</v>
      </c>
      <c r="H21" s="6">
        <v>30876</v>
      </c>
      <c r="I21" s="6">
        <v>38210</v>
      </c>
      <c r="J21" s="6">
        <v>23766</v>
      </c>
      <c r="K21" s="6">
        <v>19272</v>
      </c>
      <c r="L21" s="6"/>
      <c r="M21" s="6"/>
      <c r="N21" s="8">
        <f t="shared" ref="N21:N24" si="6">(K21/K50-1)*100</f>
        <v>244.69683419781791</v>
      </c>
      <c r="O21" s="6">
        <f t="shared" ref="O21:O24" si="7">SUM(B21:M21)</f>
        <v>135350</v>
      </c>
      <c r="P21" s="8">
        <f t="shared" ref="P21:P24" si="8">(O21/SUM(B50:K50)-1)*100</f>
        <v>50.193637160580138</v>
      </c>
    </row>
    <row r="22" spans="1:16" x14ac:dyDescent="0.25">
      <c r="A22" s="5" t="s">
        <v>8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/>
      <c r="M22" s="6"/>
      <c r="N22" s="8"/>
      <c r="O22" s="6">
        <f t="shared" si="7"/>
        <v>0</v>
      </c>
      <c r="P22" s="8"/>
    </row>
    <row r="23" spans="1:16" x14ac:dyDescent="0.25">
      <c r="A23" s="5" t="s">
        <v>9</v>
      </c>
      <c r="B23" s="6">
        <v>38</v>
      </c>
      <c r="C23" s="6">
        <v>16</v>
      </c>
      <c r="D23" s="6">
        <v>18</v>
      </c>
      <c r="E23" s="6">
        <v>30</v>
      </c>
      <c r="F23" s="6">
        <v>48</v>
      </c>
      <c r="G23" s="6">
        <v>114</v>
      </c>
      <c r="H23" s="23">
        <v>232</v>
      </c>
      <c r="I23" s="6">
        <v>256</v>
      </c>
      <c r="J23" s="6">
        <v>220</v>
      </c>
      <c r="K23" s="6">
        <v>174</v>
      </c>
      <c r="L23" s="6"/>
      <c r="M23" s="6"/>
      <c r="N23" s="8">
        <f t="shared" si="6"/>
        <v>64.150943396226424</v>
      </c>
      <c r="O23" s="6">
        <f t="shared" si="7"/>
        <v>1146</v>
      </c>
      <c r="P23" s="8">
        <f t="shared" si="8"/>
        <v>-17.016654598117309</v>
      </c>
    </row>
    <row r="24" spans="1:16" x14ac:dyDescent="0.25">
      <c r="A24" s="5" t="s">
        <v>10</v>
      </c>
      <c r="B24" s="10">
        <v>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/>
      <c r="M24" s="10"/>
      <c r="N24" s="8"/>
      <c r="O24" s="10">
        <f t="shared" si="7"/>
        <v>0</v>
      </c>
      <c r="P24" s="8">
        <f t="shared" si="8"/>
        <v>-100</v>
      </c>
    </row>
    <row r="25" spans="1:16" x14ac:dyDescent="0.25">
      <c r="A25" s="25" t="s">
        <v>11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7"/>
    </row>
    <row r="26" spans="1:16" x14ac:dyDescent="0.25">
      <c r="A26" s="5" t="s">
        <v>6</v>
      </c>
      <c r="B26" s="6">
        <v>240118</v>
      </c>
      <c r="C26" s="6">
        <v>188101</v>
      </c>
      <c r="D26" s="6">
        <v>249129</v>
      </c>
      <c r="E26" s="6">
        <v>310807</v>
      </c>
      <c r="F26" s="6">
        <v>479198</v>
      </c>
      <c r="G26" s="6">
        <v>926278</v>
      </c>
      <c r="H26" s="6">
        <v>1817202</v>
      </c>
      <c r="I26" s="6">
        <v>2223791</v>
      </c>
      <c r="J26" s="6">
        <v>2017554</v>
      </c>
      <c r="K26" s="6">
        <v>2020853</v>
      </c>
      <c r="L26" s="6"/>
      <c r="M26" s="6"/>
      <c r="N26" s="8">
        <f>(K26/K55-1)*100</f>
        <v>309.04312166527677</v>
      </c>
      <c r="O26" s="6">
        <f>SUM(B26:M26)</f>
        <v>10473031</v>
      </c>
      <c r="P26" s="8">
        <f>(O26/SUM(B55:K55)-1)*100</f>
        <v>14.373268994146148</v>
      </c>
    </row>
    <row r="27" spans="1:16" x14ac:dyDescent="0.25">
      <c r="A27" s="5" t="s">
        <v>7</v>
      </c>
      <c r="B27" s="6">
        <v>189979</v>
      </c>
      <c r="C27" s="6">
        <v>151366</v>
      </c>
      <c r="D27" s="6">
        <v>189268</v>
      </c>
      <c r="E27" s="6">
        <v>219288</v>
      </c>
      <c r="F27" s="6">
        <v>333227</v>
      </c>
      <c r="G27" s="6">
        <v>733985</v>
      </c>
      <c r="H27" s="23">
        <v>1443774</v>
      </c>
      <c r="I27" s="23">
        <v>1757268</v>
      </c>
      <c r="J27" s="6">
        <v>1666243</v>
      </c>
      <c r="K27" s="6">
        <v>1676911</v>
      </c>
      <c r="L27" s="6"/>
      <c r="M27" s="6"/>
      <c r="N27" s="8">
        <f t="shared" ref="N27:N30" si="9">(K27/K56-1)*100</f>
        <v>323.9623495384709</v>
      </c>
      <c r="O27" s="6">
        <f t="shared" ref="O27:O30" si="10">SUM(B27:M27)</f>
        <v>8361309</v>
      </c>
      <c r="P27" s="8">
        <f t="shared" ref="P27:P30" si="11">(O27/SUM(B56:K56)-1)*100</f>
        <v>8.1824913347875228</v>
      </c>
    </row>
    <row r="28" spans="1:16" x14ac:dyDescent="0.25">
      <c r="A28" s="5" t="s">
        <v>8</v>
      </c>
      <c r="B28" s="6">
        <v>47520</v>
      </c>
      <c r="C28" s="6">
        <v>35146</v>
      </c>
      <c r="D28" s="6">
        <v>57142</v>
      </c>
      <c r="E28" s="6">
        <v>89642</v>
      </c>
      <c r="F28" s="6">
        <v>143762</v>
      </c>
      <c r="G28" s="6">
        <v>188540</v>
      </c>
      <c r="H28" s="23">
        <v>367628</v>
      </c>
      <c r="I28" s="23">
        <v>461608</v>
      </c>
      <c r="J28" s="6">
        <v>347130</v>
      </c>
      <c r="K28" s="6">
        <v>340808</v>
      </c>
      <c r="L28" s="6"/>
      <c r="M28" s="6"/>
      <c r="N28" s="8">
        <f t="shared" si="9"/>
        <v>253.3739786819294</v>
      </c>
      <c r="O28" s="6">
        <f t="shared" si="10"/>
        <v>2078926</v>
      </c>
      <c r="P28" s="8">
        <f t="shared" si="11"/>
        <v>46.809135680762438</v>
      </c>
    </row>
    <row r="29" spans="1:16" x14ac:dyDescent="0.25">
      <c r="A29" s="5" t="s">
        <v>9</v>
      </c>
      <c r="B29" s="6">
        <v>4392</v>
      </c>
      <c r="C29" s="6">
        <v>3264</v>
      </c>
      <c r="D29" s="6">
        <v>4396</v>
      </c>
      <c r="E29" s="6">
        <v>5712</v>
      </c>
      <c r="F29" s="6">
        <v>6697</v>
      </c>
      <c r="G29" s="6">
        <v>10319</v>
      </c>
      <c r="H29" s="23">
        <v>17212</v>
      </c>
      <c r="I29" s="23">
        <v>19322</v>
      </c>
      <c r="J29" s="6">
        <v>18308</v>
      </c>
      <c r="K29" s="6">
        <v>18215</v>
      </c>
      <c r="L29" s="6"/>
      <c r="M29" s="6"/>
      <c r="N29" s="8">
        <f t="shared" si="9"/>
        <v>109.03144365389031</v>
      </c>
      <c r="O29" s="6">
        <f t="shared" si="10"/>
        <v>107837</v>
      </c>
      <c r="P29" s="8">
        <f t="shared" si="11"/>
        <v>1.5070221017357666</v>
      </c>
    </row>
    <row r="30" spans="1:16" x14ac:dyDescent="0.25">
      <c r="A30" s="5" t="s">
        <v>10</v>
      </c>
      <c r="B30" s="10">
        <v>20810200.170000002</v>
      </c>
      <c r="C30" s="10">
        <v>19784315</v>
      </c>
      <c r="D30" s="10">
        <v>22972169</v>
      </c>
      <c r="E30" s="10">
        <v>22885594.57</v>
      </c>
      <c r="F30" s="10">
        <v>23022431.149999999</v>
      </c>
      <c r="G30" s="10">
        <v>22677663.93</v>
      </c>
      <c r="H30" s="10">
        <v>22864071.57</v>
      </c>
      <c r="I30" s="10">
        <v>21648804.689999998</v>
      </c>
      <c r="J30" s="10">
        <v>22594010.009999998</v>
      </c>
      <c r="K30" s="10">
        <v>25979036.23</v>
      </c>
      <c r="L30" s="10"/>
      <c r="M30" s="10"/>
      <c r="N30" s="8">
        <f t="shared" si="9"/>
        <v>25.049885732510969</v>
      </c>
      <c r="O30" s="10">
        <f t="shared" si="10"/>
        <v>225238296.31999999</v>
      </c>
      <c r="P30" s="8">
        <f t="shared" si="11"/>
        <v>18.184598814176709</v>
      </c>
    </row>
    <row r="31" spans="1:16" x14ac:dyDescent="0.25">
      <c r="A31" s="18" t="s">
        <v>60</v>
      </c>
    </row>
    <row r="33" spans="1:16" x14ac:dyDescent="0.25">
      <c r="B33" s="28">
        <v>2020</v>
      </c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</row>
    <row r="34" spans="1:16" s="1" customFormat="1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 t="s">
        <v>20</v>
      </c>
      <c r="O34" s="2"/>
      <c r="P34" s="2" t="s">
        <v>20</v>
      </c>
    </row>
    <row r="35" spans="1:16" s="1" customFormat="1" x14ac:dyDescent="0.25">
      <c r="B35" s="20" t="s">
        <v>12</v>
      </c>
      <c r="C35" s="20" t="s">
        <v>13</v>
      </c>
      <c r="D35" s="20" t="s">
        <v>0</v>
      </c>
      <c r="E35" s="20" t="s">
        <v>14</v>
      </c>
      <c r="F35" s="20" t="s">
        <v>1</v>
      </c>
      <c r="G35" s="20" t="s">
        <v>2</v>
      </c>
      <c r="H35" s="20" t="s">
        <v>3</v>
      </c>
      <c r="I35" s="20" t="s">
        <v>15</v>
      </c>
      <c r="J35" s="20" t="s">
        <v>16</v>
      </c>
      <c r="K35" s="20" t="s">
        <v>17</v>
      </c>
      <c r="L35" s="20" t="s">
        <v>18</v>
      </c>
      <c r="M35" s="20" t="s">
        <v>19</v>
      </c>
      <c r="N35" s="20" t="s">
        <v>21</v>
      </c>
      <c r="O35" s="20" t="s">
        <v>4</v>
      </c>
      <c r="P35" s="20" t="s">
        <v>4</v>
      </c>
    </row>
    <row r="36" spans="1:16" x14ac:dyDescent="0.25">
      <c r="A36" s="25" t="s">
        <v>5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7"/>
    </row>
    <row r="37" spans="1:16" x14ac:dyDescent="0.25">
      <c r="A37" s="5" t="s">
        <v>6</v>
      </c>
      <c r="B37" s="6">
        <v>2093673</v>
      </c>
      <c r="C37" s="6">
        <v>2017461</v>
      </c>
      <c r="D37" s="6">
        <v>808454</v>
      </c>
      <c r="E37" s="6">
        <v>12632</v>
      </c>
      <c r="F37" s="6">
        <v>20202</v>
      </c>
      <c r="G37" s="6">
        <v>138124</v>
      </c>
      <c r="H37" s="6">
        <v>576370</v>
      </c>
      <c r="I37" s="6">
        <v>797716</v>
      </c>
      <c r="J37" s="6">
        <v>562247</v>
      </c>
      <c r="K37" s="6">
        <v>378107</v>
      </c>
      <c r="L37" s="6">
        <v>181115</v>
      </c>
      <c r="M37" s="6">
        <v>226837</v>
      </c>
      <c r="N37" s="8">
        <f>(M37/M66-1)*100</f>
        <v>-90.804544116800528</v>
      </c>
      <c r="O37" s="6">
        <f>SUM(B37:M37)</f>
        <v>7812938</v>
      </c>
      <c r="P37" s="8">
        <f>(O37/SUM(B66:M66)-1)*100</f>
        <v>-75.324075034736225</v>
      </c>
    </row>
    <row r="38" spans="1:16" x14ac:dyDescent="0.25">
      <c r="A38" s="5" t="s">
        <v>7</v>
      </c>
      <c r="B38" s="6">
        <v>1663642</v>
      </c>
      <c r="C38" s="6">
        <v>1631827</v>
      </c>
      <c r="D38" s="6">
        <v>656558</v>
      </c>
      <c r="E38" s="6">
        <v>12263</v>
      </c>
      <c r="F38" s="6">
        <v>19531</v>
      </c>
      <c r="G38" s="6">
        <v>120802</v>
      </c>
      <c r="H38" s="6">
        <v>486402</v>
      </c>
      <c r="I38" s="6">
        <v>663369</v>
      </c>
      <c r="J38" s="6">
        <v>453282</v>
      </c>
      <c r="K38" s="6">
        <v>279870</v>
      </c>
      <c r="L38" s="6">
        <v>138670</v>
      </c>
      <c r="M38" s="6">
        <v>172664</v>
      </c>
      <c r="N38" s="8">
        <f t="shared" ref="N38:N59" si="12">(M38/M67-1)*100</f>
        <v>-91.379812173524073</v>
      </c>
      <c r="O38" s="6">
        <f t="shared" ref="O38:O53" si="13">SUM(B38:M38)</f>
        <v>6298880</v>
      </c>
      <c r="P38" s="8">
        <f t="shared" ref="P38:P59" si="14">(O38/SUM(B67:M67)-1)*100</f>
        <v>-74.098205406090017</v>
      </c>
    </row>
    <row r="39" spans="1:16" x14ac:dyDescent="0.25">
      <c r="A39" s="5" t="s">
        <v>8</v>
      </c>
      <c r="B39" s="6">
        <v>426678</v>
      </c>
      <c r="C39" s="6">
        <v>384614</v>
      </c>
      <c r="D39" s="6">
        <v>150494</v>
      </c>
      <c r="E39" s="6">
        <v>324</v>
      </c>
      <c r="F39" s="6">
        <v>472</v>
      </c>
      <c r="G39" s="6">
        <v>17296</v>
      </c>
      <c r="H39" s="6">
        <v>89412</v>
      </c>
      <c r="I39" s="6">
        <v>133098</v>
      </c>
      <c r="J39" s="6">
        <v>107294</v>
      </c>
      <c r="K39" s="6">
        <v>96188</v>
      </c>
      <c r="L39" s="6">
        <v>40612</v>
      </c>
      <c r="M39" s="6">
        <v>51464</v>
      </c>
      <c r="N39" s="8">
        <f t="shared" si="12"/>
        <v>-88.739716436198151</v>
      </c>
      <c r="O39" s="6">
        <f t="shared" si="13"/>
        <v>1497946</v>
      </c>
      <c r="P39" s="8">
        <f t="shared" si="14"/>
        <v>-79.16586461162548</v>
      </c>
    </row>
    <row r="40" spans="1:16" x14ac:dyDescent="0.25">
      <c r="A40" s="5" t="s">
        <v>9</v>
      </c>
      <c r="B40" s="6">
        <v>19507</v>
      </c>
      <c r="C40" s="6">
        <v>18627</v>
      </c>
      <c r="D40" s="6">
        <v>10479</v>
      </c>
      <c r="E40" s="6">
        <v>960</v>
      </c>
      <c r="F40" s="6">
        <v>1067</v>
      </c>
      <c r="G40" s="6">
        <v>2453</v>
      </c>
      <c r="H40" s="6">
        <v>7648</v>
      </c>
      <c r="I40" s="6">
        <v>10494</v>
      </c>
      <c r="J40" s="6">
        <v>9335</v>
      </c>
      <c r="K40" s="6">
        <v>6986</v>
      </c>
      <c r="L40" s="6">
        <v>4247</v>
      </c>
      <c r="M40" s="6">
        <v>4077</v>
      </c>
      <c r="N40" s="8">
        <f t="shared" si="12"/>
        <v>-80.271944256266337</v>
      </c>
      <c r="O40" s="6">
        <f t="shared" si="13"/>
        <v>95880</v>
      </c>
      <c r="P40" s="8">
        <f t="shared" si="14"/>
        <v>-64.063237906762311</v>
      </c>
    </row>
    <row r="41" spans="1:16" x14ac:dyDescent="0.25">
      <c r="A41" s="5" t="s">
        <v>10</v>
      </c>
      <c r="B41" s="10">
        <v>20356489.949999999</v>
      </c>
      <c r="C41" s="10">
        <v>20824035</v>
      </c>
      <c r="D41" s="10">
        <v>22143747</v>
      </c>
      <c r="E41" s="10">
        <v>14538631.26</v>
      </c>
      <c r="F41" s="10">
        <v>15545000</v>
      </c>
      <c r="G41" s="10">
        <v>14422685</v>
      </c>
      <c r="H41" s="10">
        <v>15846510.439999999</v>
      </c>
      <c r="I41" s="10">
        <v>16048856.9</v>
      </c>
      <c r="J41" s="10">
        <v>18152517</v>
      </c>
      <c r="K41" s="10">
        <v>19536989</v>
      </c>
      <c r="L41" s="10">
        <v>20805034</v>
      </c>
      <c r="M41" s="10">
        <v>19667495.670000002</v>
      </c>
      <c r="N41" s="8">
        <f t="shared" si="12"/>
        <v>-13.48544226881565</v>
      </c>
      <c r="O41" s="10">
        <f t="shared" si="13"/>
        <v>217887991.22000003</v>
      </c>
      <c r="P41" s="8">
        <f t="shared" si="14"/>
        <v>-23.226443211322724</v>
      </c>
    </row>
    <row r="42" spans="1:16" x14ac:dyDescent="0.25">
      <c r="A42" s="25" t="s">
        <v>22</v>
      </c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7"/>
    </row>
    <row r="43" spans="1:16" x14ac:dyDescent="0.25">
      <c r="A43" s="5" t="s">
        <v>6</v>
      </c>
      <c r="B43" s="6">
        <v>418096</v>
      </c>
      <c r="C43" s="6">
        <v>421567</v>
      </c>
      <c r="D43" s="6">
        <v>169388</v>
      </c>
      <c r="E43" s="6">
        <v>2370</v>
      </c>
      <c r="F43" s="6">
        <v>3081</v>
      </c>
      <c r="G43" s="6">
        <v>3348</v>
      </c>
      <c r="H43" s="6">
        <v>152818</v>
      </c>
      <c r="I43" s="6">
        <v>252022</v>
      </c>
      <c r="J43" s="6">
        <v>128664</v>
      </c>
      <c r="K43" s="6">
        <v>110346</v>
      </c>
      <c r="L43" s="6">
        <v>39875</v>
      </c>
      <c r="M43" s="6">
        <v>46475</v>
      </c>
      <c r="N43" s="8">
        <f t="shared" si="12"/>
        <v>-90.263120955188356</v>
      </c>
      <c r="O43" s="6">
        <f t="shared" si="13"/>
        <v>1748050</v>
      </c>
      <c r="P43" s="8">
        <f t="shared" si="14"/>
        <v>-76.087812670607136</v>
      </c>
    </row>
    <row r="44" spans="1:16" x14ac:dyDescent="0.25">
      <c r="A44" s="5" t="s">
        <v>7</v>
      </c>
      <c r="B44" s="6">
        <v>413648</v>
      </c>
      <c r="C44" s="6">
        <v>419715</v>
      </c>
      <c r="D44" s="6">
        <v>168196</v>
      </c>
      <c r="E44" s="6">
        <v>2318</v>
      </c>
      <c r="F44" s="6">
        <v>3081</v>
      </c>
      <c r="G44" s="6">
        <v>3348</v>
      </c>
      <c r="H44" s="6">
        <v>151915</v>
      </c>
      <c r="I44" s="6">
        <v>250844</v>
      </c>
      <c r="J44" s="6">
        <v>128093</v>
      </c>
      <c r="K44" s="6">
        <v>110072</v>
      </c>
      <c r="L44" s="6">
        <v>39538</v>
      </c>
      <c r="M44" s="6">
        <v>46061</v>
      </c>
      <c r="N44" s="8">
        <f t="shared" si="12"/>
        <v>-90.245178287415797</v>
      </c>
      <c r="O44" s="6">
        <f t="shared" si="13"/>
        <v>1736829</v>
      </c>
      <c r="P44" s="8">
        <f t="shared" si="14"/>
        <v>-76.084150768129604</v>
      </c>
    </row>
    <row r="45" spans="1:16" x14ac:dyDescent="0.25">
      <c r="A45" s="5" t="s">
        <v>8</v>
      </c>
      <c r="B45" s="6">
        <v>4446</v>
      </c>
      <c r="C45" s="6">
        <v>1852</v>
      </c>
      <c r="D45" s="6">
        <v>1068</v>
      </c>
      <c r="E45" s="6">
        <v>0</v>
      </c>
      <c r="F45" s="6">
        <v>0</v>
      </c>
      <c r="G45" s="6">
        <v>0</v>
      </c>
      <c r="H45" s="6">
        <v>840</v>
      </c>
      <c r="I45" s="6">
        <v>1178</v>
      </c>
      <c r="J45" s="6">
        <v>564</v>
      </c>
      <c r="K45" s="6">
        <v>256</v>
      </c>
      <c r="L45" s="6">
        <v>282</v>
      </c>
      <c r="M45" s="6">
        <v>378</v>
      </c>
      <c r="N45" s="8">
        <f t="shared" si="12"/>
        <v>-92.535545023696685</v>
      </c>
      <c r="O45" s="6">
        <f t="shared" si="13"/>
        <v>10864</v>
      </c>
      <c r="P45" s="8">
        <f t="shared" si="14"/>
        <v>-77.263404629358334</v>
      </c>
    </row>
    <row r="46" spans="1:16" x14ac:dyDescent="0.25">
      <c r="A46" s="5" t="s">
        <v>9</v>
      </c>
      <c r="B46" s="6">
        <v>3404</v>
      </c>
      <c r="C46" s="6">
        <v>3196</v>
      </c>
      <c r="D46" s="6">
        <v>1867</v>
      </c>
      <c r="E46" s="6">
        <v>259</v>
      </c>
      <c r="F46" s="6">
        <v>283</v>
      </c>
      <c r="G46" s="6">
        <v>280</v>
      </c>
      <c r="H46" s="6">
        <v>1577</v>
      </c>
      <c r="I46" s="6">
        <v>2676</v>
      </c>
      <c r="J46" s="6">
        <v>2135</v>
      </c>
      <c r="K46" s="6">
        <v>1622</v>
      </c>
      <c r="L46" s="6">
        <v>916</v>
      </c>
      <c r="M46" s="6">
        <v>767</v>
      </c>
      <c r="N46" s="8">
        <f t="shared" si="12"/>
        <v>-79.314994606256732</v>
      </c>
      <c r="O46" s="6">
        <f t="shared" si="13"/>
        <v>18982</v>
      </c>
      <c r="P46" s="8">
        <f t="shared" si="14"/>
        <v>-63.432864573299938</v>
      </c>
    </row>
    <row r="47" spans="1:16" x14ac:dyDescent="0.25">
      <c r="A47" s="5" t="s">
        <v>10</v>
      </c>
      <c r="B47" s="10">
        <v>1337267</v>
      </c>
      <c r="C47" s="10">
        <v>1396340</v>
      </c>
      <c r="D47" s="10">
        <v>1221243</v>
      </c>
      <c r="E47" s="10">
        <v>1161896</v>
      </c>
      <c r="F47" s="10">
        <v>1396162</v>
      </c>
      <c r="G47" s="10">
        <v>1439836</v>
      </c>
      <c r="H47" s="10">
        <v>1470560</v>
      </c>
      <c r="I47" s="10">
        <v>1198437</v>
      </c>
      <c r="J47" s="10">
        <v>1301913</v>
      </c>
      <c r="K47" s="10">
        <v>1237949</v>
      </c>
      <c r="L47" s="10">
        <v>1326894</v>
      </c>
      <c r="M47" s="10">
        <v>1299056</v>
      </c>
      <c r="N47" s="8">
        <f t="shared" si="12"/>
        <v>-17.340291975354592</v>
      </c>
      <c r="O47" s="10">
        <f t="shared" si="13"/>
        <v>15787553</v>
      </c>
      <c r="P47" s="8">
        <f t="shared" si="14"/>
        <v>-3.8647196792931715</v>
      </c>
    </row>
    <row r="48" spans="1:16" x14ac:dyDescent="0.25">
      <c r="A48" s="25" t="s">
        <v>23</v>
      </c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7"/>
    </row>
    <row r="49" spans="1:16" x14ac:dyDescent="0.25">
      <c r="A49" s="5" t="s">
        <v>6</v>
      </c>
      <c r="B49" s="6">
        <v>22649</v>
      </c>
      <c r="C49" s="6">
        <v>20818</v>
      </c>
      <c r="D49" s="6">
        <v>6420</v>
      </c>
      <c r="E49" s="6">
        <v>0</v>
      </c>
      <c r="F49" s="6">
        <v>0</v>
      </c>
      <c r="G49" s="6">
        <v>621</v>
      </c>
      <c r="H49" s="6">
        <v>5424</v>
      </c>
      <c r="I49" s="6">
        <v>16311</v>
      </c>
      <c r="J49" s="6">
        <v>12367</v>
      </c>
      <c r="K49" s="6">
        <v>5591</v>
      </c>
      <c r="L49" s="6">
        <v>1593</v>
      </c>
      <c r="M49" s="6">
        <f>[1]Dezember!$D$31</f>
        <v>4634</v>
      </c>
      <c r="N49" s="8">
        <f t="shared" si="12"/>
        <v>-81.420151557676107</v>
      </c>
      <c r="O49" s="6">
        <f t="shared" si="13"/>
        <v>96428</v>
      </c>
      <c r="P49" s="8">
        <f t="shared" si="14"/>
        <v>-82.635753837842714</v>
      </c>
    </row>
    <row r="50" spans="1:16" x14ac:dyDescent="0.25">
      <c r="A50" s="5" t="s">
        <v>7</v>
      </c>
      <c r="B50" s="6">
        <v>22649</v>
      </c>
      <c r="C50" s="6">
        <v>20818</v>
      </c>
      <c r="D50" s="6">
        <v>6420</v>
      </c>
      <c r="E50" s="6">
        <v>0</v>
      </c>
      <c r="F50" s="6">
        <v>0</v>
      </c>
      <c r="G50" s="6">
        <v>621</v>
      </c>
      <c r="H50" s="6">
        <v>5424</v>
      </c>
      <c r="I50" s="6">
        <v>16311</v>
      </c>
      <c r="J50" s="6">
        <v>12283</v>
      </c>
      <c r="K50" s="6">
        <v>5591</v>
      </c>
      <c r="L50" s="6">
        <v>1564</v>
      </c>
      <c r="M50" s="6">
        <f>[1]Dezember!$D$31</f>
        <v>4634</v>
      </c>
      <c r="N50" s="8">
        <f t="shared" si="12"/>
        <v>-81.420151557676107</v>
      </c>
      <c r="O50" s="6">
        <f t="shared" si="13"/>
        <v>96315</v>
      </c>
      <c r="P50" s="8">
        <f t="shared" si="14"/>
        <v>-82.648071947941517</v>
      </c>
    </row>
    <row r="51" spans="1:16" x14ac:dyDescent="0.25">
      <c r="A51" s="5" t="s">
        <v>8</v>
      </c>
      <c r="B51" s="6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8"/>
      <c r="O51" s="6">
        <v>0</v>
      </c>
      <c r="P51" s="8"/>
    </row>
    <row r="52" spans="1:16" x14ac:dyDescent="0.25">
      <c r="A52" s="5" t="s">
        <v>9</v>
      </c>
      <c r="B52" s="6">
        <v>326</v>
      </c>
      <c r="C52" s="6">
        <v>309</v>
      </c>
      <c r="D52" s="6">
        <v>138</v>
      </c>
      <c r="E52" s="6">
        <v>0</v>
      </c>
      <c r="F52" s="6">
        <v>0</v>
      </c>
      <c r="G52" s="6">
        <v>24</v>
      </c>
      <c r="H52" s="6">
        <v>114</v>
      </c>
      <c r="I52" s="6">
        <v>175</v>
      </c>
      <c r="J52" s="6">
        <v>189</v>
      </c>
      <c r="K52" s="6">
        <v>106</v>
      </c>
      <c r="L52" s="6">
        <v>38</v>
      </c>
      <c r="M52" s="6">
        <v>68</v>
      </c>
      <c r="N52" s="8">
        <f t="shared" si="12"/>
        <v>-80.346820809248555</v>
      </c>
      <c r="O52" s="6">
        <f t="shared" si="13"/>
        <v>1487</v>
      </c>
      <c r="P52" s="8">
        <f t="shared" si="14"/>
        <v>-75.331785003317847</v>
      </c>
    </row>
    <row r="53" spans="1:16" x14ac:dyDescent="0.25">
      <c r="A53" s="5" t="s">
        <v>10</v>
      </c>
      <c r="B53" s="10">
        <v>967</v>
      </c>
      <c r="C53" s="10">
        <v>1648</v>
      </c>
      <c r="D53" s="10">
        <v>1343</v>
      </c>
      <c r="E53" s="10">
        <v>0</v>
      </c>
      <c r="F53" s="10">
        <v>0</v>
      </c>
      <c r="G53" s="10">
        <v>4.7E-2</v>
      </c>
      <c r="H53" s="10">
        <v>0</v>
      </c>
      <c r="I53" s="10">
        <v>504</v>
      </c>
      <c r="J53" s="10">
        <v>240</v>
      </c>
      <c r="K53" s="10">
        <v>0</v>
      </c>
      <c r="L53" s="10">
        <v>0</v>
      </c>
      <c r="M53" s="10">
        <v>0</v>
      </c>
      <c r="N53" s="8">
        <v>-99.4</v>
      </c>
      <c r="O53" s="10">
        <f t="shared" si="13"/>
        <v>4702.0470000000005</v>
      </c>
      <c r="P53" s="8">
        <v>-87.6</v>
      </c>
    </row>
    <row r="54" spans="1:16" x14ac:dyDescent="0.25">
      <c r="A54" s="25" t="s">
        <v>11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7"/>
    </row>
    <row r="55" spans="1:16" x14ac:dyDescent="0.25">
      <c r="A55" s="5" t="s">
        <v>6</v>
      </c>
      <c r="B55" s="6">
        <v>2534418</v>
      </c>
      <c r="C55" s="6">
        <v>2459846</v>
      </c>
      <c r="D55" s="6">
        <v>984262</v>
      </c>
      <c r="E55" s="6">
        <v>15002</v>
      </c>
      <c r="F55" s="6">
        <v>23283</v>
      </c>
      <c r="G55" s="6">
        <v>142093</v>
      </c>
      <c r="H55" s="6">
        <v>734612</v>
      </c>
      <c r="I55" s="6">
        <v>1066049</v>
      </c>
      <c r="J55" s="6">
        <v>703278</v>
      </c>
      <c r="K55" s="6">
        <v>494044</v>
      </c>
      <c r="L55" s="6">
        <v>222583</v>
      </c>
      <c r="M55" s="6">
        <v>277946</v>
      </c>
      <c r="N55" s="8">
        <f t="shared" si="12"/>
        <v>-90.638674232626315</v>
      </c>
      <c r="O55" s="6">
        <f>SUM(O37+O43+O49)</f>
        <v>9657416</v>
      </c>
      <c r="P55" s="8">
        <f t="shared" si="14"/>
        <v>-75.568042574994621</v>
      </c>
    </row>
    <row r="56" spans="1:16" x14ac:dyDescent="0.25">
      <c r="A56" s="5" t="s">
        <v>7</v>
      </c>
      <c r="B56" s="6">
        <v>2099939</v>
      </c>
      <c r="C56" s="6">
        <v>2072360</v>
      </c>
      <c r="D56" s="6">
        <v>831174</v>
      </c>
      <c r="E56" s="6">
        <v>14581</v>
      </c>
      <c r="F56" s="6">
        <f>SUM(F38+F44+F50)</f>
        <v>22612</v>
      </c>
      <c r="G56" s="6">
        <v>124771</v>
      </c>
      <c r="H56" s="6">
        <v>643741</v>
      </c>
      <c r="I56" s="6">
        <v>930524</v>
      </c>
      <c r="J56" s="6">
        <v>593658</v>
      </c>
      <c r="K56" s="6">
        <v>395533</v>
      </c>
      <c r="L56" s="6">
        <v>179772</v>
      </c>
      <c r="M56" s="6">
        <v>223359</v>
      </c>
      <c r="N56" s="8">
        <f t="shared" si="12"/>
        <v>-91.066165309479814</v>
      </c>
      <c r="O56" s="6">
        <f t="shared" ref="O56:O59" si="15">SUM(O38+O44+O50)</f>
        <v>8132024</v>
      </c>
      <c r="P56" s="8">
        <f t="shared" si="14"/>
        <v>-74.694683166979061</v>
      </c>
    </row>
    <row r="57" spans="1:16" x14ac:dyDescent="0.25">
      <c r="A57" s="5" t="s">
        <v>8</v>
      </c>
      <c r="B57" s="6">
        <v>431124</v>
      </c>
      <c r="C57" s="6">
        <v>386466</v>
      </c>
      <c r="D57" s="6">
        <v>151562</v>
      </c>
      <c r="E57" s="6">
        <v>324</v>
      </c>
      <c r="F57" s="6">
        <f>SUM(F39+F45+F51)</f>
        <v>472</v>
      </c>
      <c r="G57" s="6">
        <v>17296</v>
      </c>
      <c r="H57" s="6">
        <v>90252</v>
      </c>
      <c r="I57" s="6">
        <v>134276</v>
      </c>
      <c r="J57" s="6">
        <v>107858</v>
      </c>
      <c r="K57" s="6">
        <v>96444</v>
      </c>
      <c r="L57" s="6">
        <v>40894</v>
      </c>
      <c r="M57" s="6">
        <v>51842</v>
      </c>
      <c r="N57" s="8">
        <f t="shared" si="12"/>
        <v>-88.781313297439539</v>
      </c>
      <c r="O57" s="6">
        <f t="shared" si="15"/>
        <v>1508810</v>
      </c>
      <c r="P57" s="8">
        <f t="shared" si="14"/>
        <v>-79.153304817616117</v>
      </c>
    </row>
    <row r="58" spans="1:16" x14ac:dyDescent="0.25">
      <c r="A58" s="5" t="s">
        <v>9</v>
      </c>
      <c r="B58" s="6">
        <v>23237</v>
      </c>
      <c r="C58" s="6">
        <v>22132</v>
      </c>
      <c r="D58" s="6">
        <v>12484</v>
      </c>
      <c r="E58" s="6">
        <v>1219</v>
      </c>
      <c r="F58" s="6">
        <f>SUM(F40+F46+F52)</f>
        <v>1350</v>
      </c>
      <c r="G58" s="6">
        <v>2757</v>
      </c>
      <c r="H58" s="6">
        <v>9339</v>
      </c>
      <c r="I58" s="6">
        <v>13345</v>
      </c>
      <c r="J58" s="6">
        <v>11659</v>
      </c>
      <c r="K58" s="6">
        <v>8714</v>
      </c>
      <c r="L58" s="6">
        <v>5201</v>
      </c>
      <c r="M58" s="6">
        <v>4912</v>
      </c>
      <c r="N58" s="8">
        <f t="shared" si="12"/>
        <v>-80.12944983818771</v>
      </c>
      <c r="O58" s="6">
        <f t="shared" si="15"/>
        <v>116349</v>
      </c>
      <c r="P58" s="8">
        <f t="shared" si="14"/>
        <v>-64.171645008314343</v>
      </c>
    </row>
    <row r="59" spans="1:16" x14ac:dyDescent="0.25">
      <c r="A59" s="5" t="s">
        <v>10</v>
      </c>
      <c r="B59" s="10">
        <v>21694723.949999999</v>
      </c>
      <c r="C59" s="10">
        <v>22222023</v>
      </c>
      <c r="D59" s="10">
        <v>23366333</v>
      </c>
      <c r="E59" s="10">
        <v>15700527.26</v>
      </c>
      <c r="F59" s="10">
        <f t="shared" ref="F59" si="16">SUM(F41+F47+F53)</f>
        <v>16941162</v>
      </c>
      <c r="G59" s="10">
        <v>15862521.047</v>
      </c>
      <c r="H59" s="10">
        <v>17317070.486000001</v>
      </c>
      <c r="I59" s="10">
        <v>17247797.899999999</v>
      </c>
      <c r="J59" s="10">
        <v>19454670</v>
      </c>
      <c r="K59" s="10">
        <v>20774938</v>
      </c>
      <c r="L59" s="10">
        <v>22131928</v>
      </c>
      <c r="M59" s="10">
        <v>20966565.670000002</v>
      </c>
      <c r="N59" s="8">
        <f t="shared" si="12"/>
        <v>-13.742632298989898</v>
      </c>
      <c r="O59" s="10">
        <f t="shared" si="15"/>
        <v>233680246.26700002</v>
      </c>
      <c r="P59" s="8">
        <f t="shared" si="14"/>
        <v>-22.175659363752366</v>
      </c>
    </row>
    <row r="60" spans="1:16" x14ac:dyDescent="0.25">
      <c r="A60" s="18" t="s">
        <v>25</v>
      </c>
    </row>
    <row r="62" spans="1:16" x14ac:dyDescent="0.25">
      <c r="B62" s="28">
        <v>2019</v>
      </c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</row>
    <row r="63" spans="1:16" x14ac:dyDescent="0.2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 t="s">
        <v>20</v>
      </c>
      <c r="O63" s="2"/>
      <c r="P63" s="2" t="s">
        <v>20</v>
      </c>
    </row>
    <row r="64" spans="1:16" x14ac:dyDescent="0.25">
      <c r="A64" s="1"/>
      <c r="B64" s="3" t="s">
        <v>12</v>
      </c>
      <c r="C64" s="3" t="s">
        <v>13</v>
      </c>
      <c r="D64" s="3" t="s">
        <v>0</v>
      </c>
      <c r="E64" s="3" t="s">
        <v>14</v>
      </c>
      <c r="F64" s="3" t="s">
        <v>1</v>
      </c>
      <c r="G64" s="3" t="s">
        <v>2</v>
      </c>
      <c r="H64" s="3" t="s">
        <v>3</v>
      </c>
      <c r="I64" s="3" t="s">
        <v>15</v>
      </c>
      <c r="J64" s="3" t="s">
        <v>16</v>
      </c>
      <c r="K64" s="3" t="s">
        <v>17</v>
      </c>
      <c r="L64" s="3" t="s">
        <v>18</v>
      </c>
      <c r="M64" s="3" t="s">
        <v>19</v>
      </c>
      <c r="N64" s="3" t="s">
        <v>21</v>
      </c>
      <c r="O64" s="3" t="s">
        <v>4</v>
      </c>
      <c r="P64" s="3" t="s">
        <v>4</v>
      </c>
    </row>
    <row r="65" spans="1:16" x14ac:dyDescent="0.25">
      <c r="A65" s="25" t="s">
        <v>5</v>
      </c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7"/>
    </row>
    <row r="66" spans="1:16" x14ac:dyDescent="0.25">
      <c r="A66" s="5" t="s">
        <v>6</v>
      </c>
      <c r="B66" s="6">
        <v>1830923</v>
      </c>
      <c r="C66" s="6">
        <v>1863688</v>
      </c>
      <c r="D66" s="6">
        <v>2365089</v>
      </c>
      <c r="E66" s="6">
        <v>2744184</v>
      </c>
      <c r="F66" s="6">
        <v>2877161</v>
      </c>
      <c r="G66" s="6">
        <v>2985210</v>
      </c>
      <c r="H66" s="6">
        <v>3161400</v>
      </c>
      <c r="I66" s="6">
        <v>3151020</v>
      </c>
      <c r="J66" s="6">
        <v>2977411</v>
      </c>
      <c r="K66" s="6">
        <v>2848057</v>
      </c>
      <c r="L66" s="6">
        <v>2391208</v>
      </c>
      <c r="M66" s="6">
        <v>2466838</v>
      </c>
      <c r="N66" s="8">
        <f>(M66/M95-1)*100</f>
        <v>11.600874226557867</v>
      </c>
      <c r="O66" s="6">
        <f>SUM(B66:M66)</f>
        <v>31662189</v>
      </c>
      <c r="P66" s="8">
        <f>(O66/O95-1)*100</f>
        <v>17.105622116297738</v>
      </c>
    </row>
    <row r="67" spans="1:16" x14ac:dyDescent="0.25">
      <c r="A67" s="5" t="s">
        <v>7</v>
      </c>
      <c r="B67" s="6">
        <v>1448127</v>
      </c>
      <c r="C67" s="6">
        <v>1506199</v>
      </c>
      <c r="D67" s="6">
        <v>1831123</v>
      </c>
      <c r="E67" s="6">
        <v>2094419</v>
      </c>
      <c r="F67" s="6">
        <v>2218620</v>
      </c>
      <c r="G67" s="6">
        <v>2278897</v>
      </c>
      <c r="H67" s="6">
        <v>2356272</v>
      </c>
      <c r="I67" s="6">
        <v>2365050</v>
      </c>
      <c r="J67" s="6">
        <v>2246090</v>
      </c>
      <c r="K67" s="6">
        <v>2107842</v>
      </c>
      <c r="L67" s="6">
        <v>1862657</v>
      </c>
      <c r="M67" s="6">
        <v>2003019</v>
      </c>
      <c r="N67" s="8">
        <f t="shared" ref="N67:N70" si="17">(M67/M96-1)*100</f>
        <v>10.54310753981833</v>
      </c>
      <c r="O67" s="6">
        <f t="shared" ref="O67:O70" si="18">SUM(B67:M67)</f>
        <v>24318315</v>
      </c>
      <c r="P67" s="8">
        <f t="shared" ref="P67:P69" si="19">(O67/O96-1)*100</f>
        <v>20.010431563627627</v>
      </c>
    </row>
    <row r="68" spans="1:16" x14ac:dyDescent="0.25">
      <c r="A68" s="5" t="s">
        <v>8</v>
      </c>
      <c r="B68" s="6">
        <v>376568</v>
      </c>
      <c r="C68" s="6">
        <v>350308</v>
      </c>
      <c r="D68" s="6">
        <v>512190</v>
      </c>
      <c r="E68" s="6">
        <v>624270</v>
      </c>
      <c r="F68" s="6">
        <v>633302</v>
      </c>
      <c r="G68" s="6">
        <v>690164</v>
      </c>
      <c r="H68" s="6">
        <v>789696</v>
      </c>
      <c r="I68" s="6">
        <v>776420</v>
      </c>
      <c r="J68" s="6">
        <v>723236</v>
      </c>
      <c r="K68" s="6">
        <v>733498</v>
      </c>
      <c r="L68" s="6">
        <v>523172</v>
      </c>
      <c r="M68" s="6">
        <v>457040</v>
      </c>
      <c r="N68" s="8">
        <f t="shared" si="17"/>
        <v>16.425514571020994</v>
      </c>
      <c r="O68" s="6">
        <f t="shared" si="18"/>
        <v>7189864</v>
      </c>
      <c r="P68" s="8">
        <f t="shared" si="19"/>
        <v>7.6439746680041276</v>
      </c>
    </row>
    <row r="69" spans="1:16" x14ac:dyDescent="0.25">
      <c r="A69" s="5" t="s">
        <v>9</v>
      </c>
      <c r="B69" s="6">
        <v>18171</v>
      </c>
      <c r="C69" s="6">
        <v>17263</v>
      </c>
      <c r="D69" s="6">
        <v>20909</v>
      </c>
      <c r="E69" s="6">
        <v>22842</v>
      </c>
      <c r="F69" s="6">
        <v>24377</v>
      </c>
      <c r="G69" s="6">
        <v>24321</v>
      </c>
      <c r="H69" s="6">
        <v>25169</v>
      </c>
      <c r="I69" s="6">
        <v>24696</v>
      </c>
      <c r="J69" s="6">
        <v>24231</v>
      </c>
      <c r="K69" s="6">
        <v>23557</v>
      </c>
      <c r="L69" s="6">
        <v>20600</v>
      </c>
      <c r="M69" s="6">
        <v>20666</v>
      </c>
      <c r="N69" s="8">
        <f t="shared" si="17"/>
        <v>5.0582075135986893</v>
      </c>
      <c r="O69" s="6">
        <f t="shared" si="18"/>
        <v>266802</v>
      </c>
      <c r="P69" s="8">
        <f t="shared" si="19"/>
        <v>10.704386649184251</v>
      </c>
    </row>
    <row r="70" spans="1:16" x14ac:dyDescent="0.25">
      <c r="A70" s="5" t="s">
        <v>10</v>
      </c>
      <c r="B70" s="11">
        <v>21225661.450000003</v>
      </c>
      <c r="C70" s="11">
        <v>20218976.879999999</v>
      </c>
      <c r="D70" s="11">
        <v>25196664.939999998</v>
      </c>
      <c r="E70" s="10">
        <v>23535265.109999999</v>
      </c>
      <c r="F70" s="11">
        <v>23661445.829999998</v>
      </c>
      <c r="G70" s="11">
        <v>22146220.91</v>
      </c>
      <c r="H70" s="11">
        <v>23347736.43</v>
      </c>
      <c r="I70" s="11">
        <v>23575087.920000002</v>
      </c>
      <c r="J70" s="11">
        <v>24913342.609999999</v>
      </c>
      <c r="K70" s="11">
        <v>26646453.59</v>
      </c>
      <c r="L70" s="10">
        <v>26606020.960000001</v>
      </c>
      <c r="M70" s="10">
        <v>22733163.280000001</v>
      </c>
      <c r="N70" s="8">
        <f t="shared" si="17"/>
        <v>-3.1967245127298316</v>
      </c>
      <c r="O70" s="12">
        <f t="shared" si="18"/>
        <v>283806039.91000009</v>
      </c>
      <c r="P70" s="8">
        <v>-3.9</v>
      </c>
    </row>
    <row r="71" spans="1:16" x14ac:dyDescent="0.25">
      <c r="A71" s="25" t="s">
        <v>22</v>
      </c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7"/>
    </row>
    <row r="72" spans="1:16" x14ac:dyDescent="0.25">
      <c r="A72" s="5" t="s">
        <v>6</v>
      </c>
      <c r="B72" s="6">
        <v>365995</v>
      </c>
      <c r="C72" s="6">
        <v>359455</v>
      </c>
      <c r="D72" s="6">
        <v>477533</v>
      </c>
      <c r="E72" s="6">
        <v>653258</v>
      </c>
      <c r="F72" s="6">
        <v>674101</v>
      </c>
      <c r="G72" s="6">
        <v>721565</v>
      </c>
      <c r="H72" s="6">
        <v>798453</v>
      </c>
      <c r="I72" s="6">
        <v>823653</v>
      </c>
      <c r="J72" s="6">
        <v>762361</v>
      </c>
      <c r="K72" s="6">
        <v>703405</v>
      </c>
      <c r="L72" s="6">
        <v>493201</v>
      </c>
      <c r="M72" s="6">
        <v>477309</v>
      </c>
      <c r="N72" s="8">
        <f>(M72/M101-1)*100</f>
        <v>15.175740435984931</v>
      </c>
      <c r="O72" s="6">
        <f t="shared" ref="O72:O76" si="20">SUM(B72:M72)</f>
        <v>7310289</v>
      </c>
      <c r="P72" s="8">
        <f>(O72/O101-1)*100</f>
        <v>7.3751314044861127</v>
      </c>
    </row>
    <row r="73" spans="1:16" x14ac:dyDescent="0.25">
      <c r="A73" s="5" t="s">
        <v>7</v>
      </c>
      <c r="B73" s="6">
        <v>364047</v>
      </c>
      <c r="C73" s="6">
        <v>358353</v>
      </c>
      <c r="D73" s="6">
        <v>475133</v>
      </c>
      <c r="E73" s="6">
        <v>647740</v>
      </c>
      <c r="F73" s="6">
        <v>670735</v>
      </c>
      <c r="G73" s="6">
        <v>717883</v>
      </c>
      <c r="H73" s="6">
        <v>792947</v>
      </c>
      <c r="I73" s="6">
        <v>818121</v>
      </c>
      <c r="J73" s="6">
        <v>758113</v>
      </c>
      <c r="K73" s="6">
        <v>697615</v>
      </c>
      <c r="L73" s="6">
        <v>489377</v>
      </c>
      <c r="M73" s="6">
        <v>472187</v>
      </c>
      <c r="N73" s="8">
        <f t="shared" ref="N73:N76" si="21">(M73/M102-1)*100</f>
        <v>14.89853027058594</v>
      </c>
      <c r="O73" s="6">
        <f t="shared" si="20"/>
        <v>7262251</v>
      </c>
      <c r="P73" s="8">
        <f t="shared" ref="P73:P75" si="22">(O73/O102-1)*100</f>
        <v>7.4268721503166768</v>
      </c>
    </row>
    <row r="74" spans="1:16" x14ac:dyDescent="0.25">
      <c r="A74" s="5" t="s">
        <v>8</v>
      </c>
      <c r="B74" s="6">
        <v>1948</v>
      </c>
      <c r="C74" s="6">
        <v>1052</v>
      </c>
      <c r="D74" s="6">
        <v>2382</v>
      </c>
      <c r="E74" s="6">
        <v>5518</v>
      </c>
      <c r="F74" s="6">
        <v>3364</v>
      </c>
      <c r="G74" s="6">
        <v>3618</v>
      </c>
      <c r="H74" s="6">
        <v>5506</v>
      </c>
      <c r="I74" s="6">
        <v>5532</v>
      </c>
      <c r="J74" s="6">
        <v>4212</v>
      </c>
      <c r="K74" s="6">
        <v>5790</v>
      </c>
      <c r="L74" s="6">
        <v>3796</v>
      </c>
      <c r="M74" s="6">
        <v>5064</v>
      </c>
      <c r="N74" s="8">
        <f t="shared" si="21"/>
        <v>46.443030653556974</v>
      </c>
      <c r="O74" s="6">
        <f t="shared" si="20"/>
        <v>47782</v>
      </c>
      <c r="P74" s="8">
        <f t="shared" si="22"/>
        <v>3.1384907615265023</v>
      </c>
    </row>
    <row r="75" spans="1:16" x14ac:dyDescent="0.25">
      <c r="A75" s="5" t="s">
        <v>9</v>
      </c>
      <c r="B75" s="6">
        <v>3187</v>
      </c>
      <c r="C75" s="6">
        <v>2854</v>
      </c>
      <c r="D75" s="6">
        <v>3499</v>
      </c>
      <c r="E75" s="6">
        <v>4547</v>
      </c>
      <c r="F75" s="6">
        <v>4868</v>
      </c>
      <c r="G75" s="6">
        <v>4951</v>
      </c>
      <c r="H75" s="6">
        <v>5306</v>
      </c>
      <c r="I75" s="6">
        <v>5366</v>
      </c>
      <c r="J75" s="6">
        <v>5076</v>
      </c>
      <c r="K75" s="6">
        <v>4906</v>
      </c>
      <c r="L75" s="6">
        <v>3642</v>
      </c>
      <c r="M75" s="6">
        <v>3708</v>
      </c>
      <c r="N75" s="8">
        <f t="shared" si="21"/>
        <v>13.394495412844032</v>
      </c>
      <c r="O75" s="6">
        <f t="shared" si="20"/>
        <v>51910</v>
      </c>
      <c r="P75" s="8">
        <f t="shared" si="22"/>
        <v>6.5104540698032398</v>
      </c>
    </row>
    <row r="76" spans="1:16" x14ac:dyDescent="0.25">
      <c r="A76" s="5" t="s">
        <v>10</v>
      </c>
      <c r="B76" s="10">
        <v>1334960</v>
      </c>
      <c r="C76" s="10">
        <v>1233616</v>
      </c>
      <c r="D76" s="10">
        <v>1347736</v>
      </c>
      <c r="E76" s="10">
        <v>1333546</v>
      </c>
      <c r="F76" s="10">
        <v>1417094</v>
      </c>
      <c r="G76" s="11">
        <v>1205271</v>
      </c>
      <c r="H76" s="11">
        <v>1246516</v>
      </c>
      <c r="I76" s="11">
        <v>1310485</v>
      </c>
      <c r="J76" s="11">
        <v>1248688</v>
      </c>
      <c r="K76" s="11">
        <v>1610097</v>
      </c>
      <c r="L76" s="10">
        <v>1562646</v>
      </c>
      <c r="M76" s="10">
        <v>1571571</v>
      </c>
      <c r="N76" s="8">
        <f t="shared" si="21"/>
        <v>34.212872580818711</v>
      </c>
      <c r="O76" s="11">
        <f t="shared" si="20"/>
        <v>16422226</v>
      </c>
      <c r="P76" s="8">
        <v>3.7</v>
      </c>
    </row>
    <row r="77" spans="1:16" x14ac:dyDescent="0.25">
      <c r="A77" s="25" t="s">
        <v>23</v>
      </c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7"/>
    </row>
    <row r="78" spans="1:16" x14ac:dyDescent="0.25">
      <c r="A78" s="5" t="s">
        <v>6</v>
      </c>
      <c r="B78" s="6">
        <v>26163</v>
      </c>
      <c r="C78" s="6">
        <v>27987</v>
      </c>
      <c r="D78" s="6">
        <v>29792</v>
      </c>
      <c r="E78" s="6">
        <v>32974</v>
      </c>
      <c r="F78" s="6">
        <v>39205</v>
      </c>
      <c r="G78" s="6">
        <v>61928</v>
      </c>
      <c r="H78" s="6">
        <v>96156</v>
      </c>
      <c r="I78" s="6">
        <v>93543</v>
      </c>
      <c r="J78" s="6">
        <v>63392</v>
      </c>
      <c r="K78" s="6">
        <v>35783</v>
      </c>
      <c r="L78" s="6">
        <v>23461</v>
      </c>
      <c r="M78" s="6">
        <v>24941</v>
      </c>
      <c r="N78" s="8">
        <f>(M78/M107-1)*100</f>
        <v>-14.064707301106017</v>
      </c>
      <c r="O78" s="6">
        <f t="shared" ref="O78:O82" si="23">SUM(B78:M78)</f>
        <v>555325</v>
      </c>
      <c r="P78" s="8">
        <f>(O78/O107-1)*100</f>
        <v>2.9233512247197613</v>
      </c>
    </row>
    <row r="79" spans="1:16" x14ac:dyDescent="0.25">
      <c r="A79" s="5" t="s">
        <v>7</v>
      </c>
      <c r="B79" s="6">
        <v>25906</v>
      </c>
      <c r="C79" s="6">
        <v>27987</v>
      </c>
      <c r="D79" s="6">
        <v>29792</v>
      </c>
      <c r="E79" s="6">
        <v>32974</v>
      </c>
      <c r="F79" s="6">
        <v>39205</v>
      </c>
      <c r="G79" s="6">
        <v>61928</v>
      </c>
      <c r="H79" s="6">
        <v>96156</v>
      </c>
      <c r="I79" s="6">
        <v>93543</v>
      </c>
      <c r="J79" s="6">
        <v>63392</v>
      </c>
      <c r="K79" s="6">
        <v>35783</v>
      </c>
      <c r="L79" s="6">
        <v>23461</v>
      </c>
      <c r="M79" s="6">
        <v>24941</v>
      </c>
      <c r="N79" s="8">
        <f t="shared" ref="N79:N82" si="24">(M79/M108-1)*100</f>
        <v>-10.848584501000857</v>
      </c>
      <c r="O79" s="6">
        <f t="shared" si="23"/>
        <v>555068</v>
      </c>
      <c r="P79" s="8">
        <f t="shared" ref="P79:P81" si="25">(O79/O108-1)*100</f>
        <v>5.4648816467986361</v>
      </c>
    </row>
    <row r="80" spans="1:16" x14ac:dyDescent="0.25">
      <c r="A80" s="5" t="s">
        <v>8</v>
      </c>
      <c r="B80" s="5">
        <v>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8"/>
      <c r="O80" s="6">
        <v>0</v>
      </c>
      <c r="P80" s="8"/>
    </row>
    <row r="81" spans="1:16" x14ac:dyDescent="0.25">
      <c r="A81" s="5" t="s">
        <v>9</v>
      </c>
      <c r="B81" s="5">
        <v>381</v>
      </c>
      <c r="C81" s="5">
        <v>350</v>
      </c>
      <c r="D81" s="5">
        <v>381</v>
      </c>
      <c r="E81" s="5">
        <v>408</v>
      </c>
      <c r="F81" s="5">
        <v>483</v>
      </c>
      <c r="G81" s="5">
        <v>646</v>
      </c>
      <c r="H81" s="5">
        <v>807</v>
      </c>
      <c r="I81" s="5">
        <v>809</v>
      </c>
      <c r="J81" s="5">
        <v>652</v>
      </c>
      <c r="K81" s="5">
        <v>425</v>
      </c>
      <c r="L81" s="5">
        <v>340</v>
      </c>
      <c r="M81" s="5">
        <v>346</v>
      </c>
      <c r="N81" s="8">
        <f t="shared" si="24"/>
        <v>-15.609756097560979</v>
      </c>
      <c r="O81" s="6">
        <f t="shared" si="23"/>
        <v>6028</v>
      </c>
      <c r="P81" s="8">
        <f t="shared" si="25"/>
        <v>-5.0110305704380682</v>
      </c>
    </row>
    <row r="82" spans="1:16" x14ac:dyDescent="0.25">
      <c r="A82" s="5" t="s">
        <v>10</v>
      </c>
      <c r="B82" s="11">
        <v>3592</v>
      </c>
      <c r="C82" s="11">
        <v>4724</v>
      </c>
      <c r="D82" s="11">
        <v>4668</v>
      </c>
      <c r="E82" s="11">
        <v>1463</v>
      </c>
      <c r="F82" s="11">
        <v>6059</v>
      </c>
      <c r="G82" s="11">
        <v>6191</v>
      </c>
      <c r="H82" s="11">
        <v>2298</v>
      </c>
      <c r="I82" s="11">
        <v>2075</v>
      </c>
      <c r="J82" s="11">
        <v>1176</v>
      </c>
      <c r="K82" s="11">
        <v>1972</v>
      </c>
      <c r="L82" s="10">
        <v>1537</v>
      </c>
      <c r="M82" s="10">
        <v>2251</v>
      </c>
      <c r="N82" s="8">
        <f t="shared" si="24"/>
        <v>-57.727699530516432</v>
      </c>
      <c r="O82" s="11">
        <f t="shared" si="23"/>
        <v>38006</v>
      </c>
      <c r="P82" s="8">
        <v>-40.9</v>
      </c>
    </row>
    <row r="83" spans="1:16" x14ac:dyDescent="0.25">
      <c r="A83" s="25" t="s">
        <v>11</v>
      </c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7"/>
    </row>
    <row r="84" spans="1:16" x14ac:dyDescent="0.25">
      <c r="A84" s="5" t="s">
        <v>6</v>
      </c>
      <c r="B84" s="6">
        <v>2223081</v>
      </c>
      <c r="C84" s="6">
        <v>2251130</v>
      </c>
      <c r="D84" s="6">
        <v>2872414</v>
      </c>
      <c r="E84" s="6">
        <v>3430416</v>
      </c>
      <c r="F84" s="6">
        <v>3590467</v>
      </c>
      <c r="G84" s="6">
        <v>3768703</v>
      </c>
      <c r="H84" s="6">
        <v>4056009</v>
      </c>
      <c r="I84" s="6">
        <v>4068216</v>
      </c>
      <c r="J84" s="6">
        <v>3803164</v>
      </c>
      <c r="K84" s="6">
        <v>3587245</v>
      </c>
      <c r="L84" s="6">
        <v>2907870</v>
      </c>
      <c r="M84" s="6">
        <v>2969088</v>
      </c>
      <c r="N84" s="8">
        <f>(M84/M113-1)*100</f>
        <v>11.878431804034296</v>
      </c>
      <c r="O84" s="6">
        <f t="shared" ref="O84:O88" si="26">SUM(B84:M84)</f>
        <v>39527803</v>
      </c>
      <c r="P84" s="8">
        <f>(O84/O113-1)*100</f>
        <v>14.95646025634243</v>
      </c>
    </row>
    <row r="85" spans="1:16" x14ac:dyDescent="0.25">
      <c r="A85" s="5" t="s">
        <v>7</v>
      </c>
      <c r="B85" s="6">
        <v>1838080</v>
      </c>
      <c r="C85" s="6">
        <v>1892539</v>
      </c>
      <c r="D85" s="6">
        <v>2336048</v>
      </c>
      <c r="E85" s="6">
        <v>2775133</v>
      </c>
      <c r="F85" s="6">
        <v>2928560</v>
      </c>
      <c r="G85" s="6">
        <v>3058708</v>
      </c>
      <c r="H85" s="6">
        <v>3245375</v>
      </c>
      <c r="I85" s="6">
        <v>3276714</v>
      </c>
      <c r="J85" s="6">
        <v>3067595</v>
      </c>
      <c r="K85" s="6">
        <v>2841240</v>
      </c>
      <c r="L85" s="6">
        <v>2375495</v>
      </c>
      <c r="M85" s="6">
        <v>2500147</v>
      </c>
      <c r="N85" s="8">
        <f t="shared" ref="N85:N88" si="27">(M85/M114-1)*100</f>
        <v>11.072425625834104</v>
      </c>
      <c r="O85" s="6">
        <f t="shared" si="26"/>
        <v>32135634</v>
      </c>
      <c r="P85" s="8">
        <f t="shared" ref="P85:P88" si="28">(O85/O114-1)*100</f>
        <v>16.644820317163123</v>
      </c>
    </row>
    <row r="86" spans="1:16" x14ac:dyDescent="0.25">
      <c r="A86" s="5" t="s">
        <v>8</v>
      </c>
      <c r="B86" s="6">
        <v>378516</v>
      </c>
      <c r="C86" s="6">
        <v>351360</v>
      </c>
      <c r="D86" s="6">
        <v>514572</v>
      </c>
      <c r="E86" s="6">
        <v>629788</v>
      </c>
      <c r="F86" s="6">
        <v>636666</v>
      </c>
      <c r="G86" s="6">
        <v>693782</v>
      </c>
      <c r="H86" s="6">
        <v>795202</v>
      </c>
      <c r="I86" s="6">
        <v>781952</v>
      </c>
      <c r="J86" s="6">
        <v>727448</v>
      </c>
      <c r="K86" s="6">
        <v>739288</v>
      </c>
      <c r="L86" s="6">
        <v>526968</v>
      </c>
      <c r="M86" s="6">
        <v>462104</v>
      </c>
      <c r="N86" s="8">
        <f t="shared" si="27"/>
        <v>16.687625309960662</v>
      </c>
      <c r="O86" s="6">
        <f t="shared" si="26"/>
        <v>7237646</v>
      </c>
      <c r="P86" s="8">
        <f t="shared" si="28"/>
        <v>7.6129396392426107</v>
      </c>
    </row>
    <row r="87" spans="1:16" x14ac:dyDescent="0.25">
      <c r="A87" s="5" t="s">
        <v>9</v>
      </c>
      <c r="B87" s="6">
        <v>21739</v>
      </c>
      <c r="C87" s="6">
        <v>20467</v>
      </c>
      <c r="D87" s="6">
        <v>24789</v>
      </c>
      <c r="E87" s="6">
        <v>27797</v>
      </c>
      <c r="F87" s="6">
        <v>29728</v>
      </c>
      <c r="G87" s="6">
        <v>29918</v>
      </c>
      <c r="H87" s="6">
        <v>31282</v>
      </c>
      <c r="I87" s="6">
        <v>30871</v>
      </c>
      <c r="J87" s="6">
        <v>29959</v>
      </c>
      <c r="K87" s="6">
        <v>28888</v>
      </c>
      <c r="L87" s="6">
        <v>24582</v>
      </c>
      <c r="M87" s="6">
        <v>24720</v>
      </c>
      <c r="N87" s="8">
        <f t="shared" si="27"/>
        <v>5.8627039527215041</v>
      </c>
      <c r="O87" s="6">
        <f t="shared" si="26"/>
        <v>324740</v>
      </c>
      <c r="P87" s="8">
        <f t="shared" si="28"/>
        <v>9.6772232485722078</v>
      </c>
    </row>
    <row r="88" spans="1:16" x14ac:dyDescent="0.25">
      <c r="A88" s="5" t="s">
        <v>10</v>
      </c>
      <c r="B88" s="11">
        <v>22564213.450000003</v>
      </c>
      <c r="C88" s="11">
        <v>21457316.879999999</v>
      </c>
      <c r="D88" s="11">
        <v>26549068.939999998</v>
      </c>
      <c r="E88" s="11">
        <v>24870274.109999999</v>
      </c>
      <c r="F88" s="11">
        <v>25084598.829999998</v>
      </c>
      <c r="G88" s="11">
        <v>23357682.91</v>
      </c>
      <c r="H88" s="11">
        <v>24596550.43</v>
      </c>
      <c r="I88" s="11">
        <v>24887647.920000002</v>
      </c>
      <c r="J88" s="11">
        <v>26163206.609999999</v>
      </c>
      <c r="K88" s="11">
        <v>28258522.59</v>
      </c>
      <c r="L88" s="11">
        <v>28170203.960000001</v>
      </c>
      <c r="M88" s="11">
        <v>24306985.280000001</v>
      </c>
      <c r="N88" s="8">
        <f t="shared" si="27"/>
        <v>-1.4321558762392939</v>
      </c>
      <c r="O88" s="11">
        <f t="shared" si="26"/>
        <v>300266271.91000009</v>
      </c>
      <c r="P88" s="8">
        <f t="shared" si="28"/>
        <v>-3.5859793114276006</v>
      </c>
    </row>
    <row r="91" spans="1:16" x14ac:dyDescent="0.25">
      <c r="B91" s="28">
        <v>2018</v>
      </c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</row>
    <row r="92" spans="1:16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 t="s">
        <v>20</v>
      </c>
      <c r="O92" s="2"/>
      <c r="P92" s="2" t="s">
        <v>20</v>
      </c>
    </row>
    <row r="93" spans="1:16" x14ac:dyDescent="0.25">
      <c r="A93" s="1"/>
      <c r="B93" s="4" t="s">
        <v>12</v>
      </c>
      <c r="C93" s="4" t="s">
        <v>13</v>
      </c>
      <c r="D93" s="4" t="s">
        <v>0</v>
      </c>
      <c r="E93" s="4" t="s">
        <v>14</v>
      </c>
      <c r="F93" s="4" t="s">
        <v>1</v>
      </c>
      <c r="G93" s="4" t="s">
        <v>2</v>
      </c>
      <c r="H93" s="4" t="s">
        <v>3</v>
      </c>
      <c r="I93" s="4" t="s">
        <v>15</v>
      </c>
      <c r="J93" s="4" t="s">
        <v>16</v>
      </c>
      <c r="K93" s="4" t="s">
        <v>17</v>
      </c>
      <c r="L93" s="4" t="s">
        <v>18</v>
      </c>
      <c r="M93" s="4" t="s">
        <v>19</v>
      </c>
      <c r="N93" s="4" t="s">
        <v>21</v>
      </c>
      <c r="O93" s="4" t="s">
        <v>4</v>
      </c>
      <c r="P93" s="4" t="s">
        <v>4</v>
      </c>
    </row>
    <row r="94" spans="1:16" x14ac:dyDescent="0.25">
      <c r="A94" s="25" t="s">
        <v>5</v>
      </c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7"/>
    </row>
    <row r="95" spans="1:16" x14ac:dyDescent="0.25">
      <c r="A95" s="5" t="s">
        <v>6</v>
      </c>
      <c r="B95" s="6">
        <v>1472161</v>
      </c>
      <c r="C95" s="6">
        <v>1483432</v>
      </c>
      <c r="D95" s="6">
        <v>1908514</v>
      </c>
      <c r="E95" s="6">
        <v>2167764</v>
      </c>
      <c r="F95" s="6">
        <v>2313306</v>
      </c>
      <c r="G95" s="6">
        <v>2494749</v>
      </c>
      <c r="H95" s="6">
        <v>2730440</v>
      </c>
      <c r="I95" s="6">
        <v>2783173</v>
      </c>
      <c r="J95" s="6">
        <v>2696340</v>
      </c>
      <c r="K95" s="6">
        <v>2583961</v>
      </c>
      <c r="L95" s="6">
        <v>2192658</v>
      </c>
      <c r="M95" s="6">
        <v>2210411</v>
      </c>
      <c r="N95" s="5">
        <v>25.8</v>
      </c>
      <c r="O95" s="6">
        <v>27037292</v>
      </c>
      <c r="P95" s="5">
        <v>10.8</v>
      </c>
    </row>
    <row r="96" spans="1:16" x14ac:dyDescent="0.25">
      <c r="A96" s="5" t="s">
        <v>7</v>
      </c>
      <c r="B96" s="6">
        <v>1108970</v>
      </c>
      <c r="C96" s="6">
        <v>1153295</v>
      </c>
      <c r="D96" s="6">
        <v>1435673</v>
      </c>
      <c r="E96" s="6">
        <v>1583842</v>
      </c>
      <c r="F96" s="6">
        <v>1713278</v>
      </c>
      <c r="G96" s="6">
        <v>1817229</v>
      </c>
      <c r="H96" s="6">
        <v>1979545</v>
      </c>
      <c r="I96" s="6">
        <v>2007564</v>
      </c>
      <c r="J96" s="6">
        <v>2005766</v>
      </c>
      <c r="K96" s="6">
        <v>1918296</v>
      </c>
      <c r="L96" s="6">
        <v>1728145</v>
      </c>
      <c r="M96" s="6">
        <v>1811980</v>
      </c>
      <c r="N96" s="5">
        <v>32.700000000000003</v>
      </c>
      <c r="O96" s="6">
        <v>20263501</v>
      </c>
      <c r="P96" s="5">
        <v>13.6</v>
      </c>
    </row>
    <row r="97" spans="1:16" x14ac:dyDescent="0.25">
      <c r="A97" s="5" t="s">
        <v>8</v>
      </c>
      <c r="B97" s="6">
        <v>354730</v>
      </c>
      <c r="C97" s="6">
        <v>322444</v>
      </c>
      <c r="D97" s="6">
        <v>463872</v>
      </c>
      <c r="E97" s="6">
        <v>576774</v>
      </c>
      <c r="F97" s="6">
        <v>594174</v>
      </c>
      <c r="G97" s="6">
        <v>669664</v>
      </c>
      <c r="H97" s="6">
        <v>740380</v>
      </c>
      <c r="I97" s="6">
        <v>766048</v>
      </c>
      <c r="J97" s="6">
        <v>682240</v>
      </c>
      <c r="K97" s="6">
        <v>658624</v>
      </c>
      <c r="L97" s="6">
        <v>457644</v>
      </c>
      <c r="M97" s="6">
        <v>392560</v>
      </c>
      <c r="N97" s="5">
        <v>2.4</v>
      </c>
      <c r="O97" s="6">
        <v>6679300</v>
      </c>
      <c r="P97" s="5">
        <v>3.7</v>
      </c>
    </row>
    <row r="98" spans="1:16" x14ac:dyDescent="0.25">
      <c r="A98" s="5" t="s">
        <v>9</v>
      </c>
      <c r="B98" s="6">
        <v>15758</v>
      </c>
      <c r="C98" s="6">
        <v>14882</v>
      </c>
      <c r="D98" s="6">
        <v>18032</v>
      </c>
      <c r="E98" s="6">
        <v>19565</v>
      </c>
      <c r="F98" s="6">
        <v>21050</v>
      </c>
      <c r="G98" s="6">
        <v>21548</v>
      </c>
      <c r="H98" s="6">
        <v>22404</v>
      </c>
      <c r="I98" s="6">
        <v>22725</v>
      </c>
      <c r="J98" s="6">
        <v>22428</v>
      </c>
      <c r="K98" s="6">
        <v>22684</v>
      </c>
      <c r="L98" s="6">
        <v>20256</v>
      </c>
      <c r="M98" s="6">
        <v>19671</v>
      </c>
      <c r="N98" s="5">
        <v>19.3</v>
      </c>
      <c r="O98" s="6">
        <v>241004</v>
      </c>
      <c r="P98" s="5">
        <v>7.3</v>
      </c>
    </row>
    <row r="99" spans="1:16" x14ac:dyDescent="0.25">
      <c r="A99" s="5" t="s">
        <v>10</v>
      </c>
      <c r="B99" s="11">
        <v>21846837.609999999</v>
      </c>
      <c r="C99" s="11">
        <v>20567238</v>
      </c>
      <c r="D99" s="11">
        <v>25691357.369999997</v>
      </c>
      <c r="E99" s="11">
        <v>25230134.66</v>
      </c>
      <c r="F99" s="11">
        <v>24019335.259999998</v>
      </c>
      <c r="G99" s="11">
        <v>25380901.990000002</v>
      </c>
      <c r="H99" s="11">
        <v>25493193.629999999</v>
      </c>
      <c r="I99" s="11">
        <v>24470793</v>
      </c>
      <c r="J99" s="11">
        <v>25675506.93</v>
      </c>
      <c r="K99" s="11">
        <v>27410802.100000001</v>
      </c>
      <c r="L99" s="11">
        <v>26288396.579999998</v>
      </c>
      <c r="M99" s="11">
        <v>23483878.170000002</v>
      </c>
      <c r="N99" s="5">
        <v>-4.0999999999999996</v>
      </c>
      <c r="O99" s="13">
        <f>SUM(B99:M99)</f>
        <v>295558375.30000001</v>
      </c>
      <c r="P99" s="5">
        <v>2.6</v>
      </c>
    </row>
    <row r="100" spans="1:16" x14ac:dyDescent="0.25">
      <c r="A100" s="25" t="s">
        <v>22</v>
      </c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7"/>
    </row>
    <row r="101" spans="1:16" x14ac:dyDescent="0.25">
      <c r="A101" s="5" t="s">
        <v>6</v>
      </c>
      <c r="B101" s="6">
        <v>351550</v>
      </c>
      <c r="C101" s="6">
        <v>349430</v>
      </c>
      <c r="D101" s="6">
        <v>471070</v>
      </c>
      <c r="E101" s="6">
        <v>591283</v>
      </c>
      <c r="F101" s="6">
        <v>643089</v>
      </c>
      <c r="G101" s="6">
        <v>663088</v>
      </c>
      <c r="H101" s="6">
        <v>756356</v>
      </c>
      <c r="I101" s="6">
        <v>759547</v>
      </c>
      <c r="J101" s="6">
        <v>706814</v>
      </c>
      <c r="K101" s="6">
        <v>646559</v>
      </c>
      <c r="L101" s="6">
        <v>453563</v>
      </c>
      <c r="M101" s="6">
        <v>414418</v>
      </c>
      <c r="N101" s="5">
        <v>9.8000000000000007</v>
      </c>
      <c r="O101" s="6">
        <v>6808177</v>
      </c>
      <c r="P101" s="5">
        <v>13.2</v>
      </c>
    </row>
    <row r="102" spans="1:16" x14ac:dyDescent="0.25">
      <c r="A102" s="5" t="s">
        <v>7</v>
      </c>
      <c r="B102" s="6">
        <v>349478</v>
      </c>
      <c r="C102" s="6">
        <v>348561</v>
      </c>
      <c r="D102" s="6">
        <v>469094</v>
      </c>
      <c r="E102" s="6">
        <v>587009</v>
      </c>
      <c r="F102" s="6">
        <v>639491</v>
      </c>
      <c r="G102" s="6">
        <v>659223</v>
      </c>
      <c r="H102" s="6">
        <v>750295</v>
      </c>
      <c r="I102" s="6">
        <v>752537</v>
      </c>
      <c r="J102" s="6">
        <v>701405</v>
      </c>
      <c r="K102" s="6">
        <v>639915</v>
      </c>
      <c r="L102" s="6">
        <v>450656</v>
      </c>
      <c r="M102" s="6">
        <v>410960</v>
      </c>
      <c r="N102" s="5">
        <v>9.6</v>
      </c>
      <c r="O102" s="6">
        <v>6760181</v>
      </c>
      <c r="P102" s="5">
        <v>13.1</v>
      </c>
    </row>
    <row r="103" spans="1:16" x14ac:dyDescent="0.25">
      <c r="A103" s="5" t="s">
        <v>8</v>
      </c>
      <c r="B103" s="6">
        <v>2072</v>
      </c>
      <c r="C103" s="6">
        <v>806</v>
      </c>
      <c r="D103" s="6">
        <v>1976</v>
      </c>
      <c r="E103" s="6">
        <v>4274</v>
      </c>
      <c r="F103" s="6">
        <v>3474</v>
      </c>
      <c r="G103" s="6">
        <v>3678</v>
      </c>
      <c r="H103" s="6">
        <v>5720</v>
      </c>
      <c r="I103" s="6">
        <v>6696</v>
      </c>
      <c r="J103" s="6">
        <v>4914</v>
      </c>
      <c r="K103" s="6">
        <v>6554</v>
      </c>
      <c r="L103" s="6">
        <v>2712</v>
      </c>
      <c r="M103" s="6">
        <v>3458</v>
      </c>
      <c r="N103" s="5">
        <v>38.299999999999997</v>
      </c>
      <c r="O103" s="6">
        <v>46328</v>
      </c>
      <c r="P103" s="5">
        <v>59.2</v>
      </c>
    </row>
    <row r="104" spans="1:16" x14ac:dyDescent="0.25">
      <c r="A104" s="5" t="s">
        <v>9</v>
      </c>
      <c r="B104" s="6">
        <v>2909</v>
      </c>
      <c r="C104" s="6">
        <v>2622</v>
      </c>
      <c r="D104" s="6">
        <v>3400</v>
      </c>
      <c r="E104" s="6">
        <v>4319</v>
      </c>
      <c r="F104" s="6">
        <v>4674</v>
      </c>
      <c r="G104" s="6">
        <v>4685</v>
      </c>
      <c r="H104" s="6">
        <v>5076</v>
      </c>
      <c r="I104" s="6">
        <v>5072</v>
      </c>
      <c r="J104" s="6">
        <v>4766</v>
      </c>
      <c r="K104" s="6">
        <v>4580</v>
      </c>
      <c r="L104" s="6">
        <v>3357</v>
      </c>
      <c r="M104" s="6">
        <v>3270</v>
      </c>
      <c r="N104" s="5">
        <v>8.6</v>
      </c>
      <c r="O104" s="6">
        <v>48737</v>
      </c>
      <c r="P104" s="5">
        <v>13.4</v>
      </c>
    </row>
    <row r="105" spans="1:16" x14ac:dyDescent="0.25">
      <c r="A105" s="5" t="s">
        <v>10</v>
      </c>
      <c r="B105" s="11">
        <v>1185572</v>
      </c>
      <c r="C105" s="11">
        <v>1242394</v>
      </c>
      <c r="D105" s="11">
        <v>1478166</v>
      </c>
      <c r="E105" s="11">
        <v>1271843</v>
      </c>
      <c r="F105" s="11">
        <v>1434957</v>
      </c>
      <c r="G105" s="11">
        <v>1285663</v>
      </c>
      <c r="H105" s="11">
        <v>1359777</v>
      </c>
      <c r="I105" s="11">
        <v>1399231</v>
      </c>
      <c r="J105" s="11">
        <v>1174278</v>
      </c>
      <c r="K105" s="11">
        <v>1421030</v>
      </c>
      <c r="L105" s="11">
        <v>1392150</v>
      </c>
      <c r="M105" s="11">
        <v>1170954</v>
      </c>
      <c r="N105" s="5">
        <v>1.4</v>
      </c>
      <c r="O105" s="13">
        <f>SUM(B105:M105)</f>
        <v>15816015</v>
      </c>
      <c r="P105" s="5">
        <v>8.1999999999999993</v>
      </c>
    </row>
    <row r="106" spans="1:16" x14ac:dyDescent="0.25">
      <c r="A106" s="25" t="s">
        <v>23</v>
      </c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7"/>
    </row>
    <row r="107" spans="1:16" x14ac:dyDescent="0.25">
      <c r="A107" s="5" t="s">
        <v>6</v>
      </c>
      <c r="B107" s="6">
        <v>29477</v>
      </c>
      <c r="C107" s="6">
        <v>29240</v>
      </c>
      <c r="D107" s="6">
        <v>32915</v>
      </c>
      <c r="E107" s="6">
        <v>35181</v>
      </c>
      <c r="F107" s="6">
        <v>33344</v>
      </c>
      <c r="G107" s="6">
        <v>52528</v>
      </c>
      <c r="H107" s="6">
        <v>89666</v>
      </c>
      <c r="I107" s="6">
        <v>88857</v>
      </c>
      <c r="J107" s="6">
        <v>54244</v>
      </c>
      <c r="K107" s="6">
        <v>33790</v>
      </c>
      <c r="L107" s="6">
        <v>30236</v>
      </c>
      <c r="M107" s="6">
        <v>29023</v>
      </c>
      <c r="N107" s="5">
        <v>-5.4</v>
      </c>
      <c r="O107" s="6">
        <v>539552</v>
      </c>
      <c r="P107" s="5">
        <v>9.1</v>
      </c>
    </row>
    <row r="108" spans="1:16" x14ac:dyDescent="0.25">
      <c r="A108" s="5" t="s">
        <v>7</v>
      </c>
      <c r="B108" s="6">
        <v>27900</v>
      </c>
      <c r="C108" s="6">
        <v>27805</v>
      </c>
      <c r="D108" s="6">
        <v>31508</v>
      </c>
      <c r="E108" s="6">
        <v>34226</v>
      </c>
      <c r="F108" s="6">
        <v>32477</v>
      </c>
      <c r="G108" s="6">
        <v>51418</v>
      </c>
      <c r="H108" s="6">
        <v>88955</v>
      </c>
      <c r="I108" s="6">
        <v>88234</v>
      </c>
      <c r="J108" s="6">
        <v>53430</v>
      </c>
      <c r="K108" s="6">
        <v>32630</v>
      </c>
      <c r="L108" s="6">
        <v>28757</v>
      </c>
      <c r="M108" s="6">
        <v>27976</v>
      </c>
      <c r="N108" s="5">
        <v>-4.5999999999999996</v>
      </c>
      <c r="O108" s="6">
        <v>526306</v>
      </c>
      <c r="P108" s="5">
        <v>9.3000000000000007</v>
      </c>
    </row>
    <row r="109" spans="1:16" x14ac:dyDescent="0.25">
      <c r="A109" s="5" t="s">
        <v>8</v>
      </c>
      <c r="B109" s="5">
        <v>0</v>
      </c>
      <c r="C109" s="5">
        <v>0</v>
      </c>
      <c r="D109" s="5">
        <v>0</v>
      </c>
      <c r="E109" s="5">
        <v>0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0</v>
      </c>
      <c r="M109" s="5">
        <v>0</v>
      </c>
      <c r="N109" s="5"/>
      <c r="O109" s="6">
        <v>0</v>
      </c>
      <c r="P109" s="5"/>
    </row>
    <row r="110" spans="1:16" x14ac:dyDescent="0.25">
      <c r="A110" s="5" t="s">
        <v>9</v>
      </c>
      <c r="B110" s="5">
        <v>423</v>
      </c>
      <c r="C110" s="5">
        <v>404</v>
      </c>
      <c r="D110" s="5">
        <v>455</v>
      </c>
      <c r="E110" s="5">
        <v>475</v>
      </c>
      <c r="F110" s="5">
        <v>475</v>
      </c>
      <c r="G110" s="5">
        <v>599</v>
      </c>
      <c r="H110" s="5">
        <v>776</v>
      </c>
      <c r="I110" s="5">
        <v>796</v>
      </c>
      <c r="J110" s="5">
        <v>621</v>
      </c>
      <c r="K110" s="5">
        <v>475</v>
      </c>
      <c r="L110" s="5">
        <v>426</v>
      </c>
      <c r="M110" s="5">
        <v>410</v>
      </c>
      <c r="N110" s="5">
        <v>-2.6</v>
      </c>
      <c r="O110" s="6">
        <v>6346</v>
      </c>
      <c r="P110" s="5">
        <v>0.7</v>
      </c>
    </row>
    <row r="111" spans="1:16" x14ac:dyDescent="0.25">
      <c r="A111" s="5" t="s">
        <v>10</v>
      </c>
      <c r="B111" s="11">
        <v>3984</v>
      </c>
      <c r="C111" s="11">
        <v>3884</v>
      </c>
      <c r="D111" s="11">
        <v>5278</v>
      </c>
      <c r="E111" s="11">
        <v>7948</v>
      </c>
      <c r="F111" s="11">
        <v>4667</v>
      </c>
      <c r="G111" s="11">
        <v>5182</v>
      </c>
      <c r="H111" s="11">
        <v>6834</v>
      </c>
      <c r="I111" s="11">
        <v>3041</v>
      </c>
      <c r="J111" s="11">
        <v>3635</v>
      </c>
      <c r="K111" s="11">
        <v>5990</v>
      </c>
      <c r="L111" s="11">
        <v>4081</v>
      </c>
      <c r="M111" s="11">
        <v>5325</v>
      </c>
      <c r="N111" s="5">
        <v>74.5</v>
      </c>
      <c r="O111" s="13">
        <f>SUM(B111:M111)</f>
        <v>59849</v>
      </c>
      <c r="P111" s="5">
        <v>45.1</v>
      </c>
    </row>
    <row r="112" spans="1:16" x14ac:dyDescent="0.25">
      <c r="A112" s="25" t="s">
        <v>11</v>
      </c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7"/>
    </row>
    <row r="113" spans="1:16" x14ac:dyDescent="0.25">
      <c r="A113" s="5" t="s">
        <v>6</v>
      </c>
      <c r="B113" s="6">
        <v>1853188</v>
      </c>
      <c r="C113" s="6">
        <v>1862102</v>
      </c>
      <c r="D113" s="6">
        <v>2412499</v>
      </c>
      <c r="E113" s="6">
        <v>2794228</v>
      </c>
      <c r="F113" s="6">
        <v>2989739</v>
      </c>
      <c r="G113" s="6">
        <v>3210365</v>
      </c>
      <c r="H113" s="6">
        <v>3576462</v>
      </c>
      <c r="I113" s="6">
        <v>3631577</v>
      </c>
      <c r="J113" s="6">
        <v>3457398</v>
      </c>
      <c r="K113" s="6">
        <v>3264310</v>
      </c>
      <c r="L113" s="6">
        <v>2676457</v>
      </c>
      <c r="M113" s="6">
        <v>2653852</v>
      </c>
      <c r="N113" s="5">
        <v>22.5</v>
      </c>
      <c r="O113" s="6">
        <v>34385021</v>
      </c>
      <c r="P113" s="5">
        <v>11.3</v>
      </c>
    </row>
    <row r="114" spans="1:16" x14ac:dyDescent="0.25">
      <c r="A114" s="5" t="s">
        <v>7</v>
      </c>
      <c r="B114" s="6">
        <v>1486348</v>
      </c>
      <c r="C114" s="6">
        <v>1529661</v>
      </c>
      <c r="D114" s="6">
        <v>1936275</v>
      </c>
      <c r="E114" s="6">
        <v>2205077</v>
      </c>
      <c r="F114" s="6">
        <v>2385246</v>
      </c>
      <c r="G114" s="6">
        <v>2527870</v>
      </c>
      <c r="H114" s="6">
        <v>2818795</v>
      </c>
      <c r="I114" s="6">
        <v>2848335</v>
      </c>
      <c r="J114" s="6">
        <v>2760601</v>
      </c>
      <c r="K114" s="6">
        <v>2590841</v>
      </c>
      <c r="L114" s="6">
        <v>2207558</v>
      </c>
      <c r="M114" s="6">
        <v>2250916</v>
      </c>
      <c r="N114" s="5">
        <v>27.2</v>
      </c>
      <c r="O114" s="6">
        <v>27549988</v>
      </c>
      <c r="P114" s="5">
        <v>13.4</v>
      </c>
    </row>
    <row r="115" spans="1:16" x14ac:dyDescent="0.25">
      <c r="A115" s="5" t="s">
        <v>8</v>
      </c>
      <c r="B115" s="6">
        <v>356802</v>
      </c>
      <c r="C115" s="6">
        <v>323250</v>
      </c>
      <c r="D115" s="6">
        <v>465848</v>
      </c>
      <c r="E115" s="6">
        <v>581048</v>
      </c>
      <c r="F115" s="6">
        <v>597648</v>
      </c>
      <c r="G115" s="6">
        <v>673342</v>
      </c>
      <c r="H115" s="6">
        <v>746100</v>
      </c>
      <c r="I115" s="6">
        <v>772744</v>
      </c>
      <c r="J115" s="6">
        <v>687154</v>
      </c>
      <c r="K115" s="6">
        <v>665178</v>
      </c>
      <c r="L115" s="6">
        <v>460356</v>
      </c>
      <c r="M115" s="6">
        <v>396018</v>
      </c>
      <c r="N115" s="5">
        <v>2.7</v>
      </c>
      <c r="O115" s="6">
        <v>6725628</v>
      </c>
      <c r="P115" s="5">
        <v>3.9</v>
      </c>
    </row>
    <row r="116" spans="1:16" x14ac:dyDescent="0.25">
      <c r="A116" s="5" t="s">
        <v>9</v>
      </c>
      <c r="B116" s="6">
        <v>19090</v>
      </c>
      <c r="C116" s="6">
        <v>17908</v>
      </c>
      <c r="D116" s="6">
        <v>21887</v>
      </c>
      <c r="E116" s="6">
        <v>24359</v>
      </c>
      <c r="F116" s="6">
        <v>26199</v>
      </c>
      <c r="G116" s="6">
        <v>26832</v>
      </c>
      <c r="H116" s="6">
        <v>28256</v>
      </c>
      <c r="I116" s="6">
        <v>28593</v>
      </c>
      <c r="J116" s="6">
        <v>27815</v>
      </c>
      <c r="K116" s="6">
        <v>27739</v>
      </c>
      <c r="L116" s="6">
        <v>24039</v>
      </c>
      <c r="M116" s="6">
        <v>23351</v>
      </c>
      <c r="N116" s="5">
        <v>17.2</v>
      </c>
      <c r="O116" s="6">
        <v>296087</v>
      </c>
      <c r="P116" s="5">
        <v>8.1</v>
      </c>
    </row>
    <row r="117" spans="1:16" x14ac:dyDescent="0.25">
      <c r="A117" s="5" t="s">
        <v>10</v>
      </c>
      <c r="B117" s="11">
        <v>23036393.609999999</v>
      </c>
      <c r="C117" s="11">
        <v>21813516</v>
      </c>
      <c r="D117" s="11">
        <v>27174801.369999997</v>
      </c>
      <c r="E117" s="11">
        <v>26509925.66</v>
      </c>
      <c r="F117" s="11">
        <v>25458959.259999998</v>
      </c>
      <c r="G117" s="11">
        <v>26671746.990000002</v>
      </c>
      <c r="H117" s="11">
        <v>26859804.629999999</v>
      </c>
      <c r="I117" s="11">
        <v>25873065</v>
      </c>
      <c r="J117" s="11">
        <v>26853419.93</v>
      </c>
      <c r="K117" s="11">
        <v>28837822.100000001</v>
      </c>
      <c r="L117" s="11">
        <v>27684627.579999998</v>
      </c>
      <c r="M117" s="11">
        <v>24660157.170000002</v>
      </c>
      <c r="N117" s="5">
        <v>-3.8</v>
      </c>
      <c r="O117" s="13">
        <f>SUM(B117:M117)</f>
        <v>311434239.30000001</v>
      </c>
      <c r="P117" s="5">
        <v>2.9</v>
      </c>
    </row>
  </sheetData>
  <mergeCells count="20">
    <mergeCell ref="B4:P4"/>
    <mergeCell ref="A7:P7"/>
    <mergeCell ref="A13:P13"/>
    <mergeCell ref="A19:P19"/>
    <mergeCell ref="A25:P25"/>
    <mergeCell ref="B33:P33"/>
    <mergeCell ref="B62:P62"/>
    <mergeCell ref="A36:P36"/>
    <mergeCell ref="A42:P42"/>
    <mergeCell ref="A48:P48"/>
    <mergeCell ref="A54:P54"/>
    <mergeCell ref="A94:P94"/>
    <mergeCell ref="A100:P100"/>
    <mergeCell ref="A106:P106"/>
    <mergeCell ref="A112:P112"/>
    <mergeCell ref="A65:P65"/>
    <mergeCell ref="A71:P71"/>
    <mergeCell ref="A77:P77"/>
    <mergeCell ref="A83:P83"/>
    <mergeCell ref="B91:P91"/>
  </mergeCells>
  <conditionalFormatting sqref="N66:N70">
    <cfRule type="cellIs" dxfId="201" priority="349" operator="lessThan">
      <formula>0</formula>
    </cfRule>
    <cfRule type="cellIs" dxfId="200" priority="350" operator="greaterThan">
      <formula>0</formula>
    </cfRule>
  </conditionalFormatting>
  <conditionalFormatting sqref="N95:N99">
    <cfRule type="cellIs" dxfId="199" priority="341" operator="lessThan">
      <formula>0</formula>
    </cfRule>
    <cfRule type="cellIs" dxfId="198" priority="342" operator="greaterThan">
      <formula>0</formula>
    </cfRule>
  </conditionalFormatting>
  <conditionalFormatting sqref="N101:N105">
    <cfRule type="cellIs" dxfId="197" priority="339" operator="lessThan">
      <formula>0</formula>
    </cfRule>
    <cfRule type="cellIs" dxfId="196" priority="340" operator="greaterThan">
      <formula>0</formula>
    </cfRule>
  </conditionalFormatting>
  <conditionalFormatting sqref="N107:N111">
    <cfRule type="cellIs" dxfId="195" priority="337" operator="lessThan">
      <formula>0</formula>
    </cfRule>
    <cfRule type="cellIs" dxfId="194" priority="338" operator="greaterThan">
      <formula>0</formula>
    </cfRule>
  </conditionalFormatting>
  <conditionalFormatting sqref="N113:N117">
    <cfRule type="cellIs" dxfId="193" priority="335" operator="lessThan">
      <formula>0</formula>
    </cfRule>
    <cfRule type="cellIs" dxfId="192" priority="336" operator="greaterThan">
      <formula>0</formula>
    </cfRule>
  </conditionalFormatting>
  <conditionalFormatting sqref="P95:P99">
    <cfRule type="cellIs" dxfId="191" priority="317" operator="lessThan">
      <formula>0</formula>
    </cfRule>
    <cfRule type="cellIs" dxfId="190" priority="318" operator="greaterThan">
      <formula>0</formula>
    </cfRule>
  </conditionalFormatting>
  <conditionalFormatting sqref="P102:P105">
    <cfRule type="cellIs" dxfId="189" priority="315" operator="lessThan">
      <formula>0</formula>
    </cfRule>
    <cfRule type="cellIs" dxfId="188" priority="316" operator="greaterThan">
      <formula>0</formula>
    </cfRule>
  </conditionalFormatting>
  <conditionalFormatting sqref="P107:P111">
    <cfRule type="cellIs" dxfId="187" priority="313" operator="lessThan">
      <formula>0</formula>
    </cfRule>
    <cfRule type="cellIs" dxfId="186" priority="314" operator="greaterThan">
      <formula>0</formula>
    </cfRule>
  </conditionalFormatting>
  <conditionalFormatting sqref="P113:P117">
    <cfRule type="cellIs" dxfId="185" priority="311" operator="lessThan">
      <formula>0</formula>
    </cfRule>
    <cfRule type="cellIs" dxfId="184" priority="312" operator="greaterThan">
      <formula>0</formula>
    </cfRule>
  </conditionalFormatting>
  <conditionalFormatting sqref="P101">
    <cfRule type="cellIs" dxfId="183" priority="309" operator="lessThan">
      <formula>0</formula>
    </cfRule>
    <cfRule type="cellIs" dxfId="182" priority="310" operator="greaterThan">
      <formula>0</formula>
    </cfRule>
  </conditionalFormatting>
  <conditionalFormatting sqref="P66:P70">
    <cfRule type="cellIs" dxfId="181" priority="301" operator="lessThan">
      <formula>0</formula>
    </cfRule>
    <cfRule type="cellIs" dxfId="180" priority="302" operator="greaterThan">
      <formula>0</formula>
    </cfRule>
  </conditionalFormatting>
  <conditionalFormatting sqref="P72:P76">
    <cfRule type="cellIs" dxfId="179" priority="299" operator="lessThan">
      <formula>0</formula>
    </cfRule>
    <cfRule type="cellIs" dxfId="178" priority="300" operator="greaterThan">
      <formula>0</formula>
    </cfRule>
  </conditionalFormatting>
  <conditionalFormatting sqref="P78:P82">
    <cfRule type="cellIs" dxfId="177" priority="297" operator="lessThan">
      <formula>0</formula>
    </cfRule>
    <cfRule type="cellIs" dxfId="176" priority="298" operator="greaterThan">
      <formula>0</formula>
    </cfRule>
  </conditionalFormatting>
  <conditionalFormatting sqref="P84:P88">
    <cfRule type="cellIs" dxfId="175" priority="295" operator="lessThan">
      <formula>0</formula>
    </cfRule>
    <cfRule type="cellIs" dxfId="174" priority="296" operator="greaterThan">
      <formula>0</formula>
    </cfRule>
  </conditionalFormatting>
  <conditionalFormatting sqref="N72:N76">
    <cfRule type="cellIs" dxfId="173" priority="293" operator="lessThan">
      <formula>0</formula>
    </cfRule>
    <cfRule type="cellIs" dxfId="172" priority="294" operator="greaterThan">
      <formula>0</formula>
    </cfRule>
  </conditionalFormatting>
  <conditionalFormatting sqref="N78:N82">
    <cfRule type="cellIs" dxfId="171" priority="291" operator="lessThan">
      <formula>0</formula>
    </cfRule>
    <cfRule type="cellIs" dxfId="170" priority="292" operator="greaterThan">
      <formula>0</formula>
    </cfRule>
  </conditionalFormatting>
  <conditionalFormatting sqref="N84:N88">
    <cfRule type="cellIs" dxfId="169" priority="289" operator="lessThan">
      <formula>0</formula>
    </cfRule>
    <cfRule type="cellIs" dxfId="168" priority="290" operator="greaterThan">
      <formula>0</formula>
    </cfRule>
  </conditionalFormatting>
  <conditionalFormatting sqref="N37:N41">
    <cfRule type="cellIs" dxfId="167" priority="287" operator="lessThan">
      <formula>0</formula>
    </cfRule>
    <cfRule type="cellIs" dxfId="166" priority="288" operator="greaterThan">
      <formula>0</formula>
    </cfRule>
  </conditionalFormatting>
  <conditionalFormatting sqref="P37:P41 AF37:AF41 AV37:AV41 BL37:BL41 CB37:CB41 CR37:CR41 DH37:DH41 DX37:DX41 EN37:EN41 FD37:FD41 FT37:FT41 GJ37:GJ41 GZ37:GZ41 HP37:HP41 IF37:IF41 IV37:IV41 JL37:JL41 KB37:KB41 KR37:KR41 LH37:LH41 LX37:LX41 MN37:MN41 ND37:ND41 NT37:NT41 OJ37:OJ41 OZ37:OZ41 PP37:PP41 QF37:QF41 QV37:QV41 RL37:RL41 SB37:SB41 SR37:SR41 TH37:TH41 TX37:TX41 UN37:UN41 VD37:VD41 VT37:VT41 WJ37:WJ41 WZ37:WZ41 XP37:XP41 YF37:YF41 YV37:YV41 ZL37:ZL41 AAB37:AAB41 AAR37:AAR41 ABH37:ABH41 ABX37:ABX41 ACN37:ACN41 ADD37:ADD41 ADT37:ADT41 AEJ37:AEJ41 AEZ37:AEZ41 AFP37:AFP41 AGF37:AGF41 AGV37:AGV41 AHL37:AHL41 AIB37:AIB41 AIR37:AIR41 AJH37:AJH41 AJX37:AJX41 AKN37:AKN41 ALD37:ALD41 ALT37:ALT41 AMJ37:AMJ41 AMZ37:AMZ41 ANP37:ANP41 AOF37:AOF41 AOV37:AOV41 APL37:APL41 AQB37:AQB41 AQR37:AQR41 ARH37:ARH41 ARX37:ARX41 ASN37:ASN41 ATD37:ATD41 ATT37:ATT41 AUJ37:AUJ41 AUZ37:AUZ41 AVP37:AVP41 AWF37:AWF41 AWV37:AWV41 AXL37:AXL41 AYB37:AYB41 AYR37:AYR41 AZH37:AZH41 AZX37:AZX41 BAN37:BAN41 BBD37:BBD41 BBT37:BBT41 BCJ37:BCJ41 BCZ37:BCZ41 BDP37:BDP41 BEF37:BEF41 BEV37:BEV41 BFL37:BFL41 BGB37:BGB41 BGR37:BGR41 BHH37:BHH41 BHX37:BHX41 BIN37:BIN41 BJD37:BJD41 BJT37:BJT41 BKJ37:BKJ41 BKZ37:BKZ41 BLP37:BLP41 BMF37:BMF41 BMV37:BMV41 BNL37:BNL41 BOB37:BOB41 BOR37:BOR41 BPH37:BPH41 BPX37:BPX41 BQN37:BQN41 BRD37:BRD41 BRT37:BRT41 BSJ37:BSJ41 BSZ37:BSZ41 BTP37:BTP41 BUF37:BUF41 BUV37:BUV41 BVL37:BVL41 BWB37:BWB41 BWR37:BWR41 BXH37:BXH41 BXX37:BXX41 BYN37:BYN41 BZD37:BZD41 BZT37:BZT41 CAJ37:CAJ41 CAZ37:CAZ41 CBP37:CBP41 CCF37:CCF41 CCV37:CCV41 CDL37:CDL41 CEB37:CEB41 CER37:CER41 CFH37:CFH41 CFX37:CFX41 CGN37:CGN41 CHD37:CHD41 CHT37:CHT41 CIJ37:CIJ41 CIZ37:CIZ41 CJP37:CJP41 CKF37:CKF41 CKV37:CKV41 CLL37:CLL41 CMB37:CMB41 CMR37:CMR41 CNH37:CNH41 CNX37:CNX41 CON37:CON41 CPD37:CPD41 CPT37:CPT41 CQJ37:CQJ41 CQZ37:CQZ41 CRP37:CRP41 CSF37:CSF41 CSV37:CSV41 CTL37:CTL41 CUB37:CUB41 CUR37:CUR41 CVH37:CVH41 CVX37:CVX41 CWN37:CWN41 CXD37:CXD41 CXT37:CXT41 CYJ37:CYJ41 CYZ37:CYZ41 CZP37:CZP41 DAF37:DAF41 DAV37:DAV41 DBL37:DBL41 DCB37:DCB41 DCR37:DCR41 DDH37:DDH41 DDX37:DDX41 DEN37:DEN41 DFD37:DFD41 DFT37:DFT41 DGJ37:DGJ41 DGZ37:DGZ41 DHP37:DHP41 DIF37:DIF41 DIV37:DIV41 DJL37:DJL41 DKB37:DKB41 DKR37:DKR41 DLH37:DLH41 DLX37:DLX41 DMN37:DMN41 DND37:DND41 DNT37:DNT41 DOJ37:DOJ41 DOZ37:DOZ41 DPP37:DPP41 DQF37:DQF41 DQV37:DQV41 DRL37:DRL41 DSB37:DSB41 DSR37:DSR41 DTH37:DTH41 DTX37:DTX41 DUN37:DUN41 DVD37:DVD41 DVT37:DVT41 DWJ37:DWJ41 DWZ37:DWZ41 DXP37:DXP41 DYF37:DYF41 DYV37:DYV41 DZL37:DZL41 EAB37:EAB41 EAR37:EAR41 EBH37:EBH41 EBX37:EBX41 ECN37:ECN41 EDD37:EDD41 EDT37:EDT41 EEJ37:EEJ41 EEZ37:EEZ41 EFP37:EFP41 EGF37:EGF41 EGV37:EGV41 EHL37:EHL41 EIB37:EIB41 EIR37:EIR41 EJH37:EJH41 EJX37:EJX41 EKN37:EKN41 ELD37:ELD41 ELT37:ELT41 EMJ37:EMJ41 EMZ37:EMZ41 ENP37:ENP41 EOF37:EOF41 EOV37:EOV41 EPL37:EPL41 EQB37:EQB41 EQR37:EQR41 ERH37:ERH41 ERX37:ERX41 ESN37:ESN41 ETD37:ETD41 ETT37:ETT41 EUJ37:EUJ41 EUZ37:EUZ41 EVP37:EVP41 EWF37:EWF41 EWV37:EWV41 EXL37:EXL41 EYB37:EYB41 EYR37:EYR41 EZH37:EZH41 EZX37:EZX41 FAN37:FAN41 FBD37:FBD41 FBT37:FBT41 FCJ37:FCJ41 FCZ37:FCZ41 FDP37:FDP41 FEF37:FEF41 FEV37:FEV41 FFL37:FFL41 FGB37:FGB41 FGR37:FGR41 FHH37:FHH41 FHX37:FHX41 FIN37:FIN41 FJD37:FJD41 FJT37:FJT41 FKJ37:FKJ41 FKZ37:FKZ41 FLP37:FLP41 FMF37:FMF41 FMV37:FMV41 FNL37:FNL41 FOB37:FOB41 FOR37:FOR41 FPH37:FPH41 FPX37:FPX41 FQN37:FQN41 FRD37:FRD41 FRT37:FRT41 FSJ37:FSJ41 FSZ37:FSZ41 FTP37:FTP41 FUF37:FUF41 FUV37:FUV41 FVL37:FVL41 FWB37:FWB41 FWR37:FWR41 FXH37:FXH41 FXX37:FXX41 FYN37:FYN41 FZD37:FZD41 FZT37:FZT41 GAJ37:GAJ41 GAZ37:GAZ41 GBP37:GBP41 GCF37:GCF41 GCV37:GCV41 GDL37:GDL41 GEB37:GEB41 GER37:GER41 GFH37:GFH41 GFX37:GFX41 GGN37:GGN41 GHD37:GHD41 GHT37:GHT41 GIJ37:GIJ41 GIZ37:GIZ41 GJP37:GJP41 GKF37:GKF41 GKV37:GKV41 GLL37:GLL41 GMB37:GMB41 GMR37:GMR41 GNH37:GNH41 GNX37:GNX41 GON37:GON41 GPD37:GPD41 GPT37:GPT41 GQJ37:GQJ41 GQZ37:GQZ41 GRP37:GRP41 GSF37:GSF41 GSV37:GSV41 GTL37:GTL41 GUB37:GUB41 GUR37:GUR41 GVH37:GVH41 GVX37:GVX41 GWN37:GWN41 GXD37:GXD41 GXT37:GXT41 GYJ37:GYJ41 GYZ37:GYZ41 GZP37:GZP41 HAF37:HAF41 HAV37:HAV41 HBL37:HBL41 HCB37:HCB41 HCR37:HCR41 HDH37:HDH41 HDX37:HDX41 HEN37:HEN41 HFD37:HFD41 HFT37:HFT41 HGJ37:HGJ41 HGZ37:HGZ41 HHP37:HHP41 HIF37:HIF41 HIV37:HIV41 HJL37:HJL41 HKB37:HKB41 HKR37:HKR41 HLH37:HLH41 HLX37:HLX41 HMN37:HMN41 HND37:HND41 HNT37:HNT41 HOJ37:HOJ41 HOZ37:HOZ41 HPP37:HPP41 HQF37:HQF41 HQV37:HQV41 HRL37:HRL41 HSB37:HSB41 HSR37:HSR41 HTH37:HTH41 HTX37:HTX41 HUN37:HUN41 HVD37:HVD41 HVT37:HVT41 HWJ37:HWJ41 HWZ37:HWZ41 HXP37:HXP41 HYF37:HYF41 HYV37:HYV41 HZL37:HZL41 IAB37:IAB41 IAR37:IAR41 IBH37:IBH41 IBX37:IBX41 ICN37:ICN41 IDD37:IDD41 IDT37:IDT41 IEJ37:IEJ41 IEZ37:IEZ41 IFP37:IFP41 IGF37:IGF41 IGV37:IGV41 IHL37:IHL41 IIB37:IIB41 IIR37:IIR41 IJH37:IJH41 IJX37:IJX41 IKN37:IKN41 ILD37:ILD41 ILT37:ILT41 IMJ37:IMJ41 IMZ37:IMZ41 INP37:INP41 IOF37:IOF41 IOV37:IOV41 IPL37:IPL41 IQB37:IQB41 IQR37:IQR41 IRH37:IRH41 IRX37:IRX41 ISN37:ISN41 ITD37:ITD41 ITT37:ITT41 IUJ37:IUJ41 IUZ37:IUZ41 IVP37:IVP41 IWF37:IWF41 IWV37:IWV41 IXL37:IXL41 IYB37:IYB41 IYR37:IYR41 IZH37:IZH41 IZX37:IZX41 JAN37:JAN41 JBD37:JBD41 JBT37:JBT41 JCJ37:JCJ41 JCZ37:JCZ41 JDP37:JDP41 JEF37:JEF41 JEV37:JEV41 JFL37:JFL41 JGB37:JGB41 JGR37:JGR41 JHH37:JHH41 JHX37:JHX41 JIN37:JIN41 JJD37:JJD41 JJT37:JJT41 JKJ37:JKJ41 JKZ37:JKZ41 JLP37:JLP41 JMF37:JMF41 JMV37:JMV41 JNL37:JNL41 JOB37:JOB41 JOR37:JOR41 JPH37:JPH41 JPX37:JPX41 JQN37:JQN41 JRD37:JRD41 JRT37:JRT41 JSJ37:JSJ41 JSZ37:JSZ41 JTP37:JTP41 JUF37:JUF41 JUV37:JUV41 JVL37:JVL41 JWB37:JWB41 JWR37:JWR41 JXH37:JXH41 JXX37:JXX41 JYN37:JYN41 JZD37:JZD41 JZT37:JZT41 KAJ37:KAJ41 KAZ37:KAZ41 KBP37:KBP41 KCF37:KCF41 KCV37:KCV41 KDL37:KDL41 KEB37:KEB41 KER37:KER41 KFH37:KFH41 KFX37:KFX41 KGN37:KGN41 KHD37:KHD41 KHT37:KHT41 KIJ37:KIJ41 KIZ37:KIZ41 KJP37:KJP41 KKF37:KKF41 KKV37:KKV41 KLL37:KLL41 KMB37:KMB41 KMR37:KMR41 KNH37:KNH41 KNX37:KNX41 KON37:KON41 KPD37:KPD41 KPT37:KPT41 KQJ37:KQJ41 KQZ37:KQZ41 KRP37:KRP41 KSF37:KSF41 KSV37:KSV41 KTL37:KTL41 KUB37:KUB41 KUR37:KUR41 KVH37:KVH41 KVX37:KVX41 KWN37:KWN41 KXD37:KXD41 KXT37:KXT41 KYJ37:KYJ41 KYZ37:KYZ41 KZP37:KZP41 LAF37:LAF41 LAV37:LAV41 LBL37:LBL41 LCB37:LCB41 LCR37:LCR41 LDH37:LDH41 LDX37:LDX41 LEN37:LEN41 LFD37:LFD41 LFT37:LFT41 LGJ37:LGJ41 LGZ37:LGZ41 LHP37:LHP41 LIF37:LIF41 LIV37:LIV41 LJL37:LJL41 LKB37:LKB41 LKR37:LKR41 LLH37:LLH41 LLX37:LLX41 LMN37:LMN41 LND37:LND41 LNT37:LNT41 LOJ37:LOJ41 LOZ37:LOZ41 LPP37:LPP41 LQF37:LQF41 LQV37:LQV41 LRL37:LRL41 LSB37:LSB41 LSR37:LSR41 LTH37:LTH41 LTX37:LTX41 LUN37:LUN41 LVD37:LVD41 LVT37:LVT41 LWJ37:LWJ41 LWZ37:LWZ41 LXP37:LXP41 LYF37:LYF41 LYV37:LYV41 LZL37:LZL41 MAB37:MAB41 MAR37:MAR41 MBH37:MBH41 MBX37:MBX41 MCN37:MCN41 MDD37:MDD41 MDT37:MDT41 MEJ37:MEJ41 MEZ37:MEZ41 MFP37:MFP41 MGF37:MGF41 MGV37:MGV41 MHL37:MHL41 MIB37:MIB41 MIR37:MIR41 MJH37:MJH41 MJX37:MJX41 MKN37:MKN41 MLD37:MLD41 MLT37:MLT41 MMJ37:MMJ41 MMZ37:MMZ41 MNP37:MNP41 MOF37:MOF41 MOV37:MOV41 MPL37:MPL41 MQB37:MQB41 MQR37:MQR41 MRH37:MRH41 MRX37:MRX41 MSN37:MSN41 MTD37:MTD41 MTT37:MTT41 MUJ37:MUJ41 MUZ37:MUZ41 MVP37:MVP41 MWF37:MWF41 MWV37:MWV41 MXL37:MXL41 MYB37:MYB41 MYR37:MYR41 MZH37:MZH41 MZX37:MZX41 NAN37:NAN41 NBD37:NBD41 NBT37:NBT41 NCJ37:NCJ41 NCZ37:NCZ41 NDP37:NDP41 NEF37:NEF41 NEV37:NEV41 NFL37:NFL41 NGB37:NGB41 NGR37:NGR41 NHH37:NHH41 NHX37:NHX41 NIN37:NIN41 NJD37:NJD41 NJT37:NJT41 NKJ37:NKJ41 NKZ37:NKZ41 NLP37:NLP41 NMF37:NMF41 NMV37:NMV41 NNL37:NNL41 NOB37:NOB41 NOR37:NOR41 NPH37:NPH41 NPX37:NPX41 NQN37:NQN41 NRD37:NRD41 NRT37:NRT41 NSJ37:NSJ41 NSZ37:NSZ41 NTP37:NTP41 NUF37:NUF41 NUV37:NUV41 NVL37:NVL41 NWB37:NWB41 NWR37:NWR41 NXH37:NXH41 NXX37:NXX41 NYN37:NYN41 NZD37:NZD41 NZT37:NZT41 OAJ37:OAJ41 OAZ37:OAZ41 OBP37:OBP41 OCF37:OCF41 OCV37:OCV41 ODL37:ODL41 OEB37:OEB41 OER37:OER41 OFH37:OFH41 OFX37:OFX41 OGN37:OGN41 OHD37:OHD41 OHT37:OHT41 OIJ37:OIJ41 OIZ37:OIZ41 OJP37:OJP41 OKF37:OKF41 OKV37:OKV41 OLL37:OLL41 OMB37:OMB41 OMR37:OMR41 ONH37:ONH41 ONX37:ONX41 OON37:OON41 OPD37:OPD41 OPT37:OPT41 OQJ37:OQJ41 OQZ37:OQZ41 ORP37:ORP41 OSF37:OSF41 OSV37:OSV41 OTL37:OTL41 OUB37:OUB41 OUR37:OUR41 OVH37:OVH41 OVX37:OVX41 OWN37:OWN41 OXD37:OXD41 OXT37:OXT41 OYJ37:OYJ41 OYZ37:OYZ41 OZP37:OZP41 PAF37:PAF41 PAV37:PAV41 PBL37:PBL41 PCB37:PCB41 PCR37:PCR41 PDH37:PDH41 PDX37:PDX41 PEN37:PEN41 PFD37:PFD41 PFT37:PFT41 PGJ37:PGJ41 PGZ37:PGZ41 PHP37:PHP41 PIF37:PIF41 PIV37:PIV41 PJL37:PJL41 PKB37:PKB41 PKR37:PKR41 PLH37:PLH41 PLX37:PLX41 PMN37:PMN41 PND37:PND41 PNT37:PNT41 POJ37:POJ41 POZ37:POZ41 PPP37:PPP41 PQF37:PQF41 PQV37:PQV41 PRL37:PRL41 PSB37:PSB41 PSR37:PSR41 PTH37:PTH41 PTX37:PTX41 PUN37:PUN41 PVD37:PVD41 PVT37:PVT41 PWJ37:PWJ41 PWZ37:PWZ41 PXP37:PXP41 PYF37:PYF41 PYV37:PYV41 PZL37:PZL41 QAB37:QAB41 QAR37:QAR41 QBH37:QBH41 QBX37:QBX41 QCN37:QCN41 QDD37:QDD41 QDT37:QDT41 QEJ37:QEJ41 QEZ37:QEZ41 QFP37:QFP41 QGF37:QGF41 QGV37:QGV41 QHL37:QHL41 QIB37:QIB41 QIR37:QIR41 QJH37:QJH41 QJX37:QJX41 QKN37:QKN41 QLD37:QLD41 QLT37:QLT41 QMJ37:QMJ41 QMZ37:QMZ41 QNP37:QNP41 QOF37:QOF41 QOV37:QOV41 QPL37:QPL41 QQB37:QQB41 QQR37:QQR41 QRH37:QRH41 QRX37:QRX41 QSN37:QSN41 QTD37:QTD41 QTT37:QTT41 QUJ37:QUJ41 QUZ37:QUZ41 QVP37:QVP41 QWF37:QWF41 QWV37:QWV41 QXL37:QXL41 QYB37:QYB41 QYR37:QYR41 QZH37:QZH41 QZX37:QZX41 RAN37:RAN41 RBD37:RBD41 RBT37:RBT41 RCJ37:RCJ41 RCZ37:RCZ41 RDP37:RDP41 REF37:REF41 REV37:REV41 RFL37:RFL41 RGB37:RGB41 RGR37:RGR41 RHH37:RHH41 RHX37:RHX41 RIN37:RIN41 RJD37:RJD41 RJT37:RJT41 RKJ37:RKJ41 RKZ37:RKZ41 RLP37:RLP41 RMF37:RMF41 RMV37:RMV41 RNL37:RNL41 ROB37:ROB41 ROR37:ROR41 RPH37:RPH41 RPX37:RPX41 RQN37:RQN41 RRD37:RRD41 RRT37:RRT41 RSJ37:RSJ41 RSZ37:RSZ41 RTP37:RTP41 RUF37:RUF41 RUV37:RUV41 RVL37:RVL41 RWB37:RWB41 RWR37:RWR41 RXH37:RXH41 RXX37:RXX41 RYN37:RYN41 RZD37:RZD41 RZT37:RZT41 SAJ37:SAJ41 SAZ37:SAZ41 SBP37:SBP41 SCF37:SCF41 SCV37:SCV41 SDL37:SDL41 SEB37:SEB41 SER37:SER41 SFH37:SFH41 SFX37:SFX41 SGN37:SGN41 SHD37:SHD41 SHT37:SHT41 SIJ37:SIJ41 SIZ37:SIZ41 SJP37:SJP41 SKF37:SKF41 SKV37:SKV41 SLL37:SLL41 SMB37:SMB41 SMR37:SMR41 SNH37:SNH41 SNX37:SNX41 SON37:SON41 SPD37:SPD41 SPT37:SPT41 SQJ37:SQJ41 SQZ37:SQZ41 SRP37:SRP41 SSF37:SSF41 SSV37:SSV41 STL37:STL41 SUB37:SUB41 SUR37:SUR41 SVH37:SVH41 SVX37:SVX41 SWN37:SWN41 SXD37:SXD41 SXT37:SXT41 SYJ37:SYJ41 SYZ37:SYZ41 SZP37:SZP41 TAF37:TAF41 TAV37:TAV41 TBL37:TBL41 TCB37:TCB41 TCR37:TCR41 TDH37:TDH41 TDX37:TDX41 TEN37:TEN41 TFD37:TFD41 TFT37:TFT41 TGJ37:TGJ41 TGZ37:TGZ41 THP37:THP41 TIF37:TIF41 TIV37:TIV41 TJL37:TJL41 TKB37:TKB41 TKR37:TKR41 TLH37:TLH41 TLX37:TLX41 TMN37:TMN41 TND37:TND41 TNT37:TNT41 TOJ37:TOJ41 TOZ37:TOZ41 TPP37:TPP41 TQF37:TQF41 TQV37:TQV41 TRL37:TRL41 TSB37:TSB41 TSR37:TSR41 TTH37:TTH41 TTX37:TTX41 TUN37:TUN41 TVD37:TVD41 TVT37:TVT41 TWJ37:TWJ41 TWZ37:TWZ41 TXP37:TXP41 TYF37:TYF41 TYV37:TYV41 TZL37:TZL41 UAB37:UAB41 UAR37:UAR41 UBH37:UBH41 UBX37:UBX41 UCN37:UCN41 UDD37:UDD41 UDT37:UDT41 UEJ37:UEJ41 UEZ37:UEZ41 UFP37:UFP41 UGF37:UGF41 UGV37:UGV41 UHL37:UHL41 UIB37:UIB41 UIR37:UIR41 UJH37:UJH41 UJX37:UJX41 UKN37:UKN41 ULD37:ULD41 ULT37:ULT41 UMJ37:UMJ41 UMZ37:UMZ41 UNP37:UNP41 UOF37:UOF41 UOV37:UOV41 UPL37:UPL41 UQB37:UQB41 UQR37:UQR41 URH37:URH41 URX37:URX41 USN37:USN41 UTD37:UTD41 UTT37:UTT41 UUJ37:UUJ41 UUZ37:UUZ41 UVP37:UVP41 UWF37:UWF41 UWV37:UWV41 UXL37:UXL41 UYB37:UYB41 UYR37:UYR41 UZH37:UZH41 UZX37:UZX41 VAN37:VAN41 VBD37:VBD41 VBT37:VBT41 VCJ37:VCJ41 VCZ37:VCZ41 VDP37:VDP41 VEF37:VEF41 VEV37:VEV41 VFL37:VFL41 VGB37:VGB41 VGR37:VGR41 VHH37:VHH41 VHX37:VHX41 VIN37:VIN41 VJD37:VJD41 VJT37:VJT41 VKJ37:VKJ41 VKZ37:VKZ41 VLP37:VLP41 VMF37:VMF41 VMV37:VMV41 VNL37:VNL41 VOB37:VOB41 VOR37:VOR41 VPH37:VPH41 VPX37:VPX41 VQN37:VQN41 VRD37:VRD41 VRT37:VRT41 VSJ37:VSJ41 VSZ37:VSZ41 VTP37:VTP41 VUF37:VUF41 VUV37:VUV41 VVL37:VVL41 VWB37:VWB41 VWR37:VWR41 VXH37:VXH41 VXX37:VXX41 VYN37:VYN41 VZD37:VZD41 VZT37:VZT41 WAJ37:WAJ41 WAZ37:WAZ41 WBP37:WBP41 WCF37:WCF41 WCV37:WCV41 WDL37:WDL41 WEB37:WEB41 WER37:WER41 WFH37:WFH41 WFX37:WFX41 WGN37:WGN41 WHD37:WHD41 WHT37:WHT41 WIJ37:WIJ41 WIZ37:WIZ41 WJP37:WJP41 WKF37:WKF41 WKV37:WKV41 WLL37:WLL41 WMB37:WMB41 WMR37:WMR41 WNH37:WNH41 WNX37:WNX41 WON37:WON41 WPD37:WPD41 WPT37:WPT41 WQJ37:WQJ41 WQZ37:WQZ41 WRP37:WRP41 WSF37:WSF41 WSV37:WSV41 WTL37:WTL41 WUB37:WUB41 WUR37:WUR41 WVH37:WVH41 WVX37:WVX41 WWN37:WWN41 WXD37:WXD41 WXT37:WXT41 WYJ37:WYJ41 WYZ37:WYZ41 WZP37:WZP41 XAF37:XAF41 XAV37:XAV41 XBL37:XBL41 XCB37:XCB41 XCR37:XCR41 XDH37:XDH41 XDX37:XDX41 XEN37:XEN41 XFD37:XFD41">
    <cfRule type="cellIs" dxfId="165" priority="265" operator="lessThan">
      <formula>0</formula>
    </cfRule>
    <cfRule type="cellIs" dxfId="164" priority="266" operator="greaterThan">
      <formula>0</formula>
    </cfRule>
  </conditionalFormatting>
  <conditionalFormatting sqref="N43:N47 AD43:AD47 AT43:AT47 BJ43:BJ47 BZ43:BZ47 CP43:CP47 DF43:DF47 DV43:DV47 EL43:EL47 FB43:FB47 FR43:FR47 GH43:GH47 GX43:GX47 HN43:HN47 ID43:ID47 IT43:IT47 JJ43:JJ47 JZ43:JZ47 KP43:KP47 LF43:LF47 LV43:LV47 ML43:ML47 NB43:NB47 NR43:NR47 OH43:OH47 OX43:OX47 PN43:PN47 QD43:QD47 QT43:QT47 RJ43:RJ47 RZ43:RZ47 SP43:SP47 TF43:TF47 TV43:TV47 UL43:UL47 VB43:VB47 VR43:VR47 WH43:WH47 WX43:WX47 XN43:XN47 YD43:YD47 YT43:YT47 ZJ43:ZJ47 ZZ43:ZZ47 AAP43:AAP47 ABF43:ABF47 ABV43:ABV47 ACL43:ACL47 ADB43:ADB47 ADR43:ADR47 AEH43:AEH47 AEX43:AEX47 AFN43:AFN47 AGD43:AGD47 AGT43:AGT47 AHJ43:AHJ47 AHZ43:AHZ47 AIP43:AIP47 AJF43:AJF47 AJV43:AJV47 AKL43:AKL47 ALB43:ALB47 ALR43:ALR47 AMH43:AMH47 AMX43:AMX47 ANN43:ANN47 AOD43:AOD47 AOT43:AOT47 APJ43:APJ47 APZ43:APZ47 AQP43:AQP47 ARF43:ARF47 ARV43:ARV47 ASL43:ASL47 ATB43:ATB47 ATR43:ATR47 AUH43:AUH47 AUX43:AUX47 AVN43:AVN47 AWD43:AWD47 AWT43:AWT47 AXJ43:AXJ47 AXZ43:AXZ47 AYP43:AYP47 AZF43:AZF47 AZV43:AZV47 BAL43:BAL47 BBB43:BBB47 BBR43:BBR47 BCH43:BCH47 BCX43:BCX47 BDN43:BDN47 BED43:BED47 BET43:BET47 BFJ43:BFJ47 BFZ43:BFZ47 BGP43:BGP47 BHF43:BHF47 BHV43:BHV47 BIL43:BIL47 BJB43:BJB47 BJR43:BJR47 BKH43:BKH47 BKX43:BKX47 BLN43:BLN47 BMD43:BMD47 BMT43:BMT47 BNJ43:BNJ47 BNZ43:BNZ47 BOP43:BOP47 BPF43:BPF47 BPV43:BPV47 BQL43:BQL47 BRB43:BRB47 BRR43:BRR47 BSH43:BSH47 BSX43:BSX47 BTN43:BTN47 BUD43:BUD47 BUT43:BUT47 BVJ43:BVJ47 BVZ43:BVZ47 BWP43:BWP47 BXF43:BXF47 BXV43:BXV47 BYL43:BYL47 BZB43:BZB47 BZR43:BZR47 CAH43:CAH47 CAX43:CAX47 CBN43:CBN47 CCD43:CCD47 CCT43:CCT47 CDJ43:CDJ47 CDZ43:CDZ47 CEP43:CEP47 CFF43:CFF47 CFV43:CFV47 CGL43:CGL47 CHB43:CHB47 CHR43:CHR47 CIH43:CIH47 CIX43:CIX47 CJN43:CJN47 CKD43:CKD47 CKT43:CKT47 CLJ43:CLJ47 CLZ43:CLZ47 CMP43:CMP47 CNF43:CNF47 CNV43:CNV47 COL43:COL47 CPB43:CPB47 CPR43:CPR47 CQH43:CQH47 CQX43:CQX47 CRN43:CRN47 CSD43:CSD47 CST43:CST47 CTJ43:CTJ47 CTZ43:CTZ47 CUP43:CUP47 CVF43:CVF47 CVV43:CVV47 CWL43:CWL47 CXB43:CXB47 CXR43:CXR47 CYH43:CYH47 CYX43:CYX47 CZN43:CZN47 DAD43:DAD47 DAT43:DAT47 DBJ43:DBJ47 DBZ43:DBZ47 DCP43:DCP47 DDF43:DDF47 DDV43:DDV47 DEL43:DEL47 DFB43:DFB47 DFR43:DFR47 DGH43:DGH47 DGX43:DGX47 DHN43:DHN47 DID43:DID47 DIT43:DIT47 DJJ43:DJJ47 DJZ43:DJZ47 DKP43:DKP47 DLF43:DLF47 DLV43:DLV47 DML43:DML47 DNB43:DNB47 DNR43:DNR47 DOH43:DOH47 DOX43:DOX47 DPN43:DPN47 DQD43:DQD47 DQT43:DQT47 DRJ43:DRJ47 DRZ43:DRZ47 DSP43:DSP47 DTF43:DTF47 DTV43:DTV47 DUL43:DUL47 DVB43:DVB47 DVR43:DVR47 DWH43:DWH47 DWX43:DWX47 DXN43:DXN47 DYD43:DYD47 DYT43:DYT47 DZJ43:DZJ47 DZZ43:DZZ47 EAP43:EAP47 EBF43:EBF47 EBV43:EBV47 ECL43:ECL47 EDB43:EDB47 EDR43:EDR47 EEH43:EEH47 EEX43:EEX47 EFN43:EFN47 EGD43:EGD47 EGT43:EGT47 EHJ43:EHJ47 EHZ43:EHZ47 EIP43:EIP47 EJF43:EJF47 EJV43:EJV47 EKL43:EKL47 ELB43:ELB47 ELR43:ELR47 EMH43:EMH47 EMX43:EMX47 ENN43:ENN47 EOD43:EOD47 EOT43:EOT47 EPJ43:EPJ47 EPZ43:EPZ47 EQP43:EQP47 ERF43:ERF47 ERV43:ERV47 ESL43:ESL47 ETB43:ETB47 ETR43:ETR47 EUH43:EUH47 EUX43:EUX47 EVN43:EVN47 EWD43:EWD47 EWT43:EWT47 EXJ43:EXJ47 EXZ43:EXZ47 EYP43:EYP47 EZF43:EZF47 EZV43:EZV47 FAL43:FAL47 FBB43:FBB47 FBR43:FBR47 FCH43:FCH47 FCX43:FCX47 FDN43:FDN47 FED43:FED47 FET43:FET47 FFJ43:FFJ47 FFZ43:FFZ47 FGP43:FGP47 FHF43:FHF47 FHV43:FHV47 FIL43:FIL47 FJB43:FJB47 FJR43:FJR47 FKH43:FKH47 FKX43:FKX47 FLN43:FLN47 FMD43:FMD47 FMT43:FMT47 FNJ43:FNJ47 FNZ43:FNZ47 FOP43:FOP47 FPF43:FPF47 FPV43:FPV47 FQL43:FQL47 FRB43:FRB47 FRR43:FRR47 FSH43:FSH47 FSX43:FSX47 FTN43:FTN47 FUD43:FUD47 FUT43:FUT47 FVJ43:FVJ47 FVZ43:FVZ47 FWP43:FWP47 FXF43:FXF47 FXV43:FXV47 FYL43:FYL47 FZB43:FZB47 FZR43:FZR47 GAH43:GAH47 GAX43:GAX47 GBN43:GBN47 GCD43:GCD47 GCT43:GCT47 GDJ43:GDJ47 GDZ43:GDZ47 GEP43:GEP47 GFF43:GFF47 GFV43:GFV47 GGL43:GGL47 GHB43:GHB47 GHR43:GHR47 GIH43:GIH47 GIX43:GIX47 GJN43:GJN47 GKD43:GKD47 GKT43:GKT47 GLJ43:GLJ47 GLZ43:GLZ47 GMP43:GMP47 GNF43:GNF47 GNV43:GNV47 GOL43:GOL47 GPB43:GPB47 GPR43:GPR47 GQH43:GQH47 GQX43:GQX47 GRN43:GRN47 GSD43:GSD47 GST43:GST47 GTJ43:GTJ47 GTZ43:GTZ47 GUP43:GUP47 GVF43:GVF47 GVV43:GVV47 GWL43:GWL47 GXB43:GXB47 GXR43:GXR47 GYH43:GYH47 GYX43:GYX47 GZN43:GZN47 HAD43:HAD47 HAT43:HAT47 HBJ43:HBJ47 HBZ43:HBZ47 HCP43:HCP47 HDF43:HDF47 HDV43:HDV47 HEL43:HEL47 HFB43:HFB47 HFR43:HFR47 HGH43:HGH47 HGX43:HGX47 HHN43:HHN47 HID43:HID47 HIT43:HIT47 HJJ43:HJJ47 HJZ43:HJZ47 HKP43:HKP47 HLF43:HLF47 HLV43:HLV47 HML43:HML47 HNB43:HNB47 HNR43:HNR47 HOH43:HOH47 HOX43:HOX47 HPN43:HPN47 HQD43:HQD47 HQT43:HQT47 HRJ43:HRJ47 HRZ43:HRZ47 HSP43:HSP47 HTF43:HTF47 HTV43:HTV47 HUL43:HUL47 HVB43:HVB47 HVR43:HVR47 HWH43:HWH47 HWX43:HWX47 HXN43:HXN47 HYD43:HYD47 HYT43:HYT47 HZJ43:HZJ47 HZZ43:HZZ47 IAP43:IAP47 IBF43:IBF47 IBV43:IBV47 ICL43:ICL47 IDB43:IDB47 IDR43:IDR47 IEH43:IEH47 IEX43:IEX47 IFN43:IFN47 IGD43:IGD47 IGT43:IGT47 IHJ43:IHJ47 IHZ43:IHZ47 IIP43:IIP47 IJF43:IJF47 IJV43:IJV47 IKL43:IKL47 ILB43:ILB47 ILR43:ILR47 IMH43:IMH47 IMX43:IMX47 INN43:INN47 IOD43:IOD47 IOT43:IOT47 IPJ43:IPJ47 IPZ43:IPZ47 IQP43:IQP47 IRF43:IRF47 IRV43:IRV47 ISL43:ISL47 ITB43:ITB47 ITR43:ITR47 IUH43:IUH47 IUX43:IUX47 IVN43:IVN47 IWD43:IWD47 IWT43:IWT47 IXJ43:IXJ47 IXZ43:IXZ47 IYP43:IYP47 IZF43:IZF47 IZV43:IZV47 JAL43:JAL47 JBB43:JBB47 JBR43:JBR47 JCH43:JCH47 JCX43:JCX47 JDN43:JDN47 JED43:JED47 JET43:JET47 JFJ43:JFJ47 JFZ43:JFZ47 JGP43:JGP47 JHF43:JHF47 JHV43:JHV47 JIL43:JIL47 JJB43:JJB47 JJR43:JJR47 JKH43:JKH47 JKX43:JKX47 JLN43:JLN47 JMD43:JMD47 JMT43:JMT47 JNJ43:JNJ47 JNZ43:JNZ47 JOP43:JOP47 JPF43:JPF47 JPV43:JPV47 JQL43:JQL47 JRB43:JRB47 JRR43:JRR47 JSH43:JSH47 JSX43:JSX47 JTN43:JTN47 JUD43:JUD47 JUT43:JUT47 JVJ43:JVJ47 JVZ43:JVZ47 JWP43:JWP47 JXF43:JXF47 JXV43:JXV47 JYL43:JYL47 JZB43:JZB47 JZR43:JZR47 KAH43:KAH47 KAX43:KAX47 KBN43:KBN47 KCD43:KCD47 KCT43:KCT47 KDJ43:KDJ47 KDZ43:KDZ47 KEP43:KEP47 KFF43:KFF47 KFV43:KFV47 KGL43:KGL47 KHB43:KHB47 KHR43:KHR47 KIH43:KIH47 KIX43:KIX47 KJN43:KJN47 KKD43:KKD47 KKT43:KKT47 KLJ43:KLJ47 KLZ43:KLZ47 KMP43:KMP47 KNF43:KNF47 KNV43:KNV47 KOL43:KOL47 KPB43:KPB47 KPR43:KPR47 KQH43:KQH47 KQX43:KQX47 KRN43:KRN47 KSD43:KSD47 KST43:KST47 KTJ43:KTJ47 KTZ43:KTZ47 KUP43:KUP47 KVF43:KVF47 KVV43:KVV47 KWL43:KWL47 KXB43:KXB47 KXR43:KXR47 KYH43:KYH47 KYX43:KYX47 KZN43:KZN47 LAD43:LAD47 LAT43:LAT47 LBJ43:LBJ47 LBZ43:LBZ47 LCP43:LCP47 LDF43:LDF47 LDV43:LDV47 LEL43:LEL47 LFB43:LFB47 LFR43:LFR47 LGH43:LGH47 LGX43:LGX47 LHN43:LHN47 LID43:LID47 LIT43:LIT47 LJJ43:LJJ47 LJZ43:LJZ47 LKP43:LKP47 LLF43:LLF47 LLV43:LLV47 LML43:LML47 LNB43:LNB47 LNR43:LNR47 LOH43:LOH47 LOX43:LOX47 LPN43:LPN47 LQD43:LQD47 LQT43:LQT47 LRJ43:LRJ47 LRZ43:LRZ47 LSP43:LSP47 LTF43:LTF47 LTV43:LTV47 LUL43:LUL47 LVB43:LVB47 LVR43:LVR47 LWH43:LWH47 LWX43:LWX47 LXN43:LXN47 LYD43:LYD47 LYT43:LYT47 LZJ43:LZJ47 LZZ43:LZZ47 MAP43:MAP47 MBF43:MBF47 MBV43:MBV47 MCL43:MCL47 MDB43:MDB47 MDR43:MDR47 MEH43:MEH47 MEX43:MEX47 MFN43:MFN47 MGD43:MGD47 MGT43:MGT47 MHJ43:MHJ47 MHZ43:MHZ47 MIP43:MIP47 MJF43:MJF47 MJV43:MJV47 MKL43:MKL47 MLB43:MLB47 MLR43:MLR47 MMH43:MMH47 MMX43:MMX47 MNN43:MNN47 MOD43:MOD47 MOT43:MOT47 MPJ43:MPJ47 MPZ43:MPZ47 MQP43:MQP47 MRF43:MRF47 MRV43:MRV47 MSL43:MSL47 MTB43:MTB47 MTR43:MTR47 MUH43:MUH47 MUX43:MUX47 MVN43:MVN47 MWD43:MWD47 MWT43:MWT47 MXJ43:MXJ47 MXZ43:MXZ47 MYP43:MYP47 MZF43:MZF47 MZV43:MZV47 NAL43:NAL47 NBB43:NBB47 NBR43:NBR47 NCH43:NCH47 NCX43:NCX47 NDN43:NDN47 NED43:NED47 NET43:NET47 NFJ43:NFJ47 NFZ43:NFZ47 NGP43:NGP47 NHF43:NHF47 NHV43:NHV47 NIL43:NIL47 NJB43:NJB47 NJR43:NJR47 NKH43:NKH47 NKX43:NKX47 NLN43:NLN47 NMD43:NMD47 NMT43:NMT47 NNJ43:NNJ47 NNZ43:NNZ47 NOP43:NOP47 NPF43:NPF47 NPV43:NPV47 NQL43:NQL47 NRB43:NRB47 NRR43:NRR47 NSH43:NSH47 NSX43:NSX47 NTN43:NTN47 NUD43:NUD47 NUT43:NUT47 NVJ43:NVJ47 NVZ43:NVZ47 NWP43:NWP47 NXF43:NXF47 NXV43:NXV47 NYL43:NYL47 NZB43:NZB47 NZR43:NZR47 OAH43:OAH47 OAX43:OAX47 OBN43:OBN47 OCD43:OCD47 OCT43:OCT47 ODJ43:ODJ47 ODZ43:ODZ47 OEP43:OEP47 OFF43:OFF47 OFV43:OFV47 OGL43:OGL47 OHB43:OHB47 OHR43:OHR47 OIH43:OIH47 OIX43:OIX47 OJN43:OJN47 OKD43:OKD47 OKT43:OKT47 OLJ43:OLJ47 OLZ43:OLZ47 OMP43:OMP47 ONF43:ONF47 ONV43:ONV47 OOL43:OOL47 OPB43:OPB47 OPR43:OPR47 OQH43:OQH47 OQX43:OQX47 ORN43:ORN47 OSD43:OSD47 OST43:OST47 OTJ43:OTJ47 OTZ43:OTZ47 OUP43:OUP47 OVF43:OVF47 OVV43:OVV47 OWL43:OWL47 OXB43:OXB47 OXR43:OXR47 OYH43:OYH47 OYX43:OYX47 OZN43:OZN47 PAD43:PAD47 PAT43:PAT47 PBJ43:PBJ47 PBZ43:PBZ47 PCP43:PCP47 PDF43:PDF47 PDV43:PDV47 PEL43:PEL47 PFB43:PFB47 PFR43:PFR47 PGH43:PGH47 PGX43:PGX47 PHN43:PHN47 PID43:PID47 PIT43:PIT47 PJJ43:PJJ47 PJZ43:PJZ47 PKP43:PKP47 PLF43:PLF47 PLV43:PLV47 PML43:PML47 PNB43:PNB47 PNR43:PNR47 POH43:POH47 POX43:POX47 PPN43:PPN47 PQD43:PQD47 PQT43:PQT47 PRJ43:PRJ47 PRZ43:PRZ47 PSP43:PSP47 PTF43:PTF47 PTV43:PTV47 PUL43:PUL47 PVB43:PVB47 PVR43:PVR47 PWH43:PWH47 PWX43:PWX47 PXN43:PXN47 PYD43:PYD47 PYT43:PYT47 PZJ43:PZJ47 PZZ43:PZZ47 QAP43:QAP47 QBF43:QBF47 QBV43:QBV47 QCL43:QCL47 QDB43:QDB47 QDR43:QDR47 QEH43:QEH47 QEX43:QEX47 QFN43:QFN47 QGD43:QGD47 QGT43:QGT47 QHJ43:QHJ47 QHZ43:QHZ47 QIP43:QIP47 QJF43:QJF47 QJV43:QJV47 QKL43:QKL47 QLB43:QLB47 QLR43:QLR47 QMH43:QMH47 QMX43:QMX47 QNN43:QNN47 QOD43:QOD47 QOT43:QOT47 QPJ43:QPJ47 QPZ43:QPZ47 QQP43:QQP47 QRF43:QRF47 QRV43:QRV47 QSL43:QSL47 QTB43:QTB47 QTR43:QTR47 QUH43:QUH47 QUX43:QUX47 QVN43:QVN47 QWD43:QWD47 QWT43:QWT47 QXJ43:QXJ47 QXZ43:QXZ47 QYP43:QYP47 QZF43:QZF47 QZV43:QZV47 RAL43:RAL47 RBB43:RBB47 RBR43:RBR47 RCH43:RCH47 RCX43:RCX47 RDN43:RDN47 RED43:RED47 RET43:RET47 RFJ43:RFJ47 RFZ43:RFZ47 RGP43:RGP47 RHF43:RHF47 RHV43:RHV47 RIL43:RIL47 RJB43:RJB47 RJR43:RJR47 RKH43:RKH47 RKX43:RKX47 RLN43:RLN47 RMD43:RMD47 RMT43:RMT47 RNJ43:RNJ47 RNZ43:RNZ47 ROP43:ROP47 RPF43:RPF47 RPV43:RPV47 RQL43:RQL47 RRB43:RRB47 RRR43:RRR47 RSH43:RSH47 RSX43:RSX47 RTN43:RTN47 RUD43:RUD47 RUT43:RUT47 RVJ43:RVJ47 RVZ43:RVZ47 RWP43:RWP47 RXF43:RXF47 RXV43:RXV47 RYL43:RYL47 RZB43:RZB47 RZR43:RZR47 SAH43:SAH47 SAX43:SAX47 SBN43:SBN47 SCD43:SCD47 SCT43:SCT47 SDJ43:SDJ47 SDZ43:SDZ47 SEP43:SEP47 SFF43:SFF47 SFV43:SFV47 SGL43:SGL47 SHB43:SHB47 SHR43:SHR47 SIH43:SIH47 SIX43:SIX47 SJN43:SJN47 SKD43:SKD47 SKT43:SKT47 SLJ43:SLJ47 SLZ43:SLZ47 SMP43:SMP47 SNF43:SNF47 SNV43:SNV47 SOL43:SOL47 SPB43:SPB47 SPR43:SPR47 SQH43:SQH47 SQX43:SQX47 SRN43:SRN47 SSD43:SSD47 SST43:SST47 STJ43:STJ47 STZ43:STZ47 SUP43:SUP47 SVF43:SVF47 SVV43:SVV47 SWL43:SWL47 SXB43:SXB47 SXR43:SXR47 SYH43:SYH47 SYX43:SYX47 SZN43:SZN47 TAD43:TAD47 TAT43:TAT47 TBJ43:TBJ47 TBZ43:TBZ47 TCP43:TCP47 TDF43:TDF47 TDV43:TDV47 TEL43:TEL47 TFB43:TFB47 TFR43:TFR47 TGH43:TGH47 TGX43:TGX47 THN43:THN47 TID43:TID47 TIT43:TIT47 TJJ43:TJJ47 TJZ43:TJZ47 TKP43:TKP47 TLF43:TLF47 TLV43:TLV47 TML43:TML47 TNB43:TNB47 TNR43:TNR47 TOH43:TOH47 TOX43:TOX47 TPN43:TPN47 TQD43:TQD47 TQT43:TQT47 TRJ43:TRJ47 TRZ43:TRZ47 TSP43:TSP47 TTF43:TTF47 TTV43:TTV47 TUL43:TUL47 TVB43:TVB47 TVR43:TVR47 TWH43:TWH47 TWX43:TWX47 TXN43:TXN47 TYD43:TYD47 TYT43:TYT47 TZJ43:TZJ47 TZZ43:TZZ47 UAP43:UAP47 UBF43:UBF47 UBV43:UBV47 UCL43:UCL47 UDB43:UDB47 UDR43:UDR47 UEH43:UEH47 UEX43:UEX47 UFN43:UFN47 UGD43:UGD47 UGT43:UGT47 UHJ43:UHJ47 UHZ43:UHZ47 UIP43:UIP47 UJF43:UJF47 UJV43:UJV47 UKL43:UKL47 ULB43:ULB47 ULR43:ULR47 UMH43:UMH47 UMX43:UMX47 UNN43:UNN47 UOD43:UOD47 UOT43:UOT47 UPJ43:UPJ47 UPZ43:UPZ47 UQP43:UQP47 URF43:URF47 URV43:URV47 USL43:USL47 UTB43:UTB47 UTR43:UTR47 UUH43:UUH47 UUX43:UUX47 UVN43:UVN47 UWD43:UWD47 UWT43:UWT47 UXJ43:UXJ47 UXZ43:UXZ47 UYP43:UYP47 UZF43:UZF47 UZV43:UZV47 VAL43:VAL47 VBB43:VBB47 VBR43:VBR47 VCH43:VCH47 VCX43:VCX47 VDN43:VDN47 VED43:VED47 VET43:VET47 VFJ43:VFJ47 VFZ43:VFZ47 VGP43:VGP47 VHF43:VHF47 VHV43:VHV47 VIL43:VIL47 VJB43:VJB47 VJR43:VJR47 VKH43:VKH47 VKX43:VKX47 VLN43:VLN47 VMD43:VMD47 VMT43:VMT47 VNJ43:VNJ47 VNZ43:VNZ47 VOP43:VOP47 VPF43:VPF47 VPV43:VPV47 VQL43:VQL47 VRB43:VRB47 VRR43:VRR47 VSH43:VSH47 VSX43:VSX47 VTN43:VTN47 VUD43:VUD47 VUT43:VUT47 VVJ43:VVJ47 VVZ43:VVZ47 VWP43:VWP47 VXF43:VXF47 VXV43:VXV47 VYL43:VYL47 VZB43:VZB47 VZR43:VZR47 WAH43:WAH47 WAX43:WAX47 WBN43:WBN47 WCD43:WCD47 WCT43:WCT47 WDJ43:WDJ47 WDZ43:WDZ47 WEP43:WEP47 WFF43:WFF47 WFV43:WFV47 WGL43:WGL47 WHB43:WHB47 WHR43:WHR47 WIH43:WIH47 WIX43:WIX47 WJN43:WJN47 WKD43:WKD47 WKT43:WKT47 WLJ43:WLJ47 WLZ43:WLZ47 WMP43:WMP47 WNF43:WNF47 WNV43:WNV47 WOL43:WOL47 WPB43:WPB47 WPR43:WPR47 WQH43:WQH47 WQX43:WQX47 WRN43:WRN47 WSD43:WSD47 WST43:WST47 WTJ43:WTJ47 WTZ43:WTZ47 WUP43:WUP47 WVF43:WVF47 WVV43:WVV47 WWL43:WWL47 WXB43:WXB47 WXR43:WXR47 WYH43:WYH47 WYX43:WYX47 WZN43:WZN47 XAD43:XAD47 XAT43:XAT47 XBJ43:XBJ47 XBZ43:XBZ47 XCP43:XCP47 XDF43:XDF47 XDV43:XDV47 XEL43:XEL47 XFB43:XFB47">
    <cfRule type="cellIs" dxfId="163" priority="151" operator="lessThan">
      <formula>0</formula>
    </cfRule>
    <cfRule type="cellIs" dxfId="162" priority="152" operator="greaterThan">
      <formula>0</formula>
    </cfRule>
  </conditionalFormatting>
  <conditionalFormatting sqref="N49:N53 AD49:AD53 AT49:AT53 BJ49:BJ53 BZ49:BZ53 CP49:CP53 DF49:DF53 DV49:DV53 EL49:EL53 FB49:FB53 FR49:FR53 GH49:GH53 GX49:GX53 HN49:HN53 ID49:ID53 IT49:IT53 JJ49:JJ53 JZ49:JZ53 KP49:KP53 LF49:LF53 LV49:LV53 ML49:ML53 NB49:NB53 NR49:NR53 OH49:OH53 OX49:OX53 PN49:PN53 QD49:QD53 QT49:QT53 RJ49:RJ53 RZ49:RZ53 SP49:SP53 TF49:TF53 TV49:TV53 UL49:UL53 VB49:VB53 VR49:VR53 WH49:WH53 WX49:WX53 XN49:XN53 YD49:YD53 YT49:YT53 ZJ49:ZJ53 ZZ49:ZZ53 AAP49:AAP53 ABF49:ABF53 ABV49:ABV53 ACL49:ACL53 ADB49:ADB53 ADR49:ADR53 AEH49:AEH53 AEX49:AEX53 AFN49:AFN53 AGD49:AGD53 AGT49:AGT53 AHJ49:AHJ53 AHZ49:AHZ53 AIP49:AIP53 AJF49:AJF53 AJV49:AJV53 AKL49:AKL53 ALB49:ALB53 ALR49:ALR53 AMH49:AMH53 AMX49:AMX53 ANN49:ANN53 AOD49:AOD53 AOT49:AOT53 APJ49:APJ53 APZ49:APZ53 AQP49:AQP53 ARF49:ARF53 ARV49:ARV53 ASL49:ASL53 ATB49:ATB53 ATR49:ATR53 AUH49:AUH53 AUX49:AUX53 AVN49:AVN53 AWD49:AWD53 AWT49:AWT53 AXJ49:AXJ53 AXZ49:AXZ53 AYP49:AYP53 AZF49:AZF53 AZV49:AZV53 BAL49:BAL53 BBB49:BBB53 BBR49:BBR53 BCH49:BCH53 BCX49:BCX53 BDN49:BDN53 BED49:BED53 BET49:BET53 BFJ49:BFJ53 BFZ49:BFZ53 BGP49:BGP53 BHF49:BHF53 BHV49:BHV53 BIL49:BIL53 BJB49:BJB53 BJR49:BJR53 BKH49:BKH53 BKX49:BKX53 BLN49:BLN53 BMD49:BMD53 BMT49:BMT53 BNJ49:BNJ53 BNZ49:BNZ53 BOP49:BOP53 BPF49:BPF53 BPV49:BPV53 BQL49:BQL53 BRB49:BRB53 BRR49:BRR53 BSH49:BSH53 BSX49:BSX53 BTN49:BTN53 BUD49:BUD53 BUT49:BUT53 BVJ49:BVJ53 BVZ49:BVZ53 BWP49:BWP53 BXF49:BXF53 BXV49:BXV53 BYL49:BYL53 BZB49:BZB53 BZR49:BZR53 CAH49:CAH53 CAX49:CAX53 CBN49:CBN53 CCD49:CCD53 CCT49:CCT53 CDJ49:CDJ53 CDZ49:CDZ53 CEP49:CEP53 CFF49:CFF53 CFV49:CFV53 CGL49:CGL53 CHB49:CHB53 CHR49:CHR53 CIH49:CIH53 CIX49:CIX53 CJN49:CJN53 CKD49:CKD53 CKT49:CKT53 CLJ49:CLJ53 CLZ49:CLZ53 CMP49:CMP53 CNF49:CNF53 CNV49:CNV53 COL49:COL53 CPB49:CPB53 CPR49:CPR53 CQH49:CQH53 CQX49:CQX53 CRN49:CRN53 CSD49:CSD53 CST49:CST53 CTJ49:CTJ53 CTZ49:CTZ53 CUP49:CUP53 CVF49:CVF53 CVV49:CVV53 CWL49:CWL53 CXB49:CXB53 CXR49:CXR53 CYH49:CYH53 CYX49:CYX53 CZN49:CZN53 DAD49:DAD53 DAT49:DAT53 DBJ49:DBJ53 DBZ49:DBZ53 DCP49:DCP53 DDF49:DDF53 DDV49:DDV53 DEL49:DEL53 DFB49:DFB53 DFR49:DFR53 DGH49:DGH53 DGX49:DGX53 DHN49:DHN53 DID49:DID53 DIT49:DIT53 DJJ49:DJJ53 DJZ49:DJZ53 DKP49:DKP53 DLF49:DLF53 DLV49:DLV53 DML49:DML53 DNB49:DNB53 DNR49:DNR53 DOH49:DOH53 DOX49:DOX53 DPN49:DPN53 DQD49:DQD53 DQT49:DQT53 DRJ49:DRJ53 DRZ49:DRZ53 DSP49:DSP53 DTF49:DTF53 DTV49:DTV53 DUL49:DUL53 DVB49:DVB53 DVR49:DVR53 DWH49:DWH53 DWX49:DWX53 DXN49:DXN53 DYD49:DYD53 DYT49:DYT53 DZJ49:DZJ53 DZZ49:DZZ53 EAP49:EAP53 EBF49:EBF53 EBV49:EBV53 ECL49:ECL53 EDB49:EDB53 EDR49:EDR53 EEH49:EEH53 EEX49:EEX53 EFN49:EFN53 EGD49:EGD53 EGT49:EGT53 EHJ49:EHJ53 EHZ49:EHZ53 EIP49:EIP53 EJF49:EJF53 EJV49:EJV53 EKL49:EKL53 ELB49:ELB53 ELR49:ELR53 EMH49:EMH53 EMX49:EMX53 ENN49:ENN53 EOD49:EOD53 EOT49:EOT53 EPJ49:EPJ53 EPZ49:EPZ53 EQP49:EQP53 ERF49:ERF53 ERV49:ERV53 ESL49:ESL53 ETB49:ETB53 ETR49:ETR53 EUH49:EUH53 EUX49:EUX53 EVN49:EVN53 EWD49:EWD53 EWT49:EWT53 EXJ49:EXJ53 EXZ49:EXZ53 EYP49:EYP53 EZF49:EZF53 EZV49:EZV53 FAL49:FAL53 FBB49:FBB53 FBR49:FBR53 FCH49:FCH53 FCX49:FCX53 FDN49:FDN53 FED49:FED53 FET49:FET53 FFJ49:FFJ53 FFZ49:FFZ53 FGP49:FGP53 FHF49:FHF53 FHV49:FHV53 FIL49:FIL53 FJB49:FJB53 FJR49:FJR53 FKH49:FKH53 FKX49:FKX53 FLN49:FLN53 FMD49:FMD53 FMT49:FMT53 FNJ49:FNJ53 FNZ49:FNZ53 FOP49:FOP53 FPF49:FPF53 FPV49:FPV53 FQL49:FQL53 FRB49:FRB53 FRR49:FRR53 FSH49:FSH53 FSX49:FSX53 FTN49:FTN53 FUD49:FUD53 FUT49:FUT53 FVJ49:FVJ53 FVZ49:FVZ53 FWP49:FWP53 FXF49:FXF53 FXV49:FXV53 FYL49:FYL53 FZB49:FZB53 FZR49:FZR53 GAH49:GAH53 GAX49:GAX53 GBN49:GBN53 GCD49:GCD53 GCT49:GCT53 GDJ49:GDJ53 GDZ49:GDZ53 GEP49:GEP53 GFF49:GFF53 GFV49:GFV53 GGL49:GGL53 GHB49:GHB53 GHR49:GHR53 GIH49:GIH53 GIX49:GIX53 GJN49:GJN53 GKD49:GKD53 GKT49:GKT53 GLJ49:GLJ53 GLZ49:GLZ53 GMP49:GMP53 GNF49:GNF53 GNV49:GNV53 GOL49:GOL53 GPB49:GPB53 GPR49:GPR53 GQH49:GQH53 GQX49:GQX53 GRN49:GRN53 GSD49:GSD53 GST49:GST53 GTJ49:GTJ53 GTZ49:GTZ53 GUP49:GUP53 GVF49:GVF53 GVV49:GVV53 GWL49:GWL53 GXB49:GXB53 GXR49:GXR53 GYH49:GYH53 GYX49:GYX53 GZN49:GZN53 HAD49:HAD53 HAT49:HAT53 HBJ49:HBJ53 HBZ49:HBZ53 HCP49:HCP53 HDF49:HDF53 HDV49:HDV53 HEL49:HEL53 HFB49:HFB53 HFR49:HFR53 HGH49:HGH53 HGX49:HGX53 HHN49:HHN53 HID49:HID53 HIT49:HIT53 HJJ49:HJJ53 HJZ49:HJZ53 HKP49:HKP53 HLF49:HLF53 HLV49:HLV53 HML49:HML53 HNB49:HNB53 HNR49:HNR53 HOH49:HOH53 HOX49:HOX53 HPN49:HPN53 HQD49:HQD53 HQT49:HQT53 HRJ49:HRJ53 HRZ49:HRZ53 HSP49:HSP53 HTF49:HTF53 HTV49:HTV53 HUL49:HUL53 HVB49:HVB53 HVR49:HVR53 HWH49:HWH53 HWX49:HWX53 HXN49:HXN53 HYD49:HYD53 HYT49:HYT53 HZJ49:HZJ53 HZZ49:HZZ53 IAP49:IAP53 IBF49:IBF53 IBV49:IBV53 ICL49:ICL53 IDB49:IDB53 IDR49:IDR53 IEH49:IEH53 IEX49:IEX53 IFN49:IFN53 IGD49:IGD53 IGT49:IGT53 IHJ49:IHJ53 IHZ49:IHZ53 IIP49:IIP53 IJF49:IJF53 IJV49:IJV53 IKL49:IKL53 ILB49:ILB53 ILR49:ILR53 IMH49:IMH53 IMX49:IMX53 INN49:INN53 IOD49:IOD53 IOT49:IOT53 IPJ49:IPJ53 IPZ49:IPZ53 IQP49:IQP53 IRF49:IRF53 IRV49:IRV53 ISL49:ISL53 ITB49:ITB53 ITR49:ITR53 IUH49:IUH53 IUX49:IUX53 IVN49:IVN53 IWD49:IWD53 IWT49:IWT53 IXJ49:IXJ53 IXZ49:IXZ53 IYP49:IYP53 IZF49:IZF53 IZV49:IZV53 JAL49:JAL53 JBB49:JBB53 JBR49:JBR53 JCH49:JCH53 JCX49:JCX53 JDN49:JDN53 JED49:JED53 JET49:JET53 JFJ49:JFJ53 JFZ49:JFZ53 JGP49:JGP53 JHF49:JHF53 JHV49:JHV53 JIL49:JIL53 JJB49:JJB53 JJR49:JJR53 JKH49:JKH53 JKX49:JKX53 JLN49:JLN53 JMD49:JMD53 JMT49:JMT53 JNJ49:JNJ53 JNZ49:JNZ53 JOP49:JOP53 JPF49:JPF53 JPV49:JPV53 JQL49:JQL53 JRB49:JRB53 JRR49:JRR53 JSH49:JSH53 JSX49:JSX53 JTN49:JTN53 JUD49:JUD53 JUT49:JUT53 JVJ49:JVJ53 JVZ49:JVZ53 JWP49:JWP53 JXF49:JXF53 JXV49:JXV53 JYL49:JYL53 JZB49:JZB53 JZR49:JZR53 KAH49:KAH53 KAX49:KAX53 KBN49:KBN53 KCD49:KCD53 KCT49:KCT53 KDJ49:KDJ53 KDZ49:KDZ53 KEP49:KEP53 KFF49:KFF53 KFV49:KFV53 KGL49:KGL53 KHB49:KHB53 KHR49:KHR53 KIH49:KIH53 KIX49:KIX53 KJN49:KJN53 KKD49:KKD53 KKT49:KKT53 KLJ49:KLJ53 KLZ49:KLZ53 KMP49:KMP53 KNF49:KNF53 KNV49:KNV53 KOL49:KOL53 KPB49:KPB53 KPR49:KPR53 KQH49:KQH53 KQX49:KQX53 KRN49:KRN53 KSD49:KSD53 KST49:KST53 KTJ49:KTJ53 KTZ49:KTZ53 KUP49:KUP53 KVF49:KVF53 KVV49:KVV53 KWL49:KWL53 KXB49:KXB53 KXR49:KXR53 KYH49:KYH53 KYX49:KYX53 KZN49:KZN53 LAD49:LAD53 LAT49:LAT53 LBJ49:LBJ53 LBZ49:LBZ53 LCP49:LCP53 LDF49:LDF53 LDV49:LDV53 LEL49:LEL53 LFB49:LFB53 LFR49:LFR53 LGH49:LGH53 LGX49:LGX53 LHN49:LHN53 LID49:LID53 LIT49:LIT53 LJJ49:LJJ53 LJZ49:LJZ53 LKP49:LKP53 LLF49:LLF53 LLV49:LLV53 LML49:LML53 LNB49:LNB53 LNR49:LNR53 LOH49:LOH53 LOX49:LOX53 LPN49:LPN53 LQD49:LQD53 LQT49:LQT53 LRJ49:LRJ53 LRZ49:LRZ53 LSP49:LSP53 LTF49:LTF53 LTV49:LTV53 LUL49:LUL53 LVB49:LVB53 LVR49:LVR53 LWH49:LWH53 LWX49:LWX53 LXN49:LXN53 LYD49:LYD53 LYT49:LYT53 LZJ49:LZJ53 LZZ49:LZZ53 MAP49:MAP53 MBF49:MBF53 MBV49:MBV53 MCL49:MCL53 MDB49:MDB53 MDR49:MDR53 MEH49:MEH53 MEX49:MEX53 MFN49:MFN53 MGD49:MGD53 MGT49:MGT53 MHJ49:MHJ53 MHZ49:MHZ53 MIP49:MIP53 MJF49:MJF53 MJV49:MJV53 MKL49:MKL53 MLB49:MLB53 MLR49:MLR53 MMH49:MMH53 MMX49:MMX53 MNN49:MNN53 MOD49:MOD53 MOT49:MOT53 MPJ49:MPJ53 MPZ49:MPZ53 MQP49:MQP53 MRF49:MRF53 MRV49:MRV53 MSL49:MSL53 MTB49:MTB53 MTR49:MTR53 MUH49:MUH53 MUX49:MUX53 MVN49:MVN53 MWD49:MWD53 MWT49:MWT53 MXJ49:MXJ53 MXZ49:MXZ53 MYP49:MYP53 MZF49:MZF53 MZV49:MZV53 NAL49:NAL53 NBB49:NBB53 NBR49:NBR53 NCH49:NCH53 NCX49:NCX53 NDN49:NDN53 NED49:NED53 NET49:NET53 NFJ49:NFJ53 NFZ49:NFZ53 NGP49:NGP53 NHF49:NHF53 NHV49:NHV53 NIL49:NIL53 NJB49:NJB53 NJR49:NJR53 NKH49:NKH53 NKX49:NKX53 NLN49:NLN53 NMD49:NMD53 NMT49:NMT53 NNJ49:NNJ53 NNZ49:NNZ53 NOP49:NOP53 NPF49:NPF53 NPV49:NPV53 NQL49:NQL53 NRB49:NRB53 NRR49:NRR53 NSH49:NSH53 NSX49:NSX53 NTN49:NTN53 NUD49:NUD53 NUT49:NUT53 NVJ49:NVJ53 NVZ49:NVZ53 NWP49:NWP53 NXF49:NXF53 NXV49:NXV53 NYL49:NYL53 NZB49:NZB53 NZR49:NZR53 OAH49:OAH53 OAX49:OAX53 OBN49:OBN53 OCD49:OCD53 OCT49:OCT53 ODJ49:ODJ53 ODZ49:ODZ53 OEP49:OEP53 OFF49:OFF53 OFV49:OFV53 OGL49:OGL53 OHB49:OHB53 OHR49:OHR53 OIH49:OIH53 OIX49:OIX53 OJN49:OJN53 OKD49:OKD53 OKT49:OKT53 OLJ49:OLJ53 OLZ49:OLZ53 OMP49:OMP53 ONF49:ONF53 ONV49:ONV53 OOL49:OOL53 OPB49:OPB53 OPR49:OPR53 OQH49:OQH53 OQX49:OQX53 ORN49:ORN53 OSD49:OSD53 OST49:OST53 OTJ49:OTJ53 OTZ49:OTZ53 OUP49:OUP53 OVF49:OVF53 OVV49:OVV53 OWL49:OWL53 OXB49:OXB53 OXR49:OXR53 OYH49:OYH53 OYX49:OYX53 OZN49:OZN53 PAD49:PAD53 PAT49:PAT53 PBJ49:PBJ53 PBZ49:PBZ53 PCP49:PCP53 PDF49:PDF53 PDV49:PDV53 PEL49:PEL53 PFB49:PFB53 PFR49:PFR53 PGH49:PGH53 PGX49:PGX53 PHN49:PHN53 PID49:PID53 PIT49:PIT53 PJJ49:PJJ53 PJZ49:PJZ53 PKP49:PKP53 PLF49:PLF53 PLV49:PLV53 PML49:PML53 PNB49:PNB53 PNR49:PNR53 POH49:POH53 POX49:POX53 PPN49:PPN53 PQD49:PQD53 PQT49:PQT53 PRJ49:PRJ53 PRZ49:PRZ53 PSP49:PSP53 PTF49:PTF53 PTV49:PTV53 PUL49:PUL53 PVB49:PVB53 PVR49:PVR53 PWH49:PWH53 PWX49:PWX53 PXN49:PXN53 PYD49:PYD53 PYT49:PYT53 PZJ49:PZJ53 PZZ49:PZZ53 QAP49:QAP53 QBF49:QBF53 QBV49:QBV53 QCL49:QCL53 QDB49:QDB53 QDR49:QDR53 QEH49:QEH53 QEX49:QEX53 QFN49:QFN53 QGD49:QGD53 QGT49:QGT53 QHJ49:QHJ53 QHZ49:QHZ53 QIP49:QIP53 QJF49:QJF53 QJV49:QJV53 QKL49:QKL53 QLB49:QLB53 QLR49:QLR53 QMH49:QMH53 QMX49:QMX53 QNN49:QNN53 QOD49:QOD53 QOT49:QOT53 QPJ49:QPJ53 QPZ49:QPZ53 QQP49:QQP53 QRF49:QRF53 QRV49:QRV53 QSL49:QSL53 QTB49:QTB53 QTR49:QTR53 QUH49:QUH53 QUX49:QUX53 QVN49:QVN53 QWD49:QWD53 QWT49:QWT53 QXJ49:QXJ53 QXZ49:QXZ53 QYP49:QYP53 QZF49:QZF53 QZV49:QZV53 RAL49:RAL53 RBB49:RBB53 RBR49:RBR53 RCH49:RCH53 RCX49:RCX53 RDN49:RDN53 RED49:RED53 RET49:RET53 RFJ49:RFJ53 RFZ49:RFZ53 RGP49:RGP53 RHF49:RHF53 RHV49:RHV53 RIL49:RIL53 RJB49:RJB53 RJR49:RJR53 RKH49:RKH53 RKX49:RKX53 RLN49:RLN53 RMD49:RMD53 RMT49:RMT53 RNJ49:RNJ53 RNZ49:RNZ53 ROP49:ROP53 RPF49:RPF53 RPV49:RPV53 RQL49:RQL53 RRB49:RRB53 RRR49:RRR53 RSH49:RSH53 RSX49:RSX53 RTN49:RTN53 RUD49:RUD53 RUT49:RUT53 RVJ49:RVJ53 RVZ49:RVZ53 RWP49:RWP53 RXF49:RXF53 RXV49:RXV53 RYL49:RYL53 RZB49:RZB53 RZR49:RZR53 SAH49:SAH53 SAX49:SAX53 SBN49:SBN53 SCD49:SCD53 SCT49:SCT53 SDJ49:SDJ53 SDZ49:SDZ53 SEP49:SEP53 SFF49:SFF53 SFV49:SFV53 SGL49:SGL53 SHB49:SHB53 SHR49:SHR53 SIH49:SIH53 SIX49:SIX53 SJN49:SJN53 SKD49:SKD53 SKT49:SKT53 SLJ49:SLJ53 SLZ49:SLZ53 SMP49:SMP53 SNF49:SNF53 SNV49:SNV53 SOL49:SOL53 SPB49:SPB53 SPR49:SPR53 SQH49:SQH53 SQX49:SQX53 SRN49:SRN53 SSD49:SSD53 SST49:SST53 STJ49:STJ53 STZ49:STZ53 SUP49:SUP53 SVF49:SVF53 SVV49:SVV53 SWL49:SWL53 SXB49:SXB53 SXR49:SXR53 SYH49:SYH53 SYX49:SYX53 SZN49:SZN53 TAD49:TAD53 TAT49:TAT53 TBJ49:TBJ53 TBZ49:TBZ53 TCP49:TCP53 TDF49:TDF53 TDV49:TDV53 TEL49:TEL53 TFB49:TFB53 TFR49:TFR53 TGH49:TGH53 TGX49:TGX53 THN49:THN53 TID49:TID53 TIT49:TIT53 TJJ49:TJJ53 TJZ49:TJZ53 TKP49:TKP53 TLF49:TLF53 TLV49:TLV53 TML49:TML53 TNB49:TNB53 TNR49:TNR53 TOH49:TOH53 TOX49:TOX53 TPN49:TPN53 TQD49:TQD53 TQT49:TQT53 TRJ49:TRJ53 TRZ49:TRZ53 TSP49:TSP53 TTF49:TTF53 TTV49:TTV53 TUL49:TUL53 TVB49:TVB53 TVR49:TVR53 TWH49:TWH53 TWX49:TWX53 TXN49:TXN53 TYD49:TYD53 TYT49:TYT53 TZJ49:TZJ53 TZZ49:TZZ53 UAP49:UAP53 UBF49:UBF53 UBV49:UBV53 UCL49:UCL53 UDB49:UDB53 UDR49:UDR53 UEH49:UEH53 UEX49:UEX53 UFN49:UFN53 UGD49:UGD53 UGT49:UGT53 UHJ49:UHJ53 UHZ49:UHZ53 UIP49:UIP53 UJF49:UJF53 UJV49:UJV53 UKL49:UKL53 ULB49:ULB53 ULR49:ULR53 UMH49:UMH53 UMX49:UMX53 UNN49:UNN53 UOD49:UOD53 UOT49:UOT53 UPJ49:UPJ53 UPZ49:UPZ53 UQP49:UQP53 URF49:URF53 URV49:URV53 USL49:USL53 UTB49:UTB53 UTR49:UTR53 UUH49:UUH53 UUX49:UUX53 UVN49:UVN53 UWD49:UWD53 UWT49:UWT53 UXJ49:UXJ53 UXZ49:UXZ53 UYP49:UYP53 UZF49:UZF53 UZV49:UZV53 VAL49:VAL53 VBB49:VBB53 VBR49:VBR53 VCH49:VCH53 VCX49:VCX53 VDN49:VDN53 VED49:VED53 VET49:VET53 VFJ49:VFJ53 VFZ49:VFZ53 VGP49:VGP53 VHF49:VHF53 VHV49:VHV53 VIL49:VIL53 VJB49:VJB53 VJR49:VJR53 VKH49:VKH53 VKX49:VKX53 VLN49:VLN53 VMD49:VMD53 VMT49:VMT53 VNJ49:VNJ53 VNZ49:VNZ53 VOP49:VOP53 VPF49:VPF53 VPV49:VPV53 VQL49:VQL53 VRB49:VRB53 VRR49:VRR53 VSH49:VSH53 VSX49:VSX53 VTN49:VTN53 VUD49:VUD53 VUT49:VUT53 VVJ49:VVJ53 VVZ49:VVZ53 VWP49:VWP53 VXF49:VXF53 VXV49:VXV53 VYL49:VYL53 VZB49:VZB53 VZR49:VZR53 WAH49:WAH53 WAX49:WAX53 WBN49:WBN53 WCD49:WCD53 WCT49:WCT53 WDJ49:WDJ53 WDZ49:WDZ53 WEP49:WEP53 WFF49:WFF53 WFV49:WFV53 WGL49:WGL53 WHB49:WHB53 WHR49:WHR53 WIH49:WIH53 WIX49:WIX53 WJN49:WJN53 WKD49:WKD53 WKT49:WKT53 WLJ49:WLJ53 WLZ49:WLZ53 WMP49:WMP53 WNF49:WNF53 WNV49:WNV53 WOL49:WOL53 WPB49:WPB53 WPR49:WPR53 WQH49:WQH53 WQX49:WQX53 WRN49:WRN53 WSD49:WSD53 WST49:WST53 WTJ49:WTJ53 WTZ49:WTZ53 WUP49:WUP53 WVF49:WVF53 WVV49:WVV53 WWL49:WWL53 WXB49:WXB53 WXR49:WXR53 WYH49:WYH53 WYX49:WYX53 WZN49:WZN53 XAD49:XAD53 XAT49:XAT53 XBJ49:XBJ53 XBZ49:XBZ53 XCP49:XCP53 XDF49:XDF53 XDV49:XDV53 XEL49:XEL53 XFB49:XFB53">
    <cfRule type="cellIs" dxfId="161" priority="149" operator="lessThan">
      <formula>0</formula>
    </cfRule>
    <cfRule type="cellIs" dxfId="160" priority="150" operator="greaterThan">
      <formula>0</formula>
    </cfRule>
  </conditionalFormatting>
  <conditionalFormatting sqref="N55:N59 AD55:AD59 AT55:AT59 BJ55:BJ59 BZ55:BZ59 CP55:CP59 DF55:DF59 DV55:DV59 EL55:EL59 FB55:FB59 FR55:FR59 GH55:GH59 GX55:GX59 HN55:HN59 ID55:ID59 IT55:IT59 JJ55:JJ59 JZ55:JZ59 KP55:KP59 LF55:LF59 LV55:LV59 ML55:ML59 NB55:NB59 NR55:NR59 OH55:OH59 OX55:OX59 PN55:PN59 QD55:QD59 QT55:QT59 RJ55:RJ59 RZ55:RZ59 SP55:SP59 TF55:TF59 TV55:TV59 UL55:UL59 VB55:VB59 VR55:VR59 WH55:WH59 WX55:WX59 XN55:XN59 YD55:YD59 YT55:YT59 ZJ55:ZJ59 ZZ55:ZZ59 AAP55:AAP59 ABF55:ABF59 ABV55:ABV59 ACL55:ACL59 ADB55:ADB59 ADR55:ADR59 AEH55:AEH59 AEX55:AEX59 AFN55:AFN59 AGD55:AGD59 AGT55:AGT59 AHJ55:AHJ59 AHZ55:AHZ59 AIP55:AIP59 AJF55:AJF59 AJV55:AJV59 AKL55:AKL59 ALB55:ALB59 ALR55:ALR59 AMH55:AMH59 AMX55:AMX59 ANN55:ANN59 AOD55:AOD59 AOT55:AOT59 APJ55:APJ59 APZ55:APZ59 AQP55:AQP59 ARF55:ARF59 ARV55:ARV59 ASL55:ASL59 ATB55:ATB59 ATR55:ATR59 AUH55:AUH59 AUX55:AUX59 AVN55:AVN59 AWD55:AWD59 AWT55:AWT59 AXJ55:AXJ59 AXZ55:AXZ59 AYP55:AYP59 AZF55:AZF59 AZV55:AZV59 BAL55:BAL59 BBB55:BBB59 BBR55:BBR59 BCH55:BCH59 BCX55:BCX59 BDN55:BDN59 BED55:BED59 BET55:BET59 BFJ55:BFJ59 BFZ55:BFZ59 BGP55:BGP59 BHF55:BHF59 BHV55:BHV59 BIL55:BIL59 BJB55:BJB59 BJR55:BJR59 BKH55:BKH59 BKX55:BKX59 BLN55:BLN59 BMD55:BMD59 BMT55:BMT59 BNJ55:BNJ59 BNZ55:BNZ59 BOP55:BOP59 BPF55:BPF59 BPV55:BPV59 BQL55:BQL59 BRB55:BRB59 BRR55:BRR59 BSH55:BSH59 BSX55:BSX59 BTN55:BTN59 BUD55:BUD59 BUT55:BUT59 BVJ55:BVJ59 BVZ55:BVZ59 BWP55:BWP59 BXF55:BXF59 BXV55:BXV59 BYL55:BYL59 BZB55:BZB59 BZR55:BZR59 CAH55:CAH59 CAX55:CAX59 CBN55:CBN59 CCD55:CCD59 CCT55:CCT59 CDJ55:CDJ59 CDZ55:CDZ59 CEP55:CEP59 CFF55:CFF59 CFV55:CFV59 CGL55:CGL59 CHB55:CHB59 CHR55:CHR59 CIH55:CIH59 CIX55:CIX59 CJN55:CJN59 CKD55:CKD59 CKT55:CKT59 CLJ55:CLJ59 CLZ55:CLZ59 CMP55:CMP59 CNF55:CNF59 CNV55:CNV59 COL55:COL59 CPB55:CPB59 CPR55:CPR59 CQH55:CQH59 CQX55:CQX59 CRN55:CRN59 CSD55:CSD59 CST55:CST59 CTJ55:CTJ59 CTZ55:CTZ59 CUP55:CUP59 CVF55:CVF59 CVV55:CVV59 CWL55:CWL59 CXB55:CXB59 CXR55:CXR59 CYH55:CYH59 CYX55:CYX59 CZN55:CZN59 DAD55:DAD59 DAT55:DAT59 DBJ55:DBJ59 DBZ55:DBZ59 DCP55:DCP59 DDF55:DDF59 DDV55:DDV59 DEL55:DEL59 DFB55:DFB59 DFR55:DFR59 DGH55:DGH59 DGX55:DGX59 DHN55:DHN59 DID55:DID59 DIT55:DIT59 DJJ55:DJJ59 DJZ55:DJZ59 DKP55:DKP59 DLF55:DLF59 DLV55:DLV59 DML55:DML59 DNB55:DNB59 DNR55:DNR59 DOH55:DOH59 DOX55:DOX59 DPN55:DPN59 DQD55:DQD59 DQT55:DQT59 DRJ55:DRJ59 DRZ55:DRZ59 DSP55:DSP59 DTF55:DTF59 DTV55:DTV59 DUL55:DUL59 DVB55:DVB59 DVR55:DVR59 DWH55:DWH59 DWX55:DWX59 DXN55:DXN59 DYD55:DYD59 DYT55:DYT59 DZJ55:DZJ59 DZZ55:DZZ59 EAP55:EAP59 EBF55:EBF59 EBV55:EBV59 ECL55:ECL59 EDB55:EDB59 EDR55:EDR59 EEH55:EEH59 EEX55:EEX59 EFN55:EFN59 EGD55:EGD59 EGT55:EGT59 EHJ55:EHJ59 EHZ55:EHZ59 EIP55:EIP59 EJF55:EJF59 EJV55:EJV59 EKL55:EKL59 ELB55:ELB59 ELR55:ELR59 EMH55:EMH59 EMX55:EMX59 ENN55:ENN59 EOD55:EOD59 EOT55:EOT59 EPJ55:EPJ59 EPZ55:EPZ59 EQP55:EQP59 ERF55:ERF59 ERV55:ERV59 ESL55:ESL59 ETB55:ETB59 ETR55:ETR59 EUH55:EUH59 EUX55:EUX59 EVN55:EVN59 EWD55:EWD59 EWT55:EWT59 EXJ55:EXJ59 EXZ55:EXZ59 EYP55:EYP59 EZF55:EZF59 EZV55:EZV59 FAL55:FAL59 FBB55:FBB59 FBR55:FBR59 FCH55:FCH59 FCX55:FCX59 FDN55:FDN59 FED55:FED59 FET55:FET59 FFJ55:FFJ59 FFZ55:FFZ59 FGP55:FGP59 FHF55:FHF59 FHV55:FHV59 FIL55:FIL59 FJB55:FJB59 FJR55:FJR59 FKH55:FKH59 FKX55:FKX59 FLN55:FLN59 FMD55:FMD59 FMT55:FMT59 FNJ55:FNJ59 FNZ55:FNZ59 FOP55:FOP59 FPF55:FPF59 FPV55:FPV59 FQL55:FQL59 FRB55:FRB59 FRR55:FRR59 FSH55:FSH59 FSX55:FSX59 FTN55:FTN59 FUD55:FUD59 FUT55:FUT59 FVJ55:FVJ59 FVZ55:FVZ59 FWP55:FWP59 FXF55:FXF59 FXV55:FXV59 FYL55:FYL59 FZB55:FZB59 FZR55:FZR59 GAH55:GAH59 GAX55:GAX59 GBN55:GBN59 GCD55:GCD59 GCT55:GCT59 GDJ55:GDJ59 GDZ55:GDZ59 GEP55:GEP59 GFF55:GFF59 GFV55:GFV59 GGL55:GGL59 GHB55:GHB59 GHR55:GHR59 GIH55:GIH59 GIX55:GIX59 GJN55:GJN59 GKD55:GKD59 GKT55:GKT59 GLJ55:GLJ59 GLZ55:GLZ59 GMP55:GMP59 GNF55:GNF59 GNV55:GNV59 GOL55:GOL59 GPB55:GPB59 GPR55:GPR59 GQH55:GQH59 GQX55:GQX59 GRN55:GRN59 GSD55:GSD59 GST55:GST59 GTJ55:GTJ59 GTZ55:GTZ59 GUP55:GUP59 GVF55:GVF59 GVV55:GVV59 GWL55:GWL59 GXB55:GXB59 GXR55:GXR59 GYH55:GYH59 GYX55:GYX59 GZN55:GZN59 HAD55:HAD59 HAT55:HAT59 HBJ55:HBJ59 HBZ55:HBZ59 HCP55:HCP59 HDF55:HDF59 HDV55:HDV59 HEL55:HEL59 HFB55:HFB59 HFR55:HFR59 HGH55:HGH59 HGX55:HGX59 HHN55:HHN59 HID55:HID59 HIT55:HIT59 HJJ55:HJJ59 HJZ55:HJZ59 HKP55:HKP59 HLF55:HLF59 HLV55:HLV59 HML55:HML59 HNB55:HNB59 HNR55:HNR59 HOH55:HOH59 HOX55:HOX59 HPN55:HPN59 HQD55:HQD59 HQT55:HQT59 HRJ55:HRJ59 HRZ55:HRZ59 HSP55:HSP59 HTF55:HTF59 HTV55:HTV59 HUL55:HUL59 HVB55:HVB59 HVR55:HVR59 HWH55:HWH59 HWX55:HWX59 HXN55:HXN59 HYD55:HYD59 HYT55:HYT59 HZJ55:HZJ59 HZZ55:HZZ59 IAP55:IAP59 IBF55:IBF59 IBV55:IBV59 ICL55:ICL59 IDB55:IDB59 IDR55:IDR59 IEH55:IEH59 IEX55:IEX59 IFN55:IFN59 IGD55:IGD59 IGT55:IGT59 IHJ55:IHJ59 IHZ55:IHZ59 IIP55:IIP59 IJF55:IJF59 IJV55:IJV59 IKL55:IKL59 ILB55:ILB59 ILR55:ILR59 IMH55:IMH59 IMX55:IMX59 INN55:INN59 IOD55:IOD59 IOT55:IOT59 IPJ55:IPJ59 IPZ55:IPZ59 IQP55:IQP59 IRF55:IRF59 IRV55:IRV59 ISL55:ISL59 ITB55:ITB59 ITR55:ITR59 IUH55:IUH59 IUX55:IUX59 IVN55:IVN59 IWD55:IWD59 IWT55:IWT59 IXJ55:IXJ59 IXZ55:IXZ59 IYP55:IYP59 IZF55:IZF59 IZV55:IZV59 JAL55:JAL59 JBB55:JBB59 JBR55:JBR59 JCH55:JCH59 JCX55:JCX59 JDN55:JDN59 JED55:JED59 JET55:JET59 JFJ55:JFJ59 JFZ55:JFZ59 JGP55:JGP59 JHF55:JHF59 JHV55:JHV59 JIL55:JIL59 JJB55:JJB59 JJR55:JJR59 JKH55:JKH59 JKX55:JKX59 JLN55:JLN59 JMD55:JMD59 JMT55:JMT59 JNJ55:JNJ59 JNZ55:JNZ59 JOP55:JOP59 JPF55:JPF59 JPV55:JPV59 JQL55:JQL59 JRB55:JRB59 JRR55:JRR59 JSH55:JSH59 JSX55:JSX59 JTN55:JTN59 JUD55:JUD59 JUT55:JUT59 JVJ55:JVJ59 JVZ55:JVZ59 JWP55:JWP59 JXF55:JXF59 JXV55:JXV59 JYL55:JYL59 JZB55:JZB59 JZR55:JZR59 KAH55:KAH59 KAX55:KAX59 KBN55:KBN59 KCD55:KCD59 KCT55:KCT59 KDJ55:KDJ59 KDZ55:KDZ59 KEP55:KEP59 KFF55:KFF59 KFV55:KFV59 KGL55:KGL59 KHB55:KHB59 KHR55:KHR59 KIH55:KIH59 KIX55:KIX59 KJN55:KJN59 KKD55:KKD59 KKT55:KKT59 KLJ55:KLJ59 KLZ55:KLZ59 KMP55:KMP59 KNF55:KNF59 KNV55:KNV59 KOL55:KOL59 KPB55:KPB59 KPR55:KPR59 KQH55:KQH59 KQX55:KQX59 KRN55:KRN59 KSD55:KSD59 KST55:KST59 KTJ55:KTJ59 KTZ55:KTZ59 KUP55:KUP59 KVF55:KVF59 KVV55:KVV59 KWL55:KWL59 KXB55:KXB59 KXR55:KXR59 KYH55:KYH59 KYX55:KYX59 KZN55:KZN59 LAD55:LAD59 LAT55:LAT59 LBJ55:LBJ59 LBZ55:LBZ59 LCP55:LCP59 LDF55:LDF59 LDV55:LDV59 LEL55:LEL59 LFB55:LFB59 LFR55:LFR59 LGH55:LGH59 LGX55:LGX59 LHN55:LHN59 LID55:LID59 LIT55:LIT59 LJJ55:LJJ59 LJZ55:LJZ59 LKP55:LKP59 LLF55:LLF59 LLV55:LLV59 LML55:LML59 LNB55:LNB59 LNR55:LNR59 LOH55:LOH59 LOX55:LOX59 LPN55:LPN59 LQD55:LQD59 LQT55:LQT59 LRJ55:LRJ59 LRZ55:LRZ59 LSP55:LSP59 LTF55:LTF59 LTV55:LTV59 LUL55:LUL59 LVB55:LVB59 LVR55:LVR59 LWH55:LWH59 LWX55:LWX59 LXN55:LXN59 LYD55:LYD59 LYT55:LYT59 LZJ55:LZJ59 LZZ55:LZZ59 MAP55:MAP59 MBF55:MBF59 MBV55:MBV59 MCL55:MCL59 MDB55:MDB59 MDR55:MDR59 MEH55:MEH59 MEX55:MEX59 MFN55:MFN59 MGD55:MGD59 MGT55:MGT59 MHJ55:MHJ59 MHZ55:MHZ59 MIP55:MIP59 MJF55:MJF59 MJV55:MJV59 MKL55:MKL59 MLB55:MLB59 MLR55:MLR59 MMH55:MMH59 MMX55:MMX59 MNN55:MNN59 MOD55:MOD59 MOT55:MOT59 MPJ55:MPJ59 MPZ55:MPZ59 MQP55:MQP59 MRF55:MRF59 MRV55:MRV59 MSL55:MSL59 MTB55:MTB59 MTR55:MTR59 MUH55:MUH59 MUX55:MUX59 MVN55:MVN59 MWD55:MWD59 MWT55:MWT59 MXJ55:MXJ59 MXZ55:MXZ59 MYP55:MYP59 MZF55:MZF59 MZV55:MZV59 NAL55:NAL59 NBB55:NBB59 NBR55:NBR59 NCH55:NCH59 NCX55:NCX59 NDN55:NDN59 NED55:NED59 NET55:NET59 NFJ55:NFJ59 NFZ55:NFZ59 NGP55:NGP59 NHF55:NHF59 NHV55:NHV59 NIL55:NIL59 NJB55:NJB59 NJR55:NJR59 NKH55:NKH59 NKX55:NKX59 NLN55:NLN59 NMD55:NMD59 NMT55:NMT59 NNJ55:NNJ59 NNZ55:NNZ59 NOP55:NOP59 NPF55:NPF59 NPV55:NPV59 NQL55:NQL59 NRB55:NRB59 NRR55:NRR59 NSH55:NSH59 NSX55:NSX59 NTN55:NTN59 NUD55:NUD59 NUT55:NUT59 NVJ55:NVJ59 NVZ55:NVZ59 NWP55:NWP59 NXF55:NXF59 NXV55:NXV59 NYL55:NYL59 NZB55:NZB59 NZR55:NZR59 OAH55:OAH59 OAX55:OAX59 OBN55:OBN59 OCD55:OCD59 OCT55:OCT59 ODJ55:ODJ59 ODZ55:ODZ59 OEP55:OEP59 OFF55:OFF59 OFV55:OFV59 OGL55:OGL59 OHB55:OHB59 OHR55:OHR59 OIH55:OIH59 OIX55:OIX59 OJN55:OJN59 OKD55:OKD59 OKT55:OKT59 OLJ55:OLJ59 OLZ55:OLZ59 OMP55:OMP59 ONF55:ONF59 ONV55:ONV59 OOL55:OOL59 OPB55:OPB59 OPR55:OPR59 OQH55:OQH59 OQX55:OQX59 ORN55:ORN59 OSD55:OSD59 OST55:OST59 OTJ55:OTJ59 OTZ55:OTZ59 OUP55:OUP59 OVF55:OVF59 OVV55:OVV59 OWL55:OWL59 OXB55:OXB59 OXR55:OXR59 OYH55:OYH59 OYX55:OYX59 OZN55:OZN59 PAD55:PAD59 PAT55:PAT59 PBJ55:PBJ59 PBZ55:PBZ59 PCP55:PCP59 PDF55:PDF59 PDV55:PDV59 PEL55:PEL59 PFB55:PFB59 PFR55:PFR59 PGH55:PGH59 PGX55:PGX59 PHN55:PHN59 PID55:PID59 PIT55:PIT59 PJJ55:PJJ59 PJZ55:PJZ59 PKP55:PKP59 PLF55:PLF59 PLV55:PLV59 PML55:PML59 PNB55:PNB59 PNR55:PNR59 POH55:POH59 POX55:POX59 PPN55:PPN59 PQD55:PQD59 PQT55:PQT59 PRJ55:PRJ59 PRZ55:PRZ59 PSP55:PSP59 PTF55:PTF59 PTV55:PTV59 PUL55:PUL59 PVB55:PVB59 PVR55:PVR59 PWH55:PWH59 PWX55:PWX59 PXN55:PXN59 PYD55:PYD59 PYT55:PYT59 PZJ55:PZJ59 PZZ55:PZZ59 QAP55:QAP59 QBF55:QBF59 QBV55:QBV59 QCL55:QCL59 QDB55:QDB59 QDR55:QDR59 QEH55:QEH59 QEX55:QEX59 QFN55:QFN59 QGD55:QGD59 QGT55:QGT59 QHJ55:QHJ59 QHZ55:QHZ59 QIP55:QIP59 QJF55:QJF59 QJV55:QJV59 QKL55:QKL59 QLB55:QLB59 QLR55:QLR59 QMH55:QMH59 QMX55:QMX59 QNN55:QNN59 QOD55:QOD59 QOT55:QOT59 QPJ55:QPJ59 QPZ55:QPZ59 QQP55:QQP59 QRF55:QRF59 QRV55:QRV59 QSL55:QSL59 QTB55:QTB59 QTR55:QTR59 QUH55:QUH59 QUX55:QUX59 QVN55:QVN59 QWD55:QWD59 QWT55:QWT59 QXJ55:QXJ59 QXZ55:QXZ59 QYP55:QYP59 QZF55:QZF59 QZV55:QZV59 RAL55:RAL59 RBB55:RBB59 RBR55:RBR59 RCH55:RCH59 RCX55:RCX59 RDN55:RDN59 RED55:RED59 RET55:RET59 RFJ55:RFJ59 RFZ55:RFZ59 RGP55:RGP59 RHF55:RHF59 RHV55:RHV59 RIL55:RIL59 RJB55:RJB59 RJR55:RJR59 RKH55:RKH59 RKX55:RKX59 RLN55:RLN59 RMD55:RMD59 RMT55:RMT59 RNJ55:RNJ59 RNZ55:RNZ59 ROP55:ROP59 RPF55:RPF59 RPV55:RPV59 RQL55:RQL59 RRB55:RRB59 RRR55:RRR59 RSH55:RSH59 RSX55:RSX59 RTN55:RTN59 RUD55:RUD59 RUT55:RUT59 RVJ55:RVJ59 RVZ55:RVZ59 RWP55:RWP59 RXF55:RXF59 RXV55:RXV59 RYL55:RYL59 RZB55:RZB59 RZR55:RZR59 SAH55:SAH59 SAX55:SAX59 SBN55:SBN59 SCD55:SCD59 SCT55:SCT59 SDJ55:SDJ59 SDZ55:SDZ59 SEP55:SEP59 SFF55:SFF59 SFV55:SFV59 SGL55:SGL59 SHB55:SHB59 SHR55:SHR59 SIH55:SIH59 SIX55:SIX59 SJN55:SJN59 SKD55:SKD59 SKT55:SKT59 SLJ55:SLJ59 SLZ55:SLZ59 SMP55:SMP59 SNF55:SNF59 SNV55:SNV59 SOL55:SOL59 SPB55:SPB59 SPR55:SPR59 SQH55:SQH59 SQX55:SQX59 SRN55:SRN59 SSD55:SSD59 SST55:SST59 STJ55:STJ59 STZ55:STZ59 SUP55:SUP59 SVF55:SVF59 SVV55:SVV59 SWL55:SWL59 SXB55:SXB59 SXR55:SXR59 SYH55:SYH59 SYX55:SYX59 SZN55:SZN59 TAD55:TAD59 TAT55:TAT59 TBJ55:TBJ59 TBZ55:TBZ59 TCP55:TCP59 TDF55:TDF59 TDV55:TDV59 TEL55:TEL59 TFB55:TFB59 TFR55:TFR59 TGH55:TGH59 TGX55:TGX59 THN55:THN59 TID55:TID59 TIT55:TIT59 TJJ55:TJJ59 TJZ55:TJZ59 TKP55:TKP59 TLF55:TLF59 TLV55:TLV59 TML55:TML59 TNB55:TNB59 TNR55:TNR59 TOH55:TOH59 TOX55:TOX59 TPN55:TPN59 TQD55:TQD59 TQT55:TQT59 TRJ55:TRJ59 TRZ55:TRZ59 TSP55:TSP59 TTF55:TTF59 TTV55:TTV59 TUL55:TUL59 TVB55:TVB59 TVR55:TVR59 TWH55:TWH59 TWX55:TWX59 TXN55:TXN59 TYD55:TYD59 TYT55:TYT59 TZJ55:TZJ59 TZZ55:TZZ59 UAP55:UAP59 UBF55:UBF59 UBV55:UBV59 UCL55:UCL59 UDB55:UDB59 UDR55:UDR59 UEH55:UEH59 UEX55:UEX59 UFN55:UFN59 UGD55:UGD59 UGT55:UGT59 UHJ55:UHJ59 UHZ55:UHZ59 UIP55:UIP59 UJF55:UJF59 UJV55:UJV59 UKL55:UKL59 ULB55:ULB59 ULR55:ULR59 UMH55:UMH59 UMX55:UMX59 UNN55:UNN59 UOD55:UOD59 UOT55:UOT59 UPJ55:UPJ59 UPZ55:UPZ59 UQP55:UQP59 URF55:URF59 URV55:URV59 USL55:USL59 UTB55:UTB59 UTR55:UTR59 UUH55:UUH59 UUX55:UUX59 UVN55:UVN59 UWD55:UWD59 UWT55:UWT59 UXJ55:UXJ59 UXZ55:UXZ59 UYP55:UYP59 UZF55:UZF59 UZV55:UZV59 VAL55:VAL59 VBB55:VBB59 VBR55:VBR59 VCH55:VCH59 VCX55:VCX59 VDN55:VDN59 VED55:VED59 VET55:VET59 VFJ55:VFJ59 VFZ55:VFZ59 VGP55:VGP59 VHF55:VHF59 VHV55:VHV59 VIL55:VIL59 VJB55:VJB59 VJR55:VJR59 VKH55:VKH59 VKX55:VKX59 VLN55:VLN59 VMD55:VMD59 VMT55:VMT59 VNJ55:VNJ59 VNZ55:VNZ59 VOP55:VOP59 VPF55:VPF59 VPV55:VPV59 VQL55:VQL59 VRB55:VRB59 VRR55:VRR59 VSH55:VSH59 VSX55:VSX59 VTN55:VTN59 VUD55:VUD59 VUT55:VUT59 VVJ55:VVJ59 VVZ55:VVZ59 VWP55:VWP59 VXF55:VXF59 VXV55:VXV59 VYL55:VYL59 VZB55:VZB59 VZR55:VZR59 WAH55:WAH59 WAX55:WAX59 WBN55:WBN59 WCD55:WCD59 WCT55:WCT59 WDJ55:WDJ59 WDZ55:WDZ59 WEP55:WEP59 WFF55:WFF59 WFV55:WFV59 WGL55:WGL59 WHB55:WHB59 WHR55:WHR59 WIH55:WIH59 WIX55:WIX59 WJN55:WJN59 WKD55:WKD59 WKT55:WKT59 WLJ55:WLJ59 WLZ55:WLZ59 WMP55:WMP59 WNF55:WNF59 WNV55:WNV59 WOL55:WOL59 WPB55:WPB59 WPR55:WPR59 WQH55:WQH59 WQX55:WQX59 WRN55:WRN59 WSD55:WSD59 WST55:WST59 WTJ55:WTJ59 WTZ55:WTZ59 WUP55:WUP59 WVF55:WVF59 WVV55:WVV59 WWL55:WWL59 WXB55:WXB59 WXR55:WXR59 WYH55:WYH59 WYX55:WYX59 WZN55:WZN59 XAD55:XAD59 XAT55:XAT59 XBJ55:XBJ59 XBZ55:XBZ59 XCP55:XCP59 XDF55:XDF59 XDV55:XDV59 XEL55:XEL59 XFB55:XFB59">
    <cfRule type="cellIs" dxfId="159" priority="147" operator="lessThan">
      <formula>0</formula>
    </cfRule>
    <cfRule type="cellIs" dxfId="158" priority="148" operator="greaterThan">
      <formula>0</formula>
    </cfRule>
  </conditionalFormatting>
  <conditionalFormatting sqref="P43:P47 AF43:AF47 AV43:AV47 BL43:BL47 CB43:CB47 CR43:CR47 DH43:DH47 DX43:DX47 EN43:EN47 FD43:FD47 FT43:FT47 GJ43:GJ47 GZ43:GZ47 HP43:HP47 IF43:IF47 IV43:IV47 JL43:JL47 KB43:KB47 KR43:KR47 LH43:LH47 LX43:LX47 MN43:MN47 ND43:ND47 NT43:NT47 OJ43:OJ47 OZ43:OZ47 PP43:PP47 QF43:QF47 QV43:QV47 RL43:RL47 SB43:SB47 SR43:SR47 TH43:TH47 TX43:TX47 UN43:UN47 VD43:VD47 VT43:VT47 WJ43:WJ47 WZ43:WZ47 XP43:XP47 YF43:YF47 YV43:YV47 ZL43:ZL47 AAB43:AAB47 AAR43:AAR47 ABH43:ABH47 ABX43:ABX47 ACN43:ACN47 ADD43:ADD47 ADT43:ADT47 AEJ43:AEJ47 AEZ43:AEZ47 AFP43:AFP47 AGF43:AGF47 AGV43:AGV47 AHL43:AHL47 AIB43:AIB47 AIR43:AIR47 AJH43:AJH47 AJX43:AJX47 AKN43:AKN47 ALD43:ALD47 ALT43:ALT47 AMJ43:AMJ47 AMZ43:AMZ47 ANP43:ANP47 AOF43:AOF47 AOV43:AOV47 APL43:APL47 AQB43:AQB47 AQR43:AQR47 ARH43:ARH47 ARX43:ARX47 ASN43:ASN47 ATD43:ATD47 ATT43:ATT47 AUJ43:AUJ47 AUZ43:AUZ47 AVP43:AVP47 AWF43:AWF47 AWV43:AWV47 AXL43:AXL47 AYB43:AYB47 AYR43:AYR47 AZH43:AZH47 AZX43:AZX47 BAN43:BAN47 BBD43:BBD47 BBT43:BBT47 BCJ43:BCJ47 BCZ43:BCZ47 BDP43:BDP47 BEF43:BEF47 BEV43:BEV47 BFL43:BFL47 BGB43:BGB47 BGR43:BGR47 BHH43:BHH47 BHX43:BHX47 BIN43:BIN47 BJD43:BJD47 BJT43:BJT47 BKJ43:BKJ47 BKZ43:BKZ47 BLP43:BLP47 BMF43:BMF47 BMV43:BMV47 BNL43:BNL47 BOB43:BOB47 BOR43:BOR47 BPH43:BPH47 BPX43:BPX47 BQN43:BQN47 BRD43:BRD47 BRT43:BRT47 BSJ43:BSJ47 BSZ43:BSZ47 BTP43:BTP47 BUF43:BUF47 BUV43:BUV47 BVL43:BVL47 BWB43:BWB47 BWR43:BWR47 BXH43:BXH47 BXX43:BXX47 BYN43:BYN47 BZD43:BZD47 BZT43:BZT47 CAJ43:CAJ47 CAZ43:CAZ47 CBP43:CBP47 CCF43:CCF47 CCV43:CCV47 CDL43:CDL47 CEB43:CEB47 CER43:CER47 CFH43:CFH47 CFX43:CFX47 CGN43:CGN47 CHD43:CHD47 CHT43:CHT47 CIJ43:CIJ47 CIZ43:CIZ47 CJP43:CJP47 CKF43:CKF47 CKV43:CKV47 CLL43:CLL47 CMB43:CMB47 CMR43:CMR47 CNH43:CNH47 CNX43:CNX47 CON43:CON47 CPD43:CPD47 CPT43:CPT47 CQJ43:CQJ47 CQZ43:CQZ47 CRP43:CRP47 CSF43:CSF47 CSV43:CSV47 CTL43:CTL47 CUB43:CUB47 CUR43:CUR47 CVH43:CVH47 CVX43:CVX47 CWN43:CWN47 CXD43:CXD47 CXT43:CXT47 CYJ43:CYJ47 CYZ43:CYZ47 CZP43:CZP47 DAF43:DAF47 DAV43:DAV47 DBL43:DBL47 DCB43:DCB47 DCR43:DCR47 DDH43:DDH47 DDX43:DDX47 DEN43:DEN47 DFD43:DFD47 DFT43:DFT47 DGJ43:DGJ47 DGZ43:DGZ47 DHP43:DHP47 DIF43:DIF47 DIV43:DIV47 DJL43:DJL47 DKB43:DKB47 DKR43:DKR47 DLH43:DLH47 DLX43:DLX47 DMN43:DMN47 DND43:DND47 DNT43:DNT47 DOJ43:DOJ47 DOZ43:DOZ47 DPP43:DPP47 DQF43:DQF47 DQV43:DQV47 DRL43:DRL47 DSB43:DSB47 DSR43:DSR47 DTH43:DTH47 DTX43:DTX47 DUN43:DUN47 DVD43:DVD47 DVT43:DVT47 DWJ43:DWJ47 DWZ43:DWZ47 DXP43:DXP47 DYF43:DYF47 DYV43:DYV47 DZL43:DZL47 EAB43:EAB47 EAR43:EAR47 EBH43:EBH47 EBX43:EBX47 ECN43:ECN47 EDD43:EDD47 EDT43:EDT47 EEJ43:EEJ47 EEZ43:EEZ47 EFP43:EFP47 EGF43:EGF47 EGV43:EGV47 EHL43:EHL47 EIB43:EIB47 EIR43:EIR47 EJH43:EJH47 EJX43:EJX47 EKN43:EKN47 ELD43:ELD47 ELT43:ELT47 EMJ43:EMJ47 EMZ43:EMZ47 ENP43:ENP47 EOF43:EOF47 EOV43:EOV47 EPL43:EPL47 EQB43:EQB47 EQR43:EQR47 ERH43:ERH47 ERX43:ERX47 ESN43:ESN47 ETD43:ETD47 ETT43:ETT47 EUJ43:EUJ47 EUZ43:EUZ47 EVP43:EVP47 EWF43:EWF47 EWV43:EWV47 EXL43:EXL47 EYB43:EYB47 EYR43:EYR47 EZH43:EZH47 EZX43:EZX47 FAN43:FAN47 FBD43:FBD47 FBT43:FBT47 FCJ43:FCJ47 FCZ43:FCZ47 FDP43:FDP47 FEF43:FEF47 FEV43:FEV47 FFL43:FFL47 FGB43:FGB47 FGR43:FGR47 FHH43:FHH47 FHX43:FHX47 FIN43:FIN47 FJD43:FJD47 FJT43:FJT47 FKJ43:FKJ47 FKZ43:FKZ47 FLP43:FLP47 FMF43:FMF47 FMV43:FMV47 FNL43:FNL47 FOB43:FOB47 FOR43:FOR47 FPH43:FPH47 FPX43:FPX47 FQN43:FQN47 FRD43:FRD47 FRT43:FRT47 FSJ43:FSJ47 FSZ43:FSZ47 FTP43:FTP47 FUF43:FUF47 FUV43:FUV47 FVL43:FVL47 FWB43:FWB47 FWR43:FWR47 FXH43:FXH47 FXX43:FXX47 FYN43:FYN47 FZD43:FZD47 FZT43:FZT47 GAJ43:GAJ47 GAZ43:GAZ47 GBP43:GBP47 GCF43:GCF47 GCV43:GCV47 GDL43:GDL47 GEB43:GEB47 GER43:GER47 GFH43:GFH47 GFX43:GFX47 GGN43:GGN47 GHD43:GHD47 GHT43:GHT47 GIJ43:GIJ47 GIZ43:GIZ47 GJP43:GJP47 GKF43:GKF47 GKV43:GKV47 GLL43:GLL47 GMB43:GMB47 GMR43:GMR47 GNH43:GNH47 GNX43:GNX47 GON43:GON47 GPD43:GPD47 GPT43:GPT47 GQJ43:GQJ47 GQZ43:GQZ47 GRP43:GRP47 GSF43:GSF47 GSV43:GSV47 GTL43:GTL47 GUB43:GUB47 GUR43:GUR47 GVH43:GVH47 GVX43:GVX47 GWN43:GWN47 GXD43:GXD47 GXT43:GXT47 GYJ43:GYJ47 GYZ43:GYZ47 GZP43:GZP47 HAF43:HAF47 HAV43:HAV47 HBL43:HBL47 HCB43:HCB47 HCR43:HCR47 HDH43:HDH47 HDX43:HDX47 HEN43:HEN47 HFD43:HFD47 HFT43:HFT47 HGJ43:HGJ47 HGZ43:HGZ47 HHP43:HHP47 HIF43:HIF47 HIV43:HIV47 HJL43:HJL47 HKB43:HKB47 HKR43:HKR47 HLH43:HLH47 HLX43:HLX47 HMN43:HMN47 HND43:HND47 HNT43:HNT47 HOJ43:HOJ47 HOZ43:HOZ47 HPP43:HPP47 HQF43:HQF47 HQV43:HQV47 HRL43:HRL47 HSB43:HSB47 HSR43:HSR47 HTH43:HTH47 HTX43:HTX47 HUN43:HUN47 HVD43:HVD47 HVT43:HVT47 HWJ43:HWJ47 HWZ43:HWZ47 HXP43:HXP47 HYF43:HYF47 HYV43:HYV47 HZL43:HZL47 IAB43:IAB47 IAR43:IAR47 IBH43:IBH47 IBX43:IBX47 ICN43:ICN47 IDD43:IDD47 IDT43:IDT47 IEJ43:IEJ47 IEZ43:IEZ47 IFP43:IFP47 IGF43:IGF47 IGV43:IGV47 IHL43:IHL47 IIB43:IIB47 IIR43:IIR47 IJH43:IJH47 IJX43:IJX47 IKN43:IKN47 ILD43:ILD47 ILT43:ILT47 IMJ43:IMJ47 IMZ43:IMZ47 INP43:INP47 IOF43:IOF47 IOV43:IOV47 IPL43:IPL47 IQB43:IQB47 IQR43:IQR47 IRH43:IRH47 IRX43:IRX47 ISN43:ISN47 ITD43:ITD47 ITT43:ITT47 IUJ43:IUJ47 IUZ43:IUZ47 IVP43:IVP47 IWF43:IWF47 IWV43:IWV47 IXL43:IXL47 IYB43:IYB47 IYR43:IYR47 IZH43:IZH47 IZX43:IZX47 JAN43:JAN47 JBD43:JBD47 JBT43:JBT47 JCJ43:JCJ47 JCZ43:JCZ47 JDP43:JDP47 JEF43:JEF47 JEV43:JEV47 JFL43:JFL47 JGB43:JGB47 JGR43:JGR47 JHH43:JHH47 JHX43:JHX47 JIN43:JIN47 JJD43:JJD47 JJT43:JJT47 JKJ43:JKJ47 JKZ43:JKZ47 JLP43:JLP47 JMF43:JMF47 JMV43:JMV47 JNL43:JNL47 JOB43:JOB47 JOR43:JOR47 JPH43:JPH47 JPX43:JPX47 JQN43:JQN47 JRD43:JRD47 JRT43:JRT47 JSJ43:JSJ47 JSZ43:JSZ47 JTP43:JTP47 JUF43:JUF47 JUV43:JUV47 JVL43:JVL47 JWB43:JWB47 JWR43:JWR47 JXH43:JXH47 JXX43:JXX47 JYN43:JYN47 JZD43:JZD47 JZT43:JZT47 KAJ43:KAJ47 KAZ43:KAZ47 KBP43:KBP47 KCF43:KCF47 KCV43:KCV47 KDL43:KDL47 KEB43:KEB47 KER43:KER47 KFH43:KFH47 KFX43:KFX47 KGN43:KGN47 KHD43:KHD47 KHT43:KHT47 KIJ43:KIJ47 KIZ43:KIZ47 KJP43:KJP47 KKF43:KKF47 KKV43:KKV47 KLL43:KLL47 KMB43:KMB47 KMR43:KMR47 KNH43:KNH47 KNX43:KNX47 KON43:KON47 KPD43:KPD47 KPT43:KPT47 KQJ43:KQJ47 KQZ43:KQZ47 KRP43:KRP47 KSF43:KSF47 KSV43:KSV47 KTL43:KTL47 KUB43:KUB47 KUR43:KUR47 KVH43:KVH47 KVX43:KVX47 KWN43:KWN47 KXD43:KXD47 KXT43:KXT47 KYJ43:KYJ47 KYZ43:KYZ47 KZP43:KZP47 LAF43:LAF47 LAV43:LAV47 LBL43:LBL47 LCB43:LCB47 LCR43:LCR47 LDH43:LDH47 LDX43:LDX47 LEN43:LEN47 LFD43:LFD47 LFT43:LFT47 LGJ43:LGJ47 LGZ43:LGZ47 LHP43:LHP47 LIF43:LIF47 LIV43:LIV47 LJL43:LJL47 LKB43:LKB47 LKR43:LKR47 LLH43:LLH47 LLX43:LLX47 LMN43:LMN47 LND43:LND47 LNT43:LNT47 LOJ43:LOJ47 LOZ43:LOZ47 LPP43:LPP47 LQF43:LQF47 LQV43:LQV47 LRL43:LRL47 LSB43:LSB47 LSR43:LSR47 LTH43:LTH47 LTX43:LTX47 LUN43:LUN47 LVD43:LVD47 LVT43:LVT47 LWJ43:LWJ47 LWZ43:LWZ47 LXP43:LXP47 LYF43:LYF47 LYV43:LYV47 LZL43:LZL47 MAB43:MAB47 MAR43:MAR47 MBH43:MBH47 MBX43:MBX47 MCN43:MCN47 MDD43:MDD47 MDT43:MDT47 MEJ43:MEJ47 MEZ43:MEZ47 MFP43:MFP47 MGF43:MGF47 MGV43:MGV47 MHL43:MHL47 MIB43:MIB47 MIR43:MIR47 MJH43:MJH47 MJX43:MJX47 MKN43:MKN47 MLD43:MLD47 MLT43:MLT47 MMJ43:MMJ47 MMZ43:MMZ47 MNP43:MNP47 MOF43:MOF47 MOV43:MOV47 MPL43:MPL47 MQB43:MQB47 MQR43:MQR47 MRH43:MRH47 MRX43:MRX47 MSN43:MSN47 MTD43:MTD47 MTT43:MTT47 MUJ43:MUJ47 MUZ43:MUZ47 MVP43:MVP47 MWF43:MWF47 MWV43:MWV47 MXL43:MXL47 MYB43:MYB47 MYR43:MYR47 MZH43:MZH47 MZX43:MZX47 NAN43:NAN47 NBD43:NBD47 NBT43:NBT47 NCJ43:NCJ47 NCZ43:NCZ47 NDP43:NDP47 NEF43:NEF47 NEV43:NEV47 NFL43:NFL47 NGB43:NGB47 NGR43:NGR47 NHH43:NHH47 NHX43:NHX47 NIN43:NIN47 NJD43:NJD47 NJT43:NJT47 NKJ43:NKJ47 NKZ43:NKZ47 NLP43:NLP47 NMF43:NMF47 NMV43:NMV47 NNL43:NNL47 NOB43:NOB47 NOR43:NOR47 NPH43:NPH47 NPX43:NPX47 NQN43:NQN47 NRD43:NRD47 NRT43:NRT47 NSJ43:NSJ47 NSZ43:NSZ47 NTP43:NTP47 NUF43:NUF47 NUV43:NUV47 NVL43:NVL47 NWB43:NWB47 NWR43:NWR47 NXH43:NXH47 NXX43:NXX47 NYN43:NYN47 NZD43:NZD47 NZT43:NZT47 OAJ43:OAJ47 OAZ43:OAZ47 OBP43:OBP47 OCF43:OCF47 OCV43:OCV47 ODL43:ODL47 OEB43:OEB47 OER43:OER47 OFH43:OFH47 OFX43:OFX47 OGN43:OGN47 OHD43:OHD47 OHT43:OHT47 OIJ43:OIJ47 OIZ43:OIZ47 OJP43:OJP47 OKF43:OKF47 OKV43:OKV47 OLL43:OLL47 OMB43:OMB47 OMR43:OMR47 ONH43:ONH47 ONX43:ONX47 OON43:OON47 OPD43:OPD47 OPT43:OPT47 OQJ43:OQJ47 OQZ43:OQZ47 ORP43:ORP47 OSF43:OSF47 OSV43:OSV47 OTL43:OTL47 OUB43:OUB47 OUR43:OUR47 OVH43:OVH47 OVX43:OVX47 OWN43:OWN47 OXD43:OXD47 OXT43:OXT47 OYJ43:OYJ47 OYZ43:OYZ47 OZP43:OZP47 PAF43:PAF47 PAV43:PAV47 PBL43:PBL47 PCB43:PCB47 PCR43:PCR47 PDH43:PDH47 PDX43:PDX47 PEN43:PEN47 PFD43:PFD47 PFT43:PFT47 PGJ43:PGJ47 PGZ43:PGZ47 PHP43:PHP47 PIF43:PIF47 PIV43:PIV47 PJL43:PJL47 PKB43:PKB47 PKR43:PKR47 PLH43:PLH47 PLX43:PLX47 PMN43:PMN47 PND43:PND47 PNT43:PNT47 POJ43:POJ47 POZ43:POZ47 PPP43:PPP47 PQF43:PQF47 PQV43:PQV47 PRL43:PRL47 PSB43:PSB47 PSR43:PSR47 PTH43:PTH47 PTX43:PTX47 PUN43:PUN47 PVD43:PVD47 PVT43:PVT47 PWJ43:PWJ47 PWZ43:PWZ47 PXP43:PXP47 PYF43:PYF47 PYV43:PYV47 PZL43:PZL47 QAB43:QAB47 QAR43:QAR47 QBH43:QBH47 QBX43:QBX47 QCN43:QCN47 QDD43:QDD47 QDT43:QDT47 QEJ43:QEJ47 QEZ43:QEZ47 QFP43:QFP47 QGF43:QGF47 QGV43:QGV47 QHL43:QHL47 QIB43:QIB47 QIR43:QIR47 QJH43:QJH47 QJX43:QJX47 QKN43:QKN47 QLD43:QLD47 QLT43:QLT47 QMJ43:QMJ47 QMZ43:QMZ47 QNP43:QNP47 QOF43:QOF47 QOV43:QOV47 QPL43:QPL47 QQB43:QQB47 QQR43:QQR47 QRH43:QRH47 QRX43:QRX47 QSN43:QSN47 QTD43:QTD47 QTT43:QTT47 QUJ43:QUJ47 QUZ43:QUZ47 QVP43:QVP47 QWF43:QWF47 QWV43:QWV47 QXL43:QXL47 QYB43:QYB47 QYR43:QYR47 QZH43:QZH47 QZX43:QZX47 RAN43:RAN47 RBD43:RBD47 RBT43:RBT47 RCJ43:RCJ47 RCZ43:RCZ47 RDP43:RDP47 REF43:REF47 REV43:REV47 RFL43:RFL47 RGB43:RGB47 RGR43:RGR47 RHH43:RHH47 RHX43:RHX47 RIN43:RIN47 RJD43:RJD47 RJT43:RJT47 RKJ43:RKJ47 RKZ43:RKZ47 RLP43:RLP47 RMF43:RMF47 RMV43:RMV47 RNL43:RNL47 ROB43:ROB47 ROR43:ROR47 RPH43:RPH47 RPX43:RPX47 RQN43:RQN47 RRD43:RRD47 RRT43:RRT47 RSJ43:RSJ47 RSZ43:RSZ47 RTP43:RTP47 RUF43:RUF47 RUV43:RUV47 RVL43:RVL47 RWB43:RWB47 RWR43:RWR47 RXH43:RXH47 RXX43:RXX47 RYN43:RYN47 RZD43:RZD47 RZT43:RZT47 SAJ43:SAJ47 SAZ43:SAZ47 SBP43:SBP47 SCF43:SCF47 SCV43:SCV47 SDL43:SDL47 SEB43:SEB47 SER43:SER47 SFH43:SFH47 SFX43:SFX47 SGN43:SGN47 SHD43:SHD47 SHT43:SHT47 SIJ43:SIJ47 SIZ43:SIZ47 SJP43:SJP47 SKF43:SKF47 SKV43:SKV47 SLL43:SLL47 SMB43:SMB47 SMR43:SMR47 SNH43:SNH47 SNX43:SNX47 SON43:SON47 SPD43:SPD47 SPT43:SPT47 SQJ43:SQJ47 SQZ43:SQZ47 SRP43:SRP47 SSF43:SSF47 SSV43:SSV47 STL43:STL47 SUB43:SUB47 SUR43:SUR47 SVH43:SVH47 SVX43:SVX47 SWN43:SWN47 SXD43:SXD47 SXT43:SXT47 SYJ43:SYJ47 SYZ43:SYZ47 SZP43:SZP47 TAF43:TAF47 TAV43:TAV47 TBL43:TBL47 TCB43:TCB47 TCR43:TCR47 TDH43:TDH47 TDX43:TDX47 TEN43:TEN47 TFD43:TFD47 TFT43:TFT47 TGJ43:TGJ47 TGZ43:TGZ47 THP43:THP47 TIF43:TIF47 TIV43:TIV47 TJL43:TJL47 TKB43:TKB47 TKR43:TKR47 TLH43:TLH47 TLX43:TLX47 TMN43:TMN47 TND43:TND47 TNT43:TNT47 TOJ43:TOJ47 TOZ43:TOZ47 TPP43:TPP47 TQF43:TQF47 TQV43:TQV47 TRL43:TRL47 TSB43:TSB47 TSR43:TSR47 TTH43:TTH47 TTX43:TTX47 TUN43:TUN47 TVD43:TVD47 TVT43:TVT47 TWJ43:TWJ47 TWZ43:TWZ47 TXP43:TXP47 TYF43:TYF47 TYV43:TYV47 TZL43:TZL47 UAB43:UAB47 UAR43:UAR47 UBH43:UBH47 UBX43:UBX47 UCN43:UCN47 UDD43:UDD47 UDT43:UDT47 UEJ43:UEJ47 UEZ43:UEZ47 UFP43:UFP47 UGF43:UGF47 UGV43:UGV47 UHL43:UHL47 UIB43:UIB47 UIR43:UIR47 UJH43:UJH47 UJX43:UJX47 UKN43:UKN47 ULD43:ULD47 ULT43:ULT47 UMJ43:UMJ47 UMZ43:UMZ47 UNP43:UNP47 UOF43:UOF47 UOV43:UOV47 UPL43:UPL47 UQB43:UQB47 UQR43:UQR47 URH43:URH47 URX43:URX47 USN43:USN47 UTD43:UTD47 UTT43:UTT47 UUJ43:UUJ47 UUZ43:UUZ47 UVP43:UVP47 UWF43:UWF47 UWV43:UWV47 UXL43:UXL47 UYB43:UYB47 UYR43:UYR47 UZH43:UZH47 UZX43:UZX47 VAN43:VAN47 VBD43:VBD47 VBT43:VBT47 VCJ43:VCJ47 VCZ43:VCZ47 VDP43:VDP47 VEF43:VEF47 VEV43:VEV47 VFL43:VFL47 VGB43:VGB47 VGR43:VGR47 VHH43:VHH47 VHX43:VHX47 VIN43:VIN47 VJD43:VJD47 VJT43:VJT47 VKJ43:VKJ47 VKZ43:VKZ47 VLP43:VLP47 VMF43:VMF47 VMV43:VMV47 VNL43:VNL47 VOB43:VOB47 VOR43:VOR47 VPH43:VPH47 VPX43:VPX47 VQN43:VQN47 VRD43:VRD47 VRT43:VRT47 VSJ43:VSJ47 VSZ43:VSZ47 VTP43:VTP47 VUF43:VUF47 VUV43:VUV47 VVL43:VVL47 VWB43:VWB47 VWR43:VWR47 VXH43:VXH47 VXX43:VXX47 VYN43:VYN47 VZD43:VZD47 VZT43:VZT47 WAJ43:WAJ47 WAZ43:WAZ47 WBP43:WBP47 WCF43:WCF47 WCV43:WCV47 WDL43:WDL47 WEB43:WEB47 WER43:WER47 WFH43:WFH47 WFX43:WFX47 WGN43:WGN47 WHD43:WHD47 WHT43:WHT47 WIJ43:WIJ47 WIZ43:WIZ47 WJP43:WJP47 WKF43:WKF47 WKV43:WKV47 WLL43:WLL47 WMB43:WMB47 WMR43:WMR47 WNH43:WNH47 WNX43:WNX47 WON43:WON47 WPD43:WPD47 WPT43:WPT47 WQJ43:WQJ47 WQZ43:WQZ47 WRP43:WRP47 WSF43:WSF47 WSV43:WSV47 WTL43:WTL47 WUB43:WUB47 WUR43:WUR47 WVH43:WVH47 WVX43:WVX47 WWN43:WWN47 WXD43:WXD47 WXT43:WXT47 WYJ43:WYJ47 WYZ43:WYZ47 WZP43:WZP47 XAF43:XAF47 XAV43:XAV47 XBL43:XBL47 XCB43:XCB47 XCR43:XCR47 XDH43:XDH47 XDX43:XDX47 XEN43:XEN47 XFD43:XFD47">
    <cfRule type="cellIs" dxfId="157" priority="145" operator="lessThan">
      <formula>0</formula>
    </cfRule>
    <cfRule type="cellIs" dxfId="156" priority="146" operator="greaterThan">
      <formula>0</formula>
    </cfRule>
  </conditionalFormatting>
  <conditionalFormatting sqref="P49:P53 AF49:AF53 AV49:AV53 BL49:BL53 CB49:CB53 CR49:CR53 DH49:DH53 DX49:DX53 EN49:EN53 FD49:FD53 FT49:FT53 GJ49:GJ53 GZ49:GZ53 HP49:HP53 IF49:IF53 IV49:IV53 JL49:JL53 KB49:KB53 KR49:KR53 LH49:LH53 LX49:LX53 MN49:MN53 ND49:ND53 NT49:NT53 OJ49:OJ53 OZ49:OZ53 PP49:PP53 QF49:QF53 QV49:QV53 RL49:RL53 SB49:SB53 SR49:SR53 TH49:TH53 TX49:TX53 UN49:UN53 VD49:VD53 VT49:VT53 WJ49:WJ53 WZ49:WZ53 XP49:XP53 YF49:YF53 YV49:YV53 ZL49:ZL53 AAB49:AAB53 AAR49:AAR53 ABH49:ABH53 ABX49:ABX53 ACN49:ACN53 ADD49:ADD53 ADT49:ADT53 AEJ49:AEJ53 AEZ49:AEZ53 AFP49:AFP53 AGF49:AGF53 AGV49:AGV53 AHL49:AHL53 AIB49:AIB53 AIR49:AIR53 AJH49:AJH53 AJX49:AJX53 AKN49:AKN53 ALD49:ALD53 ALT49:ALT53 AMJ49:AMJ53 AMZ49:AMZ53 ANP49:ANP53 AOF49:AOF53 AOV49:AOV53 APL49:APL53 AQB49:AQB53 AQR49:AQR53 ARH49:ARH53 ARX49:ARX53 ASN49:ASN53 ATD49:ATD53 ATT49:ATT53 AUJ49:AUJ53 AUZ49:AUZ53 AVP49:AVP53 AWF49:AWF53 AWV49:AWV53 AXL49:AXL53 AYB49:AYB53 AYR49:AYR53 AZH49:AZH53 AZX49:AZX53 BAN49:BAN53 BBD49:BBD53 BBT49:BBT53 BCJ49:BCJ53 BCZ49:BCZ53 BDP49:BDP53 BEF49:BEF53 BEV49:BEV53 BFL49:BFL53 BGB49:BGB53 BGR49:BGR53 BHH49:BHH53 BHX49:BHX53 BIN49:BIN53 BJD49:BJD53 BJT49:BJT53 BKJ49:BKJ53 BKZ49:BKZ53 BLP49:BLP53 BMF49:BMF53 BMV49:BMV53 BNL49:BNL53 BOB49:BOB53 BOR49:BOR53 BPH49:BPH53 BPX49:BPX53 BQN49:BQN53 BRD49:BRD53 BRT49:BRT53 BSJ49:BSJ53 BSZ49:BSZ53 BTP49:BTP53 BUF49:BUF53 BUV49:BUV53 BVL49:BVL53 BWB49:BWB53 BWR49:BWR53 BXH49:BXH53 BXX49:BXX53 BYN49:BYN53 BZD49:BZD53 BZT49:BZT53 CAJ49:CAJ53 CAZ49:CAZ53 CBP49:CBP53 CCF49:CCF53 CCV49:CCV53 CDL49:CDL53 CEB49:CEB53 CER49:CER53 CFH49:CFH53 CFX49:CFX53 CGN49:CGN53 CHD49:CHD53 CHT49:CHT53 CIJ49:CIJ53 CIZ49:CIZ53 CJP49:CJP53 CKF49:CKF53 CKV49:CKV53 CLL49:CLL53 CMB49:CMB53 CMR49:CMR53 CNH49:CNH53 CNX49:CNX53 CON49:CON53 CPD49:CPD53 CPT49:CPT53 CQJ49:CQJ53 CQZ49:CQZ53 CRP49:CRP53 CSF49:CSF53 CSV49:CSV53 CTL49:CTL53 CUB49:CUB53 CUR49:CUR53 CVH49:CVH53 CVX49:CVX53 CWN49:CWN53 CXD49:CXD53 CXT49:CXT53 CYJ49:CYJ53 CYZ49:CYZ53 CZP49:CZP53 DAF49:DAF53 DAV49:DAV53 DBL49:DBL53 DCB49:DCB53 DCR49:DCR53 DDH49:DDH53 DDX49:DDX53 DEN49:DEN53 DFD49:DFD53 DFT49:DFT53 DGJ49:DGJ53 DGZ49:DGZ53 DHP49:DHP53 DIF49:DIF53 DIV49:DIV53 DJL49:DJL53 DKB49:DKB53 DKR49:DKR53 DLH49:DLH53 DLX49:DLX53 DMN49:DMN53 DND49:DND53 DNT49:DNT53 DOJ49:DOJ53 DOZ49:DOZ53 DPP49:DPP53 DQF49:DQF53 DQV49:DQV53 DRL49:DRL53 DSB49:DSB53 DSR49:DSR53 DTH49:DTH53 DTX49:DTX53 DUN49:DUN53 DVD49:DVD53 DVT49:DVT53 DWJ49:DWJ53 DWZ49:DWZ53 DXP49:DXP53 DYF49:DYF53 DYV49:DYV53 DZL49:DZL53 EAB49:EAB53 EAR49:EAR53 EBH49:EBH53 EBX49:EBX53 ECN49:ECN53 EDD49:EDD53 EDT49:EDT53 EEJ49:EEJ53 EEZ49:EEZ53 EFP49:EFP53 EGF49:EGF53 EGV49:EGV53 EHL49:EHL53 EIB49:EIB53 EIR49:EIR53 EJH49:EJH53 EJX49:EJX53 EKN49:EKN53 ELD49:ELD53 ELT49:ELT53 EMJ49:EMJ53 EMZ49:EMZ53 ENP49:ENP53 EOF49:EOF53 EOV49:EOV53 EPL49:EPL53 EQB49:EQB53 EQR49:EQR53 ERH49:ERH53 ERX49:ERX53 ESN49:ESN53 ETD49:ETD53 ETT49:ETT53 EUJ49:EUJ53 EUZ49:EUZ53 EVP49:EVP53 EWF49:EWF53 EWV49:EWV53 EXL49:EXL53 EYB49:EYB53 EYR49:EYR53 EZH49:EZH53 EZX49:EZX53 FAN49:FAN53 FBD49:FBD53 FBT49:FBT53 FCJ49:FCJ53 FCZ49:FCZ53 FDP49:FDP53 FEF49:FEF53 FEV49:FEV53 FFL49:FFL53 FGB49:FGB53 FGR49:FGR53 FHH49:FHH53 FHX49:FHX53 FIN49:FIN53 FJD49:FJD53 FJT49:FJT53 FKJ49:FKJ53 FKZ49:FKZ53 FLP49:FLP53 FMF49:FMF53 FMV49:FMV53 FNL49:FNL53 FOB49:FOB53 FOR49:FOR53 FPH49:FPH53 FPX49:FPX53 FQN49:FQN53 FRD49:FRD53 FRT49:FRT53 FSJ49:FSJ53 FSZ49:FSZ53 FTP49:FTP53 FUF49:FUF53 FUV49:FUV53 FVL49:FVL53 FWB49:FWB53 FWR49:FWR53 FXH49:FXH53 FXX49:FXX53 FYN49:FYN53 FZD49:FZD53 FZT49:FZT53 GAJ49:GAJ53 GAZ49:GAZ53 GBP49:GBP53 GCF49:GCF53 GCV49:GCV53 GDL49:GDL53 GEB49:GEB53 GER49:GER53 GFH49:GFH53 GFX49:GFX53 GGN49:GGN53 GHD49:GHD53 GHT49:GHT53 GIJ49:GIJ53 GIZ49:GIZ53 GJP49:GJP53 GKF49:GKF53 GKV49:GKV53 GLL49:GLL53 GMB49:GMB53 GMR49:GMR53 GNH49:GNH53 GNX49:GNX53 GON49:GON53 GPD49:GPD53 GPT49:GPT53 GQJ49:GQJ53 GQZ49:GQZ53 GRP49:GRP53 GSF49:GSF53 GSV49:GSV53 GTL49:GTL53 GUB49:GUB53 GUR49:GUR53 GVH49:GVH53 GVX49:GVX53 GWN49:GWN53 GXD49:GXD53 GXT49:GXT53 GYJ49:GYJ53 GYZ49:GYZ53 GZP49:GZP53 HAF49:HAF53 HAV49:HAV53 HBL49:HBL53 HCB49:HCB53 HCR49:HCR53 HDH49:HDH53 HDX49:HDX53 HEN49:HEN53 HFD49:HFD53 HFT49:HFT53 HGJ49:HGJ53 HGZ49:HGZ53 HHP49:HHP53 HIF49:HIF53 HIV49:HIV53 HJL49:HJL53 HKB49:HKB53 HKR49:HKR53 HLH49:HLH53 HLX49:HLX53 HMN49:HMN53 HND49:HND53 HNT49:HNT53 HOJ49:HOJ53 HOZ49:HOZ53 HPP49:HPP53 HQF49:HQF53 HQV49:HQV53 HRL49:HRL53 HSB49:HSB53 HSR49:HSR53 HTH49:HTH53 HTX49:HTX53 HUN49:HUN53 HVD49:HVD53 HVT49:HVT53 HWJ49:HWJ53 HWZ49:HWZ53 HXP49:HXP53 HYF49:HYF53 HYV49:HYV53 HZL49:HZL53 IAB49:IAB53 IAR49:IAR53 IBH49:IBH53 IBX49:IBX53 ICN49:ICN53 IDD49:IDD53 IDT49:IDT53 IEJ49:IEJ53 IEZ49:IEZ53 IFP49:IFP53 IGF49:IGF53 IGV49:IGV53 IHL49:IHL53 IIB49:IIB53 IIR49:IIR53 IJH49:IJH53 IJX49:IJX53 IKN49:IKN53 ILD49:ILD53 ILT49:ILT53 IMJ49:IMJ53 IMZ49:IMZ53 INP49:INP53 IOF49:IOF53 IOV49:IOV53 IPL49:IPL53 IQB49:IQB53 IQR49:IQR53 IRH49:IRH53 IRX49:IRX53 ISN49:ISN53 ITD49:ITD53 ITT49:ITT53 IUJ49:IUJ53 IUZ49:IUZ53 IVP49:IVP53 IWF49:IWF53 IWV49:IWV53 IXL49:IXL53 IYB49:IYB53 IYR49:IYR53 IZH49:IZH53 IZX49:IZX53 JAN49:JAN53 JBD49:JBD53 JBT49:JBT53 JCJ49:JCJ53 JCZ49:JCZ53 JDP49:JDP53 JEF49:JEF53 JEV49:JEV53 JFL49:JFL53 JGB49:JGB53 JGR49:JGR53 JHH49:JHH53 JHX49:JHX53 JIN49:JIN53 JJD49:JJD53 JJT49:JJT53 JKJ49:JKJ53 JKZ49:JKZ53 JLP49:JLP53 JMF49:JMF53 JMV49:JMV53 JNL49:JNL53 JOB49:JOB53 JOR49:JOR53 JPH49:JPH53 JPX49:JPX53 JQN49:JQN53 JRD49:JRD53 JRT49:JRT53 JSJ49:JSJ53 JSZ49:JSZ53 JTP49:JTP53 JUF49:JUF53 JUV49:JUV53 JVL49:JVL53 JWB49:JWB53 JWR49:JWR53 JXH49:JXH53 JXX49:JXX53 JYN49:JYN53 JZD49:JZD53 JZT49:JZT53 KAJ49:KAJ53 KAZ49:KAZ53 KBP49:KBP53 KCF49:KCF53 KCV49:KCV53 KDL49:KDL53 KEB49:KEB53 KER49:KER53 KFH49:KFH53 KFX49:KFX53 KGN49:KGN53 KHD49:KHD53 KHT49:KHT53 KIJ49:KIJ53 KIZ49:KIZ53 KJP49:KJP53 KKF49:KKF53 KKV49:KKV53 KLL49:KLL53 KMB49:KMB53 KMR49:KMR53 KNH49:KNH53 KNX49:KNX53 KON49:KON53 KPD49:KPD53 KPT49:KPT53 KQJ49:KQJ53 KQZ49:KQZ53 KRP49:KRP53 KSF49:KSF53 KSV49:KSV53 KTL49:KTL53 KUB49:KUB53 KUR49:KUR53 KVH49:KVH53 KVX49:KVX53 KWN49:KWN53 KXD49:KXD53 KXT49:KXT53 KYJ49:KYJ53 KYZ49:KYZ53 KZP49:KZP53 LAF49:LAF53 LAV49:LAV53 LBL49:LBL53 LCB49:LCB53 LCR49:LCR53 LDH49:LDH53 LDX49:LDX53 LEN49:LEN53 LFD49:LFD53 LFT49:LFT53 LGJ49:LGJ53 LGZ49:LGZ53 LHP49:LHP53 LIF49:LIF53 LIV49:LIV53 LJL49:LJL53 LKB49:LKB53 LKR49:LKR53 LLH49:LLH53 LLX49:LLX53 LMN49:LMN53 LND49:LND53 LNT49:LNT53 LOJ49:LOJ53 LOZ49:LOZ53 LPP49:LPP53 LQF49:LQF53 LQV49:LQV53 LRL49:LRL53 LSB49:LSB53 LSR49:LSR53 LTH49:LTH53 LTX49:LTX53 LUN49:LUN53 LVD49:LVD53 LVT49:LVT53 LWJ49:LWJ53 LWZ49:LWZ53 LXP49:LXP53 LYF49:LYF53 LYV49:LYV53 LZL49:LZL53 MAB49:MAB53 MAR49:MAR53 MBH49:MBH53 MBX49:MBX53 MCN49:MCN53 MDD49:MDD53 MDT49:MDT53 MEJ49:MEJ53 MEZ49:MEZ53 MFP49:MFP53 MGF49:MGF53 MGV49:MGV53 MHL49:MHL53 MIB49:MIB53 MIR49:MIR53 MJH49:MJH53 MJX49:MJX53 MKN49:MKN53 MLD49:MLD53 MLT49:MLT53 MMJ49:MMJ53 MMZ49:MMZ53 MNP49:MNP53 MOF49:MOF53 MOV49:MOV53 MPL49:MPL53 MQB49:MQB53 MQR49:MQR53 MRH49:MRH53 MRX49:MRX53 MSN49:MSN53 MTD49:MTD53 MTT49:MTT53 MUJ49:MUJ53 MUZ49:MUZ53 MVP49:MVP53 MWF49:MWF53 MWV49:MWV53 MXL49:MXL53 MYB49:MYB53 MYR49:MYR53 MZH49:MZH53 MZX49:MZX53 NAN49:NAN53 NBD49:NBD53 NBT49:NBT53 NCJ49:NCJ53 NCZ49:NCZ53 NDP49:NDP53 NEF49:NEF53 NEV49:NEV53 NFL49:NFL53 NGB49:NGB53 NGR49:NGR53 NHH49:NHH53 NHX49:NHX53 NIN49:NIN53 NJD49:NJD53 NJT49:NJT53 NKJ49:NKJ53 NKZ49:NKZ53 NLP49:NLP53 NMF49:NMF53 NMV49:NMV53 NNL49:NNL53 NOB49:NOB53 NOR49:NOR53 NPH49:NPH53 NPX49:NPX53 NQN49:NQN53 NRD49:NRD53 NRT49:NRT53 NSJ49:NSJ53 NSZ49:NSZ53 NTP49:NTP53 NUF49:NUF53 NUV49:NUV53 NVL49:NVL53 NWB49:NWB53 NWR49:NWR53 NXH49:NXH53 NXX49:NXX53 NYN49:NYN53 NZD49:NZD53 NZT49:NZT53 OAJ49:OAJ53 OAZ49:OAZ53 OBP49:OBP53 OCF49:OCF53 OCV49:OCV53 ODL49:ODL53 OEB49:OEB53 OER49:OER53 OFH49:OFH53 OFX49:OFX53 OGN49:OGN53 OHD49:OHD53 OHT49:OHT53 OIJ49:OIJ53 OIZ49:OIZ53 OJP49:OJP53 OKF49:OKF53 OKV49:OKV53 OLL49:OLL53 OMB49:OMB53 OMR49:OMR53 ONH49:ONH53 ONX49:ONX53 OON49:OON53 OPD49:OPD53 OPT49:OPT53 OQJ49:OQJ53 OQZ49:OQZ53 ORP49:ORP53 OSF49:OSF53 OSV49:OSV53 OTL49:OTL53 OUB49:OUB53 OUR49:OUR53 OVH49:OVH53 OVX49:OVX53 OWN49:OWN53 OXD49:OXD53 OXT49:OXT53 OYJ49:OYJ53 OYZ49:OYZ53 OZP49:OZP53 PAF49:PAF53 PAV49:PAV53 PBL49:PBL53 PCB49:PCB53 PCR49:PCR53 PDH49:PDH53 PDX49:PDX53 PEN49:PEN53 PFD49:PFD53 PFT49:PFT53 PGJ49:PGJ53 PGZ49:PGZ53 PHP49:PHP53 PIF49:PIF53 PIV49:PIV53 PJL49:PJL53 PKB49:PKB53 PKR49:PKR53 PLH49:PLH53 PLX49:PLX53 PMN49:PMN53 PND49:PND53 PNT49:PNT53 POJ49:POJ53 POZ49:POZ53 PPP49:PPP53 PQF49:PQF53 PQV49:PQV53 PRL49:PRL53 PSB49:PSB53 PSR49:PSR53 PTH49:PTH53 PTX49:PTX53 PUN49:PUN53 PVD49:PVD53 PVT49:PVT53 PWJ49:PWJ53 PWZ49:PWZ53 PXP49:PXP53 PYF49:PYF53 PYV49:PYV53 PZL49:PZL53 QAB49:QAB53 QAR49:QAR53 QBH49:QBH53 QBX49:QBX53 QCN49:QCN53 QDD49:QDD53 QDT49:QDT53 QEJ49:QEJ53 QEZ49:QEZ53 QFP49:QFP53 QGF49:QGF53 QGV49:QGV53 QHL49:QHL53 QIB49:QIB53 QIR49:QIR53 QJH49:QJH53 QJX49:QJX53 QKN49:QKN53 QLD49:QLD53 QLT49:QLT53 QMJ49:QMJ53 QMZ49:QMZ53 QNP49:QNP53 QOF49:QOF53 QOV49:QOV53 QPL49:QPL53 QQB49:QQB53 QQR49:QQR53 QRH49:QRH53 QRX49:QRX53 QSN49:QSN53 QTD49:QTD53 QTT49:QTT53 QUJ49:QUJ53 QUZ49:QUZ53 QVP49:QVP53 QWF49:QWF53 QWV49:QWV53 QXL49:QXL53 QYB49:QYB53 QYR49:QYR53 QZH49:QZH53 QZX49:QZX53 RAN49:RAN53 RBD49:RBD53 RBT49:RBT53 RCJ49:RCJ53 RCZ49:RCZ53 RDP49:RDP53 REF49:REF53 REV49:REV53 RFL49:RFL53 RGB49:RGB53 RGR49:RGR53 RHH49:RHH53 RHX49:RHX53 RIN49:RIN53 RJD49:RJD53 RJT49:RJT53 RKJ49:RKJ53 RKZ49:RKZ53 RLP49:RLP53 RMF49:RMF53 RMV49:RMV53 RNL49:RNL53 ROB49:ROB53 ROR49:ROR53 RPH49:RPH53 RPX49:RPX53 RQN49:RQN53 RRD49:RRD53 RRT49:RRT53 RSJ49:RSJ53 RSZ49:RSZ53 RTP49:RTP53 RUF49:RUF53 RUV49:RUV53 RVL49:RVL53 RWB49:RWB53 RWR49:RWR53 RXH49:RXH53 RXX49:RXX53 RYN49:RYN53 RZD49:RZD53 RZT49:RZT53 SAJ49:SAJ53 SAZ49:SAZ53 SBP49:SBP53 SCF49:SCF53 SCV49:SCV53 SDL49:SDL53 SEB49:SEB53 SER49:SER53 SFH49:SFH53 SFX49:SFX53 SGN49:SGN53 SHD49:SHD53 SHT49:SHT53 SIJ49:SIJ53 SIZ49:SIZ53 SJP49:SJP53 SKF49:SKF53 SKV49:SKV53 SLL49:SLL53 SMB49:SMB53 SMR49:SMR53 SNH49:SNH53 SNX49:SNX53 SON49:SON53 SPD49:SPD53 SPT49:SPT53 SQJ49:SQJ53 SQZ49:SQZ53 SRP49:SRP53 SSF49:SSF53 SSV49:SSV53 STL49:STL53 SUB49:SUB53 SUR49:SUR53 SVH49:SVH53 SVX49:SVX53 SWN49:SWN53 SXD49:SXD53 SXT49:SXT53 SYJ49:SYJ53 SYZ49:SYZ53 SZP49:SZP53 TAF49:TAF53 TAV49:TAV53 TBL49:TBL53 TCB49:TCB53 TCR49:TCR53 TDH49:TDH53 TDX49:TDX53 TEN49:TEN53 TFD49:TFD53 TFT49:TFT53 TGJ49:TGJ53 TGZ49:TGZ53 THP49:THP53 TIF49:TIF53 TIV49:TIV53 TJL49:TJL53 TKB49:TKB53 TKR49:TKR53 TLH49:TLH53 TLX49:TLX53 TMN49:TMN53 TND49:TND53 TNT49:TNT53 TOJ49:TOJ53 TOZ49:TOZ53 TPP49:TPP53 TQF49:TQF53 TQV49:TQV53 TRL49:TRL53 TSB49:TSB53 TSR49:TSR53 TTH49:TTH53 TTX49:TTX53 TUN49:TUN53 TVD49:TVD53 TVT49:TVT53 TWJ49:TWJ53 TWZ49:TWZ53 TXP49:TXP53 TYF49:TYF53 TYV49:TYV53 TZL49:TZL53 UAB49:UAB53 UAR49:UAR53 UBH49:UBH53 UBX49:UBX53 UCN49:UCN53 UDD49:UDD53 UDT49:UDT53 UEJ49:UEJ53 UEZ49:UEZ53 UFP49:UFP53 UGF49:UGF53 UGV49:UGV53 UHL49:UHL53 UIB49:UIB53 UIR49:UIR53 UJH49:UJH53 UJX49:UJX53 UKN49:UKN53 ULD49:ULD53 ULT49:ULT53 UMJ49:UMJ53 UMZ49:UMZ53 UNP49:UNP53 UOF49:UOF53 UOV49:UOV53 UPL49:UPL53 UQB49:UQB53 UQR49:UQR53 URH49:URH53 URX49:URX53 USN49:USN53 UTD49:UTD53 UTT49:UTT53 UUJ49:UUJ53 UUZ49:UUZ53 UVP49:UVP53 UWF49:UWF53 UWV49:UWV53 UXL49:UXL53 UYB49:UYB53 UYR49:UYR53 UZH49:UZH53 UZX49:UZX53 VAN49:VAN53 VBD49:VBD53 VBT49:VBT53 VCJ49:VCJ53 VCZ49:VCZ53 VDP49:VDP53 VEF49:VEF53 VEV49:VEV53 VFL49:VFL53 VGB49:VGB53 VGR49:VGR53 VHH49:VHH53 VHX49:VHX53 VIN49:VIN53 VJD49:VJD53 VJT49:VJT53 VKJ49:VKJ53 VKZ49:VKZ53 VLP49:VLP53 VMF49:VMF53 VMV49:VMV53 VNL49:VNL53 VOB49:VOB53 VOR49:VOR53 VPH49:VPH53 VPX49:VPX53 VQN49:VQN53 VRD49:VRD53 VRT49:VRT53 VSJ49:VSJ53 VSZ49:VSZ53 VTP49:VTP53 VUF49:VUF53 VUV49:VUV53 VVL49:VVL53 VWB49:VWB53 VWR49:VWR53 VXH49:VXH53 VXX49:VXX53 VYN49:VYN53 VZD49:VZD53 VZT49:VZT53 WAJ49:WAJ53 WAZ49:WAZ53 WBP49:WBP53 WCF49:WCF53 WCV49:WCV53 WDL49:WDL53 WEB49:WEB53 WER49:WER53 WFH49:WFH53 WFX49:WFX53 WGN49:WGN53 WHD49:WHD53 WHT49:WHT53 WIJ49:WIJ53 WIZ49:WIZ53 WJP49:WJP53 WKF49:WKF53 WKV49:WKV53 WLL49:WLL53 WMB49:WMB53 WMR49:WMR53 WNH49:WNH53 WNX49:WNX53 WON49:WON53 WPD49:WPD53 WPT49:WPT53 WQJ49:WQJ53 WQZ49:WQZ53 WRP49:WRP53 WSF49:WSF53 WSV49:WSV53 WTL49:WTL53 WUB49:WUB53 WUR49:WUR53 WVH49:WVH53 WVX49:WVX53 WWN49:WWN53 WXD49:WXD53 WXT49:WXT53 WYJ49:WYJ53 WYZ49:WYZ53 WZP49:WZP53 XAF49:XAF53 XAV49:XAV53 XBL49:XBL53 XCB49:XCB53 XCR49:XCR53 XDH49:XDH53 XDX49:XDX53 XEN49:XEN53 XFD49:XFD53">
    <cfRule type="cellIs" dxfId="155" priority="143" operator="lessThan">
      <formula>0</formula>
    </cfRule>
    <cfRule type="cellIs" dxfId="154" priority="144" operator="greaterThan">
      <formula>0</formula>
    </cfRule>
  </conditionalFormatting>
  <conditionalFormatting sqref="P55:P59 AF55:AF59 AV55:AV59 BL55:BL59 CB55:CB59 CR55:CR59 DH55:DH59 DX55:DX59 EN55:EN59 FD55:FD59 FT55:FT59 GJ55:GJ59 GZ55:GZ59 HP55:HP59 IF55:IF59 IV55:IV59 JL55:JL59 KB55:KB59 KR55:KR59 LH55:LH59 LX55:LX59 MN55:MN59 ND55:ND59 NT55:NT59 OJ55:OJ59 OZ55:OZ59 PP55:PP59 QF55:QF59 QV55:QV59 RL55:RL59 SB55:SB59 SR55:SR59 TH55:TH59 TX55:TX59 UN55:UN59 VD55:VD59 VT55:VT59 WJ55:WJ59 WZ55:WZ59 XP55:XP59 YF55:YF59 YV55:YV59 ZL55:ZL59 AAB55:AAB59 AAR55:AAR59 ABH55:ABH59 ABX55:ABX59 ACN55:ACN59 ADD55:ADD59 ADT55:ADT59 AEJ55:AEJ59 AEZ55:AEZ59 AFP55:AFP59 AGF55:AGF59 AGV55:AGV59 AHL55:AHL59 AIB55:AIB59 AIR55:AIR59 AJH55:AJH59 AJX55:AJX59 AKN55:AKN59 ALD55:ALD59 ALT55:ALT59 AMJ55:AMJ59 AMZ55:AMZ59 ANP55:ANP59 AOF55:AOF59 AOV55:AOV59 APL55:APL59 AQB55:AQB59 AQR55:AQR59 ARH55:ARH59 ARX55:ARX59 ASN55:ASN59 ATD55:ATD59 ATT55:ATT59 AUJ55:AUJ59 AUZ55:AUZ59 AVP55:AVP59 AWF55:AWF59 AWV55:AWV59 AXL55:AXL59 AYB55:AYB59 AYR55:AYR59 AZH55:AZH59 AZX55:AZX59 BAN55:BAN59 BBD55:BBD59 BBT55:BBT59 BCJ55:BCJ59 BCZ55:BCZ59 BDP55:BDP59 BEF55:BEF59 BEV55:BEV59 BFL55:BFL59 BGB55:BGB59 BGR55:BGR59 BHH55:BHH59 BHX55:BHX59 BIN55:BIN59 BJD55:BJD59 BJT55:BJT59 BKJ55:BKJ59 BKZ55:BKZ59 BLP55:BLP59 BMF55:BMF59 BMV55:BMV59 BNL55:BNL59 BOB55:BOB59 BOR55:BOR59 BPH55:BPH59 BPX55:BPX59 BQN55:BQN59 BRD55:BRD59 BRT55:BRT59 BSJ55:BSJ59 BSZ55:BSZ59 BTP55:BTP59 BUF55:BUF59 BUV55:BUV59 BVL55:BVL59 BWB55:BWB59 BWR55:BWR59 BXH55:BXH59 BXX55:BXX59 BYN55:BYN59 BZD55:BZD59 BZT55:BZT59 CAJ55:CAJ59 CAZ55:CAZ59 CBP55:CBP59 CCF55:CCF59 CCV55:CCV59 CDL55:CDL59 CEB55:CEB59 CER55:CER59 CFH55:CFH59 CFX55:CFX59 CGN55:CGN59 CHD55:CHD59 CHT55:CHT59 CIJ55:CIJ59 CIZ55:CIZ59 CJP55:CJP59 CKF55:CKF59 CKV55:CKV59 CLL55:CLL59 CMB55:CMB59 CMR55:CMR59 CNH55:CNH59 CNX55:CNX59 CON55:CON59 CPD55:CPD59 CPT55:CPT59 CQJ55:CQJ59 CQZ55:CQZ59 CRP55:CRP59 CSF55:CSF59 CSV55:CSV59 CTL55:CTL59 CUB55:CUB59 CUR55:CUR59 CVH55:CVH59 CVX55:CVX59 CWN55:CWN59 CXD55:CXD59 CXT55:CXT59 CYJ55:CYJ59 CYZ55:CYZ59 CZP55:CZP59 DAF55:DAF59 DAV55:DAV59 DBL55:DBL59 DCB55:DCB59 DCR55:DCR59 DDH55:DDH59 DDX55:DDX59 DEN55:DEN59 DFD55:DFD59 DFT55:DFT59 DGJ55:DGJ59 DGZ55:DGZ59 DHP55:DHP59 DIF55:DIF59 DIV55:DIV59 DJL55:DJL59 DKB55:DKB59 DKR55:DKR59 DLH55:DLH59 DLX55:DLX59 DMN55:DMN59 DND55:DND59 DNT55:DNT59 DOJ55:DOJ59 DOZ55:DOZ59 DPP55:DPP59 DQF55:DQF59 DQV55:DQV59 DRL55:DRL59 DSB55:DSB59 DSR55:DSR59 DTH55:DTH59 DTX55:DTX59 DUN55:DUN59 DVD55:DVD59 DVT55:DVT59 DWJ55:DWJ59 DWZ55:DWZ59 DXP55:DXP59 DYF55:DYF59 DYV55:DYV59 DZL55:DZL59 EAB55:EAB59 EAR55:EAR59 EBH55:EBH59 EBX55:EBX59 ECN55:ECN59 EDD55:EDD59 EDT55:EDT59 EEJ55:EEJ59 EEZ55:EEZ59 EFP55:EFP59 EGF55:EGF59 EGV55:EGV59 EHL55:EHL59 EIB55:EIB59 EIR55:EIR59 EJH55:EJH59 EJX55:EJX59 EKN55:EKN59 ELD55:ELD59 ELT55:ELT59 EMJ55:EMJ59 EMZ55:EMZ59 ENP55:ENP59 EOF55:EOF59 EOV55:EOV59 EPL55:EPL59 EQB55:EQB59 EQR55:EQR59 ERH55:ERH59 ERX55:ERX59 ESN55:ESN59 ETD55:ETD59 ETT55:ETT59 EUJ55:EUJ59 EUZ55:EUZ59 EVP55:EVP59 EWF55:EWF59 EWV55:EWV59 EXL55:EXL59 EYB55:EYB59 EYR55:EYR59 EZH55:EZH59 EZX55:EZX59 FAN55:FAN59 FBD55:FBD59 FBT55:FBT59 FCJ55:FCJ59 FCZ55:FCZ59 FDP55:FDP59 FEF55:FEF59 FEV55:FEV59 FFL55:FFL59 FGB55:FGB59 FGR55:FGR59 FHH55:FHH59 FHX55:FHX59 FIN55:FIN59 FJD55:FJD59 FJT55:FJT59 FKJ55:FKJ59 FKZ55:FKZ59 FLP55:FLP59 FMF55:FMF59 FMV55:FMV59 FNL55:FNL59 FOB55:FOB59 FOR55:FOR59 FPH55:FPH59 FPX55:FPX59 FQN55:FQN59 FRD55:FRD59 FRT55:FRT59 FSJ55:FSJ59 FSZ55:FSZ59 FTP55:FTP59 FUF55:FUF59 FUV55:FUV59 FVL55:FVL59 FWB55:FWB59 FWR55:FWR59 FXH55:FXH59 FXX55:FXX59 FYN55:FYN59 FZD55:FZD59 FZT55:FZT59 GAJ55:GAJ59 GAZ55:GAZ59 GBP55:GBP59 GCF55:GCF59 GCV55:GCV59 GDL55:GDL59 GEB55:GEB59 GER55:GER59 GFH55:GFH59 GFX55:GFX59 GGN55:GGN59 GHD55:GHD59 GHT55:GHT59 GIJ55:GIJ59 GIZ55:GIZ59 GJP55:GJP59 GKF55:GKF59 GKV55:GKV59 GLL55:GLL59 GMB55:GMB59 GMR55:GMR59 GNH55:GNH59 GNX55:GNX59 GON55:GON59 GPD55:GPD59 GPT55:GPT59 GQJ55:GQJ59 GQZ55:GQZ59 GRP55:GRP59 GSF55:GSF59 GSV55:GSV59 GTL55:GTL59 GUB55:GUB59 GUR55:GUR59 GVH55:GVH59 GVX55:GVX59 GWN55:GWN59 GXD55:GXD59 GXT55:GXT59 GYJ55:GYJ59 GYZ55:GYZ59 GZP55:GZP59 HAF55:HAF59 HAV55:HAV59 HBL55:HBL59 HCB55:HCB59 HCR55:HCR59 HDH55:HDH59 HDX55:HDX59 HEN55:HEN59 HFD55:HFD59 HFT55:HFT59 HGJ55:HGJ59 HGZ55:HGZ59 HHP55:HHP59 HIF55:HIF59 HIV55:HIV59 HJL55:HJL59 HKB55:HKB59 HKR55:HKR59 HLH55:HLH59 HLX55:HLX59 HMN55:HMN59 HND55:HND59 HNT55:HNT59 HOJ55:HOJ59 HOZ55:HOZ59 HPP55:HPP59 HQF55:HQF59 HQV55:HQV59 HRL55:HRL59 HSB55:HSB59 HSR55:HSR59 HTH55:HTH59 HTX55:HTX59 HUN55:HUN59 HVD55:HVD59 HVT55:HVT59 HWJ55:HWJ59 HWZ55:HWZ59 HXP55:HXP59 HYF55:HYF59 HYV55:HYV59 HZL55:HZL59 IAB55:IAB59 IAR55:IAR59 IBH55:IBH59 IBX55:IBX59 ICN55:ICN59 IDD55:IDD59 IDT55:IDT59 IEJ55:IEJ59 IEZ55:IEZ59 IFP55:IFP59 IGF55:IGF59 IGV55:IGV59 IHL55:IHL59 IIB55:IIB59 IIR55:IIR59 IJH55:IJH59 IJX55:IJX59 IKN55:IKN59 ILD55:ILD59 ILT55:ILT59 IMJ55:IMJ59 IMZ55:IMZ59 INP55:INP59 IOF55:IOF59 IOV55:IOV59 IPL55:IPL59 IQB55:IQB59 IQR55:IQR59 IRH55:IRH59 IRX55:IRX59 ISN55:ISN59 ITD55:ITD59 ITT55:ITT59 IUJ55:IUJ59 IUZ55:IUZ59 IVP55:IVP59 IWF55:IWF59 IWV55:IWV59 IXL55:IXL59 IYB55:IYB59 IYR55:IYR59 IZH55:IZH59 IZX55:IZX59 JAN55:JAN59 JBD55:JBD59 JBT55:JBT59 JCJ55:JCJ59 JCZ55:JCZ59 JDP55:JDP59 JEF55:JEF59 JEV55:JEV59 JFL55:JFL59 JGB55:JGB59 JGR55:JGR59 JHH55:JHH59 JHX55:JHX59 JIN55:JIN59 JJD55:JJD59 JJT55:JJT59 JKJ55:JKJ59 JKZ55:JKZ59 JLP55:JLP59 JMF55:JMF59 JMV55:JMV59 JNL55:JNL59 JOB55:JOB59 JOR55:JOR59 JPH55:JPH59 JPX55:JPX59 JQN55:JQN59 JRD55:JRD59 JRT55:JRT59 JSJ55:JSJ59 JSZ55:JSZ59 JTP55:JTP59 JUF55:JUF59 JUV55:JUV59 JVL55:JVL59 JWB55:JWB59 JWR55:JWR59 JXH55:JXH59 JXX55:JXX59 JYN55:JYN59 JZD55:JZD59 JZT55:JZT59 KAJ55:KAJ59 KAZ55:KAZ59 KBP55:KBP59 KCF55:KCF59 KCV55:KCV59 KDL55:KDL59 KEB55:KEB59 KER55:KER59 KFH55:KFH59 KFX55:KFX59 KGN55:KGN59 KHD55:KHD59 KHT55:KHT59 KIJ55:KIJ59 KIZ55:KIZ59 KJP55:KJP59 KKF55:KKF59 KKV55:KKV59 KLL55:KLL59 KMB55:KMB59 KMR55:KMR59 KNH55:KNH59 KNX55:KNX59 KON55:KON59 KPD55:KPD59 KPT55:KPT59 KQJ55:KQJ59 KQZ55:KQZ59 KRP55:KRP59 KSF55:KSF59 KSV55:KSV59 KTL55:KTL59 KUB55:KUB59 KUR55:KUR59 KVH55:KVH59 KVX55:KVX59 KWN55:KWN59 KXD55:KXD59 KXT55:KXT59 KYJ55:KYJ59 KYZ55:KYZ59 KZP55:KZP59 LAF55:LAF59 LAV55:LAV59 LBL55:LBL59 LCB55:LCB59 LCR55:LCR59 LDH55:LDH59 LDX55:LDX59 LEN55:LEN59 LFD55:LFD59 LFT55:LFT59 LGJ55:LGJ59 LGZ55:LGZ59 LHP55:LHP59 LIF55:LIF59 LIV55:LIV59 LJL55:LJL59 LKB55:LKB59 LKR55:LKR59 LLH55:LLH59 LLX55:LLX59 LMN55:LMN59 LND55:LND59 LNT55:LNT59 LOJ55:LOJ59 LOZ55:LOZ59 LPP55:LPP59 LQF55:LQF59 LQV55:LQV59 LRL55:LRL59 LSB55:LSB59 LSR55:LSR59 LTH55:LTH59 LTX55:LTX59 LUN55:LUN59 LVD55:LVD59 LVT55:LVT59 LWJ55:LWJ59 LWZ55:LWZ59 LXP55:LXP59 LYF55:LYF59 LYV55:LYV59 LZL55:LZL59 MAB55:MAB59 MAR55:MAR59 MBH55:MBH59 MBX55:MBX59 MCN55:MCN59 MDD55:MDD59 MDT55:MDT59 MEJ55:MEJ59 MEZ55:MEZ59 MFP55:MFP59 MGF55:MGF59 MGV55:MGV59 MHL55:MHL59 MIB55:MIB59 MIR55:MIR59 MJH55:MJH59 MJX55:MJX59 MKN55:MKN59 MLD55:MLD59 MLT55:MLT59 MMJ55:MMJ59 MMZ55:MMZ59 MNP55:MNP59 MOF55:MOF59 MOV55:MOV59 MPL55:MPL59 MQB55:MQB59 MQR55:MQR59 MRH55:MRH59 MRX55:MRX59 MSN55:MSN59 MTD55:MTD59 MTT55:MTT59 MUJ55:MUJ59 MUZ55:MUZ59 MVP55:MVP59 MWF55:MWF59 MWV55:MWV59 MXL55:MXL59 MYB55:MYB59 MYR55:MYR59 MZH55:MZH59 MZX55:MZX59 NAN55:NAN59 NBD55:NBD59 NBT55:NBT59 NCJ55:NCJ59 NCZ55:NCZ59 NDP55:NDP59 NEF55:NEF59 NEV55:NEV59 NFL55:NFL59 NGB55:NGB59 NGR55:NGR59 NHH55:NHH59 NHX55:NHX59 NIN55:NIN59 NJD55:NJD59 NJT55:NJT59 NKJ55:NKJ59 NKZ55:NKZ59 NLP55:NLP59 NMF55:NMF59 NMV55:NMV59 NNL55:NNL59 NOB55:NOB59 NOR55:NOR59 NPH55:NPH59 NPX55:NPX59 NQN55:NQN59 NRD55:NRD59 NRT55:NRT59 NSJ55:NSJ59 NSZ55:NSZ59 NTP55:NTP59 NUF55:NUF59 NUV55:NUV59 NVL55:NVL59 NWB55:NWB59 NWR55:NWR59 NXH55:NXH59 NXX55:NXX59 NYN55:NYN59 NZD55:NZD59 NZT55:NZT59 OAJ55:OAJ59 OAZ55:OAZ59 OBP55:OBP59 OCF55:OCF59 OCV55:OCV59 ODL55:ODL59 OEB55:OEB59 OER55:OER59 OFH55:OFH59 OFX55:OFX59 OGN55:OGN59 OHD55:OHD59 OHT55:OHT59 OIJ55:OIJ59 OIZ55:OIZ59 OJP55:OJP59 OKF55:OKF59 OKV55:OKV59 OLL55:OLL59 OMB55:OMB59 OMR55:OMR59 ONH55:ONH59 ONX55:ONX59 OON55:OON59 OPD55:OPD59 OPT55:OPT59 OQJ55:OQJ59 OQZ55:OQZ59 ORP55:ORP59 OSF55:OSF59 OSV55:OSV59 OTL55:OTL59 OUB55:OUB59 OUR55:OUR59 OVH55:OVH59 OVX55:OVX59 OWN55:OWN59 OXD55:OXD59 OXT55:OXT59 OYJ55:OYJ59 OYZ55:OYZ59 OZP55:OZP59 PAF55:PAF59 PAV55:PAV59 PBL55:PBL59 PCB55:PCB59 PCR55:PCR59 PDH55:PDH59 PDX55:PDX59 PEN55:PEN59 PFD55:PFD59 PFT55:PFT59 PGJ55:PGJ59 PGZ55:PGZ59 PHP55:PHP59 PIF55:PIF59 PIV55:PIV59 PJL55:PJL59 PKB55:PKB59 PKR55:PKR59 PLH55:PLH59 PLX55:PLX59 PMN55:PMN59 PND55:PND59 PNT55:PNT59 POJ55:POJ59 POZ55:POZ59 PPP55:PPP59 PQF55:PQF59 PQV55:PQV59 PRL55:PRL59 PSB55:PSB59 PSR55:PSR59 PTH55:PTH59 PTX55:PTX59 PUN55:PUN59 PVD55:PVD59 PVT55:PVT59 PWJ55:PWJ59 PWZ55:PWZ59 PXP55:PXP59 PYF55:PYF59 PYV55:PYV59 PZL55:PZL59 QAB55:QAB59 QAR55:QAR59 QBH55:QBH59 QBX55:QBX59 QCN55:QCN59 QDD55:QDD59 QDT55:QDT59 QEJ55:QEJ59 QEZ55:QEZ59 QFP55:QFP59 QGF55:QGF59 QGV55:QGV59 QHL55:QHL59 QIB55:QIB59 QIR55:QIR59 QJH55:QJH59 QJX55:QJX59 QKN55:QKN59 QLD55:QLD59 QLT55:QLT59 QMJ55:QMJ59 QMZ55:QMZ59 QNP55:QNP59 QOF55:QOF59 QOV55:QOV59 QPL55:QPL59 QQB55:QQB59 QQR55:QQR59 QRH55:QRH59 QRX55:QRX59 QSN55:QSN59 QTD55:QTD59 QTT55:QTT59 QUJ55:QUJ59 QUZ55:QUZ59 QVP55:QVP59 QWF55:QWF59 QWV55:QWV59 QXL55:QXL59 QYB55:QYB59 QYR55:QYR59 QZH55:QZH59 QZX55:QZX59 RAN55:RAN59 RBD55:RBD59 RBT55:RBT59 RCJ55:RCJ59 RCZ55:RCZ59 RDP55:RDP59 REF55:REF59 REV55:REV59 RFL55:RFL59 RGB55:RGB59 RGR55:RGR59 RHH55:RHH59 RHX55:RHX59 RIN55:RIN59 RJD55:RJD59 RJT55:RJT59 RKJ55:RKJ59 RKZ55:RKZ59 RLP55:RLP59 RMF55:RMF59 RMV55:RMV59 RNL55:RNL59 ROB55:ROB59 ROR55:ROR59 RPH55:RPH59 RPX55:RPX59 RQN55:RQN59 RRD55:RRD59 RRT55:RRT59 RSJ55:RSJ59 RSZ55:RSZ59 RTP55:RTP59 RUF55:RUF59 RUV55:RUV59 RVL55:RVL59 RWB55:RWB59 RWR55:RWR59 RXH55:RXH59 RXX55:RXX59 RYN55:RYN59 RZD55:RZD59 RZT55:RZT59 SAJ55:SAJ59 SAZ55:SAZ59 SBP55:SBP59 SCF55:SCF59 SCV55:SCV59 SDL55:SDL59 SEB55:SEB59 SER55:SER59 SFH55:SFH59 SFX55:SFX59 SGN55:SGN59 SHD55:SHD59 SHT55:SHT59 SIJ55:SIJ59 SIZ55:SIZ59 SJP55:SJP59 SKF55:SKF59 SKV55:SKV59 SLL55:SLL59 SMB55:SMB59 SMR55:SMR59 SNH55:SNH59 SNX55:SNX59 SON55:SON59 SPD55:SPD59 SPT55:SPT59 SQJ55:SQJ59 SQZ55:SQZ59 SRP55:SRP59 SSF55:SSF59 SSV55:SSV59 STL55:STL59 SUB55:SUB59 SUR55:SUR59 SVH55:SVH59 SVX55:SVX59 SWN55:SWN59 SXD55:SXD59 SXT55:SXT59 SYJ55:SYJ59 SYZ55:SYZ59 SZP55:SZP59 TAF55:TAF59 TAV55:TAV59 TBL55:TBL59 TCB55:TCB59 TCR55:TCR59 TDH55:TDH59 TDX55:TDX59 TEN55:TEN59 TFD55:TFD59 TFT55:TFT59 TGJ55:TGJ59 TGZ55:TGZ59 THP55:THP59 TIF55:TIF59 TIV55:TIV59 TJL55:TJL59 TKB55:TKB59 TKR55:TKR59 TLH55:TLH59 TLX55:TLX59 TMN55:TMN59 TND55:TND59 TNT55:TNT59 TOJ55:TOJ59 TOZ55:TOZ59 TPP55:TPP59 TQF55:TQF59 TQV55:TQV59 TRL55:TRL59 TSB55:TSB59 TSR55:TSR59 TTH55:TTH59 TTX55:TTX59 TUN55:TUN59 TVD55:TVD59 TVT55:TVT59 TWJ55:TWJ59 TWZ55:TWZ59 TXP55:TXP59 TYF55:TYF59 TYV55:TYV59 TZL55:TZL59 UAB55:UAB59 UAR55:UAR59 UBH55:UBH59 UBX55:UBX59 UCN55:UCN59 UDD55:UDD59 UDT55:UDT59 UEJ55:UEJ59 UEZ55:UEZ59 UFP55:UFP59 UGF55:UGF59 UGV55:UGV59 UHL55:UHL59 UIB55:UIB59 UIR55:UIR59 UJH55:UJH59 UJX55:UJX59 UKN55:UKN59 ULD55:ULD59 ULT55:ULT59 UMJ55:UMJ59 UMZ55:UMZ59 UNP55:UNP59 UOF55:UOF59 UOV55:UOV59 UPL55:UPL59 UQB55:UQB59 UQR55:UQR59 URH55:URH59 URX55:URX59 USN55:USN59 UTD55:UTD59 UTT55:UTT59 UUJ55:UUJ59 UUZ55:UUZ59 UVP55:UVP59 UWF55:UWF59 UWV55:UWV59 UXL55:UXL59 UYB55:UYB59 UYR55:UYR59 UZH55:UZH59 UZX55:UZX59 VAN55:VAN59 VBD55:VBD59 VBT55:VBT59 VCJ55:VCJ59 VCZ55:VCZ59 VDP55:VDP59 VEF55:VEF59 VEV55:VEV59 VFL55:VFL59 VGB55:VGB59 VGR55:VGR59 VHH55:VHH59 VHX55:VHX59 VIN55:VIN59 VJD55:VJD59 VJT55:VJT59 VKJ55:VKJ59 VKZ55:VKZ59 VLP55:VLP59 VMF55:VMF59 VMV55:VMV59 VNL55:VNL59 VOB55:VOB59 VOR55:VOR59 VPH55:VPH59 VPX55:VPX59 VQN55:VQN59 VRD55:VRD59 VRT55:VRT59 VSJ55:VSJ59 VSZ55:VSZ59 VTP55:VTP59 VUF55:VUF59 VUV55:VUV59 VVL55:VVL59 VWB55:VWB59 VWR55:VWR59 VXH55:VXH59 VXX55:VXX59 VYN55:VYN59 VZD55:VZD59 VZT55:VZT59 WAJ55:WAJ59 WAZ55:WAZ59 WBP55:WBP59 WCF55:WCF59 WCV55:WCV59 WDL55:WDL59 WEB55:WEB59 WER55:WER59 WFH55:WFH59 WFX55:WFX59 WGN55:WGN59 WHD55:WHD59 WHT55:WHT59 WIJ55:WIJ59 WIZ55:WIZ59 WJP55:WJP59 WKF55:WKF59 WKV55:WKV59 WLL55:WLL59 WMB55:WMB59 WMR55:WMR59 WNH55:WNH59 WNX55:WNX59 WON55:WON59 WPD55:WPD59 WPT55:WPT59 WQJ55:WQJ59 WQZ55:WQZ59 WRP55:WRP59 WSF55:WSF59 WSV55:WSV59 WTL55:WTL59 WUB55:WUB59 WUR55:WUR59 WVH55:WVH59 WVX55:WVX59 WWN55:WWN59 WXD55:WXD59 WXT55:WXT59 WYJ55:WYJ59 WYZ55:WYZ59 WZP55:WZP59 XAF55:XAF59 XAV55:XAV59 XBL55:XBL59 XCB55:XCB59 XCR55:XCR59 XDH55:XDH59 XDX55:XDX59 XEN55:XEN59 XFD55:XFD59">
    <cfRule type="cellIs" dxfId="153" priority="141" operator="lessThan">
      <formula>0</formula>
    </cfRule>
    <cfRule type="cellIs" dxfId="152" priority="142" operator="greaterThan">
      <formula>0</formula>
    </cfRule>
  </conditionalFormatting>
  <conditionalFormatting sqref="N8:N12">
    <cfRule type="cellIs" dxfId="151" priority="123" operator="lessThan">
      <formula>0</formula>
    </cfRule>
    <cfRule type="cellIs" dxfId="150" priority="124" operator="greaterThan">
      <formula>0</formula>
    </cfRule>
  </conditionalFormatting>
  <conditionalFormatting sqref="P8:P12">
    <cfRule type="cellIs" dxfId="149" priority="115" operator="lessThan">
      <formula>0</formula>
    </cfRule>
    <cfRule type="cellIs" dxfId="148" priority="116" operator="greaterThan">
      <formula>0</formula>
    </cfRule>
  </conditionalFormatting>
  <conditionalFormatting sqref="N14:N18">
    <cfRule type="cellIs" dxfId="135" priority="11" operator="lessThan">
      <formula>0</formula>
    </cfRule>
    <cfRule type="cellIs" dxfId="134" priority="12" operator="greaterThan">
      <formula>0</formula>
    </cfRule>
  </conditionalFormatting>
  <conditionalFormatting sqref="N20:N24">
    <cfRule type="cellIs" dxfId="133" priority="9" operator="lessThan">
      <formula>0</formula>
    </cfRule>
    <cfRule type="cellIs" dxfId="132" priority="10" operator="greaterThan">
      <formula>0</formula>
    </cfRule>
  </conditionalFormatting>
  <conditionalFormatting sqref="N26:N30">
    <cfRule type="cellIs" dxfId="131" priority="7" operator="lessThan">
      <formula>0</formula>
    </cfRule>
    <cfRule type="cellIs" dxfId="130" priority="8" operator="greaterThan">
      <formula>0</formula>
    </cfRule>
  </conditionalFormatting>
  <conditionalFormatting sqref="P14:P18">
    <cfRule type="cellIs" dxfId="129" priority="5" operator="lessThan">
      <formula>0</formula>
    </cfRule>
    <cfRule type="cellIs" dxfId="128" priority="6" operator="greaterThan">
      <formula>0</formula>
    </cfRule>
  </conditionalFormatting>
  <conditionalFormatting sqref="P20:P24">
    <cfRule type="cellIs" dxfId="127" priority="3" operator="lessThan">
      <formula>0</formula>
    </cfRule>
    <cfRule type="cellIs" dxfId="126" priority="4" operator="greaterThan">
      <formula>0</formula>
    </cfRule>
  </conditionalFormatting>
  <conditionalFormatting sqref="P26:P30">
    <cfRule type="cellIs" dxfId="125" priority="1" operator="lessThan">
      <formula>0</formula>
    </cfRule>
    <cfRule type="cellIs" dxfId="124" priority="2" operator="greaterThan">
      <formula>0</formula>
    </cfRule>
  </conditionalFormatting>
  <pageMargins left="0.7" right="0.7" top="0.78740157499999996" bottom="0.78740157499999996" header="0.3" footer="0.3"/>
  <pageSetup paperSize="9" orientation="landscape" r:id="rId1"/>
  <ignoredErrors>
    <ignoredError sqref="O66:O67 O68:O70 O72:O76 O78:O82 O84:O88" formula="1"/>
    <ignoredError sqref="A42:P42 A54:P54 A53:F53 A55:E59 A37:F37 A48:P48 A43:F47 A49:F52 O37 O38:O41 O43 O44:O47 O49 O53 O50 O55 O56:O59 A41:E41 A39:E39 A38:E38 A40:E40 O52 P8:P12 P14:P18 P20:P24 P26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A2:Q100"/>
  <sheetViews>
    <sheetView zoomScale="80" zoomScaleNormal="80" workbookViewId="0">
      <selection activeCell="A2" sqref="A2"/>
    </sheetView>
  </sheetViews>
  <sheetFormatPr baseColWidth="10" defaultRowHeight="15" x14ac:dyDescent="0.25"/>
  <cols>
    <col min="1" max="1" width="42.42578125" customWidth="1"/>
    <col min="14" max="14" width="14.140625" bestFit="1" customWidth="1"/>
  </cols>
  <sheetData>
    <row r="2" spans="1:14" x14ac:dyDescent="0.25">
      <c r="A2" s="1" t="s">
        <v>26</v>
      </c>
    </row>
    <row r="3" spans="1:14" x14ac:dyDescent="0.25">
      <c r="A3" s="1"/>
    </row>
    <row r="4" spans="1:14" x14ac:dyDescent="0.25">
      <c r="B4" s="28">
        <v>2021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</row>
    <row r="5" spans="1:14" x14ac:dyDescent="0.25">
      <c r="A5" s="1"/>
      <c r="B5" s="21" t="s">
        <v>12</v>
      </c>
      <c r="C5" s="21" t="s">
        <v>13</v>
      </c>
      <c r="D5" s="21" t="s">
        <v>0</v>
      </c>
      <c r="E5" s="21" t="s">
        <v>14</v>
      </c>
      <c r="F5" s="21" t="s">
        <v>1</v>
      </c>
      <c r="G5" s="21" t="s">
        <v>2</v>
      </c>
      <c r="H5" s="21" t="s">
        <v>3</v>
      </c>
      <c r="I5" s="21" t="s">
        <v>15</v>
      </c>
      <c r="J5" s="21" t="s">
        <v>16</v>
      </c>
      <c r="K5" s="21" t="s">
        <v>17</v>
      </c>
      <c r="L5" s="21" t="s">
        <v>18</v>
      </c>
      <c r="M5" s="21" t="s">
        <v>19</v>
      </c>
      <c r="N5" s="21" t="s">
        <v>4</v>
      </c>
    </row>
    <row r="6" spans="1:14" x14ac:dyDescent="0.25">
      <c r="A6" s="25" t="s">
        <v>5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</row>
    <row r="7" spans="1:14" x14ac:dyDescent="0.25">
      <c r="A7" s="16" t="s">
        <v>6</v>
      </c>
      <c r="B7" s="6">
        <v>198295</v>
      </c>
      <c r="C7" s="6">
        <v>158786</v>
      </c>
      <c r="D7" s="6">
        <v>215637</v>
      </c>
      <c r="E7" s="6">
        <v>269127</v>
      </c>
      <c r="F7" s="6">
        <v>399518</v>
      </c>
      <c r="G7" s="6">
        <v>725230</v>
      </c>
      <c r="H7" s="6">
        <v>1474634</v>
      </c>
      <c r="I7" s="6">
        <v>1778146</v>
      </c>
      <c r="J7" s="6">
        <v>1575315</v>
      </c>
      <c r="K7" s="6">
        <v>1573155</v>
      </c>
      <c r="L7" s="6"/>
      <c r="M7" s="6"/>
      <c r="N7" s="6">
        <f>'DE_VIE Gruppe inkl. MLA und KSC'!O8</f>
        <v>8367843</v>
      </c>
    </row>
    <row r="8" spans="1:14" x14ac:dyDescent="0.25">
      <c r="A8" s="16" t="s">
        <v>7</v>
      </c>
      <c r="B8" s="6">
        <v>148310</v>
      </c>
      <c r="C8" s="6">
        <v>122115</v>
      </c>
      <c r="D8" s="6">
        <v>155837</v>
      </c>
      <c r="E8" s="6">
        <v>177654</v>
      </c>
      <c r="F8" s="6">
        <v>253580</v>
      </c>
      <c r="G8" s="6">
        <v>533030</v>
      </c>
      <c r="H8" s="6">
        <v>1101619</v>
      </c>
      <c r="I8" s="6">
        <v>1312802</v>
      </c>
      <c r="J8" s="6">
        <v>1224539</v>
      </c>
      <c r="K8" s="6">
        <v>1229852</v>
      </c>
      <c r="L8" s="6"/>
      <c r="M8" s="6"/>
      <c r="N8" s="6">
        <f>'DE_VIE Gruppe inkl. MLA und KSC'!O9</f>
        <v>6259338</v>
      </c>
    </row>
    <row r="9" spans="1:14" x14ac:dyDescent="0.25">
      <c r="A9" s="16" t="s">
        <v>8</v>
      </c>
      <c r="B9" s="6">
        <v>47366</v>
      </c>
      <c r="C9" s="6">
        <v>35084</v>
      </c>
      <c r="D9" s="6">
        <v>57092</v>
      </c>
      <c r="E9" s="6">
        <v>89600</v>
      </c>
      <c r="F9" s="6">
        <v>143736</v>
      </c>
      <c r="G9" s="6">
        <v>188452</v>
      </c>
      <c r="H9" s="6">
        <v>367226</v>
      </c>
      <c r="I9" s="6">
        <v>460458</v>
      </c>
      <c r="J9" s="6">
        <v>346610</v>
      </c>
      <c r="K9" s="6">
        <v>340176</v>
      </c>
      <c r="L9" s="6"/>
      <c r="M9" s="6"/>
      <c r="N9" s="6">
        <f>'DE_VIE Gruppe inkl. MLA und KSC'!O10</f>
        <v>2075800</v>
      </c>
    </row>
    <row r="10" spans="1:14" x14ac:dyDescent="0.25">
      <c r="A10" s="16" t="s">
        <v>9</v>
      </c>
      <c r="B10" s="6">
        <v>3733</v>
      </c>
      <c r="C10" s="6">
        <v>2806</v>
      </c>
      <c r="D10" s="6">
        <v>3879</v>
      </c>
      <c r="E10" s="6">
        <v>5009</v>
      </c>
      <c r="F10" s="6">
        <v>5806</v>
      </c>
      <c r="G10" s="6">
        <v>8222</v>
      </c>
      <c r="H10" s="6">
        <v>13578</v>
      </c>
      <c r="I10" s="6">
        <v>15270</v>
      </c>
      <c r="J10" s="6">
        <v>14674</v>
      </c>
      <c r="K10" s="6">
        <v>14533</v>
      </c>
      <c r="L10" s="6"/>
      <c r="M10" s="6"/>
      <c r="N10" s="6">
        <f>'DE_VIE Gruppe inkl. MLA und KSC'!O11</f>
        <v>87510</v>
      </c>
    </row>
    <row r="11" spans="1:14" x14ac:dyDescent="0.25">
      <c r="A11" s="16" t="s">
        <v>10</v>
      </c>
      <c r="B11" s="10">
        <v>19734820.170000002</v>
      </c>
      <c r="C11" s="10">
        <v>18543188</v>
      </c>
      <c r="D11" s="10">
        <v>21546981</v>
      </c>
      <c r="E11" s="10">
        <v>21803158.57</v>
      </c>
      <c r="F11" s="10">
        <v>21814697.149999999</v>
      </c>
      <c r="G11" s="10">
        <v>21353897.93</v>
      </c>
      <c r="H11" s="10">
        <v>21691015.57</v>
      </c>
      <c r="I11" s="10">
        <v>20249187.689999998</v>
      </c>
      <c r="J11" s="10">
        <v>21440358.009999998</v>
      </c>
      <c r="K11" s="10">
        <v>24678522.23</v>
      </c>
      <c r="L11" s="10"/>
      <c r="M11" s="10"/>
      <c r="N11" s="10">
        <f>'DE_VIE Gruppe inkl. MLA und KSC'!O12</f>
        <v>212855826.31999999</v>
      </c>
    </row>
    <row r="12" spans="1:14" x14ac:dyDescent="0.25">
      <c r="A12" s="17" t="s">
        <v>28</v>
      </c>
      <c r="B12" s="6">
        <v>170873</v>
      </c>
      <c r="C12" s="6">
        <v>141662</v>
      </c>
      <c r="D12" s="6">
        <v>183502</v>
      </c>
      <c r="E12" s="6">
        <v>238737</v>
      </c>
      <c r="F12" s="6">
        <v>264197</v>
      </c>
      <c r="G12" s="6">
        <v>346973</v>
      </c>
      <c r="H12" s="6">
        <v>553724</v>
      </c>
      <c r="I12" s="6">
        <v>619450</v>
      </c>
      <c r="J12" s="6">
        <v>590574</v>
      </c>
      <c r="K12" s="6">
        <v>598021</v>
      </c>
      <c r="L12" s="6"/>
      <c r="M12" s="6"/>
      <c r="N12" s="6">
        <f>SUM(B12:M12)</f>
        <v>3707713</v>
      </c>
    </row>
    <row r="13" spans="1:14" x14ac:dyDescent="0.25">
      <c r="A13" s="16" t="s">
        <v>29</v>
      </c>
      <c r="B13" s="8">
        <f t="shared" ref="B13:K13" si="0">B9/B7*100</f>
        <v>23.886633551022467</v>
      </c>
      <c r="C13" s="8">
        <f t="shared" si="0"/>
        <v>22.095146927310971</v>
      </c>
      <c r="D13" s="8">
        <f t="shared" si="0"/>
        <v>26.475975829750926</v>
      </c>
      <c r="E13" s="8">
        <f t="shared" si="0"/>
        <v>33.292832008679916</v>
      </c>
      <c r="F13" s="8">
        <f t="shared" si="0"/>
        <v>35.977352710015573</v>
      </c>
      <c r="G13" s="8">
        <f t="shared" si="0"/>
        <v>25.985135750037919</v>
      </c>
      <c r="H13" s="8">
        <f t="shared" si="0"/>
        <v>24.902857251358643</v>
      </c>
      <c r="I13" s="8">
        <f t="shared" si="0"/>
        <v>25.89539891549963</v>
      </c>
      <c r="J13" s="8">
        <f t="shared" si="0"/>
        <v>22.002583610262075</v>
      </c>
      <c r="K13" s="8">
        <f t="shared" si="0"/>
        <v>21.623806935743776</v>
      </c>
      <c r="L13" s="8"/>
      <c r="M13" s="8"/>
      <c r="N13" s="8">
        <f>N9/N7*100</f>
        <v>24.806870779004818</v>
      </c>
    </row>
    <row r="14" spans="1:14" x14ac:dyDescent="0.25">
      <c r="A14" s="25" t="s">
        <v>27</v>
      </c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</row>
    <row r="15" spans="1:14" x14ac:dyDescent="0.25">
      <c r="A15" s="16" t="s">
        <v>6</v>
      </c>
      <c r="B15" s="8">
        <f t="shared" ref="B15:I20" si="1">(B7/B27-1)*100</f>
        <v>-90.52884571754997</v>
      </c>
      <c r="C15" s="8">
        <f t="shared" si="1"/>
        <v>-92.129414149765481</v>
      </c>
      <c r="D15" s="8">
        <f t="shared" si="1"/>
        <v>-73.327239397665167</v>
      </c>
      <c r="E15" s="8">
        <f t="shared" si="1"/>
        <v>2030.5177327422421</v>
      </c>
      <c r="F15" s="8">
        <f t="shared" si="1"/>
        <v>1877.6160776160775</v>
      </c>
      <c r="G15" s="8">
        <f t="shared" si="1"/>
        <v>425.05719498421712</v>
      </c>
      <c r="H15" s="8">
        <f t="shared" si="1"/>
        <v>155.84850009542484</v>
      </c>
      <c r="I15" s="8">
        <f t="shared" si="1"/>
        <v>122.90464275506569</v>
      </c>
      <c r="J15" s="8">
        <f t="shared" ref="J15:K15" si="2">(J7/J27-1)*100</f>
        <v>180.18201964616972</v>
      </c>
      <c r="K15" s="8">
        <f t="shared" si="2"/>
        <v>316.06079760491082</v>
      </c>
      <c r="L15" s="8"/>
      <c r="M15" s="8"/>
      <c r="N15" s="8">
        <f>'DE_VIE Gruppe inkl. MLA und KSC'!P8</f>
        <v>13.002819991827131</v>
      </c>
    </row>
    <row r="16" spans="1:14" x14ac:dyDescent="0.25">
      <c r="A16" s="16" t="s">
        <v>7</v>
      </c>
      <c r="B16" s="8">
        <f t="shared" si="1"/>
        <v>-91.085221459905441</v>
      </c>
      <c r="C16" s="8">
        <f t="shared" ref="C16:I16" si="3">(C8/C28-1)*100</f>
        <v>-92.516669965627486</v>
      </c>
      <c r="D16" s="8">
        <f t="shared" si="3"/>
        <v>-76.264549361975639</v>
      </c>
      <c r="E16" s="8">
        <f t="shared" si="3"/>
        <v>1348.6993394764741</v>
      </c>
      <c r="F16" s="8">
        <f t="shared" si="3"/>
        <v>1198.3462188316012</v>
      </c>
      <c r="G16" s="8">
        <f t="shared" si="3"/>
        <v>341.24269465737325</v>
      </c>
      <c r="H16" s="8">
        <f t="shared" si="3"/>
        <v>126.48323814458</v>
      </c>
      <c r="I16" s="8">
        <f t="shared" si="3"/>
        <v>97.899208434521356</v>
      </c>
      <c r="J16" s="8">
        <f t="shared" ref="J16:K16" si="4">(J8/J28-1)*100</f>
        <v>170.14948751549807</v>
      </c>
      <c r="K16" s="8">
        <f t="shared" si="4"/>
        <v>339.43688140922569</v>
      </c>
      <c r="L16" s="8"/>
      <c r="M16" s="8"/>
      <c r="N16" s="8">
        <f>'DE_VIE Gruppe inkl. MLA und KSC'!P9</f>
        <v>4.5392887169467988</v>
      </c>
    </row>
    <row r="17" spans="1:17" x14ac:dyDescent="0.25">
      <c r="A17" s="16" t="s">
        <v>8</v>
      </c>
      <c r="B17" s="8">
        <f t="shared" si="1"/>
        <v>-88.898888623270949</v>
      </c>
      <c r="C17" s="8">
        <f t="shared" ref="C17:I17" si="5">(C9/C29-1)*100</f>
        <v>-90.87812716125778</v>
      </c>
      <c r="D17" s="8">
        <f t="shared" si="5"/>
        <v>-62.063603864605895</v>
      </c>
      <c r="E17" s="8">
        <f t="shared" si="5"/>
        <v>27554.320987654319</v>
      </c>
      <c r="F17" s="8">
        <f t="shared" si="5"/>
        <v>30352.542372881355</v>
      </c>
      <c r="G17" s="8">
        <f t="shared" si="5"/>
        <v>989.56984273820547</v>
      </c>
      <c r="H17" s="8">
        <f t="shared" si="5"/>
        <v>310.7122086520825</v>
      </c>
      <c r="I17" s="8">
        <f t="shared" si="5"/>
        <v>245.9541090023892</v>
      </c>
      <c r="J17" s="8">
        <f t="shared" ref="J17:K17" si="6">(J9/J29-1)*100</f>
        <v>223.04695509534551</v>
      </c>
      <c r="K17" s="8">
        <f t="shared" si="6"/>
        <v>253.65742088410195</v>
      </c>
      <c r="L17" s="8"/>
      <c r="M17" s="8"/>
      <c r="N17" s="8">
        <f>'DE_VIE Gruppe inkl. MLA und KSC'!P10</f>
        <v>47.652343388791273</v>
      </c>
    </row>
    <row r="18" spans="1:17" x14ac:dyDescent="0.25">
      <c r="A18" s="16" t="s">
        <v>9</v>
      </c>
      <c r="B18" s="8">
        <f t="shared" si="1"/>
        <v>-80.863279848259609</v>
      </c>
      <c r="C18" s="8">
        <f t="shared" ref="C18:I18" si="7">(C10/C30-1)*100</f>
        <v>-84.935845815214478</v>
      </c>
      <c r="D18" s="8">
        <f t="shared" si="7"/>
        <v>-62.983109075293441</v>
      </c>
      <c r="E18" s="8">
        <f t="shared" si="7"/>
        <v>421.77083333333331</v>
      </c>
      <c r="F18" s="8">
        <f t="shared" si="7"/>
        <v>444.1424554826616</v>
      </c>
      <c r="G18" s="8">
        <f t="shared" si="7"/>
        <v>235.18141051773341</v>
      </c>
      <c r="H18" s="8">
        <f t="shared" si="7"/>
        <v>77.536610878661079</v>
      </c>
      <c r="I18" s="8">
        <f t="shared" si="7"/>
        <v>45.511720983419089</v>
      </c>
      <c r="J18" s="8">
        <f t="shared" ref="J18:K18" si="8">(J10/J30-1)*100</f>
        <v>57.193358328869849</v>
      </c>
      <c r="K18" s="8">
        <f t="shared" si="8"/>
        <v>108.03034640709993</v>
      </c>
      <c r="L18" s="8"/>
      <c r="M18" s="8"/>
      <c r="N18" s="8">
        <f>'DE_VIE Gruppe inkl. MLA und KSC'!P11</f>
        <v>-5.2537804376628916E-2</v>
      </c>
    </row>
    <row r="19" spans="1:17" x14ac:dyDescent="0.25">
      <c r="A19" s="16" t="s">
        <v>10</v>
      </c>
      <c r="B19" s="8">
        <f t="shared" si="1"/>
        <v>-3.0539144102296301</v>
      </c>
      <c r="C19" s="8">
        <f t="shared" ref="C19:I19" si="9">(C11/C31-1)*100</f>
        <v>-10.952954122483948</v>
      </c>
      <c r="D19" s="8">
        <f t="shared" si="9"/>
        <v>-2.694963955287244</v>
      </c>
      <c r="E19" s="8">
        <f t="shared" si="9"/>
        <v>49.96706485009237</v>
      </c>
      <c r="F19" s="8">
        <f t="shared" si="9"/>
        <v>40.33256449018976</v>
      </c>
      <c r="G19" s="8">
        <f t="shared" si="9"/>
        <v>48.057715536323499</v>
      </c>
      <c r="H19" s="8">
        <f t="shared" si="9"/>
        <v>36.881969390858529</v>
      </c>
      <c r="I19" s="8">
        <f t="shared" si="9"/>
        <v>26.172149307406411</v>
      </c>
      <c r="J19" s="8">
        <f t="shared" ref="J19:K19" si="10">(J11/J31-1)*100</f>
        <v>18.112314727483781</v>
      </c>
      <c r="K19" s="8">
        <f t="shared" si="10"/>
        <v>26.316917258846793</v>
      </c>
      <c r="L19" s="8"/>
      <c r="M19" s="8"/>
      <c r="N19" s="8">
        <f>'DE_VIE Gruppe inkl. MLA und KSC'!P12</f>
        <v>19.975916676243031</v>
      </c>
    </row>
    <row r="20" spans="1:17" x14ac:dyDescent="0.25">
      <c r="A20" s="17" t="s">
        <v>28</v>
      </c>
      <c r="B20" s="8">
        <f t="shared" si="1"/>
        <v>-78.629468478800561</v>
      </c>
      <c r="C20" s="8">
        <f t="shared" ref="C20:I20" si="11">(C12/C32-1)*100</f>
        <v>-81.219856877338202</v>
      </c>
      <c r="D20" s="8">
        <f t="shared" si="11"/>
        <v>-59.979324693905141</v>
      </c>
      <c r="E20" s="8">
        <f t="shared" si="11"/>
        <v>171.77073254026979</v>
      </c>
      <c r="F20" s="8">
        <f t="shared" si="11"/>
        <v>177.31977159172021</v>
      </c>
      <c r="G20" s="8">
        <f t="shared" si="11"/>
        <v>182.58582074357616</v>
      </c>
      <c r="H20" s="8">
        <f t="shared" si="11"/>
        <v>83.563233251451166</v>
      </c>
      <c r="I20" s="8">
        <f t="shared" si="11"/>
        <v>57.569945590101938</v>
      </c>
      <c r="J20" s="8">
        <f t="shared" ref="J20:K20" si="12">(J12/J32-1)*100</f>
        <v>72.589096541344603</v>
      </c>
      <c r="K20" s="8">
        <f t="shared" si="12"/>
        <v>125.96845621353646</v>
      </c>
      <c r="L20" s="8"/>
      <c r="M20" s="8"/>
      <c r="N20" s="8">
        <f>(SUM(B12:K12)/SUM(B32:K32)-1)*100</f>
        <v>2.4252745917036744</v>
      </c>
    </row>
    <row r="21" spans="1:17" x14ac:dyDescent="0.25">
      <c r="A21" s="16" t="s">
        <v>30</v>
      </c>
      <c r="B21" s="8">
        <f t="shared" ref="B21:I21" si="13">B13-B33</f>
        <v>3.5072333294979003</v>
      </c>
      <c r="C21" s="8">
        <f t="shared" si="13"/>
        <v>3.0308874447236995</v>
      </c>
      <c r="D21" s="8">
        <f t="shared" si="13"/>
        <v>7.8609402185720576</v>
      </c>
      <c r="E21" s="8">
        <f t="shared" si="13"/>
        <v>30.72791750583001</v>
      </c>
      <c r="F21" s="8">
        <f t="shared" si="13"/>
        <v>33.640950373613236</v>
      </c>
      <c r="G21" s="8">
        <f t="shared" si="13"/>
        <v>13.463054142207273</v>
      </c>
      <c r="H21" s="8">
        <f t="shared" si="13"/>
        <v>9.389905501614555</v>
      </c>
      <c r="I21" s="8">
        <f t="shared" si="13"/>
        <v>9.210513567832038</v>
      </c>
      <c r="J21" s="8">
        <f t="shared" ref="J21:K21" si="14">J13-J33</f>
        <v>2.9195115796420801</v>
      </c>
      <c r="K21" s="8">
        <f t="shared" si="14"/>
        <v>-3.8155528222083355</v>
      </c>
      <c r="L21" s="8"/>
      <c r="M21" s="8"/>
      <c r="N21" s="8">
        <f>N13-(SUM(B29:K29)/SUM(B27:K27)*100)</f>
        <v>5.8214196248770449</v>
      </c>
    </row>
    <row r="22" spans="1:17" x14ac:dyDescent="0.25">
      <c r="A22" s="18" t="s">
        <v>59</v>
      </c>
    </row>
    <row r="24" spans="1:17" x14ac:dyDescent="0.25">
      <c r="B24" s="28">
        <v>2020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</row>
    <row r="25" spans="1:17" x14ac:dyDescent="0.25">
      <c r="A25" s="1"/>
      <c r="B25" s="9" t="s">
        <v>12</v>
      </c>
      <c r="C25" s="9" t="s">
        <v>13</v>
      </c>
      <c r="D25" s="9" t="s">
        <v>0</v>
      </c>
      <c r="E25" s="9" t="s">
        <v>14</v>
      </c>
      <c r="F25" s="9" t="s">
        <v>1</v>
      </c>
      <c r="G25" s="9" t="s">
        <v>2</v>
      </c>
      <c r="H25" s="9" t="s">
        <v>3</v>
      </c>
      <c r="I25" s="9" t="s">
        <v>15</v>
      </c>
      <c r="J25" s="9" t="s">
        <v>16</v>
      </c>
      <c r="K25" s="9" t="s">
        <v>17</v>
      </c>
      <c r="L25" s="9" t="s">
        <v>18</v>
      </c>
      <c r="M25" s="9" t="s">
        <v>19</v>
      </c>
      <c r="N25" s="9" t="s">
        <v>4</v>
      </c>
    </row>
    <row r="26" spans="1:17" x14ac:dyDescent="0.25">
      <c r="A26" s="25" t="s">
        <v>5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Q26" s="19"/>
    </row>
    <row r="27" spans="1:17" x14ac:dyDescent="0.25">
      <c r="A27" s="16" t="s">
        <v>6</v>
      </c>
      <c r="B27" s="6">
        <f>'DE_VIE Gruppe inkl. MLA und KSC'!B37</f>
        <v>2093673</v>
      </c>
      <c r="C27" s="6">
        <f>'DE_VIE Gruppe inkl. MLA und KSC'!C37</f>
        <v>2017461</v>
      </c>
      <c r="D27" s="6">
        <f>'DE_VIE Gruppe inkl. MLA und KSC'!D37</f>
        <v>808454</v>
      </c>
      <c r="E27" s="6">
        <f>'DE_VIE Gruppe inkl. MLA und KSC'!E37</f>
        <v>12632</v>
      </c>
      <c r="F27" s="6">
        <f>'DE_VIE Gruppe inkl. MLA und KSC'!F37</f>
        <v>20202</v>
      </c>
      <c r="G27" s="6">
        <f>'DE_VIE Gruppe inkl. MLA und KSC'!G37</f>
        <v>138124</v>
      </c>
      <c r="H27" s="6">
        <v>576370</v>
      </c>
      <c r="I27" s="6">
        <v>797716</v>
      </c>
      <c r="J27" s="6">
        <v>562247</v>
      </c>
      <c r="K27" s="6">
        <f>'DE_VIE Gruppe inkl. MLA und KSC'!K37</f>
        <v>378107</v>
      </c>
      <c r="L27" s="6">
        <f>'DE_VIE Gruppe inkl. MLA und KSC'!L37</f>
        <v>181115</v>
      </c>
      <c r="M27" s="6">
        <v>226837</v>
      </c>
      <c r="N27" s="6">
        <f>'DE_VIE Gruppe inkl. MLA und KSC'!O37</f>
        <v>7812938</v>
      </c>
      <c r="Q27" s="19"/>
    </row>
    <row r="28" spans="1:17" x14ac:dyDescent="0.25">
      <c r="A28" s="16" t="s">
        <v>7</v>
      </c>
      <c r="B28" s="6">
        <f>'DE_VIE Gruppe inkl. MLA und KSC'!B38</f>
        <v>1663642</v>
      </c>
      <c r="C28" s="6">
        <f>'DE_VIE Gruppe inkl. MLA und KSC'!C38</f>
        <v>1631827</v>
      </c>
      <c r="D28" s="6">
        <f>'DE_VIE Gruppe inkl. MLA und KSC'!D38</f>
        <v>656558</v>
      </c>
      <c r="E28" s="6">
        <f>'DE_VIE Gruppe inkl. MLA und KSC'!E38</f>
        <v>12263</v>
      </c>
      <c r="F28" s="6">
        <f>'DE_VIE Gruppe inkl. MLA und KSC'!F38</f>
        <v>19531</v>
      </c>
      <c r="G28" s="6">
        <f>'DE_VIE Gruppe inkl. MLA und KSC'!G38</f>
        <v>120802</v>
      </c>
      <c r="H28" s="6">
        <v>486402</v>
      </c>
      <c r="I28" s="6">
        <v>663369</v>
      </c>
      <c r="J28" s="6">
        <v>453282</v>
      </c>
      <c r="K28" s="6">
        <f>'DE_VIE Gruppe inkl. MLA und KSC'!K38</f>
        <v>279870</v>
      </c>
      <c r="L28" s="6">
        <f>'DE_VIE Gruppe inkl. MLA und KSC'!L38</f>
        <v>138670</v>
      </c>
      <c r="M28" s="6">
        <v>172664</v>
      </c>
      <c r="N28" s="6">
        <f>'DE_VIE Gruppe inkl. MLA und KSC'!O38</f>
        <v>6298880</v>
      </c>
    </row>
    <row r="29" spans="1:17" x14ac:dyDescent="0.25">
      <c r="A29" s="16" t="s">
        <v>8</v>
      </c>
      <c r="B29" s="6">
        <f>'DE_VIE Gruppe inkl. MLA und KSC'!B39</f>
        <v>426678</v>
      </c>
      <c r="C29" s="6">
        <f>'DE_VIE Gruppe inkl. MLA und KSC'!C39</f>
        <v>384614</v>
      </c>
      <c r="D29" s="6">
        <f>'DE_VIE Gruppe inkl. MLA und KSC'!D39</f>
        <v>150494</v>
      </c>
      <c r="E29" s="6">
        <f>'DE_VIE Gruppe inkl. MLA und KSC'!E39</f>
        <v>324</v>
      </c>
      <c r="F29" s="6">
        <f>'DE_VIE Gruppe inkl. MLA und KSC'!F39</f>
        <v>472</v>
      </c>
      <c r="G29" s="6">
        <f>'DE_VIE Gruppe inkl. MLA und KSC'!G39</f>
        <v>17296</v>
      </c>
      <c r="H29" s="6">
        <v>89412</v>
      </c>
      <c r="I29" s="6">
        <v>133098</v>
      </c>
      <c r="J29" s="6">
        <v>107294</v>
      </c>
      <c r="K29" s="6">
        <f>'DE_VIE Gruppe inkl. MLA und KSC'!K39</f>
        <v>96188</v>
      </c>
      <c r="L29" s="6">
        <f>'DE_VIE Gruppe inkl. MLA und KSC'!L39</f>
        <v>40612</v>
      </c>
      <c r="M29" s="6">
        <v>51464</v>
      </c>
      <c r="N29" s="6">
        <f>'DE_VIE Gruppe inkl. MLA und KSC'!O39</f>
        <v>1497946</v>
      </c>
    </row>
    <row r="30" spans="1:17" x14ac:dyDescent="0.25">
      <c r="A30" s="16" t="s">
        <v>9</v>
      </c>
      <c r="B30" s="6">
        <f>'DE_VIE Gruppe inkl. MLA und KSC'!B40</f>
        <v>19507</v>
      </c>
      <c r="C30" s="6">
        <f>'DE_VIE Gruppe inkl. MLA und KSC'!C40</f>
        <v>18627</v>
      </c>
      <c r="D30" s="6">
        <f>'DE_VIE Gruppe inkl. MLA und KSC'!D40</f>
        <v>10479</v>
      </c>
      <c r="E30" s="6">
        <f>'DE_VIE Gruppe inkl. MLA und KSC'!E40</f>
        <v>960</v>
      </c>
      <c r="F30" s="6">
        <f>'DE_VIE Gruppe inkl. MLA und KSC'!F40</f>
        <v>1067</v>
      </c>
      <c r="G30" s="6">
        <f>'DE_VIE Gruppe inkl. MLA und KSC'!G40</f>
        <v>2453</v>
      </c>
      <c r="H30" s="6">
        <v>7648</v>
      </c>
      <c r="I30" s="6">
        <v>10494</v>
      </c>
      <c r="J30" s="6">
        <v>9335</v>
      </c>
      <c r="K30" s="6">
        <f>'DE_VIE Gruppe inkl. MLA und KSC'!K40</f>
        <v>6986</v>
      </c>
      <c r="L30" s="6">
        <f>'DE_VIE Gruppe inkl. MLA und KSC'!L40</f>
        <v>4247</v>
      </c>
      <c r="M30" s="6">
        <v>4077</v>
      </c>
      <c r="N30" s="6">
        <f>'DE_VIE Gruppe inkl. MLA und KSC'!O40</f>
        <v>95880</v>
      </c>
    </row>
    <row r="31" spans="1:17" x14ac:dyDescent="0.25">
      <c r="A31" s="16" t="s">
        <v>10</v>
      </c>
      <c r="B31" s="10">
        <f>'DE_VIE Gruppe inkl. MLA und KSC'!B41</f>
        <v>20356489.949999999</v>
      </c>
      <c r="C31" s="10">
        <f>'DE_VIE Gruppe inkl. MLA und KSC'!C41</f>
        <v>20824035</v>
      </c>
      <c r="D31" s="10">
        <f>'DE_VIE Gruppe inkl. MLA und KSC'!D41</f>
        <v>22143747</v>
      </c>
      <c r="E31" s="10">
        <f>'DE_VIE Gruppe inkl. MLA und KSC'!E41</f>
        <v>14538631.26</v>
      </c>
      <c r="F31" s="10">
        <f>'DE_VIE Gruppe inkl. MLA und KSC'!F41</f>
        <v>15545000</v>
      </c>
      <c r="G31" s="10">
        <f>'DE_VIE Gruppe inkl. MLA und KSC'!G41</f>
        <v>14422685</v>
      </c>
      <c r="H31" s="10">
        <v>15846510.439999999</v>
      </c>
      <c r="I31" s="10">
        <v>16048856.9</v>
      </c>
      <c r="J31" s="10">
        <v>18152517</v>
      </c>
      <c r="K31" s="10">
        <f>'DE_VIE Gruppe inkl. MLA und KSC'!K41</f>
        <v>19536989</v>
      </c>
      <c r="L31" s="10">
        <f>'DE_VIE Gruppe inkl. MLA und KSC'!L41</f>
        <v>20805034</v>
      </c>
      <c r="M31" s="10">
        <v>19667495.670000002</v>
      </c>
      <c r="N31" s="10">
        <f>'DE_VIE Gruppe inkl. MLA und KSC'!O41</f>
        <v>217887991.22000003</v>
      </c>
    </row>
    <row r="32" spans="1:17" x14ac:dyDescent="0.25">
      <c r="A32" s="17" t="s">
        <v>28</v>
      </c>
      <c r="B32" s="6">
        <v>799573</v>
      </c>
      <c r="C32" s="6">
        <v>754318</v>
      </c>
      <c r="D32" s="6">
        <v>458518</v>
      </c>
      <c r="E32" s="6">
        <v>87845</v>
      </c>
      <c r="F32" s="6">
        <v>95268</v>
      </c>
      <c r="G32" s="6">
        <v>122785</v>
      </c>
      <c r="H32" s="6">
        <v>301653</v>
      </c>
      <c r="I32" s="6">
        <v>393127</v>
      </c>
      <c r="J32" s="6">
        <v>342185</v>
      </c>
      <c r="K32" s="6">
        <v>264648</v>
      </c>
      <c r="L32" s="6">
        <v>185819</v>
      </c>
      <c r="M32" s="6">
        <v>181942</v>
      </c>
      <c r="N32" s="6">
        <f>SUM(B32:M32)</f>
        <v>3987681</v>
      </c>
    </row>
    <row r="33" spans="1:14" x14ac:dyDescent="0.25">
      <c r="A33" s="16" t="s">
        <v>29</v>
      </c>
      <c r="B33" s="8">
        <f t="shared" ref="B33:M33" si="15">B29/B27*100</f>
        <v>20.379400221524566</v>
      </c>
      <c r="C33" s="8">
        <f t="shared" si="15"/>
        <v>19.064259482587271</v>
      </c>
      <c r="D33" s="8">
        <f t="shared" si="15"/>
        <v>18.615035611178868</v>
      </c>
      <c r="E33" s="8">
        <f t="shared" si="15"/>
        <v>2.5649145028499047</v>
      </c>
      <c r="F33" s="8">
        <f t="shared" si="15"/>
        <v>2.3364023364023363</v>
      </c>
      <c r="G33" s="8">
        <f t="shared" si="15"/>
        <v>12.522081607830646</v>
      </c>
      <c r="H33" s="8">
        <f t="shared" si="15"/>
        <v>15.512951749744088</v>
      </c>
      <c r="I33" s="8">
        <f t="shared" si="15"/>
        <v>16.684885347667592</v>
      </c>
      <c r="J33" s="8">
        <f t="shared" si="15"/>
        <v>19.083072030619995</v>
      </c>
      <c r="K33" s="8">
        <f t="shared" si="15"/>
        <v>25.439359757952111</v>
      </c>
      <c r="L33" s="8">
        <f t="shared" si="15"/>
        <v>22.423322198603096</v>
      </c>
      <c r="M33" s="8">
        <f t="shared" si="15"/>
        <v>22.687656775570122</v>
      </c>
      <c r="N33" s="8">
        <f>N29/N27*100</f>
        <v>19.172633905452724</v>
      </c>
    </row>
    <row r="34" spans="1:14" x14ac:dyDescent="0.25">
      <c r="A34" s="25" t="s">
        <v>27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</row>
    <row r="35" spans="1:14" x14ac:dyDescent="0.25">
      <c r="A35" s="16" t="s">
        <v>6</v>
      </c>
      <c r="B35" s="8">
        <f t="shared" ref="B35:H40" si="16">(B27/B47-1)*100</f>
        <v>14.350685419321296</v>
      </c>
      <c r="C35" s="8">
        <f t="shared" si="16"/>
        <v>8.2510055331149736</v>
      </c>
      <c r="D35" s="8">
        <f t="shared" si="16"/>
        <v>-65.817184892407852</v>
      </c>
      <c r="E35" s="8">
        <f t="shared" si="16"/>
        <v>-99.53968101264347</v>
      </c>
      <c r="F35" s="8">
        <f t="shared" si="16"/>
        <v>-99.297849512071096</v>
      </c>
      <c r="G35" s="8">
        <f t="shared" si="16"/>
        <v>-95.373055831918023</v>
      </c>
      <c r="H35" s="8">
        <f t="shared" si="16"/>
        <v>-81.768520275827157</v>
      </c>
      <c r="I35" s="8">
        <f t="shared" ref="I35:M35" si="17">(I27/I47-1)*100</f>
        <v>-74.683880140398983</v>
      </c>
      <c r="J35" s="8">
        <f t="shared" si="17"/>
        <v>-81.11624495241</v>
      </c>
      <c r="K35" s="8">
        <f t="shared" si="17"/>
        <v>-86.724036773140426</v>
      </c>
      <c r="L35" s="8">
        <f t="shared" si="17"/>
        <v>-92.425794828387993</v>
      </c>
      <c r="M35" s="8">
        <f t="shared" si="17"/>
        <v>-90.804544116800528</v>
      </c>
      <c r="N35" s="8">
        <f>'DE_VIE Gruppe inkl. MLA und KSC'!P37</f>
        <v>-75.324075034736225</v>
      </c>
    </row>
    <row r="36" spans="1:14" x14ac:dyDescent="0.25">
      <c r="A36" s="16" t="s">
        <v>7</v>
      </c>
      <c r="B36" s="8">
        <f t="shared" si="16"/>
        <v>14.882327309690368</v>
      </c>
      <c r="C36" s="8">
        <f t="shared" ref="C36:H36" si="18">(C28/C48-1)*100</f>
        <v>8.3407305409179067</v>
      </c>
      <c r="D36" s="8">
        <f t="shared" si="18"/>
        <v>-64.144516780139838</v>
      </c>
      <c r="E36" s="8">
        <f t="shared" si="18"/>
        <v>-99.414491560666704</v>
      </c>
      <c r="F36" s="8">
        <f t="shared" si="18"/>
        <v>-99.119677998034817</v>
      </c>
      <c r="G36" s="8">
        <f t="shared" si="18"/>
        <v>-94.69910224112806</v>
      </c>
      <c r="H36" s="8">
        <f t="shared" si="18"/>
        <v>-79.357137036810684</v>
      </c>
      <c r="I36" s="8">
        <f t="shared" ref="I36:M36" si="19">(I28/I48-1)*100</f>
        <v>-71.951163823174994</v>
      </c>
      <c r="J36" s="8">
        <f t="shared" si="19"/>
        <v>-79.819063350088371</v>
      </c>
      <c r="K36" s="8">
        <f t="shared" si="19"/>
        <v>-86.722439347920769</v>
      </c>
      <c r="L36" s="8">
        <f t="shared" si="19"/>
        <v>-92.555258429222349</v>
      </c>
      <c r="M36" s="8">
        <f t="shared" si="19"/>
        <v>-91.379812173524073</v>
      </c>
      <c r="N36" s="8">
        <f>'DE_VIE Gruppe inkl. MLA und KSC'!P38</f>
        <v>-74.098205406090017</v>
      </c>
    </row>
    <row r="37" spans="1:14" x14ac:dyDescent="0.25">
      <c r="A37" s="16" t="s">
        <v>8</v>
      </c>
      <c r="B37" s="8">
        <f t="shared" si="16"/>
        <v>13.307025557137099</v>
      </c>
      <c r="C37" s="8">
        <f t="shared" ref="C37:H37" si="20">(C29/C49-1)*100</f>
        <v>9.7930963609166746</v>
      </c>
      <c r="D37" s="8">
        <f t="shared" si="20"/>
        <v>-70.61754427068081</v>
      </c>
      <c r="E37" s="8">
        <f t="shared" si="20"/>
        <v>-99.948099380075931</v>
      </c>
      <c r="F37" s="8">
        <f t="shared" si="20"/>
        <v>-99.925469996936684</v>
      </c>
      <c r="G37" s="8">
        <f t="shared" si="20"/>
        <v>-97.493928979199154</v>
      </c>
      <c r="H37" s="8">
        <f t="shared" si="20"/>
        <v>-88.677668368587405</v>
      </c>
      <c r="I37" s="8">
        <f t="shared" ref="I37:M37" si="21">(I29/I49-1)*100</f>
        <v>-82.857474047551577</v>
      </c>
      <c r="J37" s="8">
        <f t="shared" si="21"/>
        <v>-85.164731844100686</v>
      </c>
      <c r="K37" s="8">
        <f t="shared" si="21"/>
        <v>-86.886399144919281</v>
      </c>
      <c r="L37" s="8">
        <f t="shared" si="21"/>
        <v>-92.23735215187358</v>
      </c>
      <c r="M37" s="8">
        <f t="shared" si="21"/>
        <v>-88.739716436198151</v>
      </c>
      <c r="N37" s="8">
        <f>'DE_VIE Gruppe inkl. MLA und KSC'!P39</f>
        <v>-79.16586461162548</v>
      </c>
    </row>
    <row r="38" spans="1:14" x14ac:dyDescent="0.25">
      <c r="A38" s="16" t="s">
        <v>9</v>
      </c>
      <c r="B38" s="8">
        <f t="shared" si="16"/>
        <v>7.3523746629244435</v>
      </c>
      <c r="C38" s="8">
        <f t="shared" ref="C38:H38" si="22">(C30/C50-1)*100</f>
        <v>7.9012917801077442</v>
      </c>
      <c r="D38" s="8">
        <f t="shared" si="22"/>
        <v>-49.882825577502508</v>
      </c>
      <c r="E38" s="8">
        <f t="shared" si="22"/>
        <v>-95.797215655371687</v>
      </c>
      <c r="F38" s="8">
        <f t="shared" si="22"/>
        <v>-95.6229232473233</v>
      </c>
      <c r="G38" s="8">
        <f t="shared" si="22"/>
        <v>-89.914066033469027</v>
      </c>
      <c r="H38" s="8">
        <f t="shared" si="22"/>
        <v>-69.613413325916795</v>
      </c>
      <c r="I38" s="8">
        <f t="shared" ref="I38:M38" si="23">(I30/I50-1)*100</f>
        <v>-57.507288629737609</v>
      </c>
      <c r="J38" s="8">
        <f t="shared" si="23"/>
        <v>-61.474970079650035</v>
      </c>
      <c r="K38" s="8">
        <f t="shared" si="23"/>
        <v>-70.34427134185168</v>
      </c>
      <c r="L38" s="8">
        <f t="shared" si="23"/>
        <v>-79.383495145631073</v>
      </c>
      <c r="M38" s="8">
        <f t="shared" si="23"/>
        <v>-80.271944256266337</v>
      </c>
      <c r="N38" s="8">
        <f>'DE_VIE Gruppe inkl. MLA und KSC'!P40</f>
        <v>-64.063237906762311</v>
      </c>
    </row>
    <row r="39" spans="1:14" x14ac:dyDescent="0.25">
      <c r="A39" s="16" t="s">
        <v>10</v>
      </c>
      <c r="B39" s="8">
        <f t="shared" si="16"/>
        <v>-4.0949089009426505</v>
      </c>
      <c r="C39" s="8">
        <f t="shared" ref="C39:H39" si="24">(C31/C51-1)*100</f>
        <v>2.9925259007467675</v>
      </c>
      <c r="D39" s="8">
        <f t="shared" si="24"/>
        <v>-12.11635725311192</v>
      </c>
      <c r="E39" s="8">
        <f t="shared" si="24"/>
        <v>-38.226184442585186</v>
      </c>
      <c r="F39" s="8">
        <f t="shared" si="24"/>
        <v>-34.302408603067171</v>
      </c>
      <c r="G39" s="8">
        <f t="shared" si="24"/>
        <v>-34.875186793212563</v>
      </c>
      <c r="H39" s="8">
        <f t="shared" si="24"/>
        <v>-32.128279383698697</v>
      </c>
      <c r="I39" s="8">
        <f t="shared" ref="I39:M40" si="25">(I31/I51-1)*100</f>
        <v>-31.924508810060892</v>
      </c>
      <c r="J39" s="8">
        <f t="shared" si="25"/>
        <v>-27.137368581308962</v>
      </c>
      <c r="K39" s="8">
        <f t="shared" si="25"/>
        <v>-26.680715938379397</v>
      </c>
      <c r="L39" s="8">
        <f t="shared" si="25"/>
        <v>-21.803286439266188</v>
      </c>
      <c r="M39" s="8">
        <f t="shared" si="25"/>
        <v>-13.48544226881565</v>
      </c>
      <c r="N39" s="8">
        <f>'DE_VIE Gruppe inkl. MLA und KSC'!P41</f>
        <v>-23.226443211322724</v>
      </c>
    </row>
    <row r="40" spans="1:14" x14ac:dyDescent="0.25">
      <c r="A40" s="17" t="s">
        <v>28</v>
      </c>
      <c r="B40" s="8">
        <f t="shared" si="16"/>
        <v>7.3226418690555128</v>
      </c>
      <c r="C40" s="8">
        <f t="shared" ref="C40:H40" si="26">(C32/C52-1)*100</f>
        <v>7.2094236298541947</v>
      </c>
      <c r="D40" s="8">
        <f t="shared" si="26"/>
        <v>-46.591855490339739</v>
      </c>
      <c r="E40" s="8">
        <f t="shared" si="26"/>
        <v>-90.686176799891427</v>
      </c>
      <c r="F40" s="8">
        <f t="shared" si="26"/>
        <v>-90.36380022394242</v>
      </c>
      <c r="G40" s="8">
        <f t="shared" si="26"/>
        <v>-87.428882088371012</v>
      </c>
      <c r="H40" s="8">
        <f t="shared" si="26"/>
        <v>-70.570754850435762</v>
      </c>
      <c r="I40" s="8">
        <f t="shared" ref="I40:J40" si="27">(I32/I52-1)*100</f>
        <v>-60.882496343247198</v>
      </c>
      <c r="J40" s="8">
        <f t="shared" si="27"/>
        <v>-64.98877586309213</v>
      </c>
      <c r="K40" s="8">
        <f t="shared" si="25"/>
        <v>-72.56677989714926</v>
      </c>
      <c r="L40" s="8">
        <f t="shared" si="25"/>
        <v>-77.86024067675443</v>
      </c>
      <c r="M40" s="8">
        <f t="shared" si="25"/>
        <v>-78.622723534249801</v>
      </c>
      <c r="N40" s="8">
        <f>(SUM(B32:M32)/SUM(B52:M52)-1)*100</f>
        <v>-63.342199445419077</v>
      </c>
    </row>
    <row r="41" spans="1:14" x14ac:dyDescent="0.25">
      <c r="A41" s="16" t="s">
        <v>30</v>
      </c>
      <c r="B41" s="8">
        <f t="shared" ref="B41:H41" si="28">B33-B53</f>
        <v>-0.18771264996156134</v>
      </c>
      <c r="C41" s="8">
        <f t="shared" si="28"/>
        <v>0.26776564885544474</v>
      </c>
      <c r="D41" s="8">
        <f t="shared" si="28"/>
        <v>-3.0412318696643474</v>
      </c>
      <c r="E41" s="8">
        <f t="shared" si="28"/>
        <v>-20.183924496284263</v>
      </c>
      <c r="F41" s="8">
        <f t="shared" si="28"/>
        <v>-19.674948436112654</v>
      </c>
      <c r="G41" s="8">
        <f t="shared" si="28"/>
        <v>-10.597363925314426</v>
      </c>
      <c r="H41" s="8">
        <f t="shared" si="28"/>
        <v>-9.4663612128674135</v>
      </c>
      <c r="I41" s="8">
        <f t="shared" ref="I41:M41" si="29">I33-I53</f>
        <v>-7.9553898648032906</v>
      </c>
      <c r="J41" s="8">
        <f t="shared" si="29"/>
        <v>-5.2076960225644662</v>
      </c>
      <c r="K41" s="8">
        <f t="shared" si="29"/>
        <v>-0.31497029934660148</v>
      </c>
      <c r="L41" s="8">
        <f t="shared" si="29"/>
        <v>0.54433885629243051</v>
      </c>
      <c r="M41" s="8">
        <f t="shared" si="29"/>
        <v>4.16029502745371</v>
      </c>
      <c r="N41" s="8">
        <f>N33-(SUM(B49:L49)/SUM(B47:L47)*100)</f>
        <v>-3.888654174282987</v>
      </c>
    </row>
    <row r="42" spans="1:14" x14ac:dyDescent="0.25">
      <c r="A42" s="18" t="s">
        <v>25</v>
      </c>
    </row>
    <row r="44" spans="1:14" x14ac:dyDescent="0.25">
      <c r="B44" s="28">
        <v>2019</v>
      </c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</row>
    <row r="45" spans="1:14" x14ac:dyDescent="0.25">
      <c r="A45" s="1"/>
      <c r="B45" s="9" t="s">
        <v>12</v>
      </c>
      <c r="C45" s="9" t="s">
        <v>13</v>
      </c>
      <c r="D45" s="9" t="s">
        <v>0</v>
      </c>
      <c r="E45" s="9" t="s">
        <v>14</v>
      </c>
      <c r="F45" s="9" t="s">
        <v>1</v>
      </c>
      <c r="G45" s="9" t="s">
        <v>2</v>
      </c>
      <c r="H45" s="9" t="s">
        <v>3</v>
      </c>
      <c r="I45" s="9" t="s">
        <v>15</v>
      </c>
      <c r="J45" s="9" t="s">
        <v>16</v>
      </c>
      <c r="K45" s="9" t="s">
        <v>17</v>
      </c>
      <c r="L45" s="9" t="s">
        <v>18</v>
      </c>
      <c r="M45" s="9" t="s">
        <v>19</v>
      </c>
      <c r="N45" s="9" t="s">
        <v>4</v>
      </c>
    </row>
    <row r="46" spans="1:14" x14ac:dyDescent="0.25">
      <c r="A46" s="25" t="s">
        <v>5</v>
      </c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</row>
    <row r="47" spans="1:14" x14ac:dyDescent="0.25">
      <c r="A47" s="16" t="s">
        <v>6</v>
      </c>
      <c r="B47" s="6">
        <f>'DE_VIE Gruppe inkl. MLA und KSC'!B66</f>
        <v>1830923</v>
      </c>
      <c r="C47" s="6">
        <f>'DE_VIE Gruppe inkl. MLA und KSC'!C66</f>
        <v>1863688</v>
      </c>
      <c r="D47" s="6">
        <f>'DE_VIE Gruppe inkl. MLA und KSC'!D66</f>
        <v>2365089</v>
      </c>
      <c r="E47" s="6">
        <f>'DE_VIE Gruppe inkl. MLA und KSC'!E66</f>
        <v>2744184</v>
      </c>
      <c r="F47" s="6">
        <f>'DE_VIE Gruppe inkl. MLA und KSC'!F66</f>
        <v>2877161</v>
      </c>
      <c r="G47" s="6">
        <f>'DE_VIE Gruppe inkl. MLA und KSC'!G66</f>
        <v>2985210</v>
      </c>
      <c r="H47" s="6">
        <f>'DE_VIE Gruppe inkl. MLA und KSC'!H66</f>
        <v>3161400</v>
      </c>
      <c r="I47" s="6">
        <f>'DE_VIE Gruppe inkl. MLA und KSC'!I66</f>
        <v>3151020</v>
      </c>
      <c r="J47" s="6">
        <f>'DE_VIE Gruppe inkl. MLA und KSC'!J66</f>
        <v>2977411</v>
      </c>
      <c r="K47" s="6">
        <f>'DE_VIE Gruppe inkl. MLA und KSC'!K66</f>
        <v>2848057</v>
      </c>
      <c r="L47" s="6">
        <f>'DE_VIE Gruppe inkl. MLA und KSC'!L66</f>
        <v>2391208</v>
      </c>
      <c r="M47" s="6">
        <f>'DE_VIE Gruppe inkl. MLA und KSC'!M66</f>
        <v>2466838</v>
      </c>
      <c r="N47" s="6">
        <f>'DE_VIE Gruppe inkl. MLA und KSC'!O66</f>
        <v>31662189</v>
      </c>
    </row>
    <row r="48" spans="1:14" x14ac:dyDescent="0.25">
      <c r="A48" s="16" t="s">
        <v>7</v>
      </c>
      <c r="B48" s="6">
        <f>'DE_VIE Gruppe inkl. MLA und KSC'!B67</f>
        <v>1448127</v>
      </c>
      <c r="C48" s="6">
        <f>'DE_VIE Gruppe inkl. MLA und KSC'!C67</f>
        <v>1506199</v>
      </c>
      <c r="D48" s="6">
        <f>'DE_VIE Gruppe inkl. MLA und KSC'!D67</f>
        <v>1831123</v>
      </c>
      <c r="E48" s="6">
        <f>'DE_VIE Gruppe inkl. MLA und KSC'!E67</f>
        <v>2094419</v>
      </c>
      <c r="F48" s="6">
        <f>'DE_VIE Gruppe inkl. MLA und KSC'!F67</f>
        <v>2218620</v>
      </c>
      <c r="G48" s="6">
        <f>'DE_VIE Gruppe inkl. MLA und KSC'!G67</f>
        <v>2278897</v>
      </c>
      <c r="H48" s="6">
        <f>'DE_VIE Gruppe inkl. MLA und KSC'!H67</f>
        <v>2356272</v>
      </c>
      <c r="I48" s="6">
        <f>'DE_VIE Gruppe inkl. MLA und KSC'!I67</f>
        <v>2365050</v>
      </c>
      <c r="J48" s="6">
        <f>'DE_VIE Gruppe inkl. MLA und KSC'!J67</f>
        <v>2246090</v>
      </c>
      <c r="K48" s="6">
        <f>'DE_VIE Gruppe inkl. MLA und KSC'!K67</f>
        <v>2107842</v>
      </c>
      <c r="L48" s="6">
        <f>'DE_VIE Gruppe inkl. MLA und KSC'!L67</f>
        <v>1862657</v>
      </c>
      <c r="M48" s="6">
        <f>'DE_VIE Gruppe inkl. MLA und KSC'!M67</f>
        <v>2003019</v>
      </c>
      <c r="N48" s="6">
        <f>'DE_VIE Gruppe inkl. MLA und KSC'!O67</f>
        <v>24318315</v>
      </c>
    </row>
    <row r="49" spans="1:14" x14ac:dyDescent="0.25">
      <c r="A49" s="16" t="s">
        <v>8</v>
      </c>
      <c r="B49" s="6">
        <f>'DE_VIE Gruppe inkl. MLA und KSC'!B68</f>
        <v>376568</v>
      </c>
      <c r="C49" s="6">
        <f>'DE_VIE Gruppe inkl. MLA und KSC'!C68</f>
        <v>350308</v>
      </c>
      <c r="D49" s="6">
        <f>'DE_VIE Gruppe inkl. MLA und KSC'!D68</f>
        <v>512190</v>
      </c>
      <c r="E49" s="6">
        <f>'DE_VIE Gruppe inkl. MLA und KSC'!E68</f>
        <v>624270</v>
      </c>
      <c r="F49" s="6">
        <f>'DE_VIE Gruppe inkl. MLA und KSC'!F68</f>
        <v>633302</v>
      </c>
      <c r="G49" s="6">
        <f>'DE_VIE Gruppe inkl. MLA und KSC'!G68</f>
        <v>690164</v>
      </c>
      <c r="H49" s="6">
        <f>'DE_VIE Gruppe inkl. MLA und KSC'!H68</f>
        <v>789696</v>
      </c>
      <c r="I49" s="6">
        <f>'DE_VIE Gruppe inkl. MLA und KSC'!I68</f>
        <v>776420</v>
      </c>
      <c r="J49" s="6">
        <f>'DE_VIE Gruppe inkl. MLA und KSC'!J68</f>
        <v>723236</v>
      </c>
      <c r="K49" s="6">
        <f>'DE_VIE Gruppe inkl. MLA und KSC'!K68</f>
        <v>733498</v>
      </c>
      <c r="L49" s="6">
        <f>'DE_VIE Gruppe inkl. MLA und KSC'!L68</f>
        <v>523172</v>
      </c>
      <c r="M49" s="6">
        <f>'DE_VIE Gruppe inkl. MLA und KSC'!M68</f>
        <v>457040</v>
      </c>
      <c r="N49" s="6">
        <f>'DE_VIE Gruppe inkl. MLA und KSC'!O68</f>
        <v>7189864</v>
      </c>
    </row>
    <row r="50" spans="1:14" x14ac:dyDescent="0.25">
      <c r="A50" s="16" t="s">
        <v>9</v>
      </c>
      <c r="B50" s="6">
        <f>'DE_VIE Gruppe inkl. MLA und KSC'!B69</f>
        <v>18171</v>
      </c>
      <c r="C50" s="6">
        <f>'DE_VIE Gruppe inkl. MLA und KSC'!C69</f>
        <v>17263</v>
      </c>
      <c r="D50" s="6">
        <f>'DE_VIE Gruppe inkl. MLA und KSC'!D69</f>
        <v>20909</v>
      </c>
      <c r="E50" s="6">
        <f>'DE_VIE Gruppe inkl. MLA und KSC'!E69</f>
        <v>22842</v>
      </c>
      <c r="F50" s="6">
        <f>'DE_VIE Gruppe inkl. MLA und KSC'!F69</f>
        <v>24377</v>
      </c>
      <c r="G50" s="6">
        <f>'DE_VIE Gruppe inkl. MLA und KSC'!G69</f>
        <v>24321</v>
      </c>
      <c r="H50" s="6">
        <f>'DE_VIE Gruppe inkl. MLA und KSC'!H69</f>
        <v>25169</v>
      </c>
      <c r="I50" s="6">
        <f>'DE_VIE Gruppe inkl. MLA und KSC'!I69</f>
        <v>24696</v>
      </c>
      <c r="J50" s="6">
        <f>'DE_VIE Gruppe inkl. MLA und KSC'!J69</f>
        <v>24231</v>
      </c>
      <c r="K50" s="6">
        <f>'DE_VIE Gruppe inkl. MLA und KSC'!K69</f>
        <v>23557</v>
      </c>
      <c r="L50" s="6">
        <f>'DE_VIE Gruppe inkl. MLA und KSC'!L69</f>
        <v>20600</v>
      </c>
      <c r="M50" s="6">
        <f>'DE_VIE Gruppe inkl. MLA und KSC'!M69</f>
        <v>20666</v>
      </c>
      <c r="N50" s="6">
        <f>'DE_VIE Gruppe inkl. MLA und KSC'!O69</f>
        <v>266802</v>
      </c>
    </row>
    <row r="51" spans="1:14" x14ac:dyDescent="0.25">
      <c r="A51" s="16" t="s">
        <v>10</v>
      </c>
      <c r="B51" s="10">
        <f>'DE_VIE Gruppe inkl. MLA und KSC'!B70</f>
        <v>21225661.450000003</v>
      </c>
      <c r="C51" s="10">
        <f>'DE_VIE Gruppe inkl. MLA und KSC'!C70</f>
        <v>20218976.879999999</v>
      </c>
      <c r="D51" s="10">
        <f>'DE_VIE Gruppe inkl. MLA und KSC'!D70</f>
        <v>25196664.939999998</v>
      </c>
      <c r="E51" s="10">
        <f>'DE_VIE Gruppe inkl. MLA und KSC'!E70</f>
        <v>23535265.109999999</v>
      </c>
      <c r="F51" s="10">
        <f>'DE_VIE Gruppe inkl. MLA und KSC'!F70</f>
        <v>23661445.829999998</v>
      </c>
      <c r="G51" s="10">
        <f>'DE_VIE Gruppe inkl. MLA und KSC'!G70</f>
        <v>22146220.91</v>
      </c>
      <c r="H51" s="10">
        <f>'DE_VIE Gruppe inkl. MLA und KSC'!H70</f>
        <v>23347736.43</v>
      </c>
      <c r="I51" s="10">
        <f>'DE_VIE Gruppe inkl. MLA und KSC'!I70</f>
        <v>23575087.920000002</v>
      </c>
      <c r="J51" s="10">
        <f>'DE_VIE Gruppe inkl. MLA und KSC'!J70</f>
        <v>24913342.609999999</v>
      </c>
      <c r="K51" s="10">
        <f>'DE_VIE Gruppe inkl. MLA und KSC'!K70</f>
        <v>26646453.59</v>
      </c>
      <c r="L51" s="10">
        <f>'DE_VIE Gruppe inkl. MLA und KSC'!L70</f>
        <v>26606020.960000001</v>
      </c>
      <c r="M51" s="10">
        <f>'DE_VIE Gruppe inkl. MLA und KSC'!M70</f>
        <v>22733163.280000001</v>
      </c>
      <c r="N51" s="10">
        <f>'DE_VIE Gruppe inkl. MLA und KSC'!O70</f>
        <v>283806039.91000009</v>
      </c>
    </row>
    <row r="52" spans="1:14" x14ac:dyDescent="0.25">
      <c r="A52" s="17" t="s">
        <v>28</v>
      </c>
      <c r="B52" s="6">
        <v>745018</v>
      </c>
      <c r="C52" s="6">
        <f>703.593*$B$100</f>
        <v>703593</v>
      </c>
      <c r="D52" s="6">
        <f>858.517*$B$100</f>
        <v>858517</v>
      </c>
      <c r="E52" s="6">
        <f>943.168*1000</f>
        <v>943168</v>
      </c>
      <c r="F52" s="6">
        <f>988.647*1000</f>
        <v>988647</v>
      </c>
      <c r="G52" s="6">
        <f>976.723*1000</f>
        <v>976723</v>
      </c>
      <c r="H52" s="6">
        <f>1025.011*1000</f>
        <v>1025011</v>
      </c>
      <c r="I52" s="6">
        <f>1004.99*1000</f>
        <v>1004990</v>
      </c>
      <c r="J52" s="6">
        <f>977.358*1000</f>
        <v>977358</v>
      </c>
      <c r="K52" s="6">
        <f>964.699*1000</f>
        <v>964699</v>
      </c>
      <c r="L52" s="6">
        <f>839.3*1000</f>
        <v>839300</v>
      </c>
      <c r="M52" s="6">
        <f>851.1*1000</f>
        <v>851100</v>
      </c>
      <c r="N52" s="6">
        <f>10878.124*1000</f>
        <v>10878124</v>
      </c>
    </row>
    <row r="53" spans="1:14" x14ac:dyDescent="0.25">
      <c r="A53" s="16" t="s">
        <v>29</v>
      </c>
      <c r="B53" s="8">
        <f>B49/B47*100</f>
        <v>20.567112871486128</v>
      </c>
      <c r="C53" s="8">
        <f t="shared" ref="C53:N53" si="30">C49/C47*100</f>
        <v>18.796493833731827</v>
      </c>
      <c r="D53" s="8">
        <f t="shared" si="30"/>
        <v>21.656267480843216</v>
      </c>
      <c r="E53" s="8">
        <f t="shared" si="30"/>
        <v>22.748838999134168</v>
      </c>
      <c r="F53" s="8">
        <f t="shared" si="30"/>
        <v>22.011350772514991</v>
      </c>
      <c r="G53" s="8">
        <f t="shared" si="30"/>
        <v>23.119445533145072</v>
      </c>
      <c r="H53" s="8">
        <f t="shared" si="30"/>
        <v>24.979312962611502</v>
      </c>
      <c r="I53" s="8">
        <f t="shared" si="30"/>
        <v>24.640275212470883</v>
      </c>
      <c r="J53" s="8">
        <f t="shared" si="30"/>
        <v>24.290768053184461</v>
      </c>
      <c r="K53" s="8">
        <f t="shared" si="30"/>
        <v>25.754330057298713</v>
      </c>
      <c r="L53" s="8">
        <f t="shared" si="30"/>
        <v>21.878983342310665</v>
      </c>
      <c r="M53" s="8">
        <f t="shared" si="30"/>
        <v>18.527361748116412</v>
      </c>
      <c r="N53" s="8">
        <f t="shared" si="30"/>
        <v>22.708044601717209</v>
      </c>
    </row>
    <row r="54" spans="1:14" x14ac:dyDescent="0.25">
      <c r="A54" s="25" t="s">
        <v>27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</row>
    <row r="55" spans="1:14" x14ac:dyDescent="0.25">
      <c r="A55" s="16" t="s">
        <v>6</v>
      </c>
      <c r="B55" s="8">
        <f t="shared" ref="B55:B60" si="31">(B47/B67-1)*100</f>
        <v>24.369753036522489</v>
      </c>
      <c r="C55" s="8">
        <f t="shared" ref="C55:M55" si="32">(C47/C67-1)*100</f>
        <v>25.633530893225974</v>
      </c>
      <c r="D55" s="8">
        <f t="shared" si="32"/>
        <v>23.923062655028993</v>
      </c>
      <c r="E55" s="8">
        <f t="shared" si="32"/>
        <v>26.590532917789943</v>
      </c>
      <c r="F55" s="8">
        <f t="shared" si="32"/>
        <v>24.374423444196314</v>
      </c>
      <c r="G55" s="8">
        <f t="shared" si="32"/>
        <v>19.659733303831374</v>
      </c>
      <c r="H55" s="8">
        <f t="shared" si="32"/>
        <v>15.783536719356594</v>
      </c>
      <c r="I55" s="8">
        <f t="shared" si="32"/>
        <v>13.216821232456621</v>
      </c>
      <c r="J55" s="8">
        <f t="shared" si="32"/>
        <v>10.424167575305777</v>
      </c>
      <c r="K55" s="8">
        <f t="shared" si="32"/>
        <v>10.220587694628524</v>
      </c>
      <c r="L55" s="8">
        <f t="shared" si="32"/>
        <v>9.0552197378706687</v>
      </c>
      <c r="M55" s="8">
        <f t="shared" si="32"/>
        <v>11.600874226557867</v>
      </c>
      <c r="N55" s="8">
        <f>'DE_VIE Gruppe inkl. MLA und KSC'!P66</f>
        <v>17.105622116297738</v>
      </c>
    </row>
    <row r="56" spans="1:14" x14ac:dyDescent="0.25">
      <c r="A56" s="16" t="s">
        <v>7</v>
      </c>
      <c r="B56" s="8">
        <f t="shared" si="31"/>
        <v>30.583063563486835</v>
      </c>
      <c r="C56" s="8">
        <f t="shared" ref="C56:M56" si="33">(C48/C68-1)*100</f>
        <v>30.59962975648034</v>
      </c>
      <c r="D56" s="8">
        <f t="shared" si="33"/>
        <v>27.544573172303167</v>
      </c>
      <c r="E56" s="8">
        <f t="shared" si="33"/>
        <v>32.236611985286402</v>
      </c>
      <c r="F56" s="8">
        <f t="shared" si="33"/>
        <v>29.495621843040066</v>
      </c>
      <c r="G56" s="8">
        <f t="shared" si="33"/>
        <v>25.40505351829627</v>
      </c>
      <c r="H56" s="8">
        <f t="shared" si="33"/>
        <v>19.030989444544065</v>
      </c>
      <c r="I56" s="8">
        <f t="shared" si="33"/>
        <v>17.806954099595341</v>
      </c>
      <c r="J56" s="8">
        <f t="shared" si="33"/>
        <v>11.981656883205716</v>
      </c>
      <c r="K56" s="8">
        <f t="shared" si="33"/>
        <v>9.8809568492036703</v>
      </c>
      <c r="L56" s="8">
        <f t="shared" si="33"/>
        <v>7.7836061210141416</v>
      </c>
      <c r="M56" s="8">
        <f t="shared" si="33"/>
        <v>10.54310753981833</v>
      </c>
      <c r="N56" s="8">
        <f>'DE_VIE Gruppe inkl. MLA und KSC'!P67</f>
        <v>20.010431563627627</v>
      </c>
    </row>
    <row r="57" spans="1:14" x14ac:dyDescent="0.25">
      <c r="A57" s="16" t="s">
        <v>8</v>
      </c>
      <c r="B57" s="8">
        <f t="shared" si="31"/>
        <v>6.1562315000140977</v>
      </c>
      <c r="C57" s="8">
        <f t="shared" ref="C57:M57" si="34">(C49/C69-1)*100</f>
        <v>8.6415005396285771</v>
      </c>
      <c r="D57" s="8">
        <f t="shared" si="34"/>
        <v>10.416235513245041</v>
      </c>
      <c r="E57" s="8">
        <f t="shared" si="34"/>
        <v>8.2347678640160673</v>
      </c>
      <c r="F57" s="8">
        <f t="shared" si="34"/>
        <v>6.5852763668555081</v>
      </c>
      <c r="G57" s="8">
        <f t="shared" si="34"/>
        <v>3.0612366798872248</v>
      </c>
      <c r="H57" s="8">
        <f t="shared" si="34"/>
        <v>6.6609038601799009</v>
      </c>
      <c r="I57" s="8">
        <f t="shared" si="34"/>
        <v>1.3539621538075863</v>
      </c>
      <c r="J57" s="8">
        <f t="shared" si="34"/>
        <v>6.009029080675421</v>
      </c>
      <c r="K57" s="8">
        <f t="shared" si="34"/>
        <v>11.368246526090765</v>
      </c>
      <c r="L57" s="8">
        <f t="shared" si="34"/>
        <v>14.318553285960256</v>
      </c>
      <c r="M57" s="8">
        <f t="shared" si="34"/>
        <v>16.425514571020994</v>
      </c>
      <c r="N57" s="8">
        <f>'DE_VIE Gruppe inkl. MLA und KSC'!P68</f>
        <v>7.6439746680041276</v>
      </c>
    </row>
    <row r="58" spans="1:14" x14ac:dyDescent="0.25">
      <c r="A58" s="16" t="s">
        <v>9</v>
      </c>
      <c r="B58" s="8">
        <f t="shared" si="31"/>
        <v>15.312856961543343</v>
      </c>
      <c r="C58" s="8">
        <f t="shared" ref="C58:M58" si="35">(C50/C70-1)*100</f>
        <v>15.999193656766565</v>
      </c>
      <c r="D58" s="8">
        <f t="shared" si="35"/>
        <v>15.954968944099379</v>
      </c>
      <c r="E58" s="8">
        <f t="shared" si="35"/>
        <v>16.749297214413495</v>
      </c>
      <c r="F58" s="8">
        <f t="shared" si="35"/>
        <v>15.805225653206655</v>
      </c>
      <c r="G58" s="8">
        <f t="shared" si="35"/>
        <v>12.8689437534806</v>
      </c>
      <c r="H58" s="8">
        <f t="shared" si="35"/>
        <v>12.341546152472782</v>
      </c>
      <c r="I58" s="8">
        <f t="shared" si="35"/>
        <v>8.673267326732681</v>
      </c>
      <c r="J58" s="8">
        <f t="shared" si="35"/>
        <v>8.0390583199571921</v>
      </c>
      <c r="K58" s="8">
        <f t="shared" si="35"/>
        <v>3.8485275965438159</v>
      </c>
      <c r="L58" s="8">
        <f t="shared" si="35"/>
        <v>1.6982622432859307</v>
      </c>
      <c r="M58" s="8">
        <f t="shared" si="35"/>
        <v>5.0582075135986893</v>
      </c>
      <c r="N58" s="8">
        <f>'DE_VIE Gruppe inkl. MLA und KSC'!P69</f>
        <v>10.704386649184251</v>
      </c>
    </row>
    <row r="59" spans="1:14" x14ac:dyDescent="0.25">
      <c r="A59" s="16" t="s">
        <v>10</v>
      </c>
      <c r="B59" s="8">
        <f t="shared" si="31"/>
        <v>-2.8433230066930326</v>
      </c>
      <c r="C59" s="8">
        <f t="shared" ref="C59:M59" si="36">(C51/C71-1)*100</f>
        <v>-1.6932809354372247</v>
      </c>
      <c r="D59" s="8">
        <f t="shared" si="36"/>
        <v>-1.9255208001491386</v>
      </c>
      <c r="E59" s="8">
        <f t="shared" si="36"/>
        <v>-6.7176397305839908</v>
      </c>
      <c r="F59" s="8">
        <f t="shared" si="36"/>
        <v>-1.4900055564651793</v>
      </c>
      <c r="G59" s="8">
        <f t="shared" si="36"/>
        <v>-12.744547381627559</v>
      </c>
      <c r="H59" s="8">
        <f t="shared" si="36"/>
        <v>-8.4158039637499904</v>
      </c>
      <c r="I59" s="8">
        <f t="shared" si="36"/>
        <v>-3.6603026309772524</v>
      </c>
      <c r="J59" s="8">
        <f t="shared" si="36"/>
        <v>-2.9684489660824043</v>
      </c>
      <c r="K59" s="8">
        <f t="shared" si="36"/>
        <v>-2.7884937741387783</v>
      </c>
      <c r="L59" s="8">
        <f t="shared" si="36"/>
        <v>1.2082303271461203</v>
      </c>
      <c r="M59" s="8">
        <f t="shared" si="36"/>
        <v>-3.1967245127298316</v>
      </c>
      <c r="N59" s="8">
        <f>'DE_VIE Gruppe inkl. MLA und KSC'!P70</f>
        <v>-3.9</v>
      </c>
    </row>
    <row r="60" spans="1:14" x14ac:dyDescent="0.25">
      <c r="A60" s="17" t="s">
        <v>28</v>
      </c>
      <c r="B60" s="8">
        <f t="shared" si="31"/>
        <v>19.476241640874314</v>
      </c>
      <c r="C60" s="8">
        <f t="shared" ref="C60:M60" si="37">(C52/C72-1)*100</f>
        <v>19.15590848816473</v>
      </c>
      <c r="D60" s="8">
        <f t="shared" si="37"/>
        <v>18.495243721325693</v>
      </c>
      <c r="E60" s="8">
        <f t="shared" si="37"/>
        <v>21.241975416558478</v>
      </c>
      <c r="F60" s="8">
        <f t="shared" si="37"/>
        <v>19.413349115856615</v>
      </c>
      <c r="G60" s="8">
        <f t="shared" si="37"/>
        <v>14.922243701898697</v>
      </c>
      <c r="H60" s="8">
        <f t="shared" si="37"/>
        <v>15.096320550480137</v>
      </c>
      <c r="I60" s="8">
        <f t="shared" si="37"/>
        <v>10.804237284398166</v>
      </c>
      <c r="J60" s="8">
        <f t="shared" si="37"/>
        <v>9.9266674164885771</v>
      </c>
      <c r="K60" s="8">
        <f t="shared" si="37"/>
        <v>7.3050248880731861</v>
      </c>
      <c r="L60" s="8">
        <f t="shared" si="37"/>
        <v>4.6190435827503817</v>
      </c>
      <c r="M60" s="8">
        <f t="shared" si="37"/>
        <v>7.1896807734886048</v>
      </c>
      <c r="N60" s="8">
        <f t="shared" ref="N60" si="38">(N52/N72-1)*100</f>
        <v>13.594773070973254</v>
      </c>
    </row>
    <row r="61" spans="1:14" x14ac:dyDescent="0.25">
      <c r="A61" s="16" t="s">
        <v>30</v>
      </c>
      <c r="B61" s="8">
        <f>B53-B73</f>
        <v>-3.5287570775208081</v>
      </c>
      <c r="C61" s="8">
        <f t="shared" ref="C61:M61" si="39">C53-C73</f>
        <v>-2.9398580853315366</v>
      </c>
      <c r="D61" s="8">
        <f t="shared" si="39"/>
        <v>-2.6491345230194767</v>
      </c>
      <c r="E61" s="8">
        <f t="shared" si="39"/>
        <v>-3.8580241095806151</v>
      </c>
      <c r="F61" s="8">
        <f t="shared" si="39"/>
        <v>-3.6737077541131349</v>
      </c>
      <c r="G61" s="8">
        <f t="shared" si="39"/>
        <v>-3.7234953799487869</v>
      </c>
      <c r="H61" s="8">
        <f t="shared" si="39"/>
        <v>-2.1364632492810891</v>
      </c>
      <c r="I61" s="8">
        <f t="shared" si="39"/>
        <v>-2.8839929519587102</v>
      </c>
      <c r="J61" s="8">
        <f t="shared" si="39"/>
        <v>-1.0116789675918518</v>
      </c>
      <c r="K61" s="8">
        <f t="shared" si="39"/>
        <v>0.26540046432110742</v>
      </c>
      <c r="L61" s="8">
        <f t="shared" si="39"/>
        <v>1.0073289392984286</v>
      </c>
      <c r="M61" s="8">
        <f t="shared" si="39"/>
        <v>0.76776862267503532</v>
      </c>
      <c r="N61" s="8">
        <f t="shared" ref="N61" si="40">N53-N73</f>
        <v>-1.9959827098937311</v>
      </c>
    </row>
    <row r="64" spans="1:14" x14ac:dyDescent="0.25">
      <c r="B64" s="28">
        <v>2018</v>
      </c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</row>
    <row r="65" spans="1:14" x14ac:dyDescent="0.25">
      <c r="A65" s="1"/>
      <c r="B65" s="9" t="s">
        <v>12</v>
      </c>
      <c r="C65" s="9" t="s">
        <v>13</v>
      </c>
      <c r="D65" s="9" t="s">
        <v>0</v>
      </c>
      <c r="E65" s="9" t="s">
        <v>14</v>
      </c>
      <c r="F65" s="9" t="s">
        <v>1</v>
      </c>
      <c r="G65" s="9" t="s">
        <v>2</v>
      </c>
      <c r="H65" s="9" t="s">
        <v>3</v>
      </c>
      <c r="I65" s="9" t="s">
        <v>15</v>
      </c>
      <c r="J65" s="9" t="s">
        <v>16</v>
      </c>
      <c r="K65" s="9" t="s">
        <v>17</v>
      </c>
      <c r="L65" s="9" t="s">
        <v>18</v>
      </c>
      <c r="M65" s="9" t="s">
        <v>19</v>
      </c>
      <c r="N65" s="9" t="s">
        <v>4</v>
      </c>
    </row>
    <row r="66" spans="1:14" x14ac:dyDescent="0.25">
      <c r="A66" s="25" t="s">
        <v>5</v>
      </c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</row>
    <row r="67" spans="1:14" x14ac:dyDescent="0.25">
      <c r="A67" s="16" t="s">
        <v>6</v>
      </c>
      <c r="B67" s="6">
        <f>'DE_VIE Gruppe inkl. MLA und KSC'!B95</f>
        <v>1472161</v>
      </c>
      <c r="C67" s="6">
        <f>'DE_VIE Gruppe inkl. MLA und KSC'!C95</f>
        <v>1483432</v>
      </c>
      <c r="D67" s="6">
        <f>'DE_VIE Gruppe inkl. MLA und KSC'!D95</f>
        <v>1908514</v>
      </c>
      <c r="E67" s="6">
        <f>'DE_VIE Gruppe inkl. MLA und KSC'!E95</f>
        <v>2167764</v>
      </c>
      <c r="F67" s="6">
        <f>'DE_VIE Gruppe inkl. MLA und KSC'!F95</f>
        <v>2313306</v>
      </c>
      <c r="G67" s="6">
        <f>'DE_VIE Gruppe inkl. MLA und KSC'!G95</f>
        <v>2494749</v>
      </c>
      <c r="H67" s="6">
        <f>'DE_VIE Gruppe inkl. MLA und KSC'!H95</f>
        <v>2730440</v>
      </c>
      <c r="I67" s="6">
        <f>'DE_VIE Gruppe inkl. MLA und KSC'!I95</f>
        <v>2783173</v>
      </c>
      <c r="J67" s="6">
        <f>'DE_VIE Gruppe inkl. MLA und KSC'!J95</f>
        <v>2696340</v>
      </c>
      <c r="K67" s="6">
        <f>'DE_VIE Gruppe inkl. MLA und KSC'!K95</f>
        <v>2583961</v>
      </c>
      <c r="L67" s="6">
        <f>'DE_VIE Gruppe inkl. MLA und KSC'!L95</f>
        <v>2192658</v>
      </c>
      <c r="M67" s="6">
        <f>'DE_VIE Gruppe inkl. MLA und KSC'!M95</f>
        <v>2210411</v>
      </c>
      <c r="N67" s="6">
        <f>'DE_VIE Gruppe inkl. MLA und KSC'!O95</f>
        <v>27037292</v>
      </c>
    </row>
    <row r="68" spans="1:14" x14ac:dyDescent="0.25">
      <c r="A68" s="16" t="s">
        <v>7</v>
      </c>
      <c r="B68" s="6">
        <f>'DE_VIE Gruppe inkl. MLA und KSC'!B96</f>
        <v>1108970</v>
      </c>
      <c r="C68" s="6">
        <f>'DE_VIE Gruppe inkl. MLA und KSC'!C96</f>
        <v>1153295</v>
      </c>
      <c r="D68" s="6">
        <f>'DE_VIE Gruppe inkl. MLA und KSC'!D96</f>
        <v>1435673</v>
      </c>
      <c r="E68" s="6">
        <f>'DE_VIE Gruppe inkl. MLA und KSC'!E96</f>
        <v>1583842</v>
      </c>
      <c r="F68" s="6">
        <f>'DE_VIE Gruppe inkl. MLA und KSC'!F96</f>
        <v>1713278</v>
      </c>
      <c r="G68" s="6">
        <f>'DE_VIE Gruppe inkl. MLA und KSC'!G96</f>
        <v>1817229</v>
      </c>
      <c r="H68" s="6">
        <f>'DE_VIE Gruppe inkl. MLA und KSC'!H96</f>
        <v>1979545</v>
      </c>
      <c r="I68" s="6">
        <f>'DE_VIE Gruppe inkl. MLA und KSC'!I96</f>
        <v>2007564</v>
      </c>
      <c r="J68" s="6">
        <f>'DE_VIE Gruppe inkl. MLA und KSC'!J96</f>
        <v>2005766</v>
      </c>
      <c r="K68" s="6">
        <f>'DE_VIE Gruppe inkl. MLA und KSC'!K96</f>
        <v>1918296</v>
      </c>
      <c r="L68" s="6">
        <f>'DE_VIE Gruppe inkl. MLA und KSC'!L96</f>
        <v>1728145</v>
      </c>
      <c r="M68" s="6">
        <f>'DE_VIE Gruppe inkl. MLA und KSC'!M96</f>
        <v>1811980</v>
      </c>
      <c r="N68" s="6">
        <f>'DE_VIE Gruppe inkl. MLA und KSC'!O96</f>
        <v>20263501</v>
      </c>
    </row>
    <row r="69" spans="1:14" x14ac:dyDescent="0.25">
      <c r="A69" s="16" t="s">
        <v>8</v>
      </c>
      <c r="B69" s="6">
        <f>'DE_VIE Gruppe inkl. MLA und KSC'!B97</f>
        <v>354730</v>
      </c>
      <c r="C69" s="6">
        <f>'DE_VIE Gruppe inkl. MLA und KSC'!C97</f>
        <v>322444</v>
      </c>
      <c r="D69" s="6">
        <f>'DE_VIE Gruppe inkl. MLA und KSC'!D97</f>
        <v>463872</v>
      </c>
      <c r="E69" s="6">
        <f>'DE_VIE Gruppe inkl. MLA und KSC'!E97</f>
        <v>576774</v>
      </c>
      <c r="F69" s="6">
        <f>'DE_VIE Gruppe inkl. MLA und KSC'!F97</f>
        <v>594174</v>
      </c>
      <c r="G69" s="6">
        <f>'DE_VIE Gruppe inkl. MLA und KSC'!G97</f>
        <v>669664</v>
      </c>
      <c r="H69" s="6">
        <f>'DE_VIE Gruppe inkl. MLA und KSC'!H97</f>
        <v>740380</v>
      </c>
      <c r="I69" s="6">
        <f>'DE_VIE Gruppe inkl. MLA und KSC'!I97</f>
        <v>766048</v>
      </c>
      <c r="J69" s="6">
        <f>'DE_VIE Gruppe inkl. MLA und KSC'!J97</f>
        <v>682240</v>
      </c>
      <c r="K69" s="6">
        <f>'DE_VIE Gruppe inkl. MLA und KSC'!K97</f>
        <v>658624</v>
      </c>
      <c r="L69" s="6">
        <f>'DE_VIE Gruppe inkl. MLA und KSC'!L97</f>
        <v>457644</v>
      </c>
      <c r="M69" s="6">
        <f>'DE_VIE Gruppe inkl. MLA und KSC'!M97</f>
        <v>392560</v>
      </c>
      <c r="N69" s="6">
        <f>'DE_VIE Gruppe inkl. MLA und KSC'!O97</f>
        <v>6679300</v>
      </c>
    </row>
    <row r="70" spans="1:14" x14ac:dyDescent="0.25">
      <c r="A70" s="16" t="s">
        <v>9</v>
      </c>
      <c r="B70" s="6">
        <f>'DE_VIE Gruppe inkl. MLA und KSC'!B98</f>
        <v>15758</v>
      </c>
      <c r="C70" s="6">
        <f>'DE_VIE Gruppe inkl. MLA und KSC'!C98</f>
        <v>14882</v>
      </c>
      <c r="D70" s="6">
        <f>'DE_VIE Gruppe inkl. MLA und KSC'!D98</f>
        <v>18032</v>
      </c>
      <c r="E70" s="6">
        <f>'DE_VIE Gruppe inkl. MLA und KSC'!E98</f>
        <v>19565</v>
      </c>
      <c r="F70" s="6">
        <f>'DE_VIE Gruppe inkl. MLA und KSC'!F98</f>
        <v>21050</v>
      </c>
      <c r="G70" s="6">
        <f>'DE_VIE Gruppe inkl. MLA und KSC'!G98</f>
        <v>21548</v>
      </c>
      <c r="H70" s="6">
        <f>'DE_VIE Gruppe inkl. MLA und KSC'!H98</f>
        <v>22404</v>
      </c>
      <c r="I70" s="6">
        <f>'DE_VIE Gruppe inkl. MLA und KSC'!I98</f>
        <v>22725</v>
      </c>
      <c r="J70" s="6">
        <f>'DE_VIE Gruppe inkl. MLA und KSC'!J98</f>
        <v>22428</v>
      </c>
      <c r="K70" s="6">
        <f>'DE_VIE Gruppe inkl. MLA und KSC'!K98</f>
        <v>22684</v>
      </c>
      <c r="L70" s="6">
        <f>'DE_VIE Gruppe inkl. MLA und KSC'!L98</f>
        <v>20256</v>
      </c>
      <c r="M70" s="6">
        <f>'DE_VIE Gruppe inkl. MLA und KSC'!M98</f>
        <v>19671</v>
      </c>
      <c r="N70" s="6">
        <f>'DE_VIE Gruppe inkl. MLA und KSC'!O98</f>
        <v>241004</v>
      </c>
    </row>
    <row r="71" spans="1:14" x14ac:dyDescent="0.25">
      <c r="A71" s="16" t="s">
        <v>10</v>
      </c>
      <c r="B71" s="10">
        <f>'DE_VIE Gruppe inkl. MLA und KSC'!B99</f>
        <v>21846837.609999999</v>
      </c>
      <c r="C71" s="10">
        <f>'DE_VIE Gruppe inkl. MLA und KSC'!C99</f>
        <v>20567238</v>
      </c>
      <c r="D71" s="10">
        <f>'DE_VIE Gruppe inkl. MLA und KSC'!D99</f>
        <v>25691357.369999997</v>
      </c>
      <c r="E71" s="10">
        <f>'DE_VIE Gruppe inkl. MLA und KSC'!E99</f>
        <v>25230134.66</v>
      </c>
      <c r="F71" s="10">
        <f>'DE_VIE Gruppe inkl. MLA und KSC'!F99</f>
        <v>24019335.259999998</v>
      </c>
      <c r="G71" s="10">
        <f>'DE_VIE Gruppe inkl. MLA und KSC'!G99</f>
        <v>25380901.990000002</v>
      </c>
      <c r="H71" s="10">
        <f>'DE_VIE Gruppe inkl. MLA und KSC'!H99</f>
        <v>25493193.629999999</v>
      </c>
      <c r="I71" s="10">
        <f>'DE_VIE Gruppe inkl. MLA und KSC'!I99</f>
        <v>24470793</v>
      </c>
      <c r="J71" s="10">
        <f>'DE_VIE Gruppe inkl. MLA und KSC'!J99</f>
        <v>25675506.93</v>
      </c>
      <c r="K71" s="10">
        <f>'DE_VIE Gruppe inkl. MLA und KSC'!K99</f>
        <v>27410802.100000001</v>
      </c>
      <c r="L71" s="10">
        <f>'DE_VIE Gruppe inkl. MLA und KSC'!L99</f>
        <v>26288396.579999998</v>
      </c>
      <c r="M71" s="10">
        <f>'DE_VIE Gruppe inkl. MLA und KSC'!M99</f>
        <v>23483878.170000002</v>
      </c>
      <c r="N71" s="10">
        <f>'DE_VIE Gruppe inkl. MLA und KSC'!O99</f>
        <v>295558375.30000001</v>
      </c>
    </row>
    <row r="72" spans="1:14" x14ac:dyDescent="0.25">
      <c r="A72" s="17" t="s">
        <v>28</v>
      </c>
      <c r="B72" s="6">
        <f>623.57*1000</f>
        <v>623570</v>
      </c>
      <c r="C72" s="6">
        <f>590.481*1000</f>
        <v>590481</v>
      </c>
      <c r="D72" s="6">
        <f>724.516*1000</f>
        <v>724516</v>
      </c>
      <c r="E72" s="6">
        <f>777.922*1000</f>
        <v>777922</v>
      </c>
      <c r="F72" s="6">
        <f>827.92*1000</f>
        <v>827920</v>
      </c>
      <c r="G72" s="6">
        <f>849.899*1000</f>
        <v>849899</v>
      </c>
      <c r="H72" s="6">
        <f>890.568*1000</f>
        <v>890568</v>
      </c>
      <c r="I72" s="6">
        <f>906.996*1000</f>
        <v>906996</v>
      </c>
      <c r="J72" s="6">
        <f>889.1*1000</f>
        <v>889100</v>
      </c>
      <c r="K72" s="6">
        <f>899.025*1000</f>
        <v>899025</v>
      </c>
      <c r="L72" s="6">
        <f>802.244*1000</f>
        <v>802244</v>
      </c>
      <c r="M72" s="6">
        <f>794.013*1000</f>
        <v>794013</v>
      </c>
      <c r="N72" s="6">
        <f>SUM(B72:M72)</f>
        <v>9576254</v>
      </c>
    </row>
    <row r="73" spans="1:14" x14ac:dyDescent="0.25">
      <c r="A73" s="16" t="s">
        <v>29</v>
      </c>
      <c r="B73" s="8">
        <f>B69/B67*100</f>
        <v>24.095869949006936</v>
      </c>
      <c r="C73" s="8">
        <f t="shared" ref="C73:N73" si="41">C69/C67*100</f>
        <v>21.736351919063363</v>
      </c>
      <c r="D73" s="8">
        <f t="shared" si="41"/>
        <v>24.305402003862692</v>
      </c>
      <c r="E73" s="8">
        <f t="shared" si="41"/>
        <v>26.606863108714784</v>
      </c>
      <c r="F73" s="8">
        <f t="shared" si="41"/>
        <v>25.685058526628126</v>
      </c>
      <c r="G73" s="8">
        <f t="shared" si="41"/>
        <v>26.842940913093859</v>
      </c>
      <c r="H73" s="8">
        <f t="shared" si="41"/>
        <v>27.115776211892591</v>
      </c>
      <c r="I73" s="8">
        <f t="shared" si="41"/>
        <v>27.524268164429593</v>
      </c>
      <c r="J73" s="8">
        <f t="shared" si="41"/>
        <v>25.302447020776313</v>
      </c>
      <c r="K73" s="8">
        <f t="shared" si="41"/>
        <v>25.488929592977605</v>
      </c>
      <c r="L73" s="8">
        <f t="shared" si="41"/>
        <v>20.871654403012236</v>
      </c>
      <c r="M73" s="8">
        <f t="shared" si="41"/>
        <v>17.759593125441377</v>
      </c>
      <c r="N73" s="8">
        <f t="shared" si="41"/>
        <v>24.70402731161094</v>
      </c>
    </row>
    <row r="74" spans="1:14" x14ac:dyDescent="0.25">
      <c r="A74" s="25" t="s">
        <v>27</v>
      </c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</row>
    <row r="75" spans="1:14" x14ac:dyDescent="0.25">
      <c r="A75" s="16" t="s">
        <v>6</v>
      </c>
      <c r="B75" s="8">
        <v>1.8742958847839168</v>
      </c>
      <c r="C75" s="8">
        <v>6.5370878815060731</v>
      </c>
      <c r="D75" s="8">
        <v>10.619062274858374</v>
      </c>
      <c r="E75" s="8">
        <v>2.2000000000000002</v>
      </c>
      <c r="F75" s="8">
        <v>3.8363185131421123</v>
      </c>
      <c r="G75" s="8">
        <v>7.892608591105116</v>
      </c>
      <c r="H75" s="8">
        <v>7.4063846542976544</v>
      </c>
      <c r="I75" s="8">
        <v>11.887026454430865</v>
      </c>
      <c r="J75" s="8">
        <v>10.944833712772242</v>
      </c>
      <c r="K75" s="8">
        <v>18.227809760164121</v>
      </c>
      <c r="L75" s="8">
        <v>24.189175335683078</v>
      </c>
      <c r="M75" s="8">
        <v>25.762242043319027</v>
      </c>
      <c r="N75" s="8">
        <v>10.8</v>
      </c>
    </row>
    <row r="76" spans="1:14" x14ac:dyDescent="0.25">
      <c r="A76" s="16" t="s">
        <v>7</v>
      </c>
      <c r="B76" s="8">
        <v>1.2918947851074059</v>
      </c>
      <c r="C76" s="8">
        <v>4.9785135822741911</v>
      </c>
      <c r="D76" s="8">
        <v>10.388577869737947</v>
      </c>
      <c r="E76" s="8">
        <v>1.1943918402604892</v>
      </c>
      <c r="F76" s="8">
        <v>3.9964453919083098</v>
      </c>
      <c r="G76" s="8">
        <v>7.8516428536666627</v>
      </c>
      <c r="H76" s="8">
        <v>10.217322796065552</v>
      </c>
      <c r="I76" s="8">
        <v>16.31922656408884</v>
      </c>
      <c r="J76" s="8">
        <v>15.038739771627796</v>
      </c>
      <c r="K76" s="8">
        <v>21.02920782896507</v>
      </c>
      <c r="L76" s="8">
        <v>29.085207762688391</v>
      </c>
      <c r="M76" s="8">
        <v>31.834919322978017</v>
      </c>
      <c r="N76" s="8">
        <v>12.884226809516486</v>
      </c>
    </row>
    <row r="77" spans="1:14" x14ac:dyDescent="0.25">
      <c r="A77" s="16" t="s">
        <v>8</v>
      </c>
      <c r="B77" s="8">
        <v>1.1000000000000001</v>
      </c>
      <c r="C77" s="8">
        <v>9.6</v>
      </c>
      <c r="D77" s="8">
        <v>9.1</v>
      </c>
      <c r="E77" s="8">
        <v>3.7</v>
      </c>
      <c r="F77" s="8">
        <v>2.2999999999999998</v>
      </c>
      <c r="G77" s="8">
        <v>6.7</v>
      </c>
      <c r="H77" s="8">
        <v>-0.8</v>
      </c>
      <c r="I77" s="8">
        <v>0.5</v>
      </c>
      <c r="J77" s="8">
        <v>-0.8</v>
      </c>
      <c r="K77" s="8">
        <v>9.6</v>
      </c>
      <c r="L77" s="8">
        <v>7.2</v>
      </c>
      <c r="M77" s="8">
        <v>2.4479356960175362</v>
      </c>
      <c r="N77" s="8">
        <v>3.7</v>
      </c>
    </row>
    <row r="78" spans="1:14" x14ac:dyDescent="0.25">
      <c r="A78" s="16" t="s">
        <v>9</v>
      </c>
      <c r="B78" s="8">
        <v>9.5280442101243673E-2</v>
      </c>
      <c r="C78" s="8">
        <v>1.8199233716475098</v>
      </c>
      <c r="D78" s="8">
        <v>3.0105684090259985</v>
      </c>
      <c r="E78" s="8">
        <v>5.0131501261338682</v>
      </c>
      <c r="F78" s="8">
        <v>2.6829268292682964</v>
      </c>
      <c r="G78" s="8">
        <v>5.4929991187701948</v>
      </c>
      <c r="H78" s="8">
        <v>5.9942281307659524</v>
      </c>
      <c r="I78" s="8">
        <v>8.851846529673816</v>
      </c>
      <c r="J78" s="8">
        <v>7.5941472775245957</v>
      </c>
      <c r="K78" s="8">
        <v>11.793405943521762</v>
      </c>
      <c r="L78" s="8">
        <v>15.702290512366474</v>
      </c>
      <c r="M78" s="8">
        <v>19.290479078229236</v>
      </c>
      <c r="N78" s="8">
        <v>7.3</v>
      </c>
    </row>
    <row r="79" spans="1:14" x14ac:dyDescent="0.25">
      <c r="A79" s="16" t="s">
        <v>10</v>
      </c>
      <c r="B79" s="8">
        <v>14.917679238335712</v>
      </c>
      <c r="C79" s="8">
        <v>3.5234308149192088</v>
      </c>
      <c r="D79" s="8">
        <v>-3.2827617362496704</v>
      </c>
      <c r="E79" s="8">
        <v>4.4028800794504672</v>
      </c>
      <c r="F79" s="8">
        <v>2.4657651124098776</v>
      </c>
      <c r="G79" s="8">
        <v>2.7</v>
      </c>
      <c r="H79" s="8">
        <v>4</v>
      </c>
      <c r="I79" s="8">
        <v>-0.50416751372229629</v>
      </c>
      <c r="J79" s="8">
        <v>1.1802766393442561</v>
      </c>
      <c r="K79" s="8">
        <v>7.4941176470588289</v>
      </c>
      <c r="L79" s="8">
        <v>2.1289821289821362</v>
      </c>
      <c r="M79" s="8">
        <v>-4.072546056125157</v>
      </c>
      <c r="N79" s="8">
        <v>2.6</v>
      </c>
    </row>
    <row r="80" spans="1:14" x14ac:dyDescent="0.25">
      <c r="A80" s="17" t="s">
        <v>28</v>
      </c>
      <c r="B80" s="8">
        <v>0.27933544858508313</v>
      </c>
      <c r="C80" s="8">
        <v>1.5488198116857941</v>
      </c>
      <c r="D80" s="8">
        <v>5.271753502442472</v>
      </c>
      <c r="E80" s="8">
        <v>5.2971966209475791</v>
      </c>
      <c r="F80" s="8">
        <v>2.971538304636149</v>
      </c>
      <c r="G80" s="8">
        <v>4.9000000000000004</v>
      </c>
      <c r="H80" s="8">
        <v>6.4</v>
      </c>
      <c r="I80" s="8">
        <v>10.250014586615317</v>
      </c>
      <c r="J80" s="8">
        <v>9.3304050672447865</v>
      </c>
      <c r="K80" s="8">
        <v>14.694231640183959</v>
      </c>
      <c r="L80" s="8">
        <v>18.854660663516935</v>
      </c>
      <c r="M80" s="8">
        <v>20.217022996806897</v>
      </c>
      <c r="N80" s="8">
        <v>8.4</v>
      </c>
    </row>
    <row r="81" spans="1:14" x14ac:dyDescent="0.25">
      <c r="A81" s="16" t="s">
        <v>30</v>
      </c>
      <c r="B81" s="8">
        <v>-0.14160960224158003</v>
      </c>
      <c r="C81" s="8">
        <v>0.63565521285132576</v>
      </c>
      <c r="D81" s="8">
        <v>-0.31288243660949888</v>
      </c>
      <c r="E81" s="8">
        <v>0.40681954020897138</v>
      </c>
      <c r="F81" s="8">
        <v>-0.36709335687872269</v>
      </c>
      <c r="G81" s="8">
        <v>-0.28723347966263901</v>
      </c>
      <c r="H81" s="8">
        <v>-2.2340911055597523</v>
      </c>
      <c r="I81" s="8">
        <v>-3.0920370595215019</v>
      </c>
      <c r="J81" s="8">
        <v>-2.9563625382036314</v>
      </c>
      <c r="K81" s="8">
        <v>-1.9908492115308576</v>
      </c>
      <c r="L81" s="8">
        <v>-3.3026249693636238</v>
      </c>
      <c r="M81" s="8">
        <v>-4.0415904128956051</v>
      </c>
      <c r="N81" s="14">
        <v>-2.0636337033554035</v>
      </c>
    </row>
    <row r="100" spans="2:2" x14ac:dyDescent="0.25">
      <c r="B100">
        <f>1000</f>
        <v>1000</v>
      </c>
    </row>
  </sheetData>
  <mergeCells count="12">
    <mergeCell ref="B4:N4"/>
    <mergeCell ref="A6:N6"/>
    <mergeCell ref="A14:N14"/>
    <mergeCell ref="A54:N54"/>
    <mergeCell ref="B64:N64"/>
    <mergeCell ref="A66:N66"/>
    <mergeCell ref="A74:N74"/>
    <mergeCell ref="B24:N24"/>
    <mergeCell ref="A26:N26"/>
    <mergeCell ref="A34:N34"/>
    <mergeCell ref="B44:N44"/>
    <mergeCell ref="A46:N46"/>
  </mergeCells>
  <conditionalFormatting sqref="N35:N39">
    <cfRule type="cellIs" dxfId="123" priority="61" operator="lessThan">
      <formula>0</formula>
    </cfRule>
    <cfRule type="cellIs" dxfId="122" priority="62" operator="greaterThan">
      <formula>0</formula>
    </cfRule>
  </conditionalFormatting>
  <conditionalFormatting sqref="N55:N59">
    <cfRule type="cellIs" dxfId="121" priority="59" operator="lessThan">
      <formula>0</formula>
    </cfRule>
    <cfRule type="cellIs" dxfId="120" priority="60" operator="greaterThan">
      <formula>0</formula>
    </cfRule>
  </conditionalFormatting>
  <conditionalFormatting sqref="B35:C41 D41">
    <cfRule type="cellIs" dxfId="119" priority="55" operator="lessThan">
      <formula>0</formula>
    </cfRule>
    <cfRule type="cellIs" dxfId="118" priority="56" operator="greaterThan">
      <formula>0</formula>
    </cfRule>
  </conditionalFormatting>
  <conditionalFormatting sqref="B55:M61 N60:N61">
    <cfRule type="cellIs" dxfId="117" priority="53" operator="lessThan">
      <formula>0</formula>
    </cfRule>
    <cfRule type="cellIs" dxfId="116" priority="54" operator="greaterThan">
      <formula>0</formula>
    </cfRule>
  </conditionalFormatting>
  <conditionalFormatting sqref="N75:N81">
    <cfRule type="cellIs" dxfId="115" priority="51" operator="lessThan">
      <formula>0</formula>
    </cfRule>
    <cfRule type="cellIs" dxfId="114" priority="52" operator="greaterThan">
      <formula>0</formula>
    </cfRule>
  </conditionalFormatting>
  <conditionalFormatting sqref="B75:M81">
    <cfRule type="cellIs" dxfId="113" priority="47" operator="lessThan">
      <formula>0</formula>
    </cfRule>
    <cfRule type="cellIs" dxfId="112" priority="48" operator="greaterThan">
      <formula>0</formula>
    </cfRule>
  </conditionalFormatting>
  <conditionalFormatting sqref="D35:D40">
    <cfRule type="cellIs" dxfId="111" priority="35" operator="lessThan">
      <formula>0</formula>
    </cfRule>
    <cfRule type="cellIs" dxfId="110" priority="36" operator="greaterThan">
      <formula>0</formula>
    </cfRule>
  </conditionalFormatting>
  <conditionalFormatting sqref="E35:G40">
    <cfRule type="cellIs" dxfId="109" priority="31" operator="lessThan">
      <formula>0</formula>
    </cfRule>
    <cfRule type="cellIs" dxfId="108" priority="32" operator="greaterThan">
      <formula>0</formula>
    </cfRule>
  </conditionalFormatting>
  <conditionalFormatting sqref="E41:M41">
    <cfRule type="cellIs" dxfId="107" priority="29" operator="lessThan">
      <formula>0</formula>
    </cfRule>
    <cfRule type="cellIs" dxfId="106" priority="30" operator="greaterThan">
      <formula>0</formula>
    </cfRule>
  </conditionalFormatting>
  <conditionalFormatting sqref="H35:M40">
    <cfRule type="cellIs" dxfId="105" priority="27" operator="lessThan">
      <formula>0</formula>
    </cfRule>
    <cfRule type="cellIs" dxfId="104" priority="28" operator="greaterThan">
      <formula>0</formula>
    </cfRule>
  </conditionalFormatting>
  <conditionalFormatting sqref="N40:N41">
    <cfRule type="cellIs" dxfId="103" priority="25" operator="lessThan">
      <formula>0</formula>
    </cfRule>
    <cfRule type="cellIs" dxfId="102" priority="26" operator="greaterThan">
      <formula>0</formula>
    </cfRule>
  </conditionalFormatting>
  <conditionalFormatting sqref="L21:M21">
    <cfRule type="cellIs" dxfId="101" priority="15" operator="lessThan">
      <formula>0</formula>
    </cfRule>
    <cfRule type="cellIs" dxfId="100" priority="16" operator="greaterThan">
      <formula>0</formula>
    </cfRule>
  </conditionalFormatting>
  <conditionalFormatting sqref="L15:M20">
    <cfRule type="cellIs" dxfId="99" priority="13" operator="lessThan">
      <formula>0</formula>
    </cfRule>
    <cfRule type="cellIs" dxfId="98" priority="14" operator="greaterThan">
      <formula>0</formula>
    </cfRule>
  </conditionalFormatting>
  <conditionalFormatting sqref="B15:K20">
    <cfRule type="cellIs" dxfId="97" priority="9" operator="lessThan">
      <formula>0</formula>
    </cfRule>
    <cfRule type="cellIs" dxfId="96" priority="10" operator="greaterThan">
      <formula>0</formula>
    </cfRule>
  </conditionalFormatting>
  <conditionalFormatting sqref="B21:K21">
    <cfRule type="cellIs" dxfId="95" priority="7" operator="lessThan">
      <formula>0</formula>
    </cfRule>
    <cfRule type="cellIs" dxfId="94" priority="8" operator="greaterThan">
      <formula>0</formula>
    </cfRule>
  </conditionalFormatting>
  <conditionalFormatting sqref="N15:N19">
    <cfRule type="cellIs" dxfId="93" priority="5" operator="lessThan">
      <formula>0</formula>
    </cfRule>
    <cfRule type="cellIs" dxfId="92" priority="6" operator="greaterThan">
      <formula>0</formula>
    </cfRule>
  </conditionalFormatting>
  <conditionalFormatting sqref="N20">
    <cfRule type="cellIs" dxfId="91" priority="3" operator="lessThan">
      <formula>0</formula>
    </cfRule>
    <cfRule type="cellIs" dxfId="90" priority="4" operator="greaterThan">
      <formula>0</formula>
    </cfRule>
  </conditionalFormatting>
  <conditionalFormatting sqref="N21">
    <cfRule type="cellIs" dxfId="89" priority="1" operator="lessThan">
      <formula>0</formula>
    </cfRule>
    <cfRule type="cellIs" dxfId="88" priority="2" operator="greaterThan">
      <formula>0</formula>
    </cfRule>
  </conditionalFormatting>
  <pageMargins left="0.7" right="0.7" top="0.78740157499999996" bottom="0.78740157499999996" header="0.3" footer="0.3"/>
  <pageSetup paperSize="9" orientation="portrait" r:id="rId1"/>
  <ignoredErrors>
    <ignoredError sqref="N20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3"/>
  <dimension ref="A2:P117"/>
  <sheetViews>
    <sheetView zoomScale="80" zoomScaleNormal="80" workbookViewId="0">
      <selection activeCell="A2" sqref="A2"/>
    </sheetView>
  </sheetViews>
  <sheetFormatPr baseColWidth="10" defaultRowHeight="15" x14ac:dyDescent="0.25"/>
  <cols>
    <col min="1" max="1" width="42.42578125" customWidth="1"/>
    <col min="14" max="14" width="16.5703125" customWidth="1"/>
    <col min="15" max="15" width="14.140625" bestFit="1" customWidth="1"/>
    <col min="16" max="16" width="17.140625" customWidth="1"/>
  </cols>
  <sheetData>
    <row r="2" spans="1:16" x14ac:dyDescent="0.25">
      <c r="A2" s="1" t="s">
        <v>52</v>
      </c>
    </row>
    <row r="3" spans="1:16" x14ac:dyDescent="0.25">
      <c r="A3" s="1"/>
    </row>
    <row r="4" spans="1:16" x14ac:dyDescent="0.25">
      <c r="B4" s="28">
        <v>2021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</row>
    <row r="5" spans="1:16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1" t="s">
        <v>41</v>
      </c>
      <c r="O5" s="2"/>
      <c r="P5" s="21" t="s">
        <v>41</v>
      </c>
    </row>
    <row r="6" spans="1:16" x14ac:dyDescent="0.25">
      <c r="A6" s="1"/>
      <c r="B6" s="21" t="s">
        <v>32</v>
      </c>
      <c r="C6" s="21" t="s">
        <v>33</v>
      </c>
      <c r="D6" s="21" t="s">
        <v>34</v>
      </c>
      <c r="E6" s="21" t="s">
        <v>14</v>
      </c>
      <c r="F6" s="21" t="s">
        <v>35</v>
      </c>
      <c r="G6" s="21" t="s">
        <v>36</v>
      </c>
      <c r="H6" s="21" t="s">
        <v>37</v>
      </c>
      <c r="I6" s="21" t="s">
        <v>15</v>
      </c>
      <c r="J6" s="21" t="s">
        <v>16</v>
      </c>
      <c r="K6" s="21" t="s">
        <v>38</v>
      </c>
      <c r="L6" s="21" t="s">
        <v>18</v>
      </c>
      <c r="M6" s="21" t="s">
        <v>39</v>
      </c>
      <c r="N6" s="21" t="s">
        <v>42</v>
      </c>
      <c r="O6" s="21" t="s">
        <v>40</v>
      </c>
      <c r="P6" s="21" t="s">
        <v>43</v>
      </c>
    </row>
    <row r="7" spans="1:16" x14ac:dyDescent="0.25">
      <c r="A7" s="25" t="s">
        <v>31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7"/>
    </row>
    <row r="8" spans="1:16" x14ac:dyDescent="0.25">
      <c r="A8" s="5" t="s">
        <v>44</v>
      </c>
      <c r="B8" s="6">
        <f>'DE_VIE Gruppe inkl. MLA und KSC'!B8</f>
        <v>198295</v>
      </c>
      <c r="C8" s="6">
        <f>'DE_VIE Gruppe inkl. MLA und KSC'!C8</f>
        <v>158786</v>
      </c>
      <c r="D8" s="6">
        <f>'DE_VIE Gruppe inkl. MLA und KSC'!D8</f>
        <v>215637</v>
      </c>
      <c r="E8" s="6">
        <f>'DE_VIE Gruppe inkl. MLA und KSC'!E8</f>
        <v>269127</v>
      </c>
      <c r="F8" s="6">
        <f>'DE_VIE Gruppe inkl. MLA und KSC'!F8</f>
        <v>399518</v>
      </c>
      <c r="G8" s="6">
        <f>'DE_VIE Gruppe inkl. MLA und KSC'!G8</f>
        <v>725230</v>
      </c>
      <c r="H8" s="6">
        <f>'DE_VIE Gruppe inkl. MLA und KSC'!H8</f>
        <v>1474634</v>
      </c>
      <c r="I8" s="6">
        <f>'DE_VIE Gruppe inkl. MLA und KSC'!I8</f>
        <v>1778146</v>
      </c>
      <c r="J8" s="6">
        <f>'DE_VIE Gruppe inkl. MLA und KSC'!J8</f>
        <v>1575315</v>
      </c>
      <c r="K8" s="6">
        <f>'DE_VIE Gruppe inkl. MLA und KSC'!K8</f>
        <v>1573155</v>
      </c>
      <c r="L8" s="6"/>
      <c r="M8" s="6"/>
      <c r="N8" s="8">
        <f>'DE_VIE Gruppe inkl. MLA und KSC'!N8</f>
        <v>316.06079760491082</v>
      </c>
      <c r="O8" s="6">
        <f>'DE_VIE Gruppe inkl. MLA und KSC'!O8</f>
        <v>8367843</v>
      </c>
      <c r="P8" s="8">
        <f>'DE_VIE Gruppe inkl. MLA und KSC'!P8</f>
        <v>13.002819991827131</v>
      </c>
    </row>
    <row r="9" spans="1:16" x14ac:dyDescent="0.25">
      <c r="A9" s="5" t="s">
        <v>45</v>
      </c>
      <c r="B9" s="6">
        <f>'DE_VIE Gruppe inkl. MLA und KSC'!B9</f>
        <v>148310</v>
      </c>
      <c r="C9" s="6">
        <f>'DE_VIE Gruppe inkl. MLA und KSC'!C9</f>
        <v>122115</v>
      </c>
      <c r="D9" s="6">
        <f>'DE_VIE Gruppe inkl. MLA und KSC'!D9</f>
        <v>155837</v>
      </c>
      <c r="E9" s="6">
        <f>'DE_VIE Gruppe inkl. MLA und KSC'!E9</f>
        <v>177654</v>
      </c>
      <c r="F9" s="6">
        <f>'DE_VIE Gruppe inkl. MLA und KSC'!F9</f>
        <v>253580</v>
      </c>
      <c r="G9" s="6">
        <f>'DE_VIE Gruppe inkl. MLA und KSC'!G9</f>
        <v>533030</v>
      </c>
      <c r="H9" s="6">
        <f>'DE_VIE Gruppe inkl. MLA und KSC'!H9</f>
        <v>1101619</v>
      </c>
      <c r="I9" s="6">
        <f>'DE_VIE Gruppe inkl. MLA und KSC'!I9</f>
        <v>1312802</v>
      </c>
      <c r="J9" s="6">
        <f>'DE_VIE Gruppe inkl. MLA und KSC'!J9</f>
        <v>1224539</v>
      </c>
      <c r="K9" s="6">
        <f>'DE_VIE Gruppe inkl. MLA und KSC'!K9</f>
        <v>1229852</v>
      </c>
      <c r="L9" s="6"/>
      <c r="M9" s="6"/>
      <c r="N9" s="8">
        <f>'DE_VIE Gruppe inkl. MLA und KSC'!N9</f>
        <v>339.43688140922569</v>
      </c>
      <c r="O9" s="6">
        <f>'DE_VIE Gruppe inkl. MLA und KSC'!O9</f>
        <v>6259338</v>
      </c>
      <c r="P9" s="8">
        <f>'DE_VIE Gruppe inkl. MLA und KSC'!P9</f>
        <v>4.5392887169467988</v>
      </c>
    </row>
    <row r="10" spans="1:16" x14ac:dyDescent="0.25">
      <c r="A10" s="5" t="s">
        <v>46</v>
      </c>
      <c r="B10" s="6">
        <f>'DE_VIE Gruppe inkl. MLA und KSC'!B10</f>
        <v>47366</v>
      </c>
      <c r="C10" s="6">
        <f>'DE_VIE Gruppe inkl. MLA und KSC'!C10</f>
        <v>35084</v>
      </c>
      <c r="D10" s="6">
        <f>'DE_VIE Gruppe inkl. MLA und KSC'!D10</f>
        <v>57092</v>
      </c>
      <c r="E10" s="6">
        <f>'DE_VIE Gruppe inkl. MLA und KSC'!E10</f>
        <v>89600</v>
      </c>
      <c r="F10" s="6">
        <f>'DE_VIE Gruppe inkl. MLA und KSC'!F10</f>
        <v>143736</v>
      </c>
      <c r="G10" s="6">
        <f>'DE_VIE Gruppe inkl. MLA und KSC'!G10</f>
        <v>188452</v>
      </c>
      <c r="H10" s="6">
        <f>'DE_VIE Gruppe inkl. MLA und KSC'!H10</f>
        <v>367226</v>
      </c>
      <c r="I10" s="6">
        <f>'DE_VIE Gruppe inkl. MLA und KSC'!I10</f>
        <v>460458</v>
      </c>
      <c r="J10" s="6">
        <f>'DE_VIE Gruppe inkl. MLA und KSC'!J10</f>
        <v>346610</v>
      </c>
      <c r="K10" s="6">
        <f>'DE_VIE Gruppe inkl. MLA und KSC'!K10</f>
        <v>340176</v>
      </c>
      <c r="L10" s="6"/>
      <c r="M10" s="6"/>
      <c r="N10" s="8">
        <f>'DE_VIE Gruppe inkl. MLA und KSC'!N10</f>
        <v>253.65742088410195</v>
      </c>
      <c r="O10" s="6">
        <f>'DE_VIE Gruppe inkl. MLA und KSC'!O10</f>
        <v>2075800</v>
      </c>
      <c r="P10" s="8">
        <f>'DE_VIE Gruppe inkl. MLA und KSC'!P10</f>
        <v>47.652343388791273</v>
      </c>
    </row>
    <row r="11" spans="1:16" x14ac:dyDescent="0.25">
      <c r="A11" s="5" t="s">
        <v>47</v>
      </c>
      <c r="B11" s="6">
        <f>'DE_VIE Gruppe inkl. MLA und KSC'!B11</f>
        <v>3733</v>
      </c>
      <c r="C11" s="6">
        <f>'DE_VIE Gruppe inkl. MLA und KSC'!C11</f>
        <v>2806</v>
      </c>
      <c r="D11" s="6">
        <f>'DE_VIE Gruppe inkl. MLA und KSC'!D11</f>
        <v>3879</v>
      </c>
      <c r="E11" s="6">
        <f>'DE_VIE Gruppe inkl. MLA und KSC'!E11</f>
        <v>5009</v>
      </c>
      <c r="F11" s="6">
        <f>'DE_VIE Gruppe inkl. MLA und KSC'!F11</f>
        <v>5806</v>
      </c>
      <c r="G11" s="6">
        <f>'DE_VIE Gruppe inkl. MLA und KSC'!G11</f>
        <v>8222</v>
      </c>
      <c r="H11" s="6">
        <f>'DE_VIE Gruppe inkl. MLA und KSC'!H11</f>
        <v>13578</v>
      </c>
      <c r="I11" s="6">
        <f>'DE_VIE Gruppe inkl. MLA und KSC'!I11</f>
        <v>15270</v>
      </c>
      <c r="J11" s="6">
        <f>'DE_VIE Gruppe inkl. MLA und KSC'!J11</f>
        <v>14674</v>
      </c>
      <c r="K11" s="6">
        <f>'DE_VIE Gruppe inkl. MLA und KSC'!K11</f>
        <v>14533</v>
      </c>
      <c r="L11" s="6"/>
      <c r="M11" s="6"/>
      <c r="N11" s="8">
        <f>'DE_VIE Gruppe inkl. MLA und KSC'!N11</f>
        <v>108.03034640709993</v>
      </c>
      <c r="O11" s="6">
        <f>'DE_VIE Gruppe inkl. MLA und KSC'!O11</f>
        <v>87510</v>
      </c>
      <c r="P11" s="8">
        <f>'DE_VIE Gruppe inkl. MLA und KSC'!P11</f>
        <v>-5.2537804376628916E-2</v>
      </c>
    </row>
    <row r="12" spans="1:16" x14ac:dyDescent="0.25">
      <c r="A12" s="5" t="s">
        <v>48</v>
      </c>
      <c r="B12" s="10">
        <f>'DE_VIE Gruppe inkl. MLA und KSC'!B12</f>
        <v>19734820.170000002</v>
      </c>
      <c r="C12" s="10">
        <f>'DE_VIE Gruppe inkl. MLA und KSC'!C12</f>
        <v>18543188</v>
      </c>
      <c r="D12" s="10">
        <f>'DE_VIE Gruppe inkl. MLA und KSC'!D12</f>
        <v>21546981</v>
      </c>
      <c r="E12" s="10">
        <f>'DE_VIE Gruppe inkl. MLA und KSC'!E12</f>
        <v>21803158.57</v>
      </c>
      <c r="F12" s="10">
        <f>'DE_VIE Gruppe inkl. MLA und KSC'!F12</f>
        <v>21814697.149999999</v>
      </c>
      <c r="G12" s="10">
        <f>'DE_VIE Gruppe inkl. MLA und KSC'!G12</f>
        <v>21353897.93</v>
      </c>
      <c r="H12" s="10">
        <f>'DE_VIE Gruppe inkl. MLA und KSC'!H12</f>
        <v>21691015.57</v>
      </c>
      <c r="I12" s="10">
        <f>'DE_VIE Gruppe inkl. MLA und KSC'!I12</f>
        <v>20249187.689999998</v>
      </c>
      <c r="J12" s="10">
        <f>'DE_VIE Gruppe inkl. MLA und KSC'!J12</f>
        <v>21440358.009999998</v>
      </c>
      <c r="K12" s="10">
        <f>'DE_VIE Gruppe inkl. MLA und KSC'!K12</f>
        <v>24678522.23</v>
      </c>
      <c r="L12" s="10"/>
      <c r="M12" s="10"/>
      <c r="N12" s="8">
        <f>'DE_VIE Gruppe inkl. MLA und KSC'!N12</f>
        <v>26.316917258846793</v>
      </c>
      <c r="O12" s="10">
        <f>'DE_VIE Gruppe inkl. MLA und KSC'!O12</f>
        <v>212855826.31999999</v>
      </c>
      <c r="P12" s="8">
        <f>'DE_VIE Gruppe inkl. MLA und KSC'!P12</f>
        <v>19.975916676243031</v>
      </c>
    </row>
    <row r="13" spans="1:16" x14ac:dyDescent="0.25">
      <c r="A13" s="25" t="s">
        <v>49</v>
      </c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7"/>
    </row>
    <row r="14" spans="1:16" x14ac:dyDescent="0.25">
      <c r="A14" s="5" t="s">
        <v>44</v>
      </c>
      <c r="B14" s="6">
        <f>'DE_VIE Gruppe inkl. MLA und KSC'!B14</f>
        <v>38938</v>
      </c>
      <c r="C14" s="6">
        <f>'DE_VIE Gruppe inkl. MLA und KSC'!C14</f>
        <v>27524</v>
      </c>
      <c r="D14" s="6">
        <f>'DE_VIE Gruppe inkl. MLA und KSC'!D14</f>
        <v>32033</v>
      </c>
      <c r="E14" s="6">
        <f>'DE_VIE Gruppe inkl. MLA und KSC'!E14</f>
        <v>39392</v>
      </c>
      <c r="F14" s="6">
        <f>'DE_VIE Gruppe inkl. MLA und KSC'!F14</f>
        <v>75420</v>
      </c>
      <c r="G14" s="6">
        <f>'DE_VIE Gruppe inkl. MLA und KSC'!G14</f>
        <v>190505</v>
      </c>
      <c r="H14" s="6">
        <f>'DE_VIE Gruppe inkl. MLA und KSC'!H14</f>
        <v>311692</v>
      </c>
      <c r="I14" s="6">
        <f>'DE_VIE Gruppe inkl. MLA und KSC'!I14</f>
        <v>407435</v>
      </c>
      <c r="J14" s="6">
        <f>'DE_VIE Gruppe inkl. MLA und KSC'!J14</f>
        <v>418473</v>
      </c>
      <c r="K14" s="6">
        <f>'DE_VIE Gruppe inkl. MLA und KSC'!K14</f>
        <v>428426</v>
      </c>
      <c r="L14" s="6"/>
      <c r="M14" s="6"/>
      <c r="N14" s="8">
        <f>'DE_VIE Gruppe inkl. MLA und KSC'!N14</f>
        <v>288.25693727004153</v>
      </c>
      <c r="O14" s="6">
        <f>'DE_VIE Gruppe inkl. MLA und KSC'!O14</f>
        <v>1969838</v>
      </c>
      <c r="P14" s="8">
        <f>'DE_VIE Gruppe inkl. MLA und KSC'!P14</f>
        <v>18.543539748450378</v>
      </c>
    </row>
    <row r="15" spans="1:16" x14ac:dyDescent="0.25">
      <c r="A15" s="5" t="s">
        <v>45</v>
      </c>
      <c r="B15" s="6">
        <f>'DE_VIE Gruppe inkl. MLA und KSC'!B15</f>
        <v>38784</v>
      </c>
      <c r="C15" s="6">
        <f>'DE_VIE Gruppe inkl. MLA und KSC'!C15</f>
        <v>27460</v>
      </c>
      <c r="D15" s="6">
        <f>'DE_VIE Gruppe inkl. MLA und KSC'!D15</f>
        <v>31972</v>
      </c>
      <c r="E15" s="6">
        <f>'DE_VIE Gruppe inkl. MLA und KSC'!E15</f>
        <v>39346</v>
      </c>
      <c r="F15" s="6">
        <f>'DE_VIE Gruppe inkl. MLA und KSC'!F15</f>
        <v>75387</v>
      </c>
      <c r="G15" s="6">
        <f>'DE_VIE Gruppe inkl. MLA und KSC'!G15</f>
        <v>190412</v>
      </c>
      <c r="H15" s="6">
        <f>'DE_VIE Gruppe inkl. MLA und KSC'!H15</f>
        <v>311279</v>
      </c>
      <c r="I15" s="6">
        <f>'DE_VIE Gruppe inkl. MLA und KSC'!I15</f>
        <v>406256</v>
      </c>
      <c r="J15" s="6">
        <f>'DE_VIE Gruppe inkl. MLA und KSC'!J15</f>
        <v>417938</v>
      </c>
      <c r="K15" s="6">
        <f>'DE_VIE Gruppe inkl. MLA und KSC'!K15</f>
        <v>427787</v>
      </c>
      <c r="L15" s="6"/>
      <c r="M15" s="6"/>
      <c r="N15" s="8">
        <f>'DE_VIE Gruppe inkl. MLA und KSC'!N15</f>
        <v>288.64288829130021</v>
      </c>
      <c r="O15" s="6">
        <f>'DE_VIE Gruppe inkl. MLA und KSC'!O15</f>
        <v>1966621</v>
      </c>
      <c r="P15" s="8">
        <f>'DE_VIE Gruppe inkl. MLA und KSC'!P15</f>
        <v>19.100367604755242</v>
      </c>
    </row>
    <row r="16" spans="1:16" x14ac:dyDescent="0.25">
      <c r="A16" s="5" t="s">
        <v>46</v>
      </c>
      <c r="B16" s="6">
        <f>'DE_VIE Gruppe inkl. MLA und KSC'!B16</f>
        <v>154</v>
      </c>
      <c r="C16" s="6">
        <f>'DE_VIE Gruppe inkl. MLA und KSC'!C16</f>
        <v>62</v>
      </c>
      <c r="D16" s="6">
        <f>'DE_VIE Gruppe inkl. MLA und KSC'!D16</f>
        <v>50</v>
      </c>
      <c r="E16" s="6">
        <f>'DE_VIE Gruppe inkl. MLA und KSC'!E16</f>
        <v>42</v>
      </c>
      <c r="F16" s="6">
        <f>'DE_VIE Gruppe inkl. MLA und KSC'!F16</f>
        <v>26</v>
      </c>
      <c r="G16" s="6">
        <f>'DE_VIE Gruppe inkl. MLA und KSC'!G16</f>
        <v>88</v>
      </c>
      <c r="H16" s="6">
        <f>'DE_VIE Gruppe inkl. MLA und KSC'!H16</f>
        <v>402</v>
      </c>
      <c r="I16" s="6">
        <f>'DE_VIE Gruppe inkl. MLA und KSC'!I16</f>
        <v>1150</v>
      </c>
      <c r="J16" s="6">
        <f>'DE_VIE Gruppe inkl. MLA und KSC'!J16</f>
        <v>520</v>
      </c>
      <c r="K16" s="6">
        <f>'DE_VIE Gruppe inkl. MLA und KSC'!K16</f>
        <v>632</v>
      </c>
      <c r="L16" s="6"/>
      <c r="M16" s="6"/>
      <c r="N16" s="8">
        <f>'DE_VIE Gruppe inkl. MLA und KSC'!N16</f>
        <v>146.875</v>
      </c>
      <c r="O16" s="6">
        <f>'DE_VIE Gruppe inkl. MLA und KSC'!O16</f>
        <v>3126</v>
      </c>
      <c r="P16" s="8">
        <f>'DE_VIE Gruppe inkl. MLA und KSC'!P16</f>
        <v>-69.364954919639359</v>
      </c>
    </row>
    <row r="17" spans="1:16" x14ac:dyDescent="0.25">
      <c r="A17" s="5" t="s">
        <v>47</v>
      </c>
      <c r="B17" s="6">
        <f>'DE_VIE Gruppe inkl. MLA und KSC'!B17</f>
        <v>621</v>
      </c>
      <c r="C17" s="6">
        <f>'DE_VIE Gruppe inkl. MLA und KSC'!C17</f>
        <v>442</v>
      </c>
      <c r="D17" s="6">
        <f>'DE_VIE Gruppe inkl. MLA und KSC'!D17</f>
        <v>499</v>
      </c>
      <c r="E17" s="6">
        <f>'DE_VIE Gruppe inkl. MLA und KSC'!E17</f>
        <v>673</v>
      </c>
      <c r="F17" s="6">
        <f>'DE_VIE Gruppe inkl. MLA und KSC'!F17</f>
        <v>843</v>
      </c>
      <c r="G17" s="6">
        <f>'DE_VIE Gruppe inkl. MLA und KSC'!G17</f>
        <v>1983</v>
      </c>
      <c r="H17" s="6">
        <f>'DE_VIE Gruppe inkl. MLA und KSC'!H17</f>
        <v>3402</v>
      </c>
      <c r="I17" s="6">
        <f>'DE_VIE Gruppe inkl. MLA und KSC'!I17</f>
        <v>3796</v>
      </c>
      <c r="J17" s="6">
        <f>'DE_VIE Gruppe inkl. MLA und KSC'!J17</f>
        <v>3414</v>
      </c>
      <c r="K17" s="6">
        <f>'DE_VIE Gruppe inkl. MLA und KSC'!K17</f>
        <v>3508</v>
      </c>
      <c r="L17" s="6"/>
      <c r="M17" s="6"/>
      <c r="N17" s="8">
        <f>'DE_VIE Gruppe inkl. MLA und KSC'!N17</f>
        <v>116.27620221948214</v>
      </c>
      <c r="O17" s="6">
        <f>'DE_VIE Gruppe inkl. MLA und KSC'!O17</f>
        <v>19181</v>
      </c>
      <c r="P17" s="8">
        <f>'DE_VIE Gruppe inkl. MLA und KSC'!P17</f>
        <v>10.879241574657495</v>
      </c>
    </row>
    <row r="18" spans="1:16" x14ac:dyDescent="0.25">
      <c r="A18" s="5" t="s">
        <v>48</v>
      </c>
      <c r="B18" s="10">
        <f>'DE_VIE Gruppe inkl. MLA und KSC'!B18</f>
        <v>1075380</v>
      </c>
      <c r="C18" s="10">
        <f>'DE_VIE Gruppe inkl. MLA und KSC'!C18</f>
        <v>1241127</v>
      </c>
      <c r="D18" s="10">
        <f>'DE_VIE Gruppe inkl. MLA und KSC'!D18</f>
        <v>1425188</v>
      </c>
      <c r="E18" s="10">
        <f>'DE_VIE Gruppe inkl. MLA und KSC'!E18</f>
        <v>1082436</v>
      </c>
      <c r="F18" s="10">
        <f>'DE_VIE Gruppe inkl. MLA und KSC'!F18</f>
        <v>1207734</v>
      </c>
      <c r="G18" s="10">
        <f>'DE_VIE Gruppe inkl. MLA und KSC'!G18</f>
        <v>1323766</v>
      </c>
      <c r="H18" s="10">
        <f>'DE_VIE Gruppe inkl. MLA und KSC'!H18</f>
        <v>1173056</v>
      </c>
      <c r="I18" s="10">
        <f>'DE_VIE Gruppe inkl. MLA und KSC'!I18</f>
        <v>1399617</v>
      </c>
      <c r="J18" s="10">
        <f>'DE_VIE Gruppe inkl. MLA und KSC'!J18</f>
        <v>1153652</v>
      </c>
      <c r="K18" s="10">
        <f>'DE_VIE Gruppe inkl. MLA und KSC'!K18</f>
        <v>1300514</v>
      </c>
      <c r="L18" s="10"/>
      <c r="M18" s="10"/>
      <c r="N18" s="8">
        <f>'DE_VIE Gruppe inkl. MLA und KSC'!N18</f>
        <v>5.0539238692385524</v>
      </c>
      <c r="O18" s="10">
        <f>'DE_VIE Gruppe inkl. MLA und KSC'!O18</f>
        <v>12382470</v>
      </c>
      <c r="P18" s="8">
        <f>'DE_VIE Gruppe inkl. MLA und KSC'!P18</f>
        <v>-5.9197424508245717</v>
      </c>
    </row>
    <row r="19" spans="1:16" x14ac:dyDescent="0.25">
      <c r="A19" s="25" t="s">
        <v>50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7"/>
    </row>
    <row r="20" spans="1:16" x14ac:dyDescent="0.25">
      <c r="A20" s="5" t="s">
        <v>44</v>
      </c>
      <c r="B20" s="6">
        <f>'DE_VIE Gruppe inkl. MLA und KSC'!B20</f>
        <v>2885</v>
      </c>
      <c r="C20" s="6">
        <f>'DE_VIE Gruppe inkl. MLA und KSC'!C20</f>
        <v>1791</v>
      </c>
      <c r="D20" s="6">
        <f>'DE_VIE Gruppe inkl. MLA und KSC'!D20</f>
        <v>1459</v>
      </c>
      <c r="E20" s="6">
        <f>'DE_VIE Gruppe inkl. MLA und KSC'!E20</f>
        <v>2288</v>
      </c>
      <c r="F20" s="6">
        <f>'DE_VIE Gruppe inkl. MLA und KSC'!F20</f>
        <v>4260</v>
      </c>
      <c r="G20" s="6">
        <f>'DE_VIE Gruppe inkl. MLA und KSC'!G20</f>
        <v>10543</v>
      </c>
      <c r="H20" s="6">
        <f>'DE_VIE Gruppe inkl. MLA und KSC'!H20</f>
        <v>30876</v>
      </c>
      <c r="I20" s="6">
        <f>'DE_VIE Gruppe inkl. MLA und KSC'!I20</f>
        <v>38210</v>
      </c>
      <c r="J20" s="6">
        <f>'DE_VIE Gruppe inkl. MLA und KSC'!J20</f>
        <v>23766</v>
      </c>
      <c r="K20" s="6">
        <f>'DE_VIE Gruppe inkl. MLA und KSC'!K20</f>
        <v>19272</v>
      </c>
      <c r="L20" s="6"/>
      <c r="M20" s="6"/>
      <c r="N20" s="8">
        <f>'DE_VIE Gruppe inkl. MLA und KSC'!N20</f>
        <v>244.69683419781791</v>
      </c>
      <c r="O20" s="6">
        <f>'DE_VIE Gruppe inkl. MLA und KSC'!O20</f>
        <v>135350</v>
      </c>
      <c r="P20" s="8">
        <f>'DE_VIE Gruppe inkl. MLA und KSC'!P20</f>
        <v>50.053768805223896</v>
      </c>
    </row>
    <row r="21" spans="1:16" x14ac:dyDescent="0.25">
      <c r="A21" s="5" t="s">
        <v>45</v>
      </c>
      <c r="B21" s="6">
        <f>'DE_VIE Gruppe inkl. MLA und KSC'!B21</f>
        <v>2885</v>
      </c>
      <c r="C21" s="6">
        <f>'DE_VIE Gruppe inkl. MLA und KSC'!C21</f>
        <v>1791</v>
      </c>
      <c r="D21" s="6">
        <f>'DE_VIE Gruppe inkl. MLA und KSC'!D21</f>
        <v>1459</v>
      </c>
      <c r="E21" s="6">
        <f>'DE_VIE Gruppe inkl. MLA und KSC'!E21</f>
        <v>2288</v>
      </c>
      <c r="F21" s="6">
        <f>'DE_VIE Gruppe inkl. MLA und KSC'!F21</f>
        <v>4260</v>
      </c>
      <c r="G21" s="6">
        <f>'DE_VIE Gruppe inkl. MLA und KSC'!G21</f>
        <v>10543</v>
      </c>
      <c r="H21" s="6">
        <f>'DE_VIE Gruppe inkl. MLA und KSC'!H21</f>
        <v>30876</v>
      </c>
      <c r="I21" s="6">
        <f>'DE_VIE Gruppe inkl. MLA und KSC'!I21</f>
        <v>38210</v>
      </c>
      <c r="J21" s="6">
        <f>'DE_VIE Gruppe inkl. MLA und KSC'!J21</f>
        <v>23766</v>
      </c>
      <c r="K21" s="6">
        <f>'DE_VIE Gruppe inkl. MLA und KSC'!K21</f>
        <v>19272</v>
      </c>
      <c r="L21" s="6"/>
      <c r="M21" s="6"/>
      <c r="N21" s="8">
        <f>'DE_VIE Gruppe inkl. MLA und KSC'!N21</f>
        <v>244.69683419781791</v>
      </c>
      <c r="O21" s="6">
        <f>'DE_VIE Gruppe inkl. MLA und KSC'!O21</f>
        <v>135350</v>
      </c>
      <c r="P21" s="8">
        <f>'DE_VIE Gruppe inkl. MLA und KSC'!P21</f>
        <v>50.193637160580138</v>
      </c>
    </row>
    <row r="22" spans="1:16" x14ac:dyDescent="0.25">
      <c r="A22" s="5" t="s">
        <v>46</v>
      </c>
      <c r="B22" s="6">
        <f>'DE_VIE Gruppe inkl. MLA und KSC'!B22</f>
        <v>0</v>
      </c>
      <c r="C22" s="6">
        <f>'DE_VIE Gruppe inkl. MLA und KSC'!C22</f>
        <v>0</v>
      </c>
      <c r="D22" s="6">
        <f>'DE_VIE Gruppe inkl. MLA und KSC'!D22</f>
        <v>0</v>
      </c>
      <c r="E22" s="6">
        <f>'DE_VIE Gruppe inkl. MLA und KSC'!E22</f>
        <v>0</v>
      </c>
      <c r="F22" s="6">
        <f>'DE_VIE Gruppe inkl. MLA und KSC'!F22</f>
        <v>0</v>
      </c>
      <c r="G22" s="6">
        <f>'DE_VIE Gruppe inkl. MLA und KSC'!G22</f>
        <v>0</v>
      </c>
      <c r="H22" s="6">
        <f>'DE_VIE Gruppe inkl. MLA und KSC'!H22</f>
        <v>0</v>
      </c>
      <c r="I22" s="6">
        <f>'DE_VIE Gruppe inkl. MLA und KSC'!I22</f>
        <v>0</v>
      </c>
      <c r="J22" s="6">
        <f>'DE_VIE Gruppe inkl. MLA und KSC'!J22</f>
        <v>0</v>
      </c>
      <c r="K22" s="6">
        <f>'DE_VIE Gruppe inkl. MLA und KSC'!K22</f>
        <v>0</v>
      </c>
      <c r="L22" s="6"/>
      <c r="M22" s="6"/>
      <c r="N22" s="8"/>
      <c r="O22" s="6">
        <f>'DE_VIE Gruppe inkl. MLA und KSC'!O22</f>
        <v>0</v>
      </c>
      <c r="P22" s="8"/>
    </row>
    <row r="23" spans="1:16" x14ac:dyDescent="0.25">
      <c r="A23" s="5" t="s">
        <v>47</v>
      </c>
      <c r="B23" s="6">
        <f>'DE_VIE Gruppe inkl. MLA und KSC'!B23</f>
        <v>38</v>
      </c>
      <c r="C23" s="6">
        <f>'DE_VIE Gruppe inkl. MLA und KSC'!C23</f>
        <v>16</v>
      </c>
      <c r="D23" s="6">
        <f>'DE_VIE Gruppe inkl. MLA und KSC'!D23</f>
        <v>18</v>
      </c>
      <c r="E23" s="6">
        <f>'DE_VIE Gruppe inkl. MLA und KSC'!E23</f>
        <v>30</v>
      </c>
      <c r="F23" s="6">
        <f>'DE_VIE Gruppe inkl. MLA und KSC'!F23</f>
        <v>48</v>
      </c>
      <c r="G23" s="6">
        <f>'DE_VIE Gruppe inkl. MLA und KSC'!G23</f>
        <v>114</v>
      </c>
      <c r="H23" s="6">
        <f>'DE_VIE Gruppe inkl. MLA und KSC'!H23</f>
        <v>232</v>
      </c>
      <c r="I23" s="6">
        <f>'DE_VIE Gruppe inkl. MLA und KSC'!I23</f>
        <v>256</v>
      </c>
      <c r="J23" s="6">
        <f>'DE_VIE Gruppe inkl. MLA und KSC'!J23</f>
        <v>220</v>
      </c>
      <c r="K23" s="6">
        <f>'DE_VIE Gruppe inkl. MLA und KSC'!K23</f>
        <v>174</v>
      </c>
      <c r="L23" s="6"/>
      <c r="M23" s="6"/>
      <c r="N23" s="8">
        <f>'DE_VIE Gruppe inkl. MLA und KSC'!N23</f>
        <v>64.150943396226424</v>
      </c>
      <c r="O23" s="6">
        <f>'DE_VIE Gruppe inkl. MLA und KSC'!O23</f>
        <v>1146</v>
      </c>
      <c r="P23" s="8">
        <f>'DE_VIE Gruppe inkl. MLA und KSC'!P23</f>
        <v>-17.016654598117309</v>
      </c>
    </row>
    <row r="24" spans="1:16" x14ac:dyDescent="0.25">
      <c r="A24" s="5" t="s">
        <v>48</v>
      </c>
      <c r="B24" s="10">
        <f>'DE_VIE Gruppe inkl. MLA und KSC'!B24</f>
        <v>0</v>
      </c>
      <c r="C24" s="10">
        <f>'DE_VIE Gruppe inkl. MLA und KSC'!C24</f>
        <v>0</v>
      </c>
      <c r="D24" s="10">
        <f>'DE_VIE Gruppe inkl. MLA und KSC'!D24</f>
        <v>0</v>
      </c>
      <c r="E24" s="10">
        <f>'DE_VIE Gruppe inkl. MLA und KSC'!E24</f>
        <v>0</v>
      </c>
      <c r="F24" s="10">
        <f>'DE_VIE Gruppe inkl. MLA und KSC'!F24</f>
        <v>0</v>
      </c>
      <c r="G24" s="10">
        <f>'DE_VIE Gruppe inkl. MLA und KSC'!G24</f>
        <v>0</v>
      </c>
      <c r="H24" s="10">
        <f>'DE_VIE Gruppe inkl. MLA und KSC'!H24</f>
        <v>0</v>
      </c>
      <c r="I24" s="10">
        <f>'DE_VIE Gruppe inkl. MLA und KSC'!I24</f>
        <v>0</v>
      </c>
      <c r="J24" s="10">
        <f>'DE_VIE Gruppe inkl. MLA und KSC'!J24</f>
        <v>0</v>
      </c>
      <c r="K24" s="10">
        <f>'DE_VIE Gruppe inkl. MLA und KSC'!K24</f>
        <v>0</v>
      </c>
      <c r="L24" s="10"/>
      <c r="M24" s="10"/>
      <c r="N24" s="8"/>
      <c r="O24" s="10">
        <f>'DE_VIE Gruppe inkl. MLA und KSC'!O24</f>
        <v>0</v>
      </c>
      <c r="P24" s="8">
        <f>'DE_VIE Gruppe inkl. MLA und KSC'!P24</f>
        <v>-100</v>
      </c>
    </row>
    <row r="25" spans="1:16" x14ac:dyDescent="0.25">
      <c r="A25" s="25" t="s">
        <v>51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7"/>
    </row>
    <row r="26" spans="1:16" x14ac:dyDescent="0.25">
      <c r="A26" s="5" t="s">
        <v>44</v>
      </c>
      <c r="B26" s="6">
        <f>'DE_VIE Gruppe inkl. MLA und KSC'!B26</f>
        <v>240118</v>
      </c>
      <c r="C26" s="6">
        <f>'DE_VIE Gruppe inkl. MLA und KSC'!C26</f>
        <v>188101</v>
      </c>
      <c r="D26" s="6">
        <f>'DE_VIE Gruppe inkl. MLA und KSC'!D26</f>
        <v>249129</v>
      </c>
      <c r="E26" s="6">
        <f>'DE_VIE Gruppe inkl. MLA und KSC'!E26</f>
        <v>310807</v>
      </c>
      <c r="F26" s="6">
        <f>'DE_VIE Gruppe inkl. MLA und KSC'!F26</f>
        <v>479198</v>
      </c>
      <c r="G26" s="6">
        <f>'DE_VIE Gruppe inkl. MLA und KSC'!G26</f>
        <v>926278</v>
      </c>
      <c r="H26" s="6">
        <f>'DE_VIE Gruppe inkl. MLA und KSC'!H26</f>
        <v>1817202</v>
      </c>
      <c r="I26" s="6">
        <f>'DE_VIE Gruppe inkl. MLA und KSC'!I26</f>
        <v>2223791</v>
      </c>
      <c r="J26" s="6">
        <f>'DE_VIE Gruppe inkl. MLA und KSC'!J26</f>
        <v>2017554</v>
      </c>
      <c r="K26" s="6">
        <f>'DE_VIE Gruppe inkl. MLA und KSC'!K26</f>
        <v>2020853</v>
      </c>
      <c r="L26" s="6"/>
      <c r="M26" s="6"/>
      <c r="N26" s="8">
        <f>'DE_VIE Gruppe inkl. MLA und KSC'!N26</f>
        <v>309.04312166527677</v>
      </c>
      <c r="O26" s="6">
        <f>'DE_VIE Gruppe inkl. MLA und KSC'!O26</f>
        <v>10473031</v>
      </c>
      <c r="P26" s="8">
        <f>'DE_VIE Gruppe inkl. MLA und KSC'!P26</f>
        <v>14.373268994146148</v>
      </c>
    </row>
    <row r="27" spans="1:16" x14ac:dyDescent="0.25">
      <c r="A27" s="5" t="s">
        <v>45</v>
      </c>
      <c r="B27" s="6">
        <f>'DE_VIE Gruppe inkl. MLA und KSC'!B27</f>
        <v>189979</v>
      </c>
      <c r="C27" s="6">
        <f>'DE_VIE Gruppe inkl. MLA und KSC'!C27</f>
        <v>151366</v>
      </c>
      <c r="D27" s="6">
        <f>'DE_VIE Gruppe inkl. MLA und KSC'!D27</f>
        <v>189268</v>
      </c>
      <c r="E27" s="6">
        <f>'DE_VIE Gruppe inkl. MLA und KSC'!E27</f>
        <v>219288</v>
      </c>
      <c r="F27" s="6">
        <f>'DE_VIE Gruppe inkl. MLA und KSC'!F27</f>
        <v>333227</v>
      </c>
      <c r="G27" s="6">
        <f>'DE_VIE Gruppe inkl. MLA und KSC'!G27</f>
        <v>733985</v>
      </c>
      <c r="H27" s="6">
        <f>'DE_VIE Gruppe inkl. MLA und KSC'!H27</f>
        <v>1443774</v>
      </c>
      <c r="I27" s="6">
        <f>'DE_VIE Gruppe inkl. MLA und KSC'!I27</f>
        <v>1757268</v>
      </c>
      <c r="J27" s="6">
        <f>'DE_VIE Gruppe inkl. MLA und KSC'!J27</f>
        <v>1666243</v>
      </c>
      <c r="K27" s="6">
        <f>'DE_VIE Gruppe inkl. MLA und KSC'!K27</f>
        <v>1676911</v>
      </c>
      <c r="L27" s="6"/>
      <c r="M27" s="6"/>
      <c r="N27" s="8">
        <f>'DE_VIE Gruppe inkl. MLA und KSC'!N27</f>
        <v>323.9623495384709</v>
      </c>
      <c r="O27" s="6">
        <f>'DE_VIE Gruppe inkl. MLA und KSC'!O27</f>
        <v>8361309</v>
      </c>
      <c r="P27" s="8">
        <f>'DE_VIE Gruppe inkl. MLA und KSC'!P27</f>
        <v>8.1824913347875228</v>
      </c>
    </row>
    <row r="28" spans="1:16" x14ac:dyDescent="0.25">
      <c r="A28" s="5" t="s">
        <v>46</v>
      </c>
      <c r="B28" s="6">
        <f>'DE_VIE Gruppe inkl. MLA und KSC'!B28</f>
        <v>47520</v>
      </c>
      <c r="C28" s="6">
        <f>'DE_VIE Gruppe inkl. MLA und KSC'!C28</f>
        <v>35146</v>
      </c>
      <c r="D28" s="6">
        <f>'DE_VIE Gruppe inkl. MLA und KSC'!D28</f>
        <v>57142</v>
      </c>
      <c r="E28" s="6">
        <f>'DE_VIE Gruppe inkl. MLA und KSC'!E28</f>
        <v>89642</v>
      </c>
      <c r="F28" s="6">
        <f>'DE_VIE Gruppe inkl. MLA und KSC'!F28</f>
        <v>143762</v>
      </c>
      <c r="G28" s="6">
        <f>'DE_VIE Gruppe inkl. MLA und KSC'!G28</f>
        <v>188540</v>
      </c>
      <c r="H28" s="6">
        <f>'DE_VIE Gruppe inkl. MLA und KSC'!H28</f>
        <v>367628</v>
      </c>
      <c r="I28" s="6">
        <f>'DE_VIE Gruppe inkl. MLA und KSC'!I28</f>
        <v>461608</v>
      </c>
      <c r="J28" s="6">
        <f>'DE_VIE Gruppe inkl. MLA und KSC'!J28</f>
        <v>347130</v>
      </c>
      <c r="K28" s="6">
        <f>'DE_VIE Gruppe inkl. MLA und KSC'!K28</f>
        <v>340808</v>
      </c>
      <c r="L28" s="6"/>
      <c r="M28" s="6"/>
      <c r="N28" s="8">
        <f>'DE_VIE Gruppe inkl. MLA und KSC'!N28</f>
        <v>253.3739786819294</v>
      </c>
      <c r="O28" s="6">
        <f>'DE_VIE Gruppe inkl. MLA und KSC'!O28</f>
        <v>2078926</v>
      </c>
      <c r="P28" s="8">
        <f>'DE_VIE Gruppe inkl. MLA und KSC'!P28</f>
        <v>46.809135680762438</v>
      </c>
    </row>
    <row r="29" spans="1:16" x14ac:dyDescent="0.25">
      <c r="A29" s="5" t="s">
        <v>47</v>
      </c>
      <c r="B29" s="6">
        <f>'DE_VIE Gruppe inkl. MLA und KSC'!B29</f>
        <v>4392</v>
      </c>
      <c r="C29" s="6">
        <f>'DE_VIE Gruppe inkl. MLA und KSC'!C29</f>
        <v>3264</v>
      </c>
      <c r="D29" s="6">
        <f>'DE_VIE Gruppe inkl. MLA und KSC'!D29</f>
        <v>4396</v>
      </c>
      <c r="E29" s="6">
        <f>'DE_VIE Gruppe inkl. MLA und KSC'!E29</f>
        <v>5712</v>
      </c>
      <c r="F29" s="6">
        <f>'DE_VIE Gruppe inkl. MLA und KSC'!F29</f>
        <v>6697</v>
      </c>
      <c r="G29" s="6">
        <f>'DE_VIE Gruppe inkl. MLA und KSC'!G29</f>
        <v>10319</v>
      </c>
      <c r="H29" s="6">
        <f>'DE_VIE Gruppe inkl. MLA und KSC'!H29</f>
        <v>17212</v>
      </c>
      <c r="I29" s="6">
        <f>'DE_VIE Gruppe inkl. MLA und KSC'!I29</f>
        <v>19322</v>
      </c>
      <c r="J29" s="6">
        <f>'DE_VIE Gruppe inkl. MLA und KSC'!J29</f>
        <v>18308</v>
      </c>
      <c r="K29" s="6">
        <f>'DE_VIE Gruppe inkl. MLA und KSC'!K29</f>
        <v>18215</v>
      </c>
      <c r="L29" s="6"/>
      <c r="M29" s="6"/>
      <c r="N29" s="8">
        <f>'DE_VIE Gruppe inkl. MLA und KSC'!N29</f>
        <v>109.03144365389031</v>
      </c>
      <c r="O29" s="6">
        <f>'DE_VIE Gruppe inkl. MLA und KSC'!O29</f>
        <v>107837</v>
      </c>
      <c r="P29" s="8">
        <f>'DE_VIE Gruppe inkl. MLA und KSC'!P29</f>
        <v>1.5070221017357666</v>
      </c>
    </row>
    <row r="30" spans="1:16" x14ac:dyDescent="0.25">
      <c r="A30" s="5" t="s">
        <v>48</v>
      </c>
      <c r="B30" s="10">
        <f>'DE_VIE Gruppe inkl. MLA und KSC'!B30</f>
        <v>20810200.170000002</v>
      </c>
      <c r="C30" s="10">
        <f>'DE_VIE Gruppe inkl. MLA und KSC'!C30</f>
        <v>19784315</v>
      </c>
      <c r="D30" s="10">
        <f>'DE_VIE Gruppe inkl. MLA und KSC'!D30</f>
        <v>22972169</v>
      </c>
      <c r="E30" s="10">
        <f>'DE_VIE Gruppe inkl. MLA und KSC'!E30</f>
        <v>22885594.57</v>
      </c>
      <c r="F30" s="10">
        <f>'DE_VIE Gruppe inkl. MLA und KSC'!F30</f>
        <v>23022431.149999999</v>
      </c>
      <c r="G30" s="10">
        <f>'DE_VIE Gruppe inkl. MLA und KSC'!G30</f>
        <v>22677663.93</v>
      </c>
      <c r="H30" s="10">
        <f>'DE_VIE Gruppe inkl. MLA und KSC'!H30</f>
        <v>22864071.57</v>
      </c>
      <c r="I30" s="10">
        <f>'DE_VIE Gruppe inkl. MLA und KSC'!I30</f>
        <v>21648804.689999998</v>
      </c>
      <c r="J30" s="10">
        <f>'DE_VIE Gruppe inkl. MLA und KSC'!J30</f>
        <v>22594010.009999998</v>
      </c>
      <c r="K30" s="10">
        <f>'DE_VIE Gruppe inkl. MLA und KSC'!K30</f>
        <v>25979036.23</v>
      </c>
      <c r="L30" s="10"/>
      <c r="M30" s="10"/>
      <c r="N30" s="8">
        <f>'DE_VIE Gruppe inkl. MLA und KSC'!N30</f>
        <v>25.049885732510969</v>
      </c>
      <c r="O30" s="10">
        <f>'DE_VIE Gruppe inkl. MLA und KSC'!O30</f>
        <v>225238296.31999999</v>
      </c>
      <c r="P30" s="8">
        <f>'DE_VIE Gruppe inkl. MLA und KSC'!P30</f>
        <v>18.184598814176709</v>
      </c>
    </row>
    <row r="31" spans="1:16" x14ac:dyDescent="0.25">
      <c r="A31" s="18" t="s">
        <v>61</v>
      </c>
    </row>
    <row r="33" spans="1:16" x14ac:dyDescent="0.25">
      <c r="B33" s="28">
        <v>2020</v>
      </c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</row>
    <row r="34" spans="1:16" s="1" customFormat="1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9" t="s">
        <v>41</v>
      </c>
      <c r="O34" s="2"/>
      <c r="P34" s="9" t="s">
        <v>41</v>
      </c>
    </row>
    <row r="35" spans="1:16" s="1" customFormat="1" x14ac:dyDescent="0.25">
      <c r="B35" s="9" t="s">
        <v>32</v>
      </c>
      <c r="C35" s="9" t="s">
        <v>33</v>
      </c>
      <c r="D35" s="9" t="s">
        <v>34</v>
      </c>
      <c r="E35" s="9" t="s">
        <v>14</v>
      </c>
      <c r="F35" s="9" t="s">
        <v>35</v>
      </c>
      <c r="G35" s="9" t="s">
        <v>36</v>
      </c>
      <c r="H35" s="9" t="s">
        <v>37</v>
      </c>
      <c r="I35" s="9" t="s">
        <v>15</v>
      </c>
      <c r="J35" s="9" t="s">
        <v>16</v>
      </c>
      <c r="K35" s="9" t="s">
        <v>38</v>
      </c>
      <c r="L35" s="9" t="s">
        <v>18</v>
      </c>
      <c r="M35" s="9" t="s">
        <v>39</v>
      </c>
      <c r="N35" s="9" t="s">
        <v>42</v>
      </c>
      <c r="O35" s="9" t="s">
        <v>40</v>
      </c>
      <c r="P35" s="9" t="s">
        <v>43</v>
      </c>
    </row>
    <row r="36" spans="1:16" x14ac:dyDescent="0.25">
      <c r="A36" s="25" t="s">
        <v>31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7"/>
    </row>
    <row r="37" spans="1:16" x14ac:dyDescent="0.25">
      <c r="A37" s="5" t="s">
        <v>44</v>
      </c>
      <c r="B37" s="6">
        <f>'DE_VIE Gruppe inkl. MLA und KSC'!B37</f>
        <v>2093673</v>
      </c>
      <c r="C37" s="6">
        <f>'DE_VIE Gruppe inkl. MLA und KSC'!C37</f>
        <v>2017461</v>
      </c>
      <c r="D37" s="6">
        <f>'DE_VIE Gruppe inkl. MLA und KSC'!D37</f>
        <v>808454</v>
      </c>
      <c r="E37" s="6">
        <f>'DE_VIE Gruppe inkl. MLA und KSC'!E37</f>
        <v>12632</v>
      </c>
      <c r="F37" s="6">
        <f>'DE_VIE Gruppe inkl. MLA und KSC'!F37</f>
        <v>20202</v>
      </c>
      <c r="G37" s="6">
        <f>'DE_VIE Gruppe inkl. MLA und KSC'!G37</f>
        <v>138124</v>
      </c>
      <c r="H37" s="6">
        <f>'DE_VIE Gruppe inkl. MLA und KSC'!H37</f>
        <v>576370</v>
      </c>
      <c r="I37" s="6">
        <f>'DE_VIE Gruppe inkl. MLA und KSC'!I37</f>
        <v>797716</v>
      </c>
      <c r="J37" s="6">
        <f>'DE_VIE Gruppe inkl. MLA und KSC'!J37</f>
        <v>562247</v>
      </c>
      <c r="K37" s="6">
        <f>'DE_VIE Gruppe inkl. MLA und KSC'!K37</f>
        <v>378107</v>
      </c>
      <c r="L37" s="6">
        <f>'DE_VIE Gruppe inkl. MLA und KSC'!L37</f>
        <v>181115</v>
      </c>
      <c r="M37" s="6">
        <f>'DE_VIE Gruppe inkl. MLA und KSC'!M37</f>
        <v>226837</v>
      </c>
      <c r="N37" s="8">
        <f>'DE_VIE Gruppe inkl. MLA und KSC'!N37</f>
        <v>-90.804544116800528</v>
      </c>
      <c r="O37" s="6">
        <f>SUM(B37:M37)</f>
        <v>7812938</v>
      </c>
      <c r="P37" s="8">
        <f>'DE_VIE Gruppe inkl. MLA und KSC'!P37</f>
        <v>-75.324075034736225</v>
      </c>
    </row>
    <row r="38" spans="1:16" x14ac:dyDescent="0.25">
      <c r="A38" s="5" t="s">
        <v>45</v>
      </c>
      <c r="B38" s="6">
        <f>'DE_VIE Gruppe inkl. MLA und KSC'!B38</f>
        <v>1663642</v>
      </c>
      <c r="C38" s="6">
        <f>'DE_VIE Gruppe inkl. MLA und KSC'!C38</f>
        <v>1631827</v>
      </c>
      <c r="D38" s="6">
        <f>'DE_VIE Gruppe inkl. MLA und KSC'!D38</f>
        <v>656558</v>
      </c>
      <c r="E38" s="6">
        <f>'DE_VIE Gruppe inkl. MLA und KSC'!E38</f>
        <v>12263</v>
      </c>
      <c r="F38" s="6">
        <f>'DE_VIE Gruppe inkl. MLA und KSC'!F38</f>
        <v>19531</v>
      </c>
      <c r="G38" s="6">
        <f>'DE_VIE Gruppe inkl. MLA und KSC'!G38</f>
        <v>120802</v>
      </c>
      <c r="H38" s="6">
        <f>'DE_VIE Gruppe inkl. MLA und KSC'!H38</f>
        <v>486402</v>
      </c>
      <c r="I38" s="6">
        <f>'DE_VIE Gruppe inkl. MLA und KSC'!I38</f>
        <v>663369</v>
      </c>
      <c r="J38" s="6">
        <f>'DE_VIE Gruppe inkl. MLA und KSC'!J38</f>
        <v>453282</v>
      </c>
      <c r="K38" s="6">
        <f>'DE_VIE Gruppe inkl. MLA und KSC'!K38</f>
        <v>279870</v>
      </c>
      <c r="L38" s="6">
        <f>'DE_VIE Gruppe inkl. MLA und KSC'!L38</f>
        <v>138670</v>
      </c>
      <c r="M38" s="6">
        <f>'DE_VIE Gruppe inkl. MLA und KSC'!M38</f>
        <v>172664</v>
      </c>
      <c r="N38" s="8">
        <f>'DE_VIE Gruppe inkl. MLA und KSC'!N38</f>
        <v>-91.379812173524073</v>
      </c>
      <c r="O38" s="6">
        <f t="shared" ref="O38:O41" si="0">SUM(B38:M38)</f>
        <v>6298880</v>
      </c>
      <c r="P38" s="8">
        <f>'DE_VIE Gruppe inkl. MLA und KSC'!P38</f>
        <v>-74.098205406090017</v>
      </c>
    </row>
    <row r="39" spans="1:16" x14ac:dyDescent="0.25">
      <c r="A39" s="5" t="s">
        <v>46</v>
      </c>
      <c r="B39" s="6">
        <f>'DE_VIE Gruppe inkl. MLA und KSC'!B39</f>
        <v>426678</v>
      </c>
      <c r="C39" s="6">
        <f>'DE_VIE Gruppe inkl. MLA und KSC'!C39</f>
        <v>384614</v>
      </c>
      <c r="D39" s="6">
        <f>'DE_VIE Gruppe inkl. MLA und KSC'!D39</f>
        <v>150494</v>
      </c>
      <c r="E39" s="6">
        <f>'DE_VIE Gruppe inkl. MLA und KSC'!E39</f>
        <v>324</v>
      </c>
      <c r="F39" s="6">
        <f>'DE_VIE Gruppe inkl. MLA und KSC'!F39</f>
        <v>472</v>
      </c>
      <c r="G39" s="6">
        <f>'DE_VIE Gruppe inkl. MLA und KSC'!G39</f>
        <v>17296</v>
      </c>
      <c r="H39" s="6">
        <f>'DE_VIE Gruppe inkl. MLA und KSC'!H39</f>
        <v>89412</v>
      </c>
      <c r="I39" s="6">
        <f>'DE_VIE Gruppe inkl. MLA und KSC'!I39</f>
        <v>133098</v>
      </c>
      <c r="J39" s="6">
        <f>'DE_VIE Gruppe inkl. MLA und KSC'!J39</f>
        <v>107294</v>
      </c>
      <c r="K39" s="6">
        <f>'DE_VIE Gruppe inkl. MLA und KSC'!K39</f>
        <v>96188</v>
      </c>
      <c r="L39" s="6">
        <f>'DE_VIE Gruppe inkl. MLA und KSC'!L39</f>
        <v>40612</v>
      </c>
      <c r="M39" s="6">
        <f>'DE_VIE Gruppe inkl. MLA und KSC'!M39</f>
        <v>51464</v>
      </c>
      <c r="N39" s="8">
        <f>'DE_VIE Gruppe inkl. MLA und KSC'!N39</f>
        <v>-88.739716436198151</v>
      </c>
      <c r="O39" s="6">
        <f t="shared" si="0"/>
        <v>1497946</v>
      </c>
      <c r="P39" s="8">
        <f>'DE_VIE Gruppe inkl. MLA und KSC'!P39</f>
        <v>-79.16586461162548</v>
      </c>
    </row>
    <row r="40" spans="1:16" x14ac:dyDescent="0.25">
      <c r="A40" s="5" t="s">
        <v>47</v>
      </c>
      <c r="B40" s="6">
        <f>'DE_VIE Gruppe inkl. MLA und KSC'!B40</f>
        <v>19507</v>
      </c>
      <c r="C40" s="6">
        <f>'DE_VIE Gruppe inkl. MLA und KSC'!C40</f>
        <v>18627</v>
      </c>
      <c r="D40" s="6">
        <f>'DE_VIE Gruppe inkl. MLA und KSC'!D40</f>
        <v>10479</v>
      </c>
      <c r="E40" s="6">
        <f>'DE_VIE Gruppe inkl. MLA und KSC'!E40</f>
        <v>960</v>
      </c>
      <c r="F40" s="6">
        <f>'DE_VIE Gruppe inkl. MLA und KSC'!F40</f>
        <v>1067</v>
      </c>
      <c r="G40" s="6">
        <f>'DE_VIE Gruppe inkl. MLA und KSC'!G40</f>
        <v>2453</v>
      </c>
      <c r="H40" s="6">
        <f>'DE_VIE Gruppe inkl. MLA und KSC'!H40</f>
        <v>7648</v>
      </c>
      <c r="I40" s="6">
        <f>'DE_VIE Gruppe inkl. MLA und KSC'!I40</f>
        <v>10494</v>
      </c>
      <c r="J40" s="6">
        <f>'DE_VIE Gruppe inkl. MLA und KSC'!J40</f>
        <v>9335</v>
      </c>
      <c r="K40" s="6">
        <f>'DE_VIE Gruppe inkl. MLA und KSC'!K40</f>
        <v>6986</v>
      </c>
      <c r="L40" s="6">
        <f>'DE_VIE Gruppe inkl. MLA und KSC'!L40</f>
        <v>4247</v>
      </c>
      <c r="M40" s="6">
        <f>'DE_VIE Gruppe inkl. MLA und KSC'!M40</f>
        <v>4077</v>
      </c>
      <c r="N40" s="8">
        <f>'DE_VIE Gruppe inkl. MLA und KSC'!N40</f>
        <v>-80.271944256266337</v>
      </c>
      <c r="O40" s="6">
        <f t="shared" si="0"/>
        <v>95880</v>
      </c>
      <c r="P40" s="8">
        <f>'DE_VIE Gruppe inkl. MLA und KSC'!P40</f>
        <v>-64.063237906762311</v>
      </c>
    </row>
    <row r="41" spans="1:16" x14ac:dyDescent="0.25">
      <c r="A41" s="5" t="s">
        <v>48</v>
      </c>
      <c r="B41" s="10">
        <f>'DE_VIE Gruppe inkl. MLA und KSC'!B41</f>
        <v>20356489.949999999</v>
      </c>
      <c r="C41" s="10">
        <f>'DE_VIE Gruppe inkl. MLA und KSC'!C41</f>
        <v>20824035</v>
      </c>
      <c r="D41" s="10">
        <f>'DE_VIE Gruppe inkl. MLA und KSC'!D41</f>
        <v>22143747</v>
      </c>
      <c r="E41" s="10">
        <f>'DE_VIE Gruppe inkl. MLA und KSC'!E41</f>
        <v>14538631.26</v>
      </c>
      <c r="F41" s="10">
        <f>'DE_VIE Gruppe inkl. MLA und KSC'!F41</f>
        <v>15545000</v>
      </c>
      <c r="G41" s="10">
        <f>'DE_VIE Gruppe inkl. MLA und KSC'!G41</f>
        <v>14422685</v>
      </c>
      <c r="H41" s="10">
        <f>'DE_VIE Gruppe inkl. MLA und KSC'!H41</f>
        <v>15846510.439999999</v>
      </c>
      <c r="I41" s="10">
        <f>'DE_VIE Gruppe inkl. MLA und KSC'!I41</f>
        <v>16048856.9</v>
      </c>
      <c r="J41" s="10">
        <f>'DE_VIE Gruppe inkl. MLA und KSC'!J41</f>
        <v>18152517</v>
      </c>
      <c r="K41" s="10">
        <f>'DE_VIE Gruppe inkl. MLA und KSC'!K41</f>
        <v>19536989</v>
      </c>
      <c r="L41" s="10">
        <f>'DE_VIE Gruppe inkl. MLA und KSC'!L41</f>
        <v>20805034</v>
      </c>
      <c r="M41" s="10">
        <f>'DE_VIE Gruppe inkl. MLA und KSC'!M41</f>
        <v>19667495.670000002</v>
      </c>
      <c r="N41" s="8">
        <f>'DE_VIE Gruppe inkl. MLA und KSC'!N41</f>
        <v>-13.48544226881565</v>
      </c>
      <c r="O41" s="10">
        <f t="shared" si="0"/>
        <v>217887991.22000003</v>
      </c>
      <c r="P41" s="8">
        <f>'DE_VIE Gruppe inkl. MLA und KSC'!P41</f>
        <v>-23.226443211322724</v>
      </c>
    </row>
    <row r="42" spans="1:16" x14ac:dyDescent="0.25">
      <c r="A42" s="25" t="s">
        <v>49</v>
      </c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7"/>
    </row>
    <row r="43" spans="1:16" x14ac:dyDescent="0.25">
      <c r="A43" s="5" t="s">
        <v>44</v>
      </c>
      <c r="B43" s="6">
        <f>'DE_VIE Gruppe inkl. MLA und KSC'!B43</f>
        <v>418096</v>
      </c>
      <c r="C43" s="6">
        <f>'DE_VIE Gruppe inkl. MLA und KSC'!C43</f>
        <v>421567</v>
      </c>
      <c r="D43" s="6">
        <f>'DE_VIE Gruppe inkl. MLA und KSC'!D43</f>
        <v>169388</v>
      </c>
      <c r="E43" s="6">
        <f>'DE_VIE Gruppe inkl. MLA und KSC'!E43</f>
        <v>2370</v>
      </c>
      <c r="F43" s="6">
        <f>'DE_VIE Gruppe inkl. MLA und KSC'!F43</f>
        <v>3081</v>
      </c>
      <c r="G43" s="6">
        <f>'DE_VIE Gruppe inkl. MLA und KSC'!G43</f>
        <v>3348</v>
      </c>
      <c r="H43" s="6">
        <f>'DE_VIE Gruppe inkl. MLA und KSC'!H43</f>
        <v>152818</v>
      </c>
      <c r="I43" s="6">
        <f>'DE_VIE Gruppe inkl. MLA und KSC'!I43</f>
        <v>252022</v>
      </c>
      <c r="J43" s="6">
        <f>'DE_VIE Gruppe inkl. MLA und KSC'!J43</f>
        <v>128664</v>
      </c>
      <c r="K43" s="6">
        <f>'DE_VIE Gruppe inkl. MLA und KSC'!K43</f>
        <v>110346</v>
      </c>
      <c r="L43" s="6">
        <f>'DE_VIE Gruppe inkl. MLA und KSC'!L43</f>
        <v>39875</v>
      </c>
      <c r="M43" s="6">
        <f>'DE_VIE Gruppe inkl. MLA und KSC'!M43</f>
        <v>46475</v>
      </c>
      <c r="N43" s="8">
        <f>'DE_VIE Gruppe inkl. MLA und KSC'!N43</f>
        <v>-90.263120955188356</v>
      </c>
      <c r="O43" s="6">
        <f t="shared" ref="O43:O53" si="1">SUM(B43:M43)</f>
        <v>1748050</v>
      </c>
      <c r="P43" s="8">
        <f>'DE_VIE Gruppe inkl. MLA und KSC'!P43</f>
        <v>-76.087812670607136</v>
      </c>
    </row>
    <row r="44" spans="1:16" x14ac:dyDescent="0.25">
      <c r="A44" s="5" t="s">
        <v>45</v>
      </c>
      <c r="B44" s="6">
        <f>'DE_VIE Gruppe inkl. MLA und KSC'!B44</f>
        <v>413648</v>
      </c>
      <c r="C44" s="6">
        <f>'DE_VIE Gruppe inkl. MLA und KSC'!C44</f>
        <v>419715</v>
      </c>
      <c r="D44" s="6">
        <f>'DE_VIE Gruppe inkl. MLA und KSC'!D44</f>
        <v>168196</v>
      </c>
      <c r="E44" s="6">
        <f>'DE_VIE Gruppe inkl. MLA und KSC'!E44</f>
        <v>2318</v>
      </c>
      <c r="F44" s="6">
        <f>'DE_VIE Gruppe inkl. MLA und KSC'!F44</f>
        <v>3081</v>
      </c>
      <c r="G44" s="6">
        <f>'DE_VIE Gruppe inkl. MLA und KSC'!G44</f>
        <v>3348</v>
      </c>
      <c r="H44" s="6">
        <f>'DE_VIE Gruppe inkl. MLA und KSC'!H44</f>
        <v>151915</v>
      </c>
      <c r="I44" s="6">
        <f>'DE_VIE Gruppe inkl. MLA und KSC'!I44</f>
        <v>250844</v>
      </c>
      <c r="J44" s="6">
        <f>'DE_VIE Gruppe inkl. MLA und KSC'!J44</f>
        <v>128093</v>
      </c>
      <c r="K44" s="6">
        <f>'DE_VIE Gruppe inkl. MLA und KSC'!K44</f>
        <v>110072</v>
      </c>
      <c r="L44" s="6">
        <f>'DE_VIE Gruppe inkl. MLA und KSC'!L44</f>
        <v>39538</v>
      </c>
      <c r="M44" s="6">
        <f>'DE_VIE Gruppe inkl. MLA und KSC'!M44</f>
        <v>46061</v>
      </c>
      <c r="N44" s="8">
        <f>'DE_VIE Gruppe inkl. MLA und KSC'!N44</f>
        <v>-90.245178287415797</v>
      </c>
      <c r="O44" s="6">
        <f t="shared" si="1"/>
        <v>1736829</v>
      </c>
      <c r="P44" s="8">
        <f>'DE_VIE Gruppe inkl. MLA und KSC'!P44</f>
        <v>-76.084150768129604</v>
      </c>
    </row>
    <row r="45" spans="1:16" x14ac:dyDescent="0.25">
      <c r="A45" s="5" t="s">
        <v>46</v>
      </c>
      <c r="B45" s="6">
        <f>'DE_VIE Gruppe inkl. MLA und KSC'!B45</f>
        <v>4446</v>
      </c>
      <c r="C45" s="6">
        <f>'DE_VIE Gruppe inkl. MLA und KSC'!C45</f>
        <v>1852</v>
      </c>
      <c r="D45" s="6">
        <f>'DE_VIE Gruppe inkl. MLA und KSC'!D45</f>
        <v>1068</v>
      </c>
      <c r="E45" s="6">
        <f>'DE_VIE Gruppe inkl. MLA und KSC'!E45</f>
        <v>0</v>
      </c>
      <c r="F45" s="6">
        <f>'DE_VIE Gruppe inkl. MLA und KSC'!F45</f>
        <v>0</v>
      </c>
      <c r="G45" s="6">
        <f>'DE_VIE Gruppe inkl. MLA und KSC'!G45</f>
        <v>0</v>
      </c>
      <c r="H45" s="6">
        <f>'DE_VIE Gruppe inkl. MLA und KSC'!H45</f>
        <v>840</v>
      </c>
      <c r="I45" s="6">
        <f>'DE_VIE Gruppe inkl. MLA und KSC'!I45</f>
        <v>1178</v>
      </c>
      <c r="J45" s="6">
        <f>'DE_VIE Gruppe inkl. MLA und KSC'!J45</f>
        <v>564</v>
      </c>
      <c r="K45" s="6">
        <f>'DE_VIE Gruppe inkl. MLA und KSC'!K45</f>
        <v>256</v>
      </c>
      <c r="L45" s="6">
        <f>'DE_VIE Gruppe inkl. MLA und KSC'!L45</f>
        <v>282</v>
      </c>
      <c r="M45" s="6">
        <f>'DE_VIE Gruppe inkl. MLA und KSC'!M45</f>
        <v>378</v>
      </c>
      <c r="N45" s="8">
        <f>'DE_VIE Gruppe inkl. MLA und KSC'!N45</f>
        <v>-92.535545023696685</v>
      </c>
      <c r="O45" s="6">
        <f t="shared" si="1"/>
        <v>10864</v>
      </c>
      <c r="P45" s="8">
        <f>'DE_VIE Gruppe inkl. MLA und KSC'!P45</f>
        <v>-77.263404629358334</v>
      </c>
    </row>
    <row r="46" spans="1:16" x14ac:dyDescent="0.25">
      <c r="A46" s="5" t="s">
        <v>47</v>
      </c>
      <c r="B46" s="6">
        <f>'DE_VIE Gruppe inkl. MLA und KSC'!B46</f>
        <v>3404</v>
      </c>
      <c r="C46" s="6">
        <f>'DE_VIE Gruppe inkl. MLA und KSC'!C46</f>
        <v>3196</v>
      </c>
      <c r="D46" s="6">
        <f>'DE_VIE Gruppe inkl. MLA und KSC'!D46</f>
        <v>1867</v>
      </c>
      <c r="E46" s="6">
        <f>'DE_VIE Gruppe inkl. MLA und KSC'!E46</f>
        <v>259</v>
      </c>
      <c r="F46" s="6">
        <f>'DE_VIE Gruppe inkl. MLA und KSC'!F46</f>
        <v>283</v>
      </c>
      <c r="G46" s="6">
        <f>'DE_VIE Gruppe inkl. MLA und KSC'!G46</f>
        <v>280</v>
      </c>
      <c r="H46" s="6">
        <f>'DE_VIE Gruppe inkl. MLA und KSC'!H46</f>
        <v>1577</v>
      </c>
      <c r="I46" s="6">
        <f>'DE_VIE Gruppe inkl. MLA und KSC'!I46</f>
        <v>2676</v>
      </c>
      <c r="J46" s="6">
        <f>'DE_VIE Gruppe inkl. MLA und KSC'!J46</f>
        <v>2135</v>
      </c>
      <c r="K46" s="6">
        <f>'DE_VIE Gruppe inkl. MLA und KSC'!K46</f>
        <v>1622</v>
      </c>
      <c r="L46" s="6">
        <f>'DE_VIE Gruppe inkl. MLA und KSC'!L46</f>
        <v>916</v>
      </c>
      <c r="M46" s="6">
        <f>'DE_VIE Gruppe inkl. MLA und KSC'!M46</f>
        <v>767</v>
      </c>
      <c r="N46" s="8">
        <f>'DE_VIE Gruppe inkl. MLA und KSC'!N46</f>
        <v>-79.314994606256732</v>
      </c>
      <c r="O46" s="6">
        <f t="shared" si="1"/>
        <v>18982</v>
      </c>
      <c r="P46" s="8">
        <f>'DE_VIE Gruppe inkl. MLA und KSC'!P46</f>
        <v>-63.432864573299938</v>
      </c>
    </row>
    <row r="47" spans="1:16" x14ac:dyDescent="0.25">
      <c r="A47" s="5" t="s">
        <v>48</v>
      </c>
      <c r="B47" s="10">
        <f>'DE_VIE Gruppe inkl. MLA und KSC'!B47</f>
        <v>1337267</v>
      </c>
      <c r="C47" s="10">
        <f>'DE_VIE Gruppe inkl. MLA und KSC'!C47</f>
        <v>1396340</v>
      </c>
      <c r="D47" s="10">
        <f>'DE_VIE Gruppe inkl. MLA und KSC'!D47</f>
        <v>1221243</v>
      </c>
      <c r="E47" s="10">
        <f>'DE_VIE Gruppe inkl. MLA und KSC'!E47</f>
        <v>1161896</v>
      </c>
      <c r="F47" s="10">
        <f>'DE_VIE Gruppe inkl. MLA und KSC'!F47</f>
        <v>1396162</v>
      </c>
      <c r="G47" s="10">
        <f>'DE_VIE Gruppe inkl. MLA und KSC'!G47</f>
        <v>1439836</v>
      </c>
      <c r="H47" s="10">
        <f>'DE_VIE Gruppe inkl. MLA und KSC'!H47</f>
        <v>1470560</v>
      </c>
      <c r="I47" s="10">
        <f>'DE_VIE Gruppe inkl. MLA und KSC'!I47</f>
        <v>1198437</v>
      </c>
      <c r="J47" s="10">
        <f>'DE_VIE Gruppe inkl. MLA und KSC'!J47</f>
        <v>1301913</v>
      </c>
      <c r="K47" s="10">
        <f>'DE_VIE Gruppe inkl. MLA und KSC'!K47</f>
        <v>1237949</v>
      </c>
      <c r="L47" s="10">
        <f>'DE_VIE Gruppe inkl. MLA und KSC'!L47</f>
        <v>1326894</v>
      </c>
      <c r="M47" s="10">
        <f>'DE_VIE Gruppe inkl. MLA und KSC'!M47</f>
        <v>1299056</v>
      </c>
      <c r="N47" s="8">
        <f>'DE_VIE Gruppe inkl. MLA und KSC'!N47</f>
        <v>-17.340291975354592</v>
      </c>
      <c r="O47" s="10">
        <f t="shared" si="1"/>
        <v>15787553</v>
      </c>
      <c r="P47" s="8">
        <f>'DE_VIE Gruppe inkl. MLA und KSC'!P47</f>
        <v>-3.8647196792931715</v>
      </c>
    </row>
    <row r="48" spans="1:16" x14ac:dyDescent="0.25">
      <c r="A48" s="25" t="s">
        <v>50</v>
      </c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7"/>
    </row>
    <row r="49" spans="1:16" x14ac:dyDescent="0.25">
      <c r="A49" s="5" t="s">
        <v>44</v>
      </c>
      <c r="B49" s="6">
        <f>'DE_VIE Gruppe inkl. MLA und KSC'!B49</f>
        <v>22649</v>
      </c>
      <c r="C49" s="6">
        <f>'DE_VIE Gruppe inkl. MLA und KSC'!C49</f>
        <v>20818</v>
      </c>
      <c r="D49" s="6">
        <f>'DE_VIE Gruppe inkl. MLA und KSC'!D49</f>
        <v>6420</v>
      </c>
      <c r="E49" s="6">
        <f>'DE_VIE Gruppe inkl. MLA und KSC'!E49</f>
        <v>0</v>
      </c>
      <c r="F49" s="6">
        <f>'DE_VIE Gruppe inkl. MLA und KSC'!F49</f>
        <v>0</v>
      </c>
      <c r="G49" s="6">
        <f>'DE_VIE Gruppe inkl. MLA und KSC'!G49</f>
        <v>621</v>
      </c>
      <c r="H49" s="6">
        <f>'DE_VIE Gruppe inkl. MLA und KSC'!H49</f>
        <v>5424</v>
      </c>
      <c r="I49" s="6">
        <f>'DE_VIE Gruppe inkl. MLA und KSC'!I49</f>
        <v>16311</v>
      </c>
      <c r="J49" s="6">
        <f>'DE_VIE Gruppe inkl. MLA und KSC'!J49</f>
        <v>12367</v>
      </c>
      <c r="K49" s="6">
        <f>'DE_VIE Gruppe inkl. MLA und KSC'!K49</f>
        <v>5591</v>
      </c>
      <c r="L49" s="6">
        <f>'DE_VIE Gruppe inkl. MLA und KSC'!L49</f>
        <v>1593</v>
      </c>
      <c r="M49" s="6">
        <f>'DE_VIE Gruppe inkl. MLA und KSC'!M49</f>
        <v>4634</v>
      </c>
      <c r="N49" s="8">
        <f>'DE_VIE Gruppe inkl. MLA und KSC'!N49</f>
        <v>-81.420151557676107</v>
      </c>
      <c r="O49" s="6">
        <f t="shared" si="1"/>
        <v>96428</v>
      </c>
      <c r="P49" s="8">
        <f>'DE_VIE Gruppe inkl. MLA und KSC'!P49</f>
        <v>-82.635753837842714</v>
      </c>
    </row>
    <row r="50" spans="1:16" x14ac:dyDescent="0.25">
      <c r="A50" s="5" t="s">
        <v>45</v>
      </c>
      <c r="B50" s="6">
        <f>'DE_VIE Gruppe inkl. MLA und KSC'!B50</f>
        <v>22649</v>
      </c>
      <c r="C50" s="6">
        <f>'DE_VIE Gruppe inkl. MLA und KSC'!C50</f>
        <v>20818</v>
      </c>
      <c r="D50" s="6">
        <f>'DE_VIE Gruppe inkl. MLA und KSC'!D50</f>
        <v>6420</v>
      </c>
      <c r="E50" s="6">
        <f>'DE_VIE Gruppe inkl. MLA und KSC'!E50</f>
        <v>0</v>
      </c>
      <c r="F50" s="6">
        <f>'DE_VIE Gruppe inkl. MLA und KSC'!F50</f>
        <v>0</v>
      </c>
      <c r="G50" s="6">
        <f>'DE_VIE Gruppe inkl. MLA und KSC'!G50</f>
        <v>621</v>
      </c>
      <c r="H50" s="6">
        <f>'DE_VIE Gruppe inkl. MLA und KSC'!H50</f>
        <v>5424</v>
      </c>
      <c r="I50" s="6">
        <f>'DE_VIE Gruppe inkl. MLA und KSC'!I50</f>
        <v>16311</v>
      </c>
      <c r="J50" s="6">
        <f>'DE_VIE Gruppe inkl. MLA und KSC'!J50</f>
        <v>12283</v>
      </c>
      <c r="K50" s="6">
        <f>'DE_VIE Gruppe inkl. MLA und KSC'!K50</f>
        <v>5591</v>
      </c>
      <c r="L50" s="6">
        <f>'DE_VIE Gruppe inkl. MLA und KSC'!L50</f>
        <v>1564</v>
      </c>
      <c r="M50" s="6">
        <f>'DE_VIE Gruppe inkl. MLA und KSC'!M50</f>
        <v>4634</v>
      </c>
      <c r="N50" s="8">
        <f>'DE_VIE Gruppe inkl. MLA und KSC'!N50</f>
        <v>-81.420151557676107</v>
      </c>
      <c r="O50" s="6">
        <f t="shared" si="1"/>
        <v>96315</v>
      </c>
      <c r="P50" s="8">
        <f>'DE_VIE Gruppe inkl. MLA und KSC'!P50</f>
        <v>-82.648071947941517</v>
      </c>
    </row>
    <row r="51" spans="1:16" x14ac:dyDescent="0.25">
      <c r="A51" s="5" t="s">
        <v>46</v>
      </c>
      <c r="B51" s="6">
        <f>'DE_VIE Gruppe inkl. MLA und KSC'!B51</f>
        <v>0</v>
      </c>
      <c r="C51" s="6">
        <f>'DE_VIE Gruppe inkl. MLA und KSC'!C51</f>
        <v>0</v>
      </c>
      <c r="D51" s="6">
        <f>'DE_VIE Gruppe inkl. MLA und KSC'!D51</f>
        <v>0</v>
      </c>
      <c r="E51" s="6">
        <f>'DE_VIE Gruppe inkl. MLA und KSC'!E51</f>
        <v>0</v>
      </c>
      <c r="F51" s="6">
        <f>'DE_VIE Gruppe inkl. MLA und KSC'!F51</f>
        <v>0</v>
      </c>
      <c r="G51" s="6">
        <f>'DE_VIE Gruppe inkl. MLA und KSC'!G51</f>
        <v>0</v>
      </c>
      <c r="H51" s="6">
        <f>'DE_VIE Gruppe inkl. MLA und KSC'!H51</f>
        <v>0</v>
      </c>
      <c r="I51" s="6">
        <f>'DE_VIE Gruppe inkl. MLA und KSC'!I51</f>
        <v>0</v>
      </c>
      <c r="J51" s="6">
        <f>'DE_VIE Gruppe inkl. MLA und KSC'!J51</f>
        <v>0</v>
      </c>
      <c r="K51" s="6">
        <f>'DE_VIE Gruppe inkl. MLA und KSC'!K51</f>
        <v>0</v>
      </c>
      <c r="L51" s="6">
        <f>'DE_VIE Gruppe inkl. MLA und KSC'!L51</f>
        <v>0</v>
      </c>
      <c r="M51" s="6">
        <f>'DE_VIE Gruppe inkl. MLA und KSC'!M51</f>
        <v>0</v>
      </c>
      <c r="N51" s="8"/>
      <c r="O51" s="7">
        <v>0</v>
      </c>
      <c r="P51" s="8"/>
    </row>
    <row r="52" spans="1:16" x14ac:dyDescent="0.25">
      <c r="A52" s="5" t="s">
        <v>47</v>
      </c>
      <c r="B52" s="6">
        <f>'DE_VIE Gruppe inkl. MLA und KSC'!B52</f>
        <v>326</v>
      </c>
      <c r="C52" s="6">
        <f>'DE_VIE Gruppe inkl. MLA und KSC'!C52</f>
        <v>309</v>
      </c>
      <c r="D52" s="6">
        <f>'DE_VIE Gruppe inkl. MLA und KSC'!D52</f>
        <v>138</v>
      </c>
      <c r="E52" s="6">
        <f>'DE_VIE Gruppe inkl. MLA und KSC'!E52</f>
        <v>0</v>
      </c>
      <c r="F52" s="6">
        <f>'DE_VIE Gruppe inkl. MLA und KSC'!F52</f>
        <v>0</v>
      </c>
      <c r="G52" s="6">
        <f>'DE_VIE Gruppe inkl. MLA und KSC'!G52</f>
        <v>24</v>
      </c>
      <c r="H52" s="6">
        <f>'DE_VIE Gruppe inkl. MLA und KSC'!H52</f>
        <v>114</v>
      </c>
      <c r="I52" s="6">
        <f>'DE_VIE Gruppe inkl. MLA und KSC'!I52</f>
        <v>175</v>
      </c>
      <c r="J52" s="6">
        <f>'DE_VIE Gruppe inkl. MLA und KSC'!J52</f>
        <v>189</v>
      </c>
      <c r="K52" s="6">
        <f>'DE_VIE Gruppe inkl. MLA und KSC'!K52</f>
        <v>106</v>
      </c>
      <c r="L52" s="6">
        <f>'DE_VIE Gruppe inkl. MLA und KSC'!L52</f>
        <v>38</v>
      </c>
      <c r="M52" s="6">
        <f>'DE_VIE Gruppe inkl. MLA und KSC'!M52</f>
        <v>68</v>
      </c>
      <c r="N52" s="8">
        <f>'DE_VIE Gruppe inkl. MLA und KSC'!N52</f>
        <v>-80.346820809248555</v>
      </c>
      <c r="O52" s="6">
        <f t="shared" si="1"/>
        <v>1487</v>
      </c>
      <c r="P52" s="8">
        <f>'DE_VIE Gruppe inkl. MLA und KSC'!P52</f>
        <v>-75.331785003317847</v>
      </c>
    </row>
    <row r="53" spans="1:16" x14ac:dyDescent="0.25">
      <c r="A53" s="5" t="s">
        <v>48</v>
      </c>
      <c r="B53" s="10">
        <f>'DE_VIE Gruppe inkl. MLA und KSC'!B53</f>
        <v>967</v>
      </c>
      <c r="C53" s="10">
        <f>'DE_VIE Gruppe inkl. MLA und KSC'!C53</f>
        <v>1648</v>
      </c>
      <c r="D53" s="10">
        <f>'DE_VIE Gruppe inkl. MLA und KSC'!D53</f>
        <v>1343</v>
      </c>
      <c r="E53" s="10">
        <f>'DE_VIE Gruppe inkl. MLA und KSC'!E53</f>
        <v>0</v>
      </c>
      <c r="F53" s="6">
        <f>'DE_VIE Gruppe inkl. MLA und KSC'!F53</f>
        <v>0</v>
      </c>
      <c r="G53" s="6">
        <f>'DE_VIE Gruppe inkl. MLA und KSC'!G53</f>
        <v>4.7E-2</v>
      </c>
      <c r="H53" s="10">
        <f>'DE_VIE Gruppe inkl. MLA und KSC'!H53</f>
        <v>0</v>
      </c>
      <c r="I53" s="10">
        <f>'DE_VIE Gruppe inkl. MLA und KSC'!I53</f>
        <v>504</v>
      </c>
      <c r="J53" s="10">
        <f>'DE_VIE Gruppe inkl. MLA und KSC'!J53</f>
        <v>240</v>
      </c>
      <c r="K53" s="10">
        <f>'DE_VIE Gruppe inkl. MLA und KSC'!K53</f>
        <v>0</v>
      </c>
      <c r="L53" s="10">
        <f>'DE_VIE Gruppe inkl. MLA und KSC'!L53</f>
        <v>0</v>
      </c>
      <c r="M53" s="10">
        <f>'DE_VIE Gruppe inkl. MLA und KSC'!M53</f>
        <v>0</v>
      </c>
      <c r="N53" s="8">
        <f>'DE_VIE Gruppe inkl. MLA und KSC'!N53</f>
        <v>-99.4</v>
      </c>
      <c r="O53" s="10">
        <f t="shared" si="1"/>
        <v>4702.0470000000005</v>
      </c>
      <c r="P53" s="8">
        <f>'DE_VIE Gruppe inkl. MLA und KSC'!P53</f>
        <v>-87.6</v>
      </c>
    </row>
    <row r="54" spans="1:16" x14ac:dyDescent="0.25">
      <c r="A54" s="25" t="s">
        <v>51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7"/>
    </row>
    <row r="55" spans="1:16" x14ac:dyDescent="0.25">
      <c r="A55" s="5" t="s">
        <v>44</v>
      </c>
      <c r="B55" s="6">
        <f>'DE_VIE Gruppe inkl. MLA und KSC'!B55</f>
        <v>2534418</v>
      </c>
      <c r="C55" s="6">
        <f>'DE_VIE Gruppe inkl. MLA und KSC'!C55</f>
        <v>2459846</v>
      </c>
      <c r="D55" s="6">
        <f>'DE_VIE Gruppe inkl. MLA und KSC'!D55</f>
        <v>984262</v>
      </c>
      <c r="E55" s="6">
        <f>'DE_VIE Gruppe inkl. MLA und KSC'!E55</f>
        <v>15002</v>
      </c>
      <c r="F55" s="6">
        <f>'DE_VIE Gruppe inkl. MLA und KSC'!F55</f>
        <v>23283</v>
      </c>
      <c r="G55" s="6">
        <f>'DE_VIE Gruppe inkl. MLA und KSC'!G55</f>
        <v>142093</v>
      </c>
      <c r="H55" s="6">
        <f>'DE_VIE Gruppe inkl. MLA und KSC'!H55</f>
        <v>734612</v>
      </c>
      <c r="I55" s="6">
        <f>'DE_VIE Gruppe inkl. MLA und KSC'!I55</f>
        <v>1066049</v>
      </c>
      <c r="J55" s="6">
        <f>'DE_VIE Gruppe inkl. MLA und KSC'!J55</f>
        <v>703278</v>
      </c>
      <c r="K55" s="6">
        <f>'DE_VIE Gruppe inkl. MLA und KSC'!K55</f>
        <v>494044</v>
      </c>
      <c r="L55" s="6">
        <f>'DE_VIE Gruppe inkl. MLA und KSC'!L55</f>
        <v>222583</v>
      </c>
      <c r="M55" s="6">
        <f>'DE_VIE Gruppe inkl. MLA und KSC'!M55</f>
        <v>277946</v>
      </c>
      <c r="N55" s="8">
        <f>'DE_VIE Gruppe inkl. MLA und KSC'!N55</f>
        <v>-90.638674232626315</v>
      </c>
      <c r="O55" s="6">
        <f t="shared" ref="O55:O59" si="2">SUM(B55:M55)</f>
        <v>9657416</v>
      </c>
      <c r="P55" s="8">
        <f>'DE_VIE Gruppe inkl. MLA und KSC'!P55</f>
        <v>-75.568042574994621</v>
      </c>
    </row>
    <row r="56" spans="1:16" x14ac:dyDescent="0.25">
      <c r="A56" s="5" t="s">
        <v>45</v>
      </c>
      <c r="B56" s="6">
        <f>'DE_VIE Gruppe inkl. MLA und KSC'!B56</f>
        <v>2099939</v>
      </c>
      <c r="C56" s="6">
        <f>'DE_VIE Gruppe inkl. MLA und KSC'!C56</f>
        <v>2072360</v>
      </c>
      <c r="D56" s="6">
        <f>'DE_VIE Gruppe inkl. MLA und KSC'!D56</f>
        <v>831174</v>
      </c>
      <c r="E56" s="6">
        <f>'DE_VIE Gruppe inkl. MLA und KSC'!E56</f>
        <v>14581</v>
      </c>
      <c r="F56" s="6">
        <f>'DE_VIE Gruppe inkl. MLA und KSC'!F56</f>
        <v>22612</v>
      </c>
      <c r="G56" s="6">
        <f>'DE_VIE Gruppe inkl. MLA und KSC'!G56</f>
        <v>124771</v>
      </c>
      <c r="H56" s="6">
        <f>'DE_VIE Gruppe inkl. MLA und KSC'!H56</f>
        <v>643741</v>
      </c>
      <c r="I56" s="6">
        <f>'DE_VIE Gruppe inkl. MLA und KSC'!I56</f>
        <v>930524</v>
      </c>
      <c r="J56" s="6">
        <f>'DE_VIE Gruppe inkl. MLA und KSC'!J56</f>
        <v>593658</v>
      </c>
      <c r="K56" s="6">
        <f>'DE_VIE Gruppe inkl. MLA und KSC'!K56</f>
        <v>395533</v>
      </c>
      <c r="L56" s="6">
        <f>'DE_VIE Gruppe inkl. MLA und KSC'!L56</f>
        <v>179772</v>
      </c>
      <c r="M56" s="6">
        <f>'DE_VIE Gruppe inkl. MLA und KSC'!M56</f>
        <v>223359</v>
      </c>
      <c r="N56" s="8">
        <f>'DE_VIE Gruppe inkl. MLA und KSC'!N56</f>
        <v>-91.066165309479814</v>
      </c>
      <c r="O56" s="6">
        <f t="shared" si="2"/>
        <v>8132024</v>
      </c>
      <c r="P56" s="8">
        <f>'DE_VIE Gruppe inkl. MLA und KSC'!P56</f>
        <v>-74.694683166979061</v>
      </c>
    </row>
    <row r="57" spans="1:16" x14ac:dyDescent="0.25">
      <c r="A57" s="5" t="s">
        <v>46</v>
      </c>
      <c r="B57" s="6">
        <f>'DE_VIE Gruppe inkl. MLA und KSC'!B57</f>
        <v>431124</v>
      </c>
      <c r="C57" s="6">
        <f>'DE_VIE Gruppe inkl. MLA und KSC'!C57</f>
        <v>386466</v>
      </c>
      <c r="D57" s="6">
        <f>'DE_VIE Gruppe inkl. MLA und KSC'!D57</f>
        <v>151562</v>
      </c>
      <c r="E57" s="6">
        <f>'DE_VIE Gruppe inkl. MLA und KSC'!E57</f>
        <v>324</v>
      </c>
      <c r="F57" s="6">
        <f>'DE_VIE Gruppe inkl. MLA und KSC'!F57</f>
        <v>472</v>
      </c>
      <c r="G57" s="6">
        <f>'DE_VIE Gruppe inkl. MLA und KSC'!G57</f>
        <v>17296</v>
      </c>
      <c r="H57" s="6">
        <f>'DE_VIE Gruppe inkl. MLA und KSC'!H57</f>
        <v>90252</v>
      </c>
      <c r="I57" s="6">
        <f>'DE_VIE Gruppe inkl. MLA und KSC'!I57</f>
        <v>134276</v>
      </c>
      <c r="J57" s="6">
        <f>'DE_VIE Gruppe inkl. MLA und KSC'!J57</f>
        <v>107858</v>
      </c>
      <c r="K57" s="6">
        <f>'DE_VIE Gruppe inkl. MLA und KSC'!K57</f>
        <v>96444</v>
      </c>
      <c r="L57" s="6">
        <f>'DE_VIE Gruppe inkl. MLA und KSC'!L57</f>
        <v>40894</v>
      </c>
      <c r="M57" s="6">
        <f>'DE_VIE Gruppe inkl. MLA und KSC'!M57</f>
        <v>51842</v>
      </c>
      <c r="N57" s="8">
        <f>'DE_VIE Gruppe inkl. MLA und KSC'!N57</f>
        <v>-88.781313297439539</v>
      </c>
      <c r="O57" s="6">
        <f t="shared" si="2"/>
        <v>1508810</v>
      </c>
      <c r="P57" s="8">
        <f>'DE_VIE Gruppe inkl. MLA und KSC'!P57</f>
        <v>-79.153304817616117</v>
      </c>
    </row>
    <row r="58" spans="1:16" x14ac:dyDescent="0.25">
      <c r="A58" s="5" t="s">
        <v>47</v>
      </c>
      <c r="B58" s="6">
        <f>'DE_VIE Gruppe inkl. MLA und KSC'!B58</f>
        <v>23237</v>
      </c>
      <c r="C58" s="6">
        <f>'DE_VIE Gruppe inkl. MLA und KSC'!C58</f>
        <v>22132</v>
      </c>
      <c r="D58" s="6">
        <f>'DE_VIE Gruppe inkl. MLA und KSC'!D58</f>
        <v>12484</v>
      </c>
      <c r="E58" s="6">
        <f>'DE_VIE Gruppe inkl. MLA und KSC'!E58</f>
        <v>1219</v>
      </c>
      <c r="F58" s="6">
        <f>'DE_VIE Gruppe inkl. MLA und KSC'!F58</f>
        <v>1350</v>
      </c>
      <c r="G58" s="6">
        <f>'DE_VIE Gruppe inkl. MLA und KSC'!G58</f>
        <v>2757</v>
      </c>
      <c r="H58" s="6">
        <f>'DE_VIE Gruppe inkl. MLA und KSC'!H58</f>
        <v>9339</v>
      </c>
      <c r="I58" s="6">
        <f>'DE_VIE Gruppe inkl. MLA und KSC'!I58</f>
        <v>13345</v>
      </c>
      <c r="J58" s="6">
        <f>'DE_VIE Gruppe inkl. MLA und KSC'!J58</f>
        <v>11659</v>
      </c>
      <c r="K58" s="6">
        <f>'DE_VIE Gruppe inkl. MLA und KSC'!K58</f>
        <v>8714</v>
      </c>
      <c r="L58" s="6">
        <f>'DE_VIE Gruppe inkl. MLA und KSC'!L58</f>
        <v>5201</v>
      </c>
      <c r="M58" s="6">
        <f>'DE_VIE Gruppe inkl. MLA und KSC'!M58</f>
        <v>4912</v>
      </c>
      <c r="N58" s="8">
        <f>'DE_VIE Gruppe inkl. MLA und KSC'!N58</f>
        <v>-80.12944983818771</v>
      </c>
      <c r="O58" s="6">
        <f t="shared" si="2"/>
        <v>116349</v>
      </c>
      <c r="P58" s="8">
        <f>'DE_VIE Gruppe inkl. MLA und KSC'!P58</f>
        <v>-64.171645008314343</v>
      </c>
    </row>
    <row r="59" spans="1:16" x14ac:dyDescent="0.25">
      <c r="A59" s="5" t="s">
        <v>48</v>
      </c>
      <c r="B59" s="10">
        <f>'DE_VIE Gruppe inkl. MLA und KSC'!B59</f>
        <v>21694723.949999999</v>
      </c>
      <c r="C59" s="10">
        <f>'DE_VIE Gruppe inkl. MLA und KSC'!C59</f>
        <v>22222023</v>
      </c>
      <c r="D59" s="10">
        <f>'DE_VIE Gruppe inkl. MLA und KSC'!D59</f>
        <v>23366333</v>
      </c>
      <c r="E59" s="10">
        <f>'DE_VIE Gruppe inkl. MLA und KSC'!E59</f>
        <v>15700527.26</v>
      </c>
      <c r="F59" s="10">
        <f>'DE_VIE Gruppe inkl. MLA und KSC'!F59</f>
        <v>16941162</v>
      </c>
      <c r="G59" s="10">
        <f>'DE_VIE Gruppe inkl. MLA und KSC'!G59</f>
        <v>15862521.047</v>
      </c>
      <c r="H59" s="10">
        <f>'DE_VIE Gruppe inkl. MLA und KSC'!H59</f>
        <v>17317070.486000001</v>
      </c>
      <c r="I59" s="10">
        <f>'DE_VIE Gruppe inkl. MLA und KSC'!I59</f>
        <v>17247797.899999999</v>
      </c>
      <c r="J59" s="10">
        <f>'DE_VIE Gruppe inkl. MLA und KSC'!J59</f>
        <v>19454670</v>
      </c>
      <c r="K59" s="10">
        <f>'DE_VIE Gruppe inkl. MLA und KSC'!K59</f>
        <v>20774938</v>
      </c>
      <c r="L59" s="10">
        <f>'DE_VIE Gruppe inkl. MLA und KSC'!L59</f>
        <v>22131928</v>
      </c>
      <c r="M59" s="10">
        <f>'DE_VIE Gruppe inkl. MLA und KSC'!M59</f>
        <v>20966565.670000002</v>
      </c>
      <c r="N59" s="8">
        <f>'DE_VIE Gruppe inkl. MLA und KSC'!N59</f>
        <v>-13.742632298989898</v>
      </c>
      <c r="O59" s="10">
        <f t="shared" si="2"/>
        <v>233680260.31300002</v>
      </c>
      <c r="P59" s="8">
        <f>'DE_VIE Gruppe inkl. MLA und KSC'!P59</f>
        <v>-22.175659363752366</v>
      </c>
    </row>
    <row r="60" spans="1:16" x14ac:dyDescent="0.25">
      <c r="A60" s="18" t="s">
        <v>57</v>
      </c>
    </row>
    <row r="62" spans="1:16" x14ac:dyDescent="0.25">
      <c r="B62" s="28">
        <v>2019</v>
      </c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</row>
    <row r="63" spans="1:16" x14ac:dyDescent="0.2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9" t="s">
        <v>41</v>
      </c>
      <c r="O63" s="2"/>
      <c r="P63" s="9" t="s">
        <v>41</v>
      </c>
    </row>
    <row r="64" spans="1:16" x14ac:dyDescent="0.25">
      <c r="A64" s="1"/>
      <c r="B64" s="9" t="s">
        <v>32</v>
      </c>
      <c r="C64" s="9" t="s">
        <v>33</v>
      </c>
      <c r="D64" s="9" t="s">
        <v>34</v>
      </c>
      <c r="E64" s="9" t="s">
        <v>14</v>
      </c>
      <c r="F64" s="9" t="s">
        <v>35</v>
      </c>
      <c r="G64" s="9" t="s">
        <v>36</v>
      </c>
      <c r="H64" s="9" t="s">
        <v>37</v>
      </c>
      <c r="I64" s="9" t="s">
        <v>15</v>
      </c>
      <c r="J64" s="9" t="s">
        <v>16</v>
      </c>
      <c r="K64" s="9" t="s">
        <v>38</v>
      </c>
      <c r="L64" s="9" t="s">
        <v>18</v>
      </c>
      <c r="M64" s="9" t="s">
        <v>39</v>
      </c>
      <c r="N64" s="9" t="s">
        <v>42</v>
      </c>
      <c r="O64" s="9" t="s">
        <v>40</v>
      </c>
      <c r="P64" s="9" t="s">
        <v>43</v>
      </c>
    </row>
    <row r="65" spans="1:16" x14ac:dyDescent="0.25">
      <c r="A65" s="25" t="s">
        <v>31</v>
      </c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7"/>
    </row>
    <row r="66" spans="1:16" x14ac:dyDescent="0.25">
      <c r="A66" s="5" t="s">
        <v>44</v>
      </c>
      <c r="B66" s="6">
        <v>1830923</v>
      </c>
      <c r="C66" s="6">
        <v>1863688</v>
      </c>
      <c r="D66" s="6">
        <v>2365089</v>
      </c>
      <c r="E66" s="6">
        <v>2744184</v>
      </c>
      <c r="F66" s="6">
        <v>2877161</v>
      </c>
      <c r="G66" s="6">
        <v>2985210</v>
      </c>
      <c r="H66" s="6">
        <v>3161400</v>
      </c>
      <c r="I66" s="6">
        <v>3151020</v>
      </c>
      <c r="J66" s="6">
        <v>2977411</v>
      </c>
      <c r="K66" s="6">
        <v>2848057</v>
      </c>
      <c r="L66" s="6">
        <v>2391208</v>
      </c>
      <c r="M66" s="6">
        <v>2466838</v>
      </c>
      <c r="N66" s="8">
        <f>(M66/M95-1)*100</f>
        <v>11.600874226557867</v>
      </c>
      <c r="O66" s="6">
        <f>SUM(B66:M66)</f>
        <v>31662189</v>
      </c>
      <c r="P66" s="8">
        <f>(O66/O95-1)*100</f>
        <v>17.105622116297738</v>
      </c>
    </row>
    <row r="67" spans="1:16" x14ac:dyDescent="0.25">
      <c r="A67" s="5" t="s">
        <v>45</v>
      </c>
      <c r="B67" s="6">
        <v>1448127</v>
      </c>
      <c r="C67" s="6">
        <v>1506199</v>
      </c>
      <c r="D67" s="6">
        <v>1831123</v>
      </c>
      <c r="E67" s="6">
        <v>2094419</v>
      </c>
      <c r="F67" s="6">
        <v>2218620</v>
      </c>
      <c r="G67" s="6">
        <v>2278897</v>
      </c>
      <c r="H67" s="6">
        <v>2356272</v>
      </c>
      <c r="I67" s="6">
        <v>2365050</v>
      </c>
      <c r="J67" s="6">
        <v>2246090</v>
      </c>
      <c r="K67" s="6">
        <v>2107842</v>
      </c>
      <c r="L67" s="6">
        <v>1862657</v>
      </c>
      <c r="M67" s="6">
        <v>2003019</v>
      </c>
      <c r="N67" s="8">
        <f t="shared" ref="N67:N70" si="3">(M67/M96-1)*100</f>
        <v>10.54310753981833</v>
      </c>
      <c r="O67" s="6">
        <f t="shared" ref="O67:O70" si="4">SUM(B67:M67)</f>
        <v>24318315</v>
      </c>
      <c r="P67" s="8">
        <f t="shared" ref="P67:P69" si="5">(O67/O96-1)*100</f>
        <v>20.010431563627627</v>
      </c>
    </row>
    <row r="68" spans="1:16" x14ac:dyDescent="0.25">
      <c r="A68" s="5" t="s">
        <v>46</v>
      </c>
      <c r="B68" s="6">
        <v>376568</v>
      </c>
      <c r="C68" s="6">
        <v>350308</v>
      </c>
      <c r="D68" s="6">
        <v>512190</v>
      </c>
      <c r="E68" s="6">
        <v>624270</v>
      </c>
      <c r="F68" s="6">
        <v>633302</v>
      </c>
      <c r="G68" s="6">
        <v>690164</v>
      </c>
      <c r="H68" s="6">
        <v>789696</v>
      </c>
      <c r="I68" s="6">
        <v>776420</v>
      </c>
      <c r="J68" s="6">
        <v>723236</v>
      </c>
      <c r="K68" s="6">
        <v>733498</v>
      </c>
      <c r="L68" s="6">
        <v>523172</v>
      </c>
      <c r="M68" s="6">
        <v>457040</v>
      </c>
      <c r="N68" s="8">
        <f t="shared" si="3"/>
        <v>16.425514571020994</v>
      </c>
      <c r="O68" s="6">
        <f t="shared" si="4"/>
        <v>7189864</v>
      </c>
      <c r="P68" s="8">
        <f t="shared" si="5"/>
        <v>7.6439746680041276</v>
      </c>
    </row>
    <row r="69" spans="1:16" x14ac:dyDescent="0.25">
      <c r="A69" s="5" t="s">
        <v>47</v>
      </c>
      <c r="B69" s="6">
        <v>18171</v>
      </c>
      <c r="C69" s="6">
        <v>17263</v>
      </c>
      <c r="D69" s="6">
        <v>20909</v>
      </c>
      <c r="E69" s="6">
        <v>22842</v>
      </c>
      <c r="F69" s="6">
        <v>24377</v>
      </c>
      <c r="G69" s="6">
        <v>24321</v>
      </c>
      <c r="H69" s="6">
        <v>25169</v>
      </c>
      <c r="I69" s="6">
        <v>24696</v>
      </c>
      <c r="J69" s="6">
        <v>24231</v>
      </c>
      <c r="K69" s="6">
        <v>23557</v>
      </c>
      <c r="L69" s="6">
        <v>20600</v>
      </c>
      <c r="M69" s="6">
        <v>20666</v>
      </c>
      <c r="N69" s="8">
        <f t="shared" si="3"/>
        <v>5.0582075135986893</v>
      </c>
      <c r="O69" s="6">
        <f t="shared" si="4"/>
        <v>266802</v>
      </c>
      <c r="P69" s="8">
        <f t="shared" si="5"/>
        <v>10.704386649184251</v>
      </c>
    </row>
    <row r="70" spans="1:16" x14ac:dyDescent="0.25">
      <c r="A70" s="5" t="s">
        <v>48</v>
      </c>
      <c r="B70" s="11">
        <v>21225661.450000003</v>
      </c>
      <c r="C70" s="11">
        <v>20218976.879999999</v>
      </c>
      <c r="D70" s="11">
        <v>25196664.939999998</v>
      </c>
      <c r="E70" s="10">
        <v>23535265.109999999</v>
      </c>
      <c r="F70" s="11">
        <v>23661445.829999998</v>
      </c>
      <c r="G70" s="11">
        <v>22146220.91</v>
      </c>
      <c r="H70" s="11">
        <v>23347736.43</v>
      </c>
      <c r="I70" s="11">
        <v>23575087.920000002</v>
      </c>
      <c r="J70" s="11">
        <v>24913342.609999999</v>
      </c>
      <c r="K70" s="11">
        <v>26646453.59</v>
      </c>
      <c r="L70" s="10">
        <v>26606020.960000001</v>
      </c>
      <c r="M70" s="10">
        <v>22733163.280000001</v>
      </c>
      <c r="N70" s="8">
        <f t="shared" si="3"/>
        <v>-3.1967245127298316</v>
      </c>
      <c r="O70" s="12">
        <f t="shared" si="4"/>
        <v>283806039.91000009</v>
      </c>
      <c r="P70" s="8">
        <v>-3.9</v>
      </c>
    </row>
    <row r="71" spans="1:16" x14ac:dyDescent="0.25">
      <c r="A71" s="25" t="s">
        <v>49</v>
      </c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7"/>
    </row>
    <row r="72" spans="1:16" x14ac:dyDescent="0.25">
      <c r="A72" s="5" t="s">
        <v>44</v>
      </c>
      <c r="B72" s="6">
        <v>365995</v>
      </c>
      <c r="C72" s="6">
        <v>359455</v>
      </c>
      <c r="D72" s="6">
        <v>477533</v>
      </c>
      <c r="E72" s="6">
        <v>653258</v>
      </c>
      <c r="F72" s="6">
        <v>674101</v>
      </c>
      <c r="G72" s="6">
        <v>721565</v>
      </c>
      <c r="H72" s="6">
        <v>798453</v>
      </c>
      <c r="I72" s="6">
        <v>823653</v>
      </c>
      <c r="J72" s="6">
        <v>762361</v>
      </c>
      <c r="K72" s="6">
        <v>703405</v>
      </c>
      <c r="L72" s="6">
        <v>493201</v>
      </c>
      <c r="M72" s="6">
        <v>477309</v>
      </c>
      <c r="N72" s="8">
        <f>(M72/M101-1)*100</f>
        <v>15.175740435984931</v>
      </c>
      <c r="O72" s="6">
        <f t="shared" ref="O72:O76" si="6">SUM(B72:M72)</f>
        <v>7310289</v>
      </c>
      <c r="P72" s="8">
        <f>(O72/O101-1)*100</f>
        <v>7.3751314044861127</v>
      </c>
    </row>
    <row r="73" spans="1:16" x14ac:dyDescent="0.25">
      <c r="A73" s="5" t="s">
        <v>45</v>
      </c>
      <c r="B73" s="6">
        <v>364047</v>
      </c>
      <c r="C73" s="6">
        <v>358353</v>
      </c>
      <c r="D73" s="6">
        <v>475133</v>
      </c>
      <c r="E73" s="6">
        <v>647740</v>
      </c>
      <c r="F73" s="6">
        <v>670735</v>
      </c>
      <c r="G73" s="6">
        <v>717883</v>
      </c>
      <c r="H73" s="6">
        <v>792947</v>
      </c>
      <c r="I73" s="6">
        <v>818121</v>
      </c>
      <c r="J73" s="6">
        <v>758113</v>
      </c>
      <c r="K73" s="6">
        <v>697615</v>
      </c>
      <c r="L73" s="6">
        <v>489377</v>
      </c>
      <c r="M73" s="6">
        <v>472187</v>
      </c>
      <c r="N73" s="8">
        <f t="shared" ref="N73:N76" si="7">(M73/M102-1)*100</f>
        <v>14.89853027058594</v>
      </c>
      <c r="O73" s="6">
        <f t="shared" si="6"/>
        <v>7262251</v>
      </c>
      <c r="P73" s="8">
        <f t="shared" ref="P73:P75" si="8">(O73/O102-1)*100</f>
        <v>7.4268721503166768</v>
      </c>
    </row>
    <row r="74" spans="1:16" x14ac:dyDescent="0.25">
      <c r="A74" s="5" t="s">
        <v>46</v>
      </c>
      <c r="B74" s="6">
        <v>1948</v>
      </c>
      <c r="C74" s="6">
        <v>1052</v>
      </c>
      <c r="D74" s="6">
        <v>2382</v>
      </c>
      <c r="E74" s="6">
        <v>5518</v>
      </c>
      <c r="F74" s="6">
        <v>3364</v>
      </c>
      <c r="G74" s="6">
        <v>3618</v>
      </c>
      <c r="H74" s="6">
        <v>5506</v>
      </c>
      <c r="I74" s="6">
        <v>5532</v>
      </c>
      <c r="J74" s="6">
        <v>4212</v>
      </c>
      <c r="K74" s="6">
        <v>5790</v>
      </c>
      <c r="L74" s="6">
        <v>3796</v>
      </c>
      <c r="M74" s="6">
        <v>5064</v>
      </c>
      <c r="N74" s="8">
        <f t="shared" si="7"/>
        <v>46.443030653556974</v>
      </c>
      <c r="O74" s="6">
        <f t="shared" si="6"/>
        <v>47782</v>
      </c>
      <c r="P74" s="8">
        <f t="shared" si="8"/>
        <v>3.1384907615265023</v>
      </c>
    </row>
    <row r="75" spans="1:16" x14ac:dyDescent="0.25">
      <c r="A75" s="5" t="s">
        <v>47</v>
      </c>
      <c r="B75" s="6">
        <v>3187</v>
      </c>
      <c r="C75" s="6">
        <v>2854</v>
      </c>
      <c r="D75" s="6">
        <v>3499</v>
      </c>
      <c r="E75" s="6">
        <v>4547</v>
      </c>
      <c r="F75" s="6">
        <v>4868</v>
      </c>
      <c r="G75" s="6">
        <v>4951</v>
      </c>
      <c r="H75" s="6">
        <v>5306</v>
      </c>
      <c r="I75" s="6">
        <v>5366</v>
      </c>
      <c r="J75" s="6">
        <v>5076</v>
      </c>
      <c r="K75" s="6">
        <v>4906</v>
      </c>
      <c r="L75" s="6">
        <v>3642</v>
      </c>
      <c r="M75" s="6">
        <v>3708</v>
      </c>
      <c r="N75" s="8">
        <f t="shared" si="7"/>
        <v>13.394495412844032</v>
      </c>
      <c r="O75" s="6">
        <f t="shared" si="6"/>
        <v>51910</v>
      </c>
      <c r="P75" s="8">
        <f t="shared" si="8"/>
        <v>6.5104540698032398</v>
      </c>
    </row>
    <row r="76" spans="1:16" x14ac:dyDescent="0.25">
      <c r="A76" s="5" t="s">
        <v>48</v>
      </c>
      <c r="B76" s="10">
        <v>1334960</v>
      </c>
      <c r="C76" s="10">
        <v>1233616</v>
      </c>
      <c r="D76" s="10">
        <v>1347736</v>
      </c>
      <c r="E76" s="10">
        <v>1333546</v>
      </c>
      <c r="F76" s="10">
        <v>1417094</v>
      </c>
      <c r="G76" s="11">
        <v>1205271</v>
      </c>
      <c r="H76" s="11">
        <v>1246516</v>
      </c>
      <c r="I76" s="11">
        <v>1310485</v>
      </c>
      <c r="J76" s="11">
        <v>1248688</v>
      </c>
      <c r="K76" s="11">
        <v>1610097</v>
      </c>
      <c r="L76" s="10">
        <v>1562646</v>
      </c>
      <c r="M76" s="10">
        <v>1571571</v>
      </c>
      <c r="N76" s="8">
        <f t="shared" si="7"/>
        <v>34.212872580818711</v>
      </c>
      <c r="O76" s="11">
        <f t="shared" si="6"/>
        <v>16422226</v>
      </c>
      <c r="P76" s="8">
        <v>3.7</v>
      </c>
    </row>
    <row r="77" spans="1:16" x14ac:dyDescent="0.25">
      <c r="A77" s="25" t="s">
        <v>50</v>
      </c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7"/>
    </row>
    <row r="78" spans="1:16" x14ac:dyDescent="0.25">
      <c r="A78" s="5" t="s">
        <v>44</v>
      </c>
      <c r="B78" s="6">
        <v>26163</v>
      </c>
      <c r="C78" s="6">
        <v>27987</v>
      </c>
      <c r="D78" s="6">
        <v>29792</v>
      </c>
      <c r="E78" s="6">
        <v>32974</v>
      </c>
      <c r="F78" s="6">
        <v>39205</v>
      </c>
      <c r="G78" s="6">
        <v>61928</v>
      </c>
      <c r="H78" s="6">
        <v>96156</v>
      </c>
      <c r="I78" s="6">
        <v>93543</v>
      </c>
      <c r="J78" s="6">
        <v>63392</v>
      </c>
      <c r="K78" s="6">
        <v>35783</v>
      </c>
      <c r="L78" s="6">
        <v>23461</v>
      </c>
      <c r="M78" s="6">
        <v>24941</v>
      </c>
      <c r="N78" s="8">
        <f>(M78/M107-1)*100</f>
        <v>-14.064707301106017</v>
      </c>
      <c r="O78" s="6">
        <f t="shared" ref="O78:O82" si="9">SUM(B78:M78)</f>
        <v>555325</v>
      </c>
      <c r="P78" s="8">
        <f>(O78/O107-1)*100</f>
        <v>2.9233512247197613</v>
      </c>
    </row>
    <row r="79" spans="1:16" x14ac:dyDescent="0.25">
      <c r="A79" s="5" t="s">
        <v>45</v>
      </c>
      <c r="B79" s="6">
        <v>25906</v>
      </c>
      <c r="C79" s="6">
        <v>27987</v>
      </c>
      <c r="D79" s="6">
        <v>29792</v>
      </c>
      <c r="E79" s="6">
        <v>32974</v>
      </c>
      <c r="F79" s="6">
        <v>39205</v>
      </c>
      <c r="G79" s="6">
        <v>61928</v>
      </c>
      <c r="H79" s="6">
        <v>96156</v>
      </c>
      <c r="I79" s="6">
        <v>93543</v>
      </c>
      <c r="J79" s="6">
        <v>63392</v>
      </c>
      <c r="K79" s="6">
        <v>35783</v>
      </c>
      <c r="L79" s="6">
        <v>23461</v>
      </c>
      <c r="M79" s="6">
        <v>24941</v>
      </c>
      <c r="N79" s="8">
        <f t="shared" ref="N79:N82" si="10">(M79/M108-1)*100</f>
        <v>-10.848584501000857</v>
      </c>
      <c r="O79" s="6">
        <f t="shared" si="9"/>
        <v>555068</v>
      </c>
      <c r="P79" s="8">
        <f t="shared" ref="P79:P81" si="11">(O79/O108-1)*100</f>
        <v>5.4648816467986361</v>
      </c>
    </row>
    <row r="80" spans="1:16" x14ac:dyDescent="0.25">
      <c r="A80" s="5" t="s">
        <v>46</v>
      </c>
      <c r="B80" s="5">
        <v>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8"/>
      <c r="O80" s="6">
        <v>0</v>
      </c>
      <c r="P80" s="8"/>
    </row>
    <row r="81" spans="1:16" x14ac:dyDescent="0.25">
      <c r="A81" s="5" t="s">
        <v>47</v>
      </c>
      <c r="B81" s="5">
        <v>381</v>
      </c>
      <c r="C81" s="5">
        <v>350</v>
      </c>
      <c r="D81" s="5">
        <v>381</v>
      </c>
      <c r="E81" s="5">
        <v>408</v>
      </c>
      <c r="F81" s="5">
        <v>483</v>
      </c>
      <c r="G81" s="5">
        <v>646</v>
      </c>
      <c r="H81" s="5">
        <v>807</v>
      </c>
      <c r="I81" s="5">
        <v>809</v>
      </c>
      <c r="J81" s="5">
        <v>652</v>
      </c>
      <c r="K81" s="5">
        <v>425</v>
      </c>
      <c r="L81" s="5">
        <v>340</v>
      </c>
      <c r="M81" s="5">
        <v>346</v>
      </c>
      <c r="N81" s="8">
        <f t="shared" si="10"/>
        <v>-15.609756097560979</v>
      </c>
      <c r="O81" s="6">
        <f t="shared" si="9"/>
        <v>6028</v>
      </c>
      <c r="P81" s="8">
        <f t="shared" si="11"/>
        <v>-5.0110305704380682</v>
      </c>
    </row>
    <row r="82" spans="1:16" x14ac:dyDescent="0.25">
      <c r="A82" s="5" t="s">
        <v>48</v>
      </c>
      <c r="B82" s="11">
        <v>3592</v>
      </c>
      <c r="C82" s="11">
        <v>4724</v>
      </c>
      <c r="D82" s="11">
        <v>4668</v>
      </c>
      <c r="E82" s="11">
        <v>1463</v>
      </c>
      <c r="F82" s="11">
        <v>6059</v>
      </c>
      <c r="G82" s="11">
        <v>6191</v>
      </c>
      <c r="H82" s="11">
        <v>2298</v>
      </c>
      <c r="I82" s="11">
        <v>2075</v>
      </c>
      <c r="J82" s="11">
        <v>1176</v>
      </c>
      <c r="K82" s="11">
        <v>1972</v>
      </c>
      <c r="L82" s="10">
        <v>1537</v>
      </c>
      <c r="M82" s="10">
        <v>2251</v>
      </c>
      <c r="N82" s="8">
        <f t="shared" si="10"/>
        <v>-57.727699530516432</v>
      </c>
      <c r="O82" s="11">
        <f t="shared" si="9"/>
        <v>38006</v>
      </c>
      <c r="P82" s="8">
        <v>-40.9</v>
      </c>
    </row>
    <row r="83" spans="1:16" x14ac:dyDescent="0.25">
      <c r="A83" s="25" t="s">
        <v>51</v>
      </c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7"/>
    </row>
    <row r="84" spans="1:16" x14ac:dyDescent="0.25">
      <c r="A84" s="5" t="s">
        <v>44</v>
      </c>
      <c r="B84" s="6">
        <v>2223081</v>
      </c>
      <c r="C84" s="6">
        <v>2251130</v>
      </c>
      <c r="D84" s="6">
        <v>2872414</v>
      </c>
      <c r="E84" s="6">
        <v>3430416</v>
      </c>
      <c r="F84" s="6">
        <v>3590467</v>
      </c>
      <c r="G84" s="6">
        <v>3768703</v>
      </c>
      <c r="H84" s="6">
        <v>4056009</v>
      </c>
      <c r="I84" s="6">
        <v>4068216</v>
      </c>
      <c r="J84" s="6">
        <v>3803164</v>
      </c>
      <c r="K84" s="6">
        <v>3587245</v>
      </c>
      <c r="L84" s="6">
        <v>2907870</v>
      </c>
      <c r="M84" s="6">
        <v>2969088</v>
      </c>
      <c r="N84" s="8">
        <f>(M84/M113-1)*100</f>
        <v>11.878431804034296</v>
      </c>
      <c r="O84" s="6">
        <f t="shared" ref="O84:O88" si="12">SUM(B84:M84)</f>
        <v>39527803</v>
      </c>
      <c r="P84" s="8">
        <f>(O84/O113-1)*100</f>
        <v>14.95646025634243</v>
      </c>
    </row>
    <row r="85" spans="1:16" x14ac:dyDescent="0.25">
      <c r="A85" s="5" t="s">
        <v>45</v>
      </c>
      <c r="B85" s="6">
        <v>1838080</v>
      </c>
      <c r="C85" s="6">
        <v>1892539</v>
      </c>
      <c r="D85" s="6">
        <v>2336048</v>
      </c>
      <c r="E85" s="6">
        <v>2775133</v>
      </c>
      <c r="F85" s="6">
        <v>2928560</v>
      </c>
      <c r="G85" s="6">
        <v>3058708</v>
      </c>
      <c r="H85" s="6">
        <v>3245375</v>
      </c>
      <c r="I85" s="6">
        <v>3276714</v>
      </c>
      <c r="J85" s="6">
        <v>3067595</v>
      </c>
      <c r="K85" s="6">
        <v>2841240</v>
      </c>
      <c r="L85" s="6">
        <v>2375495</v>
      </c>
      <c r="M85" s="6">
        <v>2500147</v>
      </c>
      <c r="N85" s="8">
        <f t="shared" ref="N85:N88" si="13">(M85/M114-1)*100</f>
        <v>11.072425625834104</v>
      </c>
      <c r="O85" s="6">
        <f t="shared" si="12"/>
        <v>32135634</v>
      </c>
      <c r="P85" s="8">
        <f t="shared" ref="P85:P88" si="14">(O85/O114-1)*100</f>
        <v>16.644820317163123</v>
      </c>
    </row>
    <row r="86" spans="1:16" x14ac:dyDescent="0.25">
      <c r="A86" s="5" t="s">
        <v>46</v>
      </c>
      <c r="B86" s="6">
        <v>378516</v>
      </c>
      <c r="C86" s="6">
        <v>351360</v>
      </c>
      <c r="D86" s="6">
        <v>514572</v>
      </c>
      <c r="E86" s="6">
        <v>629788</v>
      </c>
      <c r="F86" s="6">
        <v>636666</v>
      </c>
      <c r="G86" s="6">
        <v>693782</v>
      </c>
      <c r="H86" s="6">
        <v>795202</v>
      </c>
      <c r="I86" s="6">
        <v>781952</v>
      </c>
      <c r="J86" s="6">
        <v>727448</v>
      </c>
      <c r="K86" s="6">
        <v>739288</v>
      </c>
      <c r="L86" s="6">
        <v>526968</v>
      </c>
      <c r="M86" s="6">
        <v>462104</v>
      </c>
      <c r="N86" s="8">
        <f t="shared" si="13"/>
        <v>16.687625309960662</v>
      </c>
      <c r="O86" s="6">
        <f t="shared" si="12"/>
        <v>7237646</v>
      </c>
      <c r="P86" s="8">
        <f t="shared" si="14"/>
        <v>7.6129396392426107</v>
      </c>
    </row>
    <row r="87" spans="1:16" x14ac:dyDescent="0.25">
      <c r="A87" s="5" t="s">
        <v>47</v>
      </c>
      <c r="B87" s="6">
        <v>21739</v>
      </c>
      <c r="C87" s="6">
        <v>20467</v>
      </c>
      <c r="D87" s="6">
        <v>24789</v>
      </c>
      <c r="E87" s="6">
        <v>27797</v>
      </c>
      <c r="F87" s="6">
        <v>29728</v>
      </c>
      <c r="G87" s="6">
        <v>29918</v>
      </c>
      <c r="H87" s="6">
        <v>31282</v>
      </c>
      <c r="I87" s="6">
        <v>30871</v>
      </c>
      <c r="J87" s="6">
        <v>29959</v>
      </c>
      <c r="K87" s="6">
        <v>28888</v>
      </c>
      <c r="L87" s="6">
        <v>24582</v>
      </c>
      <c r="M87" s="6">
        <v>24720</v>
      </c>
      <c r="N87" s="8">
        <f t="shared" si="13"/>
        <v>5.8627039527215041</v>
      </c>
      <c r="O87" s="6">
        <f t="shared" si="12"/>
        <v>324740</v>
      </c>
      <c r="P87" s="8">
        <f t="shared" si="14"/>
        <v>9.6772232485722078</v>
      </c>
    </row>
    <row r="88" spans="1:16" x14ac:dyDescent="0.25">
      <c r="A88" s="5" t="s">
        <v>48</v>
      </c>
      <c r="B88" s="11">
        <v>22564213.450000003</v>
      </c>
      <c r="C88" s="11">
        <v>21457316.879999999</v>
      </c>
      <c r="D88" s="11">
        <v>26549068.939999998</v>
      </c>
      <c r="E88" s="11">
        <v>24870274.109999999</v>
      </c>
      <c r="F88" s="11">
        <v>25084598.829999998</v>
      </c>
      <c r="G88" s="11">
        <v>23357682.91</v>
      </c>
      <c r="H88" s="11">
        <v>24596550.43</v>
      </c>
      <c r="I88" s="11">
        <v>24887647.920000002</v>
      </c>
      <c r="J88" s="11">
        <v>26163206.609999999</v>
      </c>
      <c r="K88" s="11">
        <v>28258522.59</v>
      </c>
      <c r="L88" s="11">
        <v>28170203.960000001</v>
      </c>
      <c r="M88" s="11">
        <v>24306985.280000001</v>
      </c>
      <c r="N88" s="8">
        <f t="shared" si="13"/>
        <v>-1.4321558762392939</v>
      </c>
      <c r="O88" s="11">
        <f t="shared" si="12"/>
        <v>300266271.91000009</v>
      </c>
      <c r="P88" s="8">
        <f t="shared" si="14"/>
        <v>-3.5859793114276006</v>
      </c>
    </row>
    <row r="91" spans="1:16" x14ac:dyDescent="0.25">
      <c r="B91" s="28">
        <v>2018</v>
      </c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</row>
    <row r="92" spans="1:16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9" t="s">
        <v>41</v>
      </c>
      <c r="O92" s="2"/>
      <c r="P92" s="9" t="s">
        <v>41</v>
      </c>
    </row>
    <row r="93" spans="1:16" x14ac:dyDescent="0.25">
      <c r="A93" s="1"/>
      <c r="B93" s="9" t="s">
        <v>32</v>
      </c>
      <c r="C93" s="9" t="s">
        <v>33</v>
      </c>
      <c r="D93" s="9" t="s">
        <v>34</v>
      </c>
      <c r="E93" s="9" t="s">
        <v>14</v>
      </c>
      <c r="F93" s="9" t="s">
        <v>35</v>
      </c>
      <c r="G93" s="9" t="s">
        <v>36</v>
      </c>
      <c r="H93" s="9" t="s">
        <v>37</v>
      </c>
      <c r="I93" s="9" t="s">
        <v>15</v>
      </c>
      <c r="J93" s="9" t="s">
        <v>16</v>
      </c>
      <c r="K93" s="9" t="s">
        <v>38</v>
      </c>
      <c r="L93" s="9" t="s">
        <v>18</v>
      </c>
      <c r="M93" s="9" t="s">
        <v>39</v>
      </c>
      <c r="N93" s="9" t="s">
        <v>42</v>
      </c>
      <c r="O93" s="9" t="s">
        <v>40</v>
      </c>
      <c r="P93" s="9" t="s">
        <v>43</v>
      </c>
    </row>
    <row r="94" spans="1:16" x14ac:dyDescent="0.25">
      <c r="A94" s="25" t="s">
        <v>31</v>
      </c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7"/>
    </row>
    <row r="95" spans="1:16" x14ac:dyDescent="0.25">
      <c r="A95" s="5" t="s">
        <v>44</v>
      </c>
      <c r="B95" s="6">
        <v>1472161</v>
      </c>
      <c r="C95" s="6">
        <v>1483432</v>
      </c>
      <c r="D95" s="6">
        <v>1908514</v>
      </c>
      <c r="E95" s="6">
        <v>2167764</v>
      </c>
      <c r="F95" s="6">
        <v>2313306</v>
      </c>
      <c r="G95" s="6">
        <v>2494749</v>
      </c>
      <c r="H95" s="6">
        <v>2730440</v>
      </c>
      <c r="I95" s="6">
        <v>2783173</v>
      </c>
      <c r="J95" s="6">
        <v>2696340</v>
      </c>
      <c r="K95" s="6">
        <v>2583961</v>
      </c>
      <c r="L95" s="6">
        <v>2192658</v>
      </c>
      <c r="M95" s="6">
        <v>2210411</v>
      </c>
      <c r="N95" s="5">
        <v>25.8</v>
      </c>
      <c r="O95" s="6">
        <v>27037292</v>
      </c>
      <c r="P95" s="5">
        <v>10.8</v>
      </c>
    </row>
    <row r="96" spans="1:16" x14ac:dyDescent="0.25">
      <c r="A96" s="5" t="s">
        <v>45</v>
      </c>
      <c r="B96" s="6">
        <v>1108970</v>
      </c>
      <c r="C96" s="6">
        <v>1153295</v>
      </c>
      <c r="D96" s="6">
        <v>1435673</v>
      </c>
      <c r="E96" s="6">
        <v>1583842</v>
      </c>
      <c r="F96" s="6">
        <v>1713278</v>
      </c>
      <c r="G96" s="6">
        <v>1817229</v>
      </c>
      <c r="H96" s="6">
        <v>1979545</v>
      </c>
      <c r="I96" s="6">
        <v>2007564</v>
      </c>
      <c r="J96" s="6">
        <v>2005766</v>
      </c>
      <c r="K96" s="6">
        <v>1918296</v>
      </c>
      <c r="L96" s="6">
        <v>1728145</v>
      </c>
      <c r="M96" s="6">
        <v>1811980</v>
      </c>
      <c r="N96" s="5">
        <v>32.700000000000003</v>
      </c>
      <c r="O96" s="6">
        <v>20263501</v>
      </c>
      <c r="P96" s="5">
        <v>13.6</v>
      </c>
    </row>
    <row r="97" spans="1:16" x14ac:dyDescent="0.25">
      <c r="A97" s="5" t="s">
        <v>46</v>
      </c>
      <c r="B97" s="6">
        <v>354730</v>
      </c>
      <c r="C97" s="6">
        <v>322444</v>
      </c>
      <c r="D97" s="6">
        <v>463872</v>
      </c>
      <c r="E97" s="6">
        <v>576774</v>
      </c>
      <c r="F97" s="6">
        <v>594174</v>
      </c>
      <c r="G97" s="6">
        <v>669664</v>
      </c>
      <c r="H97" s="6">
        <v>740380</v>
      </c>
      <c r="I97" s="6">
        <v>766048</v>
      </c>
      <c r="J97" s="6">
        <v>682240</v>
      </c>
      <c r="K97" s="6">
        <v>658624</v>
      </c>
      <c r="L97" s="6">
        <v>457644</v>
      </c>
      <c r="M97" s="6">
        <v>392560</v>
      </c>
      <c r="N97" s="5">
        <v>2.4</v>
      </c>
      <c r="O97" s="6">
        <v>6679300</v>
      </c>
      <c r="P97" s="5">
        <v>3.7</v>
      </c>
    </row>
    <row r="98" spans="1:16" x14ac:dyDescent="0.25">
      <c r="A98" s="5" t="s">
        <v>47</v>
      </c>
      <c r="B98" s="6">
        <v>15758</v>
      </c>
      <c r="C98" s="6">
        <v>14882</v>
      </c>
      <c r="D98" s="6">
        <v>18032</v>
      </c>
      <c r="E98" s="6">
        <v>19565</v>
      </c>
      <c r="F98" s="6">
        <v>21050</v>
      </c>
      <c r="G98" s="6">
        <v>21548</v>
      </c>
      <c r="H98" s="6">
        <v>22404</v>
      </c>
      <c r="I98" s="6">
        <v>22725</v>
      </c>
      <c r="J98" s="6">
        <v>22428</v>
      </c>
      <c r="K98" s="6">
        <v>22684</v>
      </c>
      <c r="L98" s="6">
        <v>20256</v>
      </c>
      <c r="M98" s="6">
        <v>19671</v>
      </c>
      <c r="N98" s="5">
        <v>19.3</v>
      </c>
      <c r="O98" s="6">
        <v>241004</v>
      </c>
      <c r="P98" s="5">
        <v>7.3</v>
      </c>
    </row>
    <row r="99" spans="1:16" x14ac:dyDescent="0.25">
      <c r="A99" s="5" t="s">
        <v>48</v>
      </c>
      <c r="B99" s="11">
        <v>21846837.609999999</v>
      </c>
      <c r="C99" s="11">
        <v>20567238</v>
      </c>
      <c r="D99" s="11">
        <v>25691357.369999997</v>
      </c>
      <c r="E99" s="11">
        <v>25230134.66</v>
      </c>
      <c r="F99" s="11">
        <v>24019335.259999998</v>
      </c>
      <c r="G99" s="11">
        <v>25380901.990000002</v>
      </c>
      <c r="H99" s="11">
        <v>25493193.629999999</v>
      </c>
      <c r="I99" s="11">
        <v>24470793</v>
      </c>
      <c r="J99" s="11">
        <v>25675506.93</v>
      </c>
      <c r="K99" s="11">
        <v>27410802.100000001</v>
      </c>
      <c r="L99" s="11">
        <v>26288396.579999998</v>
      </c>
      <c r="M99" s="11">
        <v>23483878.170000002</v>
      </c>
      <c r="N99" s="5">
        <v>-4.0999999999999996</v>
      </c>
      <c r="O99" s="13">
        <f>SUM(B99:M99)</f>
        <v>295558375.30000001</v>
      </c>
      <c r="P99" s="5">
        <v>2.6</v>
      </c>
    </row>
    <row r="100" spans="1:16" x14ac:dyDescent="0.25">
      <c r="A100" s="25" t="s">
        <v>49</v>
      </c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7"/>
    </row>
    <row r="101" spans="1:16" x14ac:dyDescent="0.25">
      <c r="A101" s="5" t="s">
        <v>44</v>
      </c>
      <c r="B101" s="6">
        <v>351550</v>
      </c>
      <c r="C101" s="6">
        <v>349430</v>
      </c>
      <c r="D101" s="6">
        <v>471070</v>
      </c>
      <c r="E101" s="6">
        <v>591283</v>
      </c>
      <c r="F101" s="6">
        <v>643089</v>
      </c>
      <c r="G101" s="6">
        <v>663088</v>
      </c>
      <c r="H101" s="6">
        <v>756356</v>
      </c>
      <c r="I101" s="6">
        <v>759547</v>
      </c>
      <c r="J101" s="6">
        <v>706814</v>
      </c>
      <c r="K101" s="6">
        <v>646559</v>
      </c>
      <c r="L101" s="6">
        <v>453563</v>
      </c>
      <c r="M101" s="6">
        <v>414418</v>
      </c>
      <c r="N101" s="5">
        <v>9.8000000000000007</v>
      </c>
      <c r="O101" s="6">
        <v>6808177</v>
      </c>
      <c r="P101" s="5">
        <v>13.2</v>
      </c>
    </row>
    <row r="102" spans="1:16" x14ac:dyDescent="0.25">
      <c r="A102" s="5" t="s">
        <v>45</v>
      </c>
      <c r="B102" s="6">
        <v>349478</v>
      </c>
      <c r="C102" s="6">
        <v>348561</v>
      </c>
      <c r="D102" s="6">
        <v>469094</v>
      </c>
      <c r="E102" s="6">
        <v>587009</v>
      </c>
      <c r="F102" s="6">
        <v>639491</v>
      </c>
      <c r="G102" s="6">
        <v>659223</v>
      </c>
      <c r="H102" s="6">
        <v>750295</v>
      </c>
      <c r="I102" s="6">
        <v>752537</v>
      </c>
      <c r="J102" s="6">
        <v>701405</v>
      </c>
      <c r="K102" s="6">
        <v>639915</v>
      </c>
      <c r="L102" s="6">
        <v>450656</v>
      </c>
      <c r="M102" s="6">
        <v>410960</v>
      </c>
      <c r="N102" s="5">
        <v>9.6</v>
      </c>
      <c r="O102" s="6">
        <v>6760181</v>
      </c>
      <c r="P102" s="5">
        <v>13.1</v>
      </c>
    </row>
    <row r="103" spans="1:16" x14ac:dyDescent="0.25">
      <c r="A103" s="5" t="s">
        <v>46</v>
      </c>
      <c r="B103" s="6">
        <v>2072</v>
      </c>
      <c r="C103" s="6">
        <v>806</v>
      </c>
      <c r="D103" s="6">
        <v>1976</v>
      </c>
      <c r="E103" s="6">
        <v>4274</v>
      </c>
      <c r="F103" s="6">
        <v>3474</v>
      </c>
      <c r="G103" s="6">
        <v>3678</v>
      </c>
      <c r="H103" s="6">
        <v>5720</v>
      </c>
      <c r="I103" s="6">
        <v>6696</v>
      </c>
      <c r="J103" s="6">
        <v>4914</v>
      </c>
      <c r="K103" s="6">
        <v>6554</v>
      </c>
      <c r="L103" s="6">
        <v>2712</v>
      </c>
      <c r="M103" s="6">
        <v>3458</v>
      </c>
      <c r="N103" s="5">
        <v>38.299999999999997</v>
      </c>
      <c r="O103" s="6">
        <v>46328</v>
      </c>
      <c r="P103" s="5">
        <v>59.2</v>
      </c>
    </row>
    <row r="104" spans="1:16" x14ac:dyDescent="0.25">
      <c r="A104" s="5" t="s">
        <v>47</v>
      </c>
      <c r="B104" s="6">
        <v>2909</v>
      </c>
      <c r="C104" s="6">
        <v>2622</v>
      </c>
      <c r="D104" s="6">
        <v>3400</v>
      </c>
      <c r="E104" s="6">
        <v>4319</v>
      </c>
      <c r="F104" s="6">
        <v>4674</v>
      </c>
      <c r="G104" s="6">
        <v>4685</v>
      </c>
      <c r="H104" s="6">
        <v>5076</v>
      </c>
      <c r="I104" s="6">
        <v>5072</v>
      </c>
      <c r="J104" s="6">
        <v>4766</v>
      </c>
      <c r="K104" s="6">
        <v>4580</v>
      </c>
      <c r="L104" s="6">
        <v>3357</v>
      </c>
      <c r="M104" s="6">
        <v>3270</v>
      </c>
      <c r="N104" s="5">
        <v>8.6</v>
      </c>
      <c r="O104" s="6">
        <v>48737</v>
      </c>
      <c r="P104" s="5">
        <v>13.4</v>
      </c>
    </row>
    <row r="105" spans="1:16" x14ac:dyDescent="0.25">
      <c r="A105" s="5" t="s">
        <v>48</v>
      </c>
      <c r="B105" s="11">
        <v>1185572</v>
      </c>
      <c r="C105" s="11">
        <v>1242394</v>
      </c>
      <c r="D105" s="11">
        <v>1478166</v>
      </c>
      <c r="E105" s="11">
        <v>1271843</v>
      </c>
      <c r="F105" s="11">
        <v>1434957</v>
      </c>
      <c r="G105" s="11">
        <v>1285663</v>
      </c>
      <c r="H105" s="11">
        <v>1359777</v>
      </c>
      <c r="I105" s="11">
        <v>1399231</v>
      </c>
      <c r="J105" s="11">
        <v>1174278</v>
      </c>
      <c r="K105" s="11">
        <v>1421030</v>
      </c>
      <c r="L105" s="11">
        <v>1392150</v>
      </c>
      <c r="M105" s="11">
        <v>1170954</v>
      </c>
      <c r="N105" s="5">
        <v>1.4</v>
      </c>
      <c r="O105" s="13">
        <f>SUM(B105:M105)</f>
        <v>15816015</v>
      </c>
      <c r="P105" s="5">
        <v>8.1999999999999993</v>
      </c>
    </row>
    <row r="106" spans="1:16" x14ac:dyDescent="0.25">
      <c r="A106" s="25" t="s">
        <v>50</v>
      </c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7"/>
    </row>
    <row r="107" spans="1:16" x14ac:dyDescent="0.25">
      <c r="A107" s="5" t="s">
        <v>44</v>
      </c>
      <c r="B107" s="6">
        <v>29477</v>
      </c>
      <c r="C107" s="6">
        <v>29240</v>
      </c>
      <c r="D107" s="6">
        <v>32915</v>
      </c>
      <c r="E107" s="6">
        <v>35181</v>
      </c>
      <c r="F107" s="6">
        <v>33344</v>
      </c>
      <c r="G107" s="6">
        <v>52528</v>
      </c>
      <c r="H107" s="6">
        <v>89666</v>
      </c>
      <c r="I107" s="6">
        <v>88857</v>
      </c>
      <c r="J107" s="6">
        <v>54244</v>
      </c>
      <c r="K107" s="6">
        <v>33790</v>
      </c>
      <c r="L107" s="6">
        <v>30236</v>
      </c>
      <c r="M107" s="6">
        <v>29023</v>
      </c>
      <c r="N107" s="5">
        <v>-5.4</v>
      </c>
      <c r="O107" s="6">
        <v>539552</v>
      </c>
      <c r="P107" s="5">
        <v>9.1</v>
      </c>
    </row>
    <row r="108" spans="1:16" x14ac:dyDescent="0.25">
      <c r="A108" s="5" t="s">
        <v>45</v>
      </c>
      <c r="B108" s="6">
        <v>27900</v>
      </c>
      <c r="C108" s="6">
        <v>27805</v>
      </c>
      <c r="D108" s="6">
        <v>31508</v>
      </c>
      <c r="E108" s="6">
        <v>34226</v>
      </c>
      <c r="F108" s="6">
        <v>32477</v>
      </c>
      <c r="G108" s="6">
        <v>51418</v>
      </c>
      <c r="H108" s="6">
        <v>88955</v>
      </c>
      <c r="I108" s="6">
        <v>88234</v>
      </c>
      <c r="J108" s="6">
        <v>53430</v>
      </c>
      <c r="K108" s="6">
        <v>32630</v>
      </c>
      <c r="L108" s="6">
        <v>28757</v>
      </c>
      <c r="M108" s="6">
        <v>27976</v>
      </c>
      <c r="N108" s="5">
        <v>-4.5999999999999996</v>
      </c>
      <c r="O108" s="6">
        <v>526306</v>
      </c>
      <c r="P108" s="5">
        <v>9.3000000000000007</v>
      </c>
    </row>
    <row r="109" spans="1:16" x14ac:dyDescent="0.25">
      <c r="A109" s="5" t="s">
        <v>46</v>
      </c>
      <c r="B109" s="5">
        <v>0</v>
      </c>
      <c r="C109" s="5">
        <v>0</v>
      </c>
      <c r="D109" s="5">
        <v>0</v>
      </c>
      <c r="E109" s="5">
        <v>0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0</v>
      </c>
      <c r="M109" s="5">
        <v>0</v>
      </c>
      <c r="N109" s="5"/>
      <c r="O109" s="6">
        <v>0</v>
      </c>
      <c r="P109" s="5"/>
    </row>
    <row r="110" spans="1:16" x14ac:dyDescent="0.25">
      <c r="A110" s="5" t="s">
        <v>47</v>
      </c>
      <c r="B110" s="5">
        <v>423</v>
      </c>
      <c r="C110" s="5">
        <v>404</v>
      </c>
      <c r="D110" s="5">
        <v>455</v>
      </c>
      <c r="E110" s="5">
        <v>475</v>
      </c>
      <c r="F110" s="5">
        <v>475</v>
      </c>
      <c r="G110" s="5">
        <v>599</v>
      </c>
      <c r="H110" s="5">
        <v>776</v>
      </c>
      <c r="I110" s="5">
        <v>796</v>
      </c>
      <c r="J110" s="5">
        <v>621</v>
      </c>
      <c r="K110" s="5">
        <v>475</v>
      </c>
      <c r="L110" s="5">
        <v>426</v>
      </c>
      <c r="M110" s="5">
        <v>410</v>
      </c>
      <c r="N110" s="5">
        <v>-2.6</v>
      </c>
      <c r="O110" s="6">
        <v>6346</v>
      </c>
      <c r="P110" s="5">
        <v>0.7</v>
      </c>
    </row>
    <row r="111" spans="1:16" x14ac:dyDescent="0.25">
      <c r="A111" s="5" t="s">
        <v>48</v>
      </c>
      <c r="B111" s="11">
        <v>3984</v>
      </c>
      <c r="C111" s="11">
        <v>3884</v>
      </c>
      <c r="D111" s="11">
        <v>5278</v>
      </c>
      <c r="E111" s="11">
        <v>7948</v>
      </c>
      <c r="F111" s="11">
        <v>4667</v>
      </c>
      <c r="G111" s="11">
        <v>5182</v>
      </c>
      <c r="H111" s="11">
        <v>6834</v>
      </c>
      <c r="I111" s="11">
        <v>3041</v>
      </c>
      <c r="J111" s="11">
        <v>3635</v>
      </c>
      <c r="K111" s="11">
        <v>5990</v>
      </c>
      <c r="L111" s="11">
        <v>4081</v>
      </c>
      <c r="M111" s="11">
        <v>5325</v>
      </c>
      <c r="N111" s="5">
        <v>74.5</v>
      </c>
      <c r="O111" s="13">
        <f>SUM(B111:M111)</f>
        <v>59849</v>
      </c>
      <c r="P111" s="5">
        <v>45.1</v>
      </c>
    </row>
    <row r="112" spans="1:16" x14ac:dyDescent="0.25">
      <c r="A112" s="25" t="s">
        <v>51</v>
      </c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7"/>
    </row>
    <row r="113" spans="1:16" x14ac:dyDescent="0.25">
      <c r="A113" s="5" t="s">
        <v>44</v>
      </c>
      <c r="B113" s="6">
        <v>1853188</v>
      </c>
      <c r="C113" s="6">
        <v>1862102</v>
      </c>
      <c r="D113" s="6">
        <v>2412499</v>
      </c>
      <c r="E113" s="6">
        <v>2794228</v>
      </c>
      <c r="F113" s="6">
        <v>2989739</v>
      </c>
      <c r="G113" s="6">
        <v>3210365</v>
      </c>
      <c r="H113" s="6">
        <v>3576462</v>
      </c>
      <c r="I113" s="6">
        <v>3631577</v>
      </c>
      <c r="J113" s="6">
        <v>3457398</v>
      </c>
      <c r="K113" s="6">
        <v>3264310</v>
      </c>
      <c r="L113" s="6">
        <v>2676457</v>
      </c>
      <c r="M113" s="6">
        <v>2653852</v>
      </c>
      <c r="N113" s="5">
        <v>22.5</v>
      </c>
      <c r="O113" s="6">
        <v>34385021</v>
      </c>
      <c r="P113" s="5">
        <v>11.3</v>
      </c>
    </row>
    <row r="114" spans="1:16" x14ac:dyDescent="0.25">
      <c r="A114" s="5" t="s">
        <v>45</v>
      </c>
      <c r="B114" s="6">
        <v>1486348</v>
      </c>
      <c r="C114" s="6">
        <v>1529661</v>
      </c>
      <c r="D114" s="6">
        <v>1936275</v>
      </c>
      <c r="E114" s="6">
        <v>2205077</v>
      </c>
      <c r="F114" s="6">
        <v>2385246</v>
      </c>
      <c r="G114" s="6">
        <v>2527870</v>
      </c>
      <c r="H114" s="6">
        <v>2818795</v>
      </c>
      <c r="I114" s="6">
        <v>2848335</v>
      </c>
      <c r="J114" s="6">
        <v>2760601</v>
      </c>
      <c r="K114" s="6">
        <v>2590841</v>
      </c>
      <c r="L114" s="6">
        <v>2207558</v>
      </c>
      <c r="M114" s="6">
        <v>2250916</v>
      </c>
      <c r="N114" s="5">
        <v>27.2</v>
      </c>
      <c r="O114" s="6">
        <v>27549988</v>
      </c>
      <c r="P114" s="5">
        <v>13.4</v>
      </c>
    </row>
    <row r="115" spans="1:16" x14ac:dyDescent="0.25">
      <c r="A115" s="5" t="s">
        <v>46</v>
      </c>
      <c r="B115" s="6">
        <v>356802</v>
      </c>
      <c r="C115" s="6">
        <v>323250</v>
      </c>
      <c r="D115" s="6">
        <v>465848</v>
      </c>
      <c r="E115" s="6">
        <v>581048</v>
      </c>
      <c r="F115" s="6">
        <v>597648</v>
      </c>
      <c r="G115" s="6">
        <v>673342</v>
      </c>
      <c r="H115" s="6">
        <v>746100</v>
      </c>
      <c r="I115" s="6">
        <v>772744</v>
      </c>
      <c r="J115" s="6">
        <v>687154</v>
      </c>
      <c r="K115" s="6">
        <v>665178</v>
      </c>
      <c r="L115" s="6">
        <v>460356</v>
      </c>
      <c r="M115" s="6">
        <v>396018</v>
      </c>
      <c r="N115" s="5">
        <v>2.7</v>
      </c>
      <c r="O115" s="6">
        <v>6725628</v>
      </c>
      <c r="P115" s="5">
        <v>3.9</v>
      </c>
    </row>
    <row r="116" spans="1:16" x14ac:dyDescent="0.25">
      <c r="A116" s="5" t="s">
        <v>47</v>
      </c>
      <c r="B116" s="6">
        <v>19090</v>
      </c>
      <c r="C116" s="6">
        <v>17908</v>
      </c>
      <c r="D116" s="6">
        <v>21887</v>
      </c>
      <c r="E116" s="6">
        <v>24359</v>
      </c>
      <c r="F116" s="6">
        <v>26199</v>
      </c>
      <c r="G116" s="6">
        <v>26832</v>
      </c>
      <c r="H116" s="6">
        <v>28256</v>
      </c>
      <c r="I116" s="6">
        <v>28593</v>
      </c>
      <c r="J116" s="6">
        <v>27815</v>
      </c>
      <c r="K116" s="6">
        <v>27739</v>
      </c>
      <c r="L116" s="6">
        <v>24039</v>
      </c>
      <c r="M116" s="6">
        <v>23351</v>
      </c>
      <c r="N116" s="5">
        <v>17.2</v>
      </c>
      <c r="O116" s="6">
        <v>296087</v>
      </c>
      <c r="P116" s="5">
        <v>8.1</v>
      </c>
    </row>
    <row r="117" spans="1:16" x14ac:dyDescent="0.25">
      <c r="A117" s="5" t="s">
        <v>48</v>
      </c>
      <c r="B117" s="11">
        <v>23036393.609999999</v>
      </c>
      <c r="C117" s="11">
        <v>21813516</v>
      </c>
      <c r="D117" s="11">
        <v>27174801.369999997</v>
      </c>
      <c r="E117" s="11">
        <v>26509925.66</v>
      </c>
      <c r="F117" s="11">
        <v>25458959.259999998</v>
      </c>
      <c r="G117" s="11">
        <v>26671746.990000002</v>
      </c>
      <c r="H117" s="11">
        <v>26859804.629999999</v>
      </c>
      <c r="I117" s="11">
        <v>25873065</v>
      </c>
      <c r="J117" s="11">
        <v>26853419.93</v>
      </c>
      <c r="K117" s="11">
        <v>28837822.100000001</v>
      </c>
      <c r="L117" s="11">
        <v>27684627.579999998</v>
      </c>
      <c r="M117" s="11">
        <v>24660157.170000002</v>
      </c>
      <c r="N117" s="5">
        <v>-3.8</v>
      </c>
      <c r="O117" s="13">
        <f>SUM(B117:M117)</f>
        <v>311434239.30000001</v>
      </c>
      <c r="P117" s="5">
        <v>2.9</v>
      </c>
    </row>
  </sheetData>
  <mergeCells count="20">
    <mergeCell ref="B4:P4"/>
    <mergeCell ref="A7:P7"/>
    <mergeCell ref="A13:P13"/>
    <mergeCell ref="A19:P19"/>
    <mergeCell ref="A25:P25"/>
    <mergeCell ref="B62:P62"/>
    <mergeCell ref="B33:P33"/>
    <mergeCell ref="A36:P36"/>
    <mergeCell ref="A42:P42"/>
    <mergeCell ref="A48:P48"/>
    <mergeCell ref="A54:P54"/>
    <mergeCell ref="A100:P100"/>
    <mergeCell ref="A106:P106"/>
    <mergeCell ref="A112:P112"/>
    <mergeCell ref="A65:P65"/>
    <mergeCell ref="A71:P71"/>
    <mergeCell ref="A77:P77"/>
    <mergeCell ref="A83:P83"/>
    <mergeCell ref="B91:P91"/>
    <mergeCell ref="A94:P94"/>
  </mergeCells>
  <conditionalFormatting sqref="N66:N70">
    <cfRule type="cellIs" dxfId="87" priority="113" operator="lessThan">
      <formula>0</formula>
    </cfRule>
    <cfRule type="cellIs" dxfId="86" priority="114" operator="greaterThan">
      <formula>0</formula>
    </cfRule>
  </conditionalFormatting>
  <conditionalFormatting sqref="N95:N99">
    <cfRule type="cellIs" dxfId="85" priority="111" operator="lessThan">
      <formula>0</formula>
    </cfRule>
    <cfRule type="cellIs" dxfId="84" priority="112" operator="greaterThan">
      <formula>0</formula>
    </cfRule>
  </conditionalFormatting>
  <conditionalFormatting sqref="N101:N105">
    <cfRule type="cellIs" dxfId="83" priority="109" operator="lessThan">
      <formula>0</formula>
    </cfRule>
    <cfRule type="cellIs" dxfId="82" priority="110" operator="greaterThan">
      <formula>0</formula>
    </cfRule>
  </conditionalFormatting>
  <conditionalFormatting sqref="N107:N111">
    <cfRule type="cellIs" dxfId="81" priority="107" operator="lessThan">
      <formula>0</formula>
    </cfRule>
    <cfRule type="cellIs" dxfId="80" priority="108" operator="greaterThan">
      <formula>0</formula>
    </cfRule>
  </conditionalFormatting>
  <conditionalFormatting sqref="N113:N117">
    <cfRule type="cellIs" dxfId="79" priority="105" operator="lessThan">
      <formula>0</formula>
    </cfRule>
    <cfRule type="cellIs" dxfId="78" priority="106" operator="greaterThan">
      <formula>0</formula>
    </cfRule>
  </conditionalFormatting>
  <conditionalFormatting sqref="P95:P99">
    <cfRule type="cellIs" dxfId="77" priority="101" operator="lessThan">
      <formula>0</formula>
    </cfRule>
    <cfRule type="cellIs" dxfId="76" priority="102" operator="greaterThan">
      <formula>0</formula>
    </cfRule>
  </conditionalFormatting>
  <conditionalFormatting sqref="P102:P105">
    <cfRule type="cellIs" dxfId="75" priority="99" operator="lessThan">
      <formula>0</formula>
    </cfRule>
    <cfRule type="cellIs" dxfId="74" priority="100" operator="greaterThan">
      <formula>0</formula>
    </cfRule>
  </conditionalFormatting>
  <conditionalFormatting sqref="P107:P111">
    <cfRule type="cellIs" dxfId="73" priority="97" operator="lessThan">
      <formula>0</formula>
    </cfRule>
    <cfRule type="cellIs" dxfId="72" priority="98" operator="greaterThan">
      <formula>0</formula>
    </cfRule>
  </conditionalFormatting>
  <conditionalFormatting sqref="P113:P117">
    <cfRule type="cellIs" dxfId="71" priority="95" operator="lessThan">
      <formula>0</formula>
    </cfRule>
    <cfRule type="cellIs" dxfId="70" priority="96" operator="greaterThan">
      <formula>0</formula>
    </cfRule>
  </conditionalFormatting>
  <conditionalFormatting sqref="P101">
    <cfRule type="cellIs" dxfId="69" priority="93" operator="lessThan">
      <formula>0</formula>
    </cfRule>
    <cfRule type="cellIs" dxfId="68" priority="94" operator="greaterThan">
      <formula>0</formula>
    </cfRule>
  </conditionalFormatting>
  <conditionalFormatting sqref="P66:P70">
    <cfRule type="cellIs" dxfId="67" priority="91" operator="lessThan">
      <formula>0</formula>
    </cfRule>
    <cfRule type="cellIs" dxfId="66" priority="92" operator="greaterThan">
      <formula>0</formula>
    </cfRule>
  </conditionalFormatting>
  <conditionalFormatting sqref="P72:P76">
    <cfRule type="cellIs" dxfId="65" priority="89" operator="lessThan">
      <formula>0</formula>
    </cfRule>
    <cfRule type="cellIs" dxfId="64" priority="90" operator="greaterThan">
      <formula>0</formula>
    </cfRule>
  </conditionalFormatting>
  <conditionalFormatting sqref="P78:P82">
    <cfRule type="cellIs" dxfId="63" priority="87" operator="lessThan">
      <formula>0</formula>
    </cfRule>
    <cfRule type="cellIs" dxfId="62" priority="88" operator="greaterThan">
      <formula>0</formula>
    </cfRule>
  </conditionalFormatting>
  <conditionalFormatting sqref="P84:P88">
    <cfRule type="cellIs" dxfId="61" priority="85" operator="lessThan">
      <formula>0</formula>
    </cfRule>
    <cfRule type="cellIs" dxfId="60" priority="86" operator="greaterThan">
      <formula>0</formula>
    </cfRule>
  </conditionalFormatting>
  <conditionalFormatting sqref="N72:N76">
    <cfRule type="cellIs" dxfId="59" priority="83" operator="lessThan">
      <formula>0</formula>
    </cfRule>
    <cfRule type="cellIs" dxfId="58" priority="84" operator="greaterThan">
      <formula>0</formula>
    </cfRule>
  </conditionalFormatting>
  <conditionalFormatting sqref="N78:N82">
    <cfRule type="cellIs" dxfId="57" priority="81" operator="lessThan">
      <formula>0</formula>
    </cfRule>
    <cfRule type="cellIs" dxfId="56" priority="82" operator="greaterThan">
      <formula>0</formula>
    </cfRule>
  </conditionalFormatting>
  <conditionalFormatting sqref="N84:N88">
    <cfRule type="cellIs" dxfId="55" priority="79" operator="lessThan">
      <formula>0</formula>
    </cfRule>
    <cfRule type="cellIs" dxfId="54" priority="80" operator="greaterThan">
      <formula>0</formula>
    </cfRule>
  </conditionalFormatting>
  <conditionalFormatting sqref="N37:N41">
    <cfRule type="cellIs" dxfId="53" priority="63" operator="lessThan">
      <formula>0</formula>
    </cfRule>
    <cfRule type="cellIs" dxfId="52" priority="64" operator="greaterThan">
      <formula>0</formula>
    </cfRule>
  </conditionalFormatting>
  <conditionalFormatting sqref="N43:N47">
    <cfRule type="cellIs" dxfId="51" priority="47" operator="lessThan">
      <formula>0</formula>
    </cfRule>
    <cfRule type="cellIs" dxfId="50" priority="48" operator="greaterThan">
      <formula>0</formula>
    </cfRule>
  </conditionalFormatting>
  <conditionalFormatting sqref="N49:N53">
    <cfRule type="cellIs" dxfId="49" priority="45" operator="lessThan">
      <formula>0</formula>
    </cfRule>
    <cfRule type="cellIs" dxfId="48" priority="46" operator="greaterThan">
      <formula>0</formula>
    </cfRule>
  </conditionalFormatting>
  <conditionalFormatting sqref="N55:N59">
    <cfRule type="cellIs" dxfId="47" priority="43" operator="lessThan">
      <formula>0</formula>
    </cfRule>
    <cfRule type="cellIs" dxfId="46" priority="44" operator="greaterThan">
      <formula>0</formula>
    </cfRule>
  </conditionalFormatting>
  <conditionalFormatting sqref="P37:P41">
    <cfRule type="cellIs" dxfId="45" priority="41" operator="lessThan">
      <formula>0</formula>
    </cfRule>
    <cfRule type="cellIs" dxfId="44" priority="42" operator="greaterThan">
      <formula>0</formula>
    </cfRule>
  </conditionalFormatting>
  <conditionalFormatting sqref="P43:P47">
    <cfRule type="cellIs" dxfId="43" priority="39" operator="lessThan">
      <formula>0</formula>
    </cfRule>
    <cfRule type="cellIs" dxfId="42" priority="40" operator="greaterThan">
      <formula>0</formula>
    </cfRule>
  </conditionalFormatting>
  <conditionalFormatting sqref="P49:P53">
    <cfRule type="cellIs" dxfId="41" priority="37" operator="lessThan">
      <formula>0</formula>
    </cfRule>
    <cfRule type="cellIs" dxfId="40" priority="38" operator="greaterThan">
      <formula>0</formula>
    </cfRule>
  </conditionalFormatting>
  <conditionalFormatting sqref="P55:P59">
    <cfRule type="cellIs" dxfId="39" priority="35" operator="lessThan">
      <formula>0</formula>
    </cfRule>
    <cfRule type="cellIs" dxfId="38" priority="36" operator="greaterThan">
      <formula>0</formula>
    </cfRule>
  </conditionalFormatting>
  <conditionalFormatting sqref="N8:N12">
    <cfRule type="cellIs" dxfId="37" priority="17" operator="lessThan">
      <formula>0</formula>
    </cfRule>
    <cfRule type="cellIs" dxfId="36" priority="18" operator="greaterThan">
      <formula>0</formula>
    </cfRule>
  </conditionalFormatting>
  <conditionalFormatting sqref="N14:N18">
    <cfRule type="cellIs" dxfId="35" priority="15" operator="lessThan">
      <formula>0</formula>
    </cfRule>
    <cfRule type="cellIs" dxfId="34" priority="16" operator="greaterThan">
      <formula>0</formula>
    </cfRule>
  </conditionalFormatting>
  <conditionalFormatting sqref="N26:N30">
    <cfRule type="cellIs" dxfId="33" priority="11" operator="lessThan">
      <formula>0</formula>
    </cfRule>
    <cfRule type="cellIs" dxfId="32" priority="12" operator="greaterThan">
      <formula>0</formula>
    </cfRule>
  </conditionalFormatting>
  <conditionalFormatting sqref="P8:P12">
    <cfRule type="cellIs" dxfId="31" priority="9" operator="lessThan">
      <formula>0</formula>
    </cfRule>
    <cfRule type="cellIs" dxfId="30" priority="10" operator="greaterThan">
      <formula>0</formula>
    </cfRule>
  </conditionalFormatting>
  <conditionalFormatting sqref="P14:P18">
    <cfRule type="cellIs" dxfId="29" priority="7" operator="lessThan">
      <formula>0</formula>
    </cfRule>
    <cfRule type="cellIs" dxfId="28" priority="8" operator="greaterThan">
      <formula>0</formula>
    </cfRule>
  </conditionalFormatting>
  <conditionalFormatting sqref="P20:P24">
    <cfRule type="cellIs" dxfId="27" priority="5" operator="lessThan">
      <formula>0</formula>
    </cfRule>
    <cfRule type="cellIs" dxfId="26" priority="6" operator="greaterThan">
      <formula>0</formula>
    </cfRule>
  </conditionalFormatting>
  <conditionalFormatting sqref="P26:P30">
    <cfRule type="cellIs" dxfId="25" priority="3" operator="lessThan">
      <formula>0</formula>
    </cfRule>
    <cfRule type="cellIs" dxfId="24" priority="4" operator="greaterThan">
      <formula>0</formula>
    </cfRule>
  </conditionalFormatting>
  <conditionalFormatting sqref="N20:N24">
    <cfRule type="cellIs" dxfId="23" priority="1" operator="lessThan">
      <formula>0</formula>
    </cfRule>
    <cfRule type="cellIs" dxfId="22" priority="2" operator="greaterThan">
      <formula>0</formula>
    </cfRule>
  </conditionalFormatting>
  <pageMargins left="0.7" right="0.7" top="0.78740157499999996" bottom="0.78740157499999996" header="0.3" footer="0.3"/>
  <ignoredErrors>
    <ignoredError sqref="A66:P88" formula="1"/>
    <ignoredError sqref="A42:P42 A37:C37 A38:C41 A48:P48 A43:C43 A44:C47 A54:P54 A49:C49 A50:C53 A56:C59 A55:C55 O37 O39:O41 O38 O43 O44:O47 O49 O50:O53 O55 O56:O59" formulaRange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4"/>
  <dimension ref="A2:N100"/>
  <sheetViews>
    <sheetView zoomScale="80" zoomScaleNormal="80" workbookViewId="0">
      <selection activeCell="A2" sqref="A2"/>
    </sheetView>
  </sheetViews>
  <sheetFormatPr baseColWidth="10" defaultRowHeight="15" x14ac:dyDescent="0.25"/>
  <cols>
    <col min="1" max="1" width="42.42578125" customWidth="1"/>
    <col min="14" max="14" width="14.140625" bestFit="1" customWidth="1"/>
  </cols>
  <sheetData>
    <row r="2" spans="1:14" x14ac:dyDescent="0.25">
      <c r="A2" s="1" t="s">
        <v>53</v>
      </c>
    </row>
    <row r="3" spans="1:14" x14ac:dyDescent="0.25">
      <c r="A3" s="1"/>
    </row>
    <row r="4" spans="1:14" x14ac:dyDescent="0.25">
      <c r="B4" s="28">
        <v>2021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</row>
    <row r="5" spans="1:14" x14ac:dyDescent="0.25">
      <c r="A5" s="1"/>
      <c r="B5" s="21" t="s">
        <v>32</v>
      </c>
      <c r="C5" s="21" t="s">
        <v>33</v>
      </c>
      <c r="D5" s="21" t="s">
        <v>34</v>
      </c>
      <c r="E5" s="21" t="s">
        <v>14</v>
      </c>
      <c r="F5" s="21" t="s">
        <v>35</v>
      </c>
      <c r="G5" s="21" t="s">
        <v>36</v>
      </c>
      <c r="H5" s="21" t="s">
        <v>37</v>
      </c>
      <c r="I5" s="21" t="s">
        <v>15</v>
      </c>
      <c r="J5" s="21" t="s">
        <v>16</v>
      </c>
      <c r="K5" s="21" t="s">
        <v>38</v>
      </c>
      <c r="L5" s="21" t="s">
        <v>18</v>
      </c>
      <c r="M5" s="21" t="s">
        <v>39</v>
      </c>
      <c r="N5" s="21" t="s">
        <v>40</v>
      </c>
    </row>
    <row r="6" spans="1:14" x14ac:dyDescent="0.25">
      <c r="A6" s="25" t="s">
        <v>31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</row>
    <row r="7" spans="1:14" x14ac:dyDescent="0.25">
      <c r="A7" s="5" t="s">
        <v>44</v>
      </c>
      <c r="B7" s="6">
        <f>'DE_VIE only'!B7</f>
        <v>198295</v>
      </c>
      <c r="C7" s="6">
        <f>'DE_VIE only'!C7</f>
        <v>158786</v>
      </c>
      <c r="D7" s="6">
        <f>'DE_VIE only'!D7</f>
        <v>215637</v>
      </c>
      <c r="E7" s="6">
        <f>'DE_VIE only'!E7</f>
        <v>269127</v>
      </c>
      <c r="F7" s="6">
        <f>'DE_VIE only'!F7</f>
        <v>399518</v>
      </c>
      <c r="G7" s="6">
        <f>'DE_VIE only'!G7</f>
        <v>725230</v>
      </c>
      <c r="H7" s="6">
        <f>'DE_VIE only'!H7</f>
        <v>1474634</v>
      </c>
      <c r="I7" s="6">
        <f>'DE_VIE only'!I7</f>
        <v>1778146</v>
      </c>
      <c r="J7" s="6">
        <f>'DE_VIE only'!J7</f>
        <v>1575315</v>
      </c>
      <c r="K7" s="6">
        <f>'DE_VIE only'!K7</f>
        <v>1573155</v>
      </c>
      <c r="L7" s="6"/>
      <c r="M7" s="6"/>
      <c r="N7" s="6">
        <f>'DE_VIE only'!N7</f>
        <v>8367843</v>
      </c>
    </row>
    <row r="8" spans="1:14" x14ac:dyDescent="0.25">
      <c r="A8" s="5" t="s">
        <v>45</v>
      </c>
      <c r="B8" s="6">
        <f>'DE_VIE only'!B8</f>
        <v>148310</v>
      </c>
      <c r="C8" s="6">
        <f>'DE_VIE only'!C8</f>
        <v>122115</v>
      </c>
      <c r="D8" s="6">
        <f>'DE_VIE only'!D8</f>
        <v>155837</v>
      </c>
      <c r="E8" s="6">
        <f>'DE_VIE only'!E8</f>
        <v>177654</v>
      </c>
      <c r="F8" s="6">
        <f>'DE_VIE only'!F8</f>
        <v>253580</v>
      </c>
      <c r="G8" s="6">
        <f>'DE_VIE only'!G8</f>
        <v>533030</v>
      </c>
      <c r="H8" s="6">
        <f>'DE_VIE only'!H8</f>
        <v>1101619</v>
      </c>
      <c r="I8" s="6">
        <f>'DE_VIE only'!I8</f>
        <v>1312802</v>
      </c>
      <c r="J8" s="6">
        <f>'DE_VIE only'!J8</f>
        <v>1224539</v>
      </c>
      <c r="K8" s="6">
        <f>'DE_VIE only'!K8</f>
        <v>1229852</v>
      </c>
      <c r="L8" s="6"/>
      <c r="M8" s="6"/>
      <c r="N8" s="6">
        <f>'DE_VIE only'!N8</f>
        <v>6259338</v>
      </c>
    </row>
    <row r="9" spans="1:14" x14ac:dyDescent="0.25">
      <c r="A9" s="5" t="s">
        <v>46</v>
      </c>
      <c r="B9" s="6">
        <f>'DE_VIE only'!B9</f>
        <v>47366</v>
      </c>
      <c r="C9" s="6">
        <f>'DE_VIE only'!C9</f>
        <v>35084</v>
      </c>
      <c r="D9" s="6">
        <f>'DE_VIE only'!D9</f>
        <v>57092</v>
      </c>
      <c r="E9" s="6">
        <f>'DE_VIE only'!E9</f>
        <v>89600</v>
      </c>
      <c r="F9" s="6">
        <f>'DE_VIE only'!F9</f>
        <v>143736</v>
      </c>
      <c r="G9" s="6">
        <f>'DE_VIE only'!G9</f>
        <v>188452</v>
      </c>
      <c r="H9" s="6">
        <f>'DE_VIE only'!H9</f>
        <v>367226</v>
      </c>
      <c r="I9" s="6">
        <f>'DE_VIE only'!I9</f>
        <v>460458</v>
      </c>
      <c r="J9" s="6">
        <f>'DE_VIE only'!J9</f>
        <v>346610</v>
      </c>
      <c r="K9" s="6">
        <f>'DE_VIE only'!K9</f>
        <v>340176</v>
      </c>
      <c r="L9" s="6"/>
      <c r="M9" s="6"/>
      <c r="N9" s="6">
        <f>'DE_VIE only'!N9</f>
        <v>2075800</v>
      </c>
    </row>
    <row r="10" spans="1:14" x14ac:dyDescent="0.25">
      <c r="A10" s="5" t="s">
        <v>47</v>
      </c>
      <c r="B10" s="6">
        <f>'DE_VIE only'!B10</f>
        <v>3733</v>
      </c>
      <c r="C10" s="6">
        <f>'DE_VIE only'!C10</f>
        <v>2806</v>
      </c>
      <c r="D10" s="6">
        <f>'DE_VIE only'!D10</f>
        <v>3879</v>
      </c>
      <c r="E10" s="6">
        <f>'DE_VIE only'!E10</f>
        <v>5009</v>
      </c>
      <c r="F10" s="6">
        <f>'DE_VIE only'!F10</f>
        <v>5806</v>
      </c>
      <c r="G10" s="6">
        <f>'DE_VIE only'!G10</f>
        <v>8222</v>
      </c>
      <c r="H10" s="6">
        <f>'DE_VIE only'!H10</f>
        <v>13578</v>
      </c>
      <c r="I10" s="6">
        <f>'DE_VIE only'!I10</f>
        <v>15270</v>
      </c>
      <c r="J10" s="6">
        <f>'DE_VIE only'!J10</f>
        <v>14674</v>
      </c>
      <c r="K10" s="6">
        <f>'DE_VIE only'!K10</f>
        <v>14533</v>
      </c>
      <c r="L10" s="6"/>
      <c r="M10" s="6"/>
      <c r="N10" s="6">
        <f>'DE_VIE only'!N10</f>
        <v>87510</v>
      </c>
    </row>
    <row r="11" spans="1:14" x14ac:dyDescent="0.25">
      <c r="A11" s="5" t="s">
        <v>48</v>
      </c>
      <c r="B11" s="10">
        <f>'DE_VIE only'!B11</f>
        <v>19734820.170000002</v>
      </c>
      <c r="C11" s="10">
        <f>'DE_VIE only'!C11</f>
        <v>18543188</v>
      </c>
      <c r="D11" s="10">
        <f>'DE_VIE only'!D11</f>
        <v>21546981</v>
      </c>
      <c r="E11" s="10">
        <f>'DE_VIE only'!E11</f>
        <v>21803158.57</v>
      </c>
      <c r="F11" s="10">
        <f>'DE_VIE only'!F11</f>
        <v>21814697.149999999</v>
      </c>
      <c r="G11" s="10">
        <f>'DE_VIE only'!G11</f>
        <v>21353897.93</v>
      </c>
      <c r="H11" s="10">
        <f>'DE_VIE only'!H11</f>
        <v>21691015.57</v>
      </c>
      <c r="I11" s="10">
        <f>'DE_VIE only'!I11</f>
        <v>20249187.689999998</v>
      </c>
      <c r="J11" s="10">
        <f>'DE_VIE only'!J11</f>
        <v>21440358.009999998</v>
      </c>
      <c r="K11" s="10">
        <f>'DE_VIE only'!K11</f>
        <v>24678522.23</v>
      </c>
      <c r="L11" s="10"/>
      <c r="M11" s="10"/>
      <c r="N11" s="10">
        <f>'DE_VIE only'!N11</f>
        <v>212855826.31999999</v>
      </c>
    </row>
    <row r="12" spans="1:14" x14ac:dyDescent="0.25">
      <c r="A12" s="15" t="s">
        <v>55</v>
      </c>
      <c r="B12" s="6">
        <f>'DE_VIE only'!B12</f>
        <v>170873</v>
      </c>
      <c r="C12" s="6">
        <f>'DE_VIE only'!C12</f>
        <v>141662</v>
      </c>
      <c r="D12" s="6">
        <f>'DE_VIE only'!D12</f>
        <v>183502</v>
      </c>
      <c r="E12" s="6">
        <f>'DE_VIE only'!E12</f>
        <v>238737</v>
      </c>
      <c r="F12" s="6">
        <f>'DE_VIE only'!F12</f>
        <v>264197</v>
      </c>
      <c r="G12" s="6">
        <f>'DE_VIE only'!G12</f>
        <v>346973</v>
      </c>
      <c r="H12" s="6">
        <f>'DE_VIE only'!H12</f>
        <v>553724</v>
      </c>
      <c r="I12" s="6">
        <f>'DE_VIE only'!I12</f>
        <v>619450</v>
      </c>
      <c r="J12" s="6">
        <f>'DE_VIE only'!J12</f>
        <v>590574</v>
      </c>
      <c r="K12" s="6">
        <f>'DE_VIE only'!K12</f>
        <v>598021</v>
      </c>
      <c r="L12" s="6"/>
      <c r="M12" s="6"/>
      <c r="N12" s="6">
        <f>'DE_VIE only'!N12</f>
        <v>3707713</v>
      </c>
    </row>
    <row r="13" spans="1:14" x14ac:dyDescent="0.25">
      <c r="A13" s="5" t="s">
        <v>56</v>
      </c>
      <c r="B13" s="8">
        <f>'DE_VIE only'!B13</f>
        <v>23.886633551022467</v>
      </c>
      <c r="C13" s="8">
        <f>'DE_VIE only'!C13</f>
        <v>22.095146927310971</v>
      </c>
      <c r="D13" s="8">
        <f>'DE_VIE only'!D13</f>
        <v>26.475975829750926</v>
      </c>
      <c r="E13" s="8">
        <f>'DE_VIE only'!E13</f>
        <v>33.292832008679916</v>
      </c>
      <c r="F13" s="8">
        <f>'DE_VIE only'!F13</f>
        <v>35.977352710015573</v>
      </c>
      <c r="G13" s="8">
        <f>'DE_VIE only'!G13</f>
        <v>25.985135750037919</v>
      </c>
      <c r="H13" s="8">
        <f>'DE_VIE only'!H13</f>
        <v>24.902857251358643</v>
      </c>
      <c r="I13" s="8">
        <f>'DE_VIE only'!I13</f>
        <v>25.89539891549963</v>
      </c>
      <c r="J13" s="8">
        <f>'DE_VIE only'!J13</f>
        <v>22.002583610262075</v>
      </c>
      <c r="K13" s="8">
        <f>'DE_VIE only'!K13</f>
        <v>21.623806935743776</v>
      </c>
      <c r="L13" s="8"/>
      <c r="M13" s="8"/>
      <c r="N13" s="8">
        <f>'DE_VIE only'!N13</f>
        <v>24.806870779004818</v>
      </c>
    </row>
    <row r="14" spans="1:14" x14ac:dyDescent="0.25">
      <c r="A14" s="25" t="s">
        <v>54</v>
      </c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</row>
    <row r="15" spans="1:14" x14ac:dyDescent="0.25">
      <c r="A15" s="5" t="s">
        <v>44</v>
      </c>
      <c r="B15" s="8">
        <f>'DE_VIE only'!B15</f>
        <v>-90.52884571754997</v>
      </c>
      <c r="C15" s="8">
        <f>'DE_VIE only'!C15</f>
        <v>-92.129414149765481</v>
      </c>
      <c r="D15" s="8">
        <f>'DE_VIE only'!D15</f>
        <v>-73.327239397665167</v>
      </c>
      <c r="E15" s="8">
        <f>'DE_VIE only'!E15</f>
        <v>2030.5177327422421</v>
      </c>
      <c r="F15" s="8">
        <f>'DE_VIE only'!F15</f>
        <v>1877.6160776160775</v>
      </c>
      <c r="G15" s="8">
        <f>'DE_VIE only'!G15</f>
        <v>425.05719498421712</v>
      </c>
      <c r="H15" s="8">
        <f>'DE_VIE only'!H15</f>
        <v>155.84850009542484</v>
      </c>
      <c r="I15" s="8">
        <f>'DE_VIE only'!I15</f>
        <v>122.90464275506569</v>
      </c>
      <c r="J15" s="8">
        <f>'DE_VIE only'!J15</f>
        <v>180.18201964616972</v>
      </c>
      <c r="K15" s="8">
        <f>'DE_VIE only'!K15</f>
        <v>316.06079760491082</v>
      </c>
      <c r="L15" s="8"/>
      <c r="M15" s="8"/>
      <c r="N15" s="8">
        <f>'DE_VIE only'!N15</f>
        <v>13.002819991827131</v>
      </c>
    </row>
    <row r="16" spans="1:14" x14ac:dyDescent="0.25">
      <c r="A16" s="5" t="s">
        <v>45</v>
      </c>
      <c r="B16" s="8">
        <f>'DE_VIE only'!B16</f>
        <v>-91.085221459905441</v>
      </c>
      <c r="C16" s="8">
        <f>'DE_VIE only'!C16</f>
        <v>-92.516669965627486</v>
      </c>
      <c r="D16" s="8">
        <f>'DE_VIE only'!D16</f>
        <v>-76.264549361975639</v>
      </c>
      <c r="E16" s="8">
        <f>'DE_VIE only'!E16</f>
        <v>1348.6993394764741</v>
      </c>
      <c r="F16" s="8">
        <f>'DE_VIE only'!F16</f>
        <v>1198.3462188316012</v>
      </c>
      <c r="G16" s="8">
        <f>'DE_VIE only'!G16</f>
        <v>341.24269465737325</v>
      </c>
      <c r="H16" s="8">
        <f>'DE_VIE only'!H16</f>
        <v>126.48323814458</v>
      </c>
      <c r="I16" s="8">
        <f>'DE_VIE only'!I16</f>
        <v>97.899208434521356</v>
      </c>
      <c r="J16" s="8">
        <f>'DE_VIE only'!J16</f>
        <v>170.14948751549807</v>
      </c>
      <c r="K16" s="8">
        <f>'DE_VIE only'!K16</f>
        <v>339.43688140922569</v>
      </c>
      <c r="L16" s="8"/>
      <c r="M16" s="8"/>
      <c r="N16" s="8">
        <f>'DE_VIE only'!N16</f>
        <v>4.5392887169467988</v>
      </c>
    </row>
    <row r="17" spans="1:14" x14ac:dyDescent="0.25">
      <c r="A17" s="5" t="s">
        <v>46</v>
      </c>
      <c r="B17" s="8">
        <f>'DE_VIE only'!B17</f>
        <v>-88.898888623270949</v>
      </c>
      <c r="C17" s="8">
        <f>'DE_VIE only'!C17</f>
        <v>-90.87812716125778</v>
      </c>
      <c r="D17" s="8">
        <f>'DE_VIE only'!D17</f>
        <v>-62.063603864605895</v>
      </c>
      <c r="E17" s="8">
        <f>'DE_VIE only'!E17</f>
        <v>27554.320987654319</v>
      </c>
      <c r="F17" s="8">
        <f>'DE_VIE only'!F17</f>
        <v>30352.542372881355</v>
      </c>
      <c r="G17" s="8">
        <f>'DE_VIE only'!G17</f>
        <v>989.56984273820547</v>
      </c>
      <c r="H17" s="8">
        <f>'DE_VIE only'!H17</f>
        <v>310.7122086520825</v>
      </c>
      <c r="I17" s="8">
        <f>'DE_VIE only'!I17</f>
        <v>245.9541090023892</v>
      </c>
      <c r="J17" s="8">
        <f>'DE_VIE only'!J17</f>
        <v>223.04695509534551</v>
      </c>
      <c r="K17" s="8">
        <f>'DE_VIE only'!K17</f>
        <v>253.65742088410195</v>
      </c>
      <c r="L17" s="8"/>
      <c r="M17" s="8"/>
      <c r="N17" s="8">
        <f>'DE_VIE only'!N17</f>
        <v>47.652343388791273</v>
      </c>
    </row>
    <row r="18" spans="1:14" x14ac:dyDescent="0.25">
      <c r="A18" s="5" t="s">
        <v>47</v>
      </c>
      <c r="B18" s="8">
        <f>'DE_VIE only'!B18</f>
        <v>-80.863279848259609</v>
      </c>
      <c r="C18" s="8">
        <f>'DE_VIE only'!C18</f>
        <v>-84.935845815214478</v>
      </c>
      <c r="D18" s="8">
        <f>'DE_VIE only'!D18</f>
        <v>-62.983109075293441</v>
      </c>
      <c r="E18" s="8">
        <f>'DE_VIE only'!E18</f>
        <v>421.77083333333331</v>
      </c>
      <c r="F18" s="8">
        <f>'DE_VIE only'!F18</f>
        <v>444.1424554826616</v>
      </c>
      <c r="G18" s="8">
        <f>'DE_VIE only'!G18</f>
        <v>235.18141051773341</v>
      </c>
      <c r="H18" s="8">
        <f>'DE_VIE only'!H18</f>
        <v>77.536610878661079</v>
      </c>
      <c r="I18" s="8">
        <f>'DE_VIE only'!I18</f>
        <v>45.511720983419089</v>
      </c>
      <c r="J18" s="8">
        <f>'DE_VIE only'!J18</f>
        <v>57.193358328869849</v>
      </c>
      <c r="K18" s="8">
        <f>'DE_VIE only'!K18</f>
        <v>108.03034640709993</v>
      </c>
      <c r="L18" s="8"/>
      <c r="M18" s="8"/>
      <c r="N18" s="8">
        <f>'DE_VIE only'!N18</f>
        <v>-5.2537804376628916E-2</v>
      </c>
    </row>
    <row r="19" spans="1:14" x14ac:dyDescent="0.25">
      <c r="A19" s="5" t="s">
        <v>48</v>
      </c>
      <c r="B19" s="8">
        <f>'DE_VIE only'!B19</f>
        <v>-3.0539144102296301</v>
      </c>
      <c r="C19" s="8">
        <f>'DE_VIE only'!C19</f>
        <v>-10.952954122483948</v>
      </c>
      <c r="D19" s="8">
        <f>'DE_VIE only'!D19</f>
        <v>-2.694963955287244</v>
      </c>
      <c r="E19" s="8">
        <f>'DE_VIE only'!E19</f>
        <v>49.96706485009237</v>
      </c>
      <c r="F19" s="8">
        <f>'DE_VIE only'!F19</f>
        <v>40.33256449018976</v>
      </c>
      <c r="G19" s="8">
        <f>'DE_VIE only'!G19</f>
        <v>48.057715536323499</v>
      </c>
      <c r="H19" s="8">
        <f>'DE_VIE only'!H19</f>
        <v>36.881969390858529</v>
      </c>
      <c r="I19" s="8">
        <f>'DE_VIE only'!I19</f>
        <v>26.172149307406411</v>
      </c>
      <c r="J19" s="8">
        <f>'DE_VIE only'!J19</f>
        <v>18.112314727483781</v>
      </c>
      <c r="K19" s="8">
        <f>'DE_VIE only'!K19</f>
        <v>26.316917258846793</v>
      </c>
      <c r="L19" s="8"/>
      <c r="M19" s="8"/>
      <c r="N19" s="8">
        <f>'DE_VIE only'!N19</f>
        <v>19.975916676243031</v>
      </c>
    </row>
    <row r="20" spans="1:14" x14ac:dyDescent="0.25">
      <c r="A20" s="15" t="s">
        <v>55</v>
      </c>
      <c r="B20" s="8">
        <f>'DE_VIE only'!B20</f>
        <v>-78.629468478800561</v>
      </c>
      <c r="C20" s="8">
        <f>'DE_VIE only'!C20</f>
        <v>-81.219856877338202</v>
      </c>
      <c r="D20" s="8">
        <f>'DE_VIE only'!D20</f>
        <v>-59.979324693905141</v>
      </c>
      <c r="E20" s="8">
        <f>'DE_VIE only'!E20</f>
        <v>171.77073254026979</v>
      </c>
      <c r="F20" s="8">
        <f>'DE_VIE only'!F20</f>
        <v>177.31977159172021</v>
      </c>
      <c r="G20" s="8">
        <f>'DE_VIE only'!G20</f>
        <v>182.58582074357616</v>
      </c>
      <c r="H20" s="8">
        <f>'DE_VIE only'!H20</f>
        <v>83.563233251451166</v>
      </c>
      <c r="I20" s="8">
        <f>'DE_VIE only'!I20</f>
        <v>57.569945590101938</v>
      </c>
      <c r="J20" s="8">
        <f>'DE_VIE only'!J20</f>
        <v>72.589096541344603</v>
      </c>
      <c r="K20" s="8">
        <f>'DE_VIE only'!K20</f>
        <v>125.96845621353646</v>
      </c>
      <c r="L20" s="8"/>
      <c r="M20" s="8"/>
      <c r="N20" s="8">
        <f>'DE_VIE only'!N20</f>
        <v>2.4252745917036744</v>
      </c>
    </row>
    <row r="21" spans="1:14" x14ac:dyDescent="0.25">
      <c r="A21" s="5" t="s">
        <v>58</v>
      </c>
      <c r="B21" s="8">
        <f>'DE_VIE only'!B21</f>
        <v>3.5072333294979003</v>
      </c>
      <c r="C21" s="8">
        <f>'DE_VIE only'!C21</f>
        <v>3.0308874447236995</v>
      </c>
      <c r="D21" s="8">
        <f>'DE_VIE only'!D21</f>
        <v>7.8609402185720576</v>
      </c>
      <c r="E21" s="8">
        <f>'DE_VIE only'!E21</f>
        <v>30.72791750583001</v>
      </c>
      <c r="F21" s="8">
        <f>'DE_VIE only'!F21</f>
        <v>33.640950373613236</v>
      </c>
      <c r="G21" s="8">
        <f>'DE_VIE only'!G21</f>
        <v>13.463054142207273</v>
      </c>
      <c r="H21" s="8">
        <f>'DE_VIE only'!H21</f>
        <v>9.389905501614555</v>
      </c>
      <c r="I21" s="8">
        <f>'DE_VIE only'!I21</f>
        <v>9.210513567832038</v>
      </c>
      <c r="J21" s="8">
        <f>'DE_VIE only'!J21</f>
        <v>2.9195115796420801</v>
      </c>
      <c r="K21" s="8">
        <f>'DE_VIE only'!K21</f>
        <v>-3.8155528222083355</v>
      </c>
      <c r="L21" s="8"/>
      <c r="M21" s="8"/>
      <c r="N21" s="8">
        <f>'DE_VIE only'!N21</f>
        <v>5.8214196248770449</v>
      </c>
    </row>
    <row r="22" spans="1:14" x14ac:dyDescent="0.25">
      <c r="A22" s="18" t="s">
        <v>61</v>
      </c>
    </row>
    <row r="24" spans="1:14" x14ac:dyDescent="0.25">
      <c r="B24" s="28">
        <v>2020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</row>
    <row r="25" spans="1:14" x14ac:dyDescent="0.25">
      <c r="A25" s="1"/>
      <c r="B25" s="9" t="s">
        <v>32</v>
      </c>
      <c r="C25" s="9" t="s">
        <v>33</v>
      </c>
      <c r="D25" s="9" t="s">
        <v>34</v>
      </c>
      <c r="E25" s="9" t="s">
        <v>14</v>
      </c>
      <c r="F25" s="9" t="s">
        <v>35</v>
      </c>
      <c r="G25" s="9" t="s">
        <v>36</v>
      </c>
      <c r="H25" s="9" t="s">
        <v>37</v>
      </c>
      <c r="I25" s="9" t="s">
        <v>15</v>
      </c>
      <c r="J25" s="9" t="s">
        <v>16</v>
      </c>
      <c r="K25" s="9" t="s">
        <v>38</v>
      </c>
      <c r="L25" s="9" t="s">
        <v>18</v>
      </c>
      <c r="M25" s="9" t="s">
        <v>39</v>
      </c>
      <c r="N25" s="9" t="s">
        <v>40</v>
      </c>
    </row>
    <row r="26" spans="1:14" x14ac:dyDescent="0.25">
      <c r="A26" s="25" t="s">
        <v>31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</row>
    <row r="27" spans="1:14" x14ac:dyDescent="0.25">
      <c r="A27" s="5" t="s">
        <v>44</v>
      </c>
      <c r="B27" s="6">
        <f>'DE_VIE Gruppe inkl. MLA und KSC'!B37</f>
        <v>2093673</v>
      </c>
      <c r="C27" s="6">
        <f>'DE_VIE Gruppe inkl. MLA und KSC'!C37</f>
        <v>2017461</v>
      </c>
      <c r="D27" s="6">
        <f>'DE_VIE Gruppe inkl. MLA und KSC'!D37</f>
        <v>808454</v>
      </c>
      <c r="E27" s="6">
        <f>'DE_VIE only'!E27</f>
        <v>12632</v>
      </c>
      <c r="F27" s="6">
        <f>'DE_VIE only'!F27</f>
        <v>20202</v>
      </c>
      <c r="G27" s="6">
        <f>'DE_VIE only'!G27</f>
        <v>138124</v>
      </c>
      <c r="H27" s="6">
        <f>'DE_VIE only'!H27</f>
        <v>576370</v>
      </c>
      <c r="I27" s="6">
        <f>'DE_VIE only'!I27</f>
        <v>797716</v>
      </c>
      <c r="J27" s="6">
        <f>'DE_VIE only'!J27</f>
        <v>562247</v>
      </c>
      <c r="K27" s="6">
        <f>'DE_VIE only'!K27</f>
        <v>378107</v>
      </c>
      <c r="L27" s="6">
        <f>'DE_VIE only'!L27</f>
        <v>181115</v>
      </c>
      <c r="M27" s="6">
        <f>'DE_VIE only'!M27</f>
        <v>226837</v>
      </c>
      <c r="N27" s="6">
        <f>'DE_VIE Gruppe inkl. MLA und KSC'!O37</f>
        <v>7812938</v>
      </c>
    </row>
    <row r="28" spans="1:14" x14ac:dyDescent="0.25">
      <c r="A28" s="5" t="s">
        <v>45</v>
      </c>
      <c r="B28" s="6">
        <f>'DE_VIE Gruppe inkl. MLA und KSC'!B38</f>
        <v>1663642</v>
      </c>
      <c r="C28" s="6">
        <f>'DE_VIE Gruppe inkl. MLA und KSC'!C38</f>
        <v>1631827</v>
      </c>
      <c r="D28" s="6">
        <f>'DE_VIE Gruppe inkl. MLA und KSC'!D38</f>
        <v>656558</v>
      </c>
      <c r="E28" s="6">
        <f>'DE_VIE only'!E28</f>
        <v>12263</v>
      </c>
      <c r="F28" s="6">
        <f>'DE_VIE only'!F28</f>
        <v>19531</v>
      </c>
      <c r="G28" s="6">
        <f>'DE_VIE only'!G28</f>
        <v>120802</v>
      </c>
      <c r="H28" s="6">
        <f>'DE_VIE only'!H28</f>
        <v>486402</v>
      </c>
      <c r="I28" s="6">
        <f>'DE_VIE only'!I28</f>
        <v>663369</v>
      </c>
      <c r="J28" s="6">
        <f>'DE_VIE only'!J28</f>
        <v>453282</v>
      </c>
      <c r="K28" s="6">
        <f>'DE_VIE only'!K28</f>
        <v>279870</v>
      </c>
      <c r="L28" s="6">
        <f>'DE_VIE only'!L28</f>
        <v>138670</v>
      </c>
      <c r="M28" s="6">
        <f>'DE_VIE only'!M28</f>
        <v>172664</v>
      </c>
      <c r="N28" s="6">
        <f>'DE_VIE Gruppe inkl. MLA und KSC'!O38</f>
        <v>6298880</v>
      </c>
    </row>
    <row r="29" spans="1:14" x14ac:dyDescent="0.25">
      <c r="A29" s="5" t="s">
        <v>46</v>
      </c>
      <c r="B29" s="6">
        <f>'DE_VIE Gruppe inkl. MLA und KSC'!B39</f>
        <v>426678</v>
      </c>
      <c r="C29" s="6">
        <f>'DE_VIE Gruppe inkl. MLA und KSC'!C39</f>
        <v>384614</v>
      </c>
      <c r="D29" s="6">
        <f>'DE_VIE Gruppe inkl. MLA und KSC'!D39</f>
        <v>150494</v>
      </c>
      <c r="E29" s="6">
        <f>'DE_VIE only'!E29</f>
        <v>324</v>
      </c>
      <c r="F29" s="6">
        <f>'DE_VIE only'!F29</f>
        <v>472</v>
      </c>
      <c r="G29" s="6">
        <f>'DE_VIE only'!G29</f>
        <v>17296</v>
      </c>
      <c r="H29" s="6">
        <f>'DE_VIE only'!H29</f>
        <v>89412</v>
      </c>
      <c r="I29" s="6">
        <f>'DE_VIE only'!I29</f>
        <v>133098</v>
      </c>
      <c r="J29" s="6">
        <f>'DE_VIE only'!J29</f>
        <v>107294</v>
      </c>
      <c r="K29" s="6">
        <f>'DE_VIE only'!K29</f>
        <v>96188</v>
      </c>
      <c r="L29" s="6">
        <f>'DE_VIE only'!L29</f>
        <v>40612</v>
      </c>
      <c r="M29" s="6">
        <f>'DE_VIE only'!M29</f>
        <v>51464</v>
      </c>
      <c r="N29" s="6">
        <f>'DE_VIE Gruppe inkl. MLA und KSC'!O39</f>
        <v>1497946</v>
      </c>
    </row>
    <row r="30" spans="1:14" x14ac:dyDescent="0.25">
      <c r="A30" s="5" t="s">
        <v>47</v>
      </c>
      <c r="B30" s="6">
        <f>'DE_VIE Gruppe inkl. MLA und KSC'!B40</f>
        <v>19507</v>
      </c>
      <c r="C30" s="6">
        <f>'DE_VIE Gruppe inkl. MLA und KSC'!C40</f>
        <v>18627</v>
      </c>
      <c r="D30" s="6">
        <f>'DE_VIE Gruppe inkl. MLA und KSC'!D40</f>
        <v>10479</v>
      </c>
      <c r="E30" s="6">
        <f>'DE_VIE only'!E30</f>
        <v>960</v>
      </c>
      <c r="F30" s="6">
        <f>'DE_VIE only'!F30</f>
        <v>1067</v>
      </c>
      <c r="G30" s="6">
        <f>'DE_VIE only'!G30</f>
        <v>2453</v>
      </c>
      <c r="H30" s="6">
        <f>'DE_VIE only'!H30</f>
        <v>7648</v>
      </c>
      <c r="I30" s="6">
        <f>'DE_VIE only'!I30</f>
        <v>10494</v>
      </c>
      <c r="J30" s="6">
        <f>'DE_VIE only'!J30</f>
        <v>9335</v>
      </c>
      <c r="K30" s="6">
        <f>'DE_VIE only'!K30</f>
        <v>6986</v>
      </c>
      <c r="L30" s="6">
        <f>'DE_VIE only'!L30</f>
        <v>4247</v>
      </c>
      <c r="M30" s="6">
        <f>'DE_VIE only'!M30</f>
        <v>4077</v>
      </c>
      <c r="N30" s="6">
        <f>'DE_VIE Gruppe inkl. MLA und KSC'!O40</f>
        <v>95880</v>
      </c>
    </row>
    <row r="31" spans="1:14" x14ac:dyDescent="0.25">
      <c r="A31" s="5" t="s">
        <v>48</v>
      </c>
      <c r="B31" s="10">
        <f>'DE_VIE Gruppe inkl. MLA und KSC'!B41</f>
        <v>20356489.949999999</v>
      </c>
      <c r="C31" s="10">
        <f>'DE_VIE Gruppe inkl. MLA und KSC'!C41</f>
        <v>20824035</v>
      </c>
      <c r="D31" s="10">
        <f>'DE_VIE Gruppe inkl. MLA und KSC'!D41</f>
        <v>22143747</v>
      </c>
      <c r="E31" s="10">
        <f>'DE_VIE only'!E31</f>
        <v>14538631.26</v>
      </c>
      <c r="F31" s="10">
        <f>'DE_VIE only'!F31</f>
        <v>15545000</v>
      </c>
      <c r="G31" s="10">
        <f>'DE_VIE only'!G31</f>
        <v>14422685</v>
      </c>
      <c r="H31" s="10">
        <f>'DE_VIE only'!H31</f>
        <v>15846510.439999999</v>
      </c>
      <c r="I31" s="10">
        <f>'DE_VIE only'!I31</f>
        <v>16048856.9</v>
      </c>
      <c r="J31" s="10">
        <f>'DE_VIE only'!J31</f>
        <v>18152517</v>
      </c>
      <c r="K31" s="10">
        <f>'DE_VIE only'!K31</f>
        <v>19536989</v>
      </c>
      <c r="L31" s="10">
        <f>'DE_VIE only'!L31</f>
        <v>20805034</v>
      </c>
      <c r="M31" s="10">
        <f>'DE_VIE only'!M31</f>
        <v>19667495.670000002</v>
      </c>
      <c r="N31" s="10">
        <f>'DE_VIE Gruppe inkl. MLA und KSC'!O41</f>
        <v>217887991.22000003</v>
      </c>
    </row>
    <row r="32" spans="1:14" x14ac:dyDescent="0.25">
      <c r="A32" s="15" t="s">
        <v>55</v>
      </c>
      <c r="B32" s="6">
        <v>799573</v>
      </c>
      <c r="C32" s="6">
        <f>'DE_VIE only'!C32</f>
        <v>754318</v>
      </c>
      <c r="D32" s="6">
        <f>'DE_VIE only'!D32</f>
        <v>458518</v>
      </c>
      <c r="E32" s="6">
        <f>'DE_VIE only'!E32</f>
        <v>87845</v>
      </c>
      <c r="F32" s="6">
        <f>'DE_VIE only'!F32</f>
        <v>95268</v>
      </c>
      <c r="G32" s="6">
        <f>'DE_VIE only'!G32</f>
        <v>122785</v>
      </c>
      <c r="H32" s="6">
        <f>'DE_VIE only'!H32</f>
        <v>301653</v>
      </c>
      <c r="I32" s="6">
        <f>'DE_VIE only'!I32</f>
        <v>393127</v>
      </c>
      <c r="J32" s="6">
        <f>'DE_VIE only'!J32</f>
        <v>342185</v>
      </c>
      <c r="K32" s="6">
        <f>'DE_VIE only'!K32</f>
        <v>264648</v>
      </c>
      <c r="L32" s="6">
        <f>'DE_VIE only'!L32</f>
        <v>185819</v>
      </c>
      <c r="M32" s="6">
        <f>'DE_VIE only'!M32</f>
        <v>181942</v>
      </c>
      <c r="N32" s="6">
        <f>SUM(B32:M32)</f>
        <v>3987681</v>
      </c>
    </row>
    <row r="33" spans="1:14" x14ac:dyDescent="0.25">
      <c r="A33" s="5" t="s">
        <v>56</v>
      </c>
      <c r="B33" s="8">
        <f>B29/B27*100</f>
        <v>20.379400221524566</v>
      </c>
      <c r="C33" s="8">
        <f>C29/C27*100</f>
        <v>19.064259482587271</v>
      </c>
      <c r="D33" s="8">
        <f>'DE_VIE only'!D33</f>
        <v>18.615035611178868</v>
      </c>
      <c r="E33" s="8">
        <f>'DE_VIE only'!E33</f>
        <v>2.5649145028499047</v>
      </c>
      <c r="F33" s="8">
        <f>'DE_VIE only'!F33</f>
        <v>2.3364023364023363</v>
      </c>
      <c r="G33" s="8">
        <f>'DE_VIE only'!G33</f>
        <v>12.522081607830646</v>
      </c>
      <c r="H33" s="8">
        <f>'DE_VIE only'!H33</f>
        <v>15.512951749744088</v>
      </c>
      <c r="I33" s="8">
        <f>'DE_VIE only'!I33</f>
        <v>16.684885347667592</v>
      </c>
      <c r="J33" s="8">
        <f>'DE_VIE only'!J33</f>
        <v>19.083072030619995</v>
      </c>
      <c r="K33" s="8">
        <f>'DE_VIE only'!K33</f>
        <v>25.439359757952111</v>
      </c>
      <c r="L33" s="8">
        <f>'DE_VIE only'!L33</f>
        <v>22.423322198603096</v>
      </c>
      <c r="M33" s="8">
        <f>'DE_VIE only'!M33</f>
        <v>22.687656775570122</v>
      </c>
      <c r="N33" s="8">
        <f>N29/N27*100</f>
        <v>19.172633905452724</v>
      </c>
    </row>
    <row r="34" spans="1:14" x14ac:dyDescent="0.25">
      <c r="A34" s="25" t="s">
        <v>54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</row>
    <row r="35" spans="1:14" x14ac:dyDescent="0.25">
      <c r="A35" s="5" t="s">
        <v>44</v>
      </c>
      <c r="B35" s="8">
        <f t="shared" ref="B35:C40" si="0">(B27/B47-1)*100</f>
        <v>14.350685419321296</v>
      </c>
      <c r="C35" s="8">
        <f t="shared" si="0"/>
        <v>8.2510055331149736</v>
      </c>
      <c r="D35" s="8">
        <f>'DE_VIE only'!D35</f>
        <v>-65.817184892407852</v>
      </c>
      <c r="E35" s="8">
        <f>'DE_VIE only'!E35</f>
        <v>-99.53968101264347</v>
      </c>
      <c r="F35" s="8">
        <f>'DE_VIE only'!F35</f>
        <v>-99.297849512071096</v>
      </c>
      <c r="G35" s="8">
        <f>'DE_VIE only'!G35</f>
        <v>-95.373055831918023</v>
      </c>
      <c r="H35" s="8">
        <f>'DE_VIE only'!H35</f>
        <v>-81.768520275827157</v>
      </c>
      <c r="I35" s="8">
        <f>'DE_VIE only'!I35</f>
        <v>-74.683880140398983</v>
      </c>
      <c r="J35" s="8">
        <f>'DE_VIE only'!J35</f>
        <v>-81.11624495241</v>
      </c>
      <c r="K35" s="8">
        <f>'DE_VIE only'!K35</f>
        <v>-86.724036773140426</v>
      </c>
      <c r="L35" s="8">
        <f>'DE_VIE only'!L35</f>
        <v>-92.425794828387993</v>
      </c>
      <c r="M35" s="8">
        <f>'DE_VIE only'!M35</f>
        <v>-90.804544116800528</v>
      </c>
      <c r="N35" s="8">
        <f>'DE_VIE only'!N35</f>
        <v>-75.324075034736225</v>
      </c>
    </row>
    <row r="36" spans="1:14" x14ac:dyDescent="0.25">
      <c r="A36" s="5" t="s">
        <v>45</v>
      </c>
      <c r="B36" s="8">
        <f t="shared" si="0"/>
        <v>14.882327309690368</v>
      </c>
      <c r="C36" s="8">
        <f t="shared" si="0"/>
        <v>8.3407305409179067</v>
      </c>
      <c r="D36" s="8">
        <f>'DE_VIE only'!D36</f>
        <v>-64.144516780139838</v>
      </c>
      <c r="E36" s="8">
        <f>'DE_VIE only'!E36</f>
        <v>-99.414491560666704</v>
      </c>
      <c r="F36" s="8">
        <f>'DE_VIE only'!F36</f>
        <v>-99.119677998034817</v>
      </c>
      <c r="G36" s="8">
        <f>'DE_VIE only'!G36</f>
        <v>-94.69910224112806</v>
      </c>
      <c r="H36" s="8">
        <f>'DE_VIE only'!H36</f>
        <v>-79.357137036810684</v>
      </c>
      <c r="I36" s="8">
        <f>'DE_VIE only'!I36</f>
        <v>-71.951163823174994</v>
      </c>
      <c r="J36" s="8">
        <f>'DE_VIE only'!J36</f>
        <v>-79.819063350088371</v>
      </c>
      <c r="K36" s="8">
        <f>'DE_VIE only'!K36</f>
        <v>-86.722439347920769</v>
      </c>
      <c r="L36" s="8">
        <f>'DE_VIE only'!L36</f>
        <v>-92.555258429222349</v>
      </c>
      <c r="M36" s="8">
        <f>'DE_VIE only'!M36</f>
        <v>-91.379812173524073</v>
      </c>
      <c r="N36" s="8">
        <f>'DE_VIE only'!N36</f>
        <v>-74.098205406090017</v>
      </c>
    </row>
    <row r="37" spans="1:14" x14ac:dyDescent="0.25">
      <c r="A37" s="5" t="s">
        <v>46</v>
      </c>
      <c r="B37" s="8">
        <f t="shared" si="0"/>
        <v>13.307025557137099</v>
      </c>
      <c r="C37" s="8">
        <f t="shared" si="0"/>
        <v>9.7930963609166746</v>
      </c>
      <c r="D37" s="8">
        <f>'DE_VIE only'!D37</f>
        <v>-70.61754427068081</v>
      </c>
      <c r="E37" s="8">
        <f>'DE_VIE only'!E37</f>
        <v>-99.948099380075931</v>
      </c>
      <c r="F37" s="8">
        <f>'DE_VIE only'!F37</f>
        <v>-99.925469996936684</v>
      </c>
      <c r="G37" s="8">
        <f>'DE_VIE only'!G37</f>
        <v>-97.493928979199154</v>
      </c>
      <c r="H37" s="8">
        <f>'DE_VIE only'!H37</f>
        <v>-88.677668368587405</v>
      </c>
      <c r="I37" s="8">
        <f>'DE_VIE only'!I37</f>
        <v>-82.857474047551577</v>
      </c>
      <c r="J37" s="8">
        <f>'DE_VIE only'!J37</f>
        <v>-85.164731844100686</v>
      </c>
      <c r="K37" s="8">
        <f>'DE_VIE only'!K37</f>
        <v>-86.886399144919281</v>
      </c>
      <c r="L37" s="8">
        <f>'DE_VIE only'!L37</f>
        <v>-92.23735215187358</v>
      </c>
      <c r="M37" s="8">
        <f>'DE_VIE only'!M37</f>
        <v>-88.739716436198151</v>
      </c>
      <c r="N37" s="8">
        <f>'DE_VIE only'!N37</f>
        <v>-79.16586461162548</v>
      </c>
    </row>
    <row r="38" spans="1:14" x14ac:dyDescent="0.25">
      <c r="A38" s="5" t="s">
        <v>47</v>
      </c>
      <c r="B38" s="8">
        <f t="shared" si="0"/>
        <v>7.3523746629244435</v>
      </c>
      <c r="C38" s="8">
        <f t="shared" si="0"/>
        <v>7.9012917801077442</v>
      </c>
      <c r="D38" s="8">
        <f>'DE_VIE only'!D38</f>
        <v>-49.882825577502508</v>
      </c>
      <c r="E38" s="8">
        <f>'DE_VIE only'!E38</f>
        <v>-95.797215655371687</v>
      </c>
      <c r="F38" s="8">
        <f>'DE_VIE only'!F38</f>
        <v>-95.6229232473233</v>
      </c>
      <c r="G38" s="8">
        <f>'DE_VIE only'!G38</f>
        <v>-89.914066033469027</v>
      </c>
      <c r="H38" s="8">
        <f>'DE_VIE only'!H38</f>
        <v>-69.613413325916795</v>
      </c>
      <c r="I38" s="8">
        <f>'DE_VIE only'!I38</f>
        <v>-57.507288629737609</v>
      </c>
      <c r="J38" s="8">
        <f>'DE_VIE only'!J38</f>
        <v>-61.474970079650035</v>
      </c>
      <c r="K38" s="8">
        <f>'DE_VIE only'!K38</f>
        <v>-70.34427134185168</v>
      </c>
      <c r="L38" s="8">
        <f>'DE_VIE only'!L38</f>
        <v>-79.383495145631073</v>
      </c>
      <c r="M38" s="8">
        <f>'DE_VIE only'!M38</f>
        <v>-80.271944256266337</v>
      </c>
      <c r="N38" s="8">
        <f>'DE_VIE only'!N38</f>
        <v>-64.063237906762311</v>
      </c>
    </row>
    <row r="39" spans="1:14" x14ac:dyDescent="0.25">
      <c r="A39" s="5" t="s">
        <v>48</v>
      </c>
      <c r="B39" s="8">
        <f t="shared" si="0"/>
        <v>-4.0949089009426505</v>
      </c>
      <c r="C39" s="8">
        <f t="shared" si="0"/>
        <v>2.9925259007467675</v>
      </c>
      <c r="D39" s="8">
        <f>'DE_VIE only'!D39</f>
        <v>-12.11635725311192</v>
      </c>
      <c r="E39" s="8">
        <f>'DE_VIE only'!E39</f>
        <v>-38.226184442585186</v>
      </c>
      <c r="F39" s="8">
        <f>'DE_VIE only'!F39</f>
        <v>-34.302408603067171</v>
      </c>
      <c r="G39" s="8">
        <f>'DE_VIE only'!G39</f>
        <v>-34.875186793212563</v>
      </c>
      <c r="H39" s="8">
        <f>'DE_VIE only'!H39</f>
        <v>-32.128279383698697</v>
      </c>
      <c r="I39" s="8">
        <f>'DE_VIE only'!I39</f>
        <v>-31.924508810060892</v>
      </c>
      <c r="J39" s="8">
        <f>'DE_VIE only'!J39</f>
        <v>-27.137368581308962</v>
      </c>
      <c r="K39" s="8">
        <f>'DE_VIE only'!K39</f>
        <v>-26.680715938379397</v>
      </c>
      <c r="L39" s="8">
        <f>'DE_VIE only'!L39</f>
        <v>-21.803286439266188</v>
      </c>
      <c r="M39" s="8">
        <f>'DE_VIE only'!M39</f>
        <v>-13.48544226881565</v>
      </c>
      <c r="N39" s="8">
        <f>'DE_VIE only'!N39</f>
        <v>-23.226443211322724</v>
      </c>
    </row>
    <row r="40" spans="1:14" x14ac:dyDescent="0.25">
      <c r="A40" s="15" t="s">
        <v>55</v>
      </c>
      <c r="B40" s="8">
        <f t="shared" si="0"/>
        <v>7.3226418690555128</v>
      </c>
      <c r="C40" s="8">
        <f t="shared" si="0"/>
        <v>7.2094236298541947</v>
      </c>
      <c r="D40" s="8">
        <f>'DE_VIE only'!D40</f>
        <v>-46.591855490339739</v>
      </c>
      <c r="E40" s="8">
        <f>'DE_VIE only'!E40</f>
        <v>-90.686176799891427</v>
      </c>
      <c r="F40" s="8">
        <f>'DE_VIE only'!F40</f>
        <v>-90.36380022394242</v>
      </c>
      <c r="G40" s="8">
        <f>'DE_VIE only'!G40</f>
        <v>-87.428882088371012</v>
      </c>
      <c r="H40" s="8">
        <f>'DE_VIE only'!H40</f>
        <v>-70.570754850435762</v>
      </c>
      <c r="I40" s="8">
        <f>'DE_VIE only'!I40</f>
        <v>-60.882496343247198</v>
      </c>
      <c r="J40" s="8">
        <f>'DE_VIE only'!J40</f>
        <v>-64.98877586309213</v>
      </c>
      <c r="K40" s="8">
        <f>'DE_VIE only'!K40</f>
        <v>-72.56677989714926</v>
      </c>
      <c r="L40" s="8">
        <f>'DE_VIE only'!L40</f>
        <v>-77.86024067675443</v>
      </c>
      <c r="M40" s="8">
        <f>'DE_VIE only'!M40</f>
        <v>-78.622723534249801</v>
      </c>
      <c r="N40" s="8">
        <f>'DE_VIE only'!N40</f>
        <v>-63.342199445419077</v>
      </c>
    </row>
    <row r="41" spans="1:14" x14ac:dyDescent="0.25">
      <c r="A41" s="5" t="s">
        <v>58</v>
      </c>
      <c r="B41" s="8">
        <f>B33-B53</f>
        <v>-0.18771264996156134</v>
      </c>
      <c r="C41" s="8">
        <f>C33-C53</f>
        <v>0.26776564885544474</v>
      </c>
      <c r="D41" s="8">
        <f>'DE_VIE only'!D41</f>
        <v>-3.0412318696643474</v>
      </c>
      <c r="E41" s="8">
        <f>'DE_VIE only'!E41</f>
        <v>-20.183924496284263</v>
      </c>
      <c r="F41" s="8">
        <f>'DE_VIE only'!F41</f>
        <v>-19.674948436112654</v>
      </c>
      <c r="G41" s="8">
        <f>'DE_VIE only'!G41</f>
        <v>-10.597363925314426</v>
      </c>
      <c r="H41" s="8">
        <f>'DE_VIE only'!H41</f>
        <v>-9.4663612128674135</v>
      </c>
      <c r="I41" s="8">
        <f>'DE_VIE only'!I41</f>
        <v>-7.9553898648032906</v>
      </c>
      <c r="J41" s="8">
        <f>'DE_VIE only'!J41</f>
        <v>-5.2076960225644662</v>
      </c>
      <c r="K41" s="8">
        <f>'DE_VIE only'!K41</f>
        <v>-0.31497029934660148</v>
      </c>
      <c r="L41" s="8">
        <f>'DE_VIE only'!L41</f>
        <v>0.54433885629243051</v>
      </c>
      <c r="M41" s="8">
        <f>'DE_VIE only'!M41</f>
        <v>4.16029502745371</v>
      </c>
      <c r="N41" s="8">
        <f>'DE_VIE only'!N41</f>
        <v>-3.888654174282987</v>
      </c>
    </row>
    <row r="42" spans="1:14" x14ac:dyDescent="0.25">
      <c r="A42" s="18" t="s">
        <v>57</v>
      </c>
    </row>
    <row r="44" spans="1:14" x14ac:dyDescent="0.25">
      <c r="B44" s="28">
        <v>2019</v>
      </c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</row>
    <row r="45" spans="1:14" x14ac:dyDescent="0.25">
      <c r="A45" s="1"/>
      <c r="B45" s="9" t="s">
        <v>32</v>
      </c>
      <c r="C45" s="9" t="s">
        <v>33</v>
      </c>
      <c r="D45" s="9" t="s">
        <v>34</v>
      </c>
      <c r="E45" s="9" t="s">
        <v>14</v>
      </c>
      <c r="F45" s="9" t="s">
        <v>35</v>
      </c>
      <c r="G45" s="9" t="s">
        <v>36</v>
      </c>
      <c r="H45" s="9" t="s">
        <v>37</v>
      </c>
      <c r="I45" s="9" t="s">
        <v>15</v>
      </c>
      <c r="J45" s="9" t="s">
        <v>16</v>
      </c>
      <c r="K45" s="9" t="s">
        <v>38</v>
      </c>
      <c r="L45" s="9" t="s">
        <v>18</v>
      </c>
      <c r="M45" s="9" t="s">
        <v>39</v>
      </c>
      <c r="N45" s="9" t="s">
        <v>40</v>
      </c>
    </row>
    <row r="46" spans="1:14" x14ac:dyDescent="0.25">
      <c r="A46" s="25" t="s">
        <v>31</v>
      </c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</row>
    <row r="47" spans="1:14" x14ac:dyDescent="0.25">
      <c r="A47" s="5" t="s">
        <v>44</v>
      </c>
      <c r="B47" s="6">
        <f>'DE_VIE Gruppe inkl. MLA und KSC'!B66</f>
        <v>1830923</v>
      </c>
      <c r="C47" s="6">
        <f>'DE_VIE Gruppe inkl. MLA und KSC'!C66</f>
        <v>1863688</v>
      </c>
      <c r="D47" s="6">
        <f>'DE_VIE Gruppe inkl. MLA und KSC'!D66</f>
        <v>2365089</v>
      </c>
      <c r="E47" s="6">
        <f>'DE_VIE Gruppe inkl. MLA und KSC'!E66</f>
        <v>2744184</v>
      </c>
      <c r="F47" s="6">
        <f>'DE_VIE Gruppe inkl. MLA und KSC'!F66</f>
        <v>2877161</v>
      </c>
      <c r="G47" s="6">
        <f>'DE_VIE Gruppe inkl. MLA und KSC'!G66</f>
        <v>2985210</v>
      </c>
      <c r="H47" s="6">
        <f>'DE_VIE Gruppe inkl. MLA und KSC'!H66</f>
        <v>3161400</v>
      </c>
      <c r="I47" s="6">
        <f>'DE_VIE Gruppe inkl. MLA und KSC'!I66</f>
        <v>3151020</v>
      </c>
      <c r="J47" s="6">
        <f>'DE_VIE Gruppe inkl. MLA und KSC'!J66</f>
        <v>2977411</v>
      </c>
      <c r="K47" s="6">
        <f>'DE_VIE Gruppe inkl. MLA und KSC'!K66</f>
        <v>2848057</v>
      </c>
      <c r="L47" s="6">
        <f>'DE_VIE Gruppe inkl. MLA und KSC'!L66</f>
        <v>2391208</v>
      </c>
      <c r="M47" s="6">
        <f>'DE_VIE Gruppe inkl. MLA und KSC'!M66</f>
        <v>2466838</v>
      </c>
      <c r="N47" s="6">
        <f>'DE_VIE Gruppe inkl. MLA und KSC'!O66</f>
        <v>31662189</v>
      </c>
    </row>
    <row r="48" spans="1:14" x14ac:dyDescent="0.25">
      <c r="A48" s="5" t="s">
        <v>45</v>
      </c>
      <c r="B48" s="6">
        <f>'DE_VIE Gruppe inkl. MLA und KSC'!B67</f>
        <v>1448127</v>
      </c>
      <c r="C48" s="6">
        <f>'DE_VIE Gruppe inkl. MLA und KSC'!C67</f>
        <v>1506199</v>
      </c>
      <c r="D48" s="6">
        <f>'DE_VIE Gruppe inkl. MLA und KSC'!D67</f>
        <v>1831123</v>
      </c>
      <c r="E48" s="6">
        <f>'DE_VIE Gruppe inkl. MLA und KSC'!E67</f>
        <v>2094419</v>
      </c>
      <c r="F48" s="6">
        <f>'DE_VIE Gruppe inkl. MLA und KSC'!F67</f>
        <v>2218620</v>
      </c>
      <c r="G48" s="6">
        <f>'DE_VIE Gruppe inkl. MLA und KSC'!G67</f>
        <v>2278897</v>
      </c>
      <c r="H48" s="6">
        <f>'DE_VIE Gruppe inkl. MLA und KSC'!H67</f>
        <v>2356272</v>
      </c>
      <c r="I48" s="6">
        <f>'DE_VIE Gruppe inkl. MLA und KSC'!I67</f>
        <v>2365050</v>
      </c>
      <c r="J48" s="6">
        <f>'DE_VIE Gruppe inkl. MLA und KSC'!J67</f>
        <v>2246090</v>
      </c>
      <c r="K48" s="6">
        <f>'DE_VIE Gruppe inkl. MLA und KSC'!K67</f>
        <v>2107842</v>
      </c>
      <c r="L48" s="6">
        <f>'DE_VIE Gruppe inkl. MLA und KSC'!L67</f>
        <v>1862657</v>
      </c>
      <c r="M48" s="6">
        <f>'DE_VIE Gruppe inkl. MLA und KSC'!M67</f>
        <v>2003019</v>
      </c>
      <c r="N48" s="6">
        <f>'DE_VIE Gruppe inkl. MLA und KSC'!O67</f>
        <v>24318315</v>
      </c>
    </row>
    <row r="49" spans="1:14" x14ac:dyDescent="0.25">
      <c r="A49" s="5" t="s">
        <v>46</v>
      </c>
      <c r="B49" s="6">
        <f>'DE_VIE Gruppe inkl. MLA und KSC'!B68</f>
        <v>376568</v>
      </c>
      <c r="C49" s="6">
        <f>'DE_VIE Gruppe inkl. MLA und KSC'!C68</f>
        <v>350308</v>
      </c>
      <c r="D49" s="6">
        <f>'DE_VIE Gruppe inkl. MLA und KSC'!D68</f>
        <v>512190</v>
      </c>
      <c r="E49" s="6">
        <f>'DE_VIE Gruppe inkl. MLA und KSC'!E68</f>
        <v>624270</v>
      </c>
      <c r="F49" s="6">
        <f>'DE_VIE Gruppe inkl. MLA und KSC'!F68</f>
        <v>633302</v>
      </c>
      <c r="G49" s="6">
        <f>'DE_VIE Gruppe inkl. MLA und KSC'!G68</f>
        <v>690164</v>
      </c>
      <c r="H49" s="6">
        <f>'DE_VIE Gruppe inkl. MLA und KSC'!H68</f>
        <v>789696</v>
      </c>
      <c r="I49" s="6">
        <f>'DE_VIE Gruppe inkl. MLA und KSC'!I68</f>
        <v>776420</v>
      </c>
      <c r="J49" s="6">
        <f>'DE_VIE Gruppe inkl. MLA und KSC'!J68</f>
        <v>723236</v>
      </c>
      <c r="K49" s="6">
        <f>'DE_VIE Gruppe inkl. MLA und KSC'!K68</f>
        <v>733498</v>
      </c>
      <c r="L49" s="6">
        <f>'DE_VIE Gruppe inkl. MLA und KSC'!L68</f>
        <v>523172</v>
      </c>
      <c r="M49" s="6">
        <f>'DE_VIE Gruppe inkl. MLA und KSC'!M68</f>
        <v>457040</v>
      </c>
      <c r="N49" s="6">
        <f>'DE_VIE Gruppe inkl. MLA und KSC'!O68</f>
        <v>7189864</v>
      </c>
    </row>
    <row r="50" spans="1:14" x14ac:dyDescent="0.25">
      <c r="A50" s="5" t="s">
        <v>47</v>
      </c>
      <c r="B50" s="6">
        <f>'DE_VIE Gruppe inkl. MLA und KSC'!B69</f>
        <v>18171</v>
      </c>
      <c r="C50" s="6">
        <f>'DE_VIE Gruppe inkl. MLA und KSC'!C69</f>
        <v>17263</v>
      </c>
      <c r="D50" s="6">
        <f>'DE_VIE Gruppe inkl. MLA und KSC'!D69</f>
        <v>20909</v>
      </c>
      <c r="E50" s="6">
        <f>'DE_VIE Gruppe inkl. MLA und KSC'!E69</f>
        <v>22842</v>
      </c>
      <c r="F50" s="6">
        <f>'DE_VIE Gruppe inkl. MLA und KSC'!F69</f>
        <v>24377</v>
      </c>
      <c r="G50" s="6">
        <f>'DE_VIE Gruppe inkl. MLA und KSC'!G69</f>
        <v>24321</v>
      </c>
      <c r="H50" s="6">
        <f>'DE_VIE Gruppe inkl. MLA und KSC'!H69</f>
        <v>25169</v>
      </c>
      <c r="I50" s="6">
        <f>'DE_VIE Gruppe inkl. MLA und KSC'!I69</f>
        <v>24696</v>
      </c>
      <c r="J50" s="6">
        <f>'DE_VIE Gruppe inkl. MLA und KSC'!J69</f>
        <v>24231</v>
      </c>
      <c r="K50" s="6">
        <f>'DE_VIE Gruppe inkl. MLA und KSC'!K69</f>
        <v>23557</v>
      </c>
      <c r="L50" s="6">
        <f>'DE_VIE Gruppe inkl. MLA und KSC'!L69</f>
        <v>20600</v>
      </c>
      <c r="M50" s="6">
        <f>'DE_VIE Gruppe inkl. MLA und KSC'!M69</f>
        <v>20666</v>
      </c>
      <c r="N50" s="6">
        <f>'DE_VIE Gruppe inkl. MLA und KSC'!O69</f>
        <v>266802</v>
      </c>
    </row>
    <row r="51" spans="1:14" x14ac:dyDescent="0.25">
      <c r="A51" s="5" t="s">
        <v>48</v>
      </c>
      <c r="B51" s="10">
        <f>'DE_VIE Gruppe inkl. MLA und KSC'!B70</f>
        <v>21225661.450000003</v>
      </c>
      <c r="C51" s="10">
        <f>'DE_VIE Gruppe inkl. MLA und KSC'!C70</f>
        <v>20218976.879999999</v>
      </c>
      <c r="D51" s="10">
        <f>'DE_VIE Gruppe inkl. MLA und KSC'!D70</f>
        <v>25196664.939999998</v>
      </c>
      <c r="E51" s="10">
        <f>'DE_VIE Gruppe inkl. MLA und KSC'!E70</f>
        <v>23535265.109999999</v>
      </c>
      <c r="F51" s="10">
        <f>'DE_VIE Gruppe inkl. MLA und KSC'!F70</f>
        <v>23661445.829999998</v>
      </c>
      <c r="G51" s="10">
        <f>'DE_VIE Gruppe inkl. MLA und KSC'!G70</f>
        <v>22146220.91</v>
      </c>
      <c r="H51" s="10">
        <f>'DE_VIE Gruppe inkl. MLA und KSC'!H70</f>
        <v>23347736.43</v>
      </c>
      <c r="I51" s="10">
        <f>'DE_VIE Gruppe inkl. MLA und KSC'!I70</f>
        <v>23575087.920000002</v>
      </c>
      <c r="J51" s="10">
        <f>'DE_VIE Gruppe inkl. MLA und KSC'!J70</f>
        <v>24913342.609999999</v>
      </c>
      <c r="K51" s="10">
        <f>'DE_VIE Gruppe inkl. MLA und KSC'!K70</f>
        <v>26646453.59</v>
      </c>
      <c r="L51" s="10">
        <f>'DE_VIE Gruppe inkl. MLA und KSC'!L70</f>
        <v>26606020.960000001</v>
      </c>
      <c r="M51" s="10">
        <f>'DE_VIE Gruppe inkl. MLA und KSC'!M70</f>
        <v>22733163.280000001</v>
      </c>
      <c r="N51" s="10">
        <f>'DE_VIE Gruppe inkl. MLA und KSC'!O70</f>
        <v>283806039.91000009</v>
      </c>
    </row>
    <row r="52" spans="1:14" x14ac:dyDescent="0.25">
      <c r="A52" s="15" t="s">
        <v>55</v>
      </c>
      <c r="B52" s="6">
        <v>745018</v>
      </c>
      <c r="C52" s="6">
        <f>703.593*$B$100</f>
        <v>703593</v>
      </c>
      <c r="D52" s="6">
        <f>858.517*$B$100</f>
        <v>858517</v>
      </c>
      <c r="E52" s="6">
        <f>943.168*1000</f>
        <v>943168</v>
      </c>
      <c r="F52" s="6">
        <f>988.647*1000</f>
        <v>988647</v>
      </c>
      <c r="G52" s="6">
        <f>976.723*1000</f>
        <v>976723</v>
      </c>
      <c r="H52" s="6">
        <f>1025.011*1000</f>
        <v>1025011</v>
      </c>
      <c r="I52" s="6">
        <f>1004.99*1000</f>
        <v>1004990</v>
      </c>
      <c r="J52" s="6">
        <f>977.358*1000</f>
        <v>977358</v>
      </c>
      <c r="K52" s="6">
        <f>964.699*1000</f>
        <v>964699</v>
      </c>
      <c r="L52" s="6">
        <f>839.3*1000</f>
        <v>839300</v>
      </c>
      <c r="M52" s="6">
        <f>851.1*1000</f>
        <v>851100</v>
      </c>
      <c r="N52" s="6">
        <f>10878.124*1000</f>
        <v>10878124</v>
      </c>
    </row>
    <row r="53" spans="1:14" x14ac:dyDescent="0.25">
      <c r="A53" s="5" t="s">
        <v>56</v>
      </c>
      <c r="B53" s="8">
        <f>B49/B47*100</f>
        <v>20.567112871486128</v>
      </c>
      <c r="C53" s="8">
        <f t="shared" ref="C53:N53" si="1">C49/C47*100</f>
        <v>18.796493833731827</v>
      </c>
      <c r="D53" s="8">
        <f t="shared" si="1"/>
        <v>21.656267480843216</v>
      </c>
      <c r="E53" s="8">
        <f t="shared" si="1"/>
        <v>22.748838999134168</v>
      </c>
      <c r="F53" s="8">
        <f t="shared" si="1"/>
        <v>22.011350772514991</v>
      </c>
      <c r="G53" s="8">
        <f t="shared" si="1"/>
        <v>23.119445533145072</v>
      </c>
      <c r="H53" s="8">
        <f t="shared" si="1"/>
        <v>24.979312962611502</v>
      </c>
      <c r="I53" s="8">
        <f t="shared" si="1"/>
        <v>24.640275212470883</v>
      </c>
      <c r="J53" s="8">
        <f t="shared" si="1"/>
        <v>24.290768053184461</v>
      </c>
      <c r="K53" s="8">
        <f t="shared" si="1"/>
        <v>25.754330057298713</v>
      </c>
      <c r="L53" s="8">
        <f t="shared" si="1"/>
        <v>21.878983342310665</v>
      </c>
      <c r="M53" s="8">
        <f t="shared" si="1"/>
        <v>18.527361748116412</v>
      </c>
      <c r="N53" s="8">
        <f t="shared" si="1"/>
        <v>22.708044601717209</v>
      </c>
    </row>
    <row r="54" spans="1:14" x14ac:dyDescent="0.25">
      <c r="A54" s="25" t="s">
        <v>54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</row>
    <row r="55" spans="1:14" x14ac:dyDescent="0.25">
      <c r="A55" s="5" t="s">
        <v>44</v>
      </c>
      <c r="B55" s="8">
        <f t="shared" ref="B55:B60" si="2">(B47/B67-1)*100</f>
        <v>24.369753036522489</v>
      </c>
      <c r="C55" s="8">
        <f t="shared" ref="C55:N60" si="3">(C47/C67-1)*100</f>
        <v>25.633530893225974</v>
      </c>
      <c r="D55" s="8">
        <f t="shared" si="3"/>
        <v>23.923062655028993</v>
      </c>
      <c r="E55" s="8">
        <f t="shared" si="3"/>
        <v>26.590532917789943</v>
      </c>
      <c r="F55" s="8">
        <f t="shared" si="3"/>
        <v>24.374423444196314</v>
      </c>
      <c r="G55" s="8">
        <f t="shared" si="3"/>
        <v>19.659733303831374</v>
      </c>
      <c r="H55" s="8">
        <f t="shared" si="3"/>
        <v>15.783536719356594</v>
      </c>
      <c r="I55" s="8">
        <f t="shared" si="3"/>
        <v>13.216821232456621</v>
      </c>
      <c r="J55" s="8">
        <f t="shared" si="3"/>
        <v>10.424167575305777</v>
      </c>
      <c r="K55" s="8">
        <f t="shared" si="3"/>
        <v>10.220587694628524</v>
      </c>
      <c r="L55" s="8">
        <f t="shared" si="3"/>
        <v>9.0552197378706687</v>
      </c>
      <c r="M55" s="8">
        <f t="shared" si="3"/>
        <v>11.600874226557867</v>
      </c>
      <c r="N55" s="8">
        <f>'DE_VIE Gruppe inkl. MLA und KSC'!P66</f>
        <v>17.105622116297738</v>
      </c>
    </row>
    <row r="56" spans="1:14" x14ac:dyDescent="0.25">
      <c r="A56" s="5" t="s">
        <v>45</v>
      </c>
      <c r="B56" s="8">
        <f t="shared" si="2"/>
        <v>30.583063563486835</v>
      </c>
      <c r="C56" s="8">
        <f t="shared" si="3"/>
        <v>30.59962975648034</v>
      </c>
      <c r="D56" s="8">
        <f t="shared" si="3"/>
        <v>27.544573172303167</v>
      </c>
      <c r="E56" s="8">
        <f t="shared" si="3"/>
        <v>32.236611985286402</v>
      </c>
      <c r="F56" s="8">
        <f t="shared" si="3"/>
        <v>29.495621843040066</v>
      </c>
      <c r="G56" s="8">
        <f t="shared" si="3"/>
        <v>25.40505351829627</v>
      </c>
      <c r="H56" s="8">
        <f t="shared" si="3"/>
        <v>19.030989444544065</v>
      </c>
      <c r="I56" s="8">
        <f t="shared" si="3"/>
        <v>17.806954099595341</v>
      </c>
      <c r="J56" s="8">
        <f t="shared" si="3"/>
        <v>11.981656883205716</v>
      </c>
      <c r="K56" s="8">
        <f t="shared" si="3"/>
        <v>9.8809568492036703</v>
      </c>
      <c r="L56" s="8">
        <f t="shared" si="3"/>
        <v>7.7836061210141416</v>
      </c>
      <c r="M56" s="8">
        <f t="shared" si="3"/>
        <v>10.54310753981833</v>
      </c>
      <c r="N56" s="8">
        <f>'DE_VIE Gruppe inkl. MLA und KSC'!P67</f>
        <v>20.010431563627627</v>
      </c>
    </row>
    <row r="57" spans="1:14" x14ac:dyDescent="0.25">
      <c r="A57" s="5" t="s">
        <v>46</v>
      </c>
      <c r="B57" s="8">
        <f t="shared" si="2"/>
        <v>6.1562315000140977</v>
      </c>
      <c r="C57" s="8">
        <f t="shared" si="3"/>
        <v>8.6415005396285771</v>
      </c>
      <c r="D57" s="8">
        <f t="shared" si="3"/>
        <v>10.416235513245041</v>
      </c>
      <c r="E57" s="8">
        <f t="shared" si="3"/>
        <v>8.2347678640160673</v>
      </c>
      <c r="F57" s="8">
        <f t="shared" si="3"/>
        <v>6.5852763668555081</v>
      </c>
      <c r="G57" s="8">
        <f t="shared" si="3"/>
        <v>3.0612366798872248</v>
      </c>
      <c r="H57" s="8">
        <f t="shared" si="3"/>
        <v>6.6609038601799009</v>
      </c>
      <c r="I57" s="8">
        <f t="shared" si="3"/>
        <v>1.3539621538075863</v>
      </c>
      <c r="J57" s="8">
        <f t="shared" si="3"/>
        <v>6.009029080675421</v>
      </c>
      <c r="K57" s="8">
        <f t="shared" si="3"/>
        <v>11.368246526090765</v>
      </c>
      <c r="L57" s="8">
        <f t="shared" si="3"/>
        <v>14.318553285960256</v>
      </c>
      <c r="M57" s="8">
        <f t="shared" si="3"/>
        <v>16.425514571020994</v>
      </c>
      <c r="N57" s="8">
        <f>'DE_VIE Gruppe inkl. MLA und KSC'!P68</f>
        <v>7.6439746680041276</v>
      </c>
    </row>
    <row r="58" spans="1:14" x14ac:dyDescent="0.25">
      <c r="A58" s="5" t="s">
        <v>47</v>
      </c>
      <c r="B58" s="8">
        <f t="shared" si="2"/>
        <v>15.312856961543343</v>
      </c>
      <c r="C58" s="8">
        <f t="shared" si="3"/>
        <v>15.999193656766565</v>
      </c>
      <c r="D58" s="8">
        <f t="shared" si="3"/>
        <v>15.954968944099379</v>
      </c>
      <c r="E58" s="8">
        <f t="shared" si="3"/>
        <v>16.749297214413495</v>
      </c>
      <c r="F58" s="8">
        <f t="shared" si="3"/>
        <v>15.805225653206655</v>
      </c>
      <c r="G58" s="8">
        <f t="shared" si="3"/>
        <v>12.8689437534806</v>
      </c>
      <c r="H58" s="8">
        <f t="shared" si="3"/>
        <v>12.341546152472782</v>
      </c>
      <c r="I58" s="8">
        <f t="shared" si="3"/>
        <v>8.673267326732681</v>
      </c>
      <c r="J58" s="8">
        <f t="shared" si="3"/>
        <v>8.0390583199571921</v>
      </c>
      <c r="K58" s="8">
        <f t="shared" si="3"/>
        <v>3.8485275965438159</v>
      </c>
      <c r="L58" s="8">
        <f t="shared" si="3"/>
        <v>1.6982622432859307</v>
      </c>
      <c r="M58" s="8">
        <f t="shared" si="3"/>
        <v>5.0582075135986893</v>
      </c>
      <c r="N58" s="8">
        <f>'DE_VIE Gruppe inkl. MLA und KSC'!P69</f>
        <v>10.704386649184251</v>
      </c>
    </row>
    <row r="59" spans="1:14" x14ac:dyDescent="0.25">
      <c r="A59" s="5" t="s">
        <v>48</v>
      </c>
      <c r="B59" s="8">
        <f t="shared" si="2"/>
        <v>-2.8433230066930326</v>
      </c>
      <c r="C59" s="8">
        <f t="shared" si="3"/>
        <v>-1.6932809354372247</v>
      </c>
      <c r="D59" s="8">
        <f t="shared" si="3"/>
        <v>-1.9255208001491386</v>
      </c>
      <c r="E59" s="8">
        <f t="shared" si="3"/>
        <v>-6.7176397305839908</v>
      </c>
      <c r="F59" s="8">
        <f t="shared" si="3"/>
        <v>-1.4900055564651793</v>
      </c>
      <c r="G59" s="8">
        <f t="shared" si="3"/>
        <v>-12.744547381627559</v>
      </c>
      <c r="H59" s="8">
        <f t="shared" si="3"/>
        <v>-8.4158039637499904</v>
      </c>
      <c r="I59" s="8">
        <f t="shared" si="3"/>
        <v>-3.6603026309772524</v>
      </c>
      <c r="J59" s="8">
        <f t="shared" si="3"/>
        <v>-2.9684489660824043</v>
      </c>
      <c r="K59" s="8">
        <f t="shared" si="3"/>
        <v>-2.7884937741387783</v>
      </c>
      <c r="L59" s="8">
        <f t="shared" si="3"/>
        <v>1.2082303271461203</v>
      </c>
      <c r="M59" s="8">
        <f t="shared" si="3"/>
        <v>-3.1967245127298316</v>
      </c>
      <c r="N59" s="8">
        <f>'DE_VIE Gruppe inkl. MLA und KSC'!P70</f>
        <v>-3.9</v>
      </c>
    </row>
    <row r="60" spans="1:14" x14ac:dyDescent="0.25">
      <c r="A60" s="15" t="s">
        <v>55</v>
      </c>
      <c r="B60" s="8">
        <f t="shared" si="2"/>
        <v>19.476241640874314</v>
      </c>
      <c r="C60" s="8">
        <f t="shared" si="3"/>
        <v>19.15590848816473</v>
      </c>
      <c r="D60" s="8">
        <f t="shared" si="3"/>
        <v>18.495243721325693</v>
      </c>
      <c r="E60" s="8">
        <f t="shared" si="3"/>
        <v>21.241975416558478</v>
      </c>
      <c r="F60" s="8">
        <f t="shared" si="3"/>
        <v>19.413349115856615</v>
      </c>
      <c r="G60" s="8">
        <f t="shared" si="3"/>
        <v>14.922243701898697</v>
      </c>
      <c r="H60" s="8">
        <f t="shared" si="3"/>
        <v>15.096320550480137</v>
      </c>
      <c r="I60" s="8">
        <f t="shared" si="3"/>
        <v>10.804237284398166</v>
      </c>
      <c r="J60" s="8">
        <f t="shared" si="3"/>
        <v>9.9266674164885771</v>
      </c>
      <c r="K60" s="8">
        <f t="shared" si="3"/>
        <v>7.3050248880731861</v>
      </c>
      <c r="L60" s="8">
        <f t="shared" si="3"/>
        <v>4.6190435827503817</v>
      </c>
      <c r="M60" s="8">
        <f t="shared" si="3"/>
        <v>7.1896807734886048</v>
      </c>
      <c r="N60" s="8">
        <f t="shared" si="3"/>
        <v>13.594773070973254</v>
      </c>
    </row>
    <row r="61" spans="1:14" x14ac:dyDescent="0.25">
      <c r="A61" s="5" t="s">
        <v>58</v>
      </c>
      <c r="B61" s="8">
        <f>B53-B73</f>
        <v>-3.5287570775208081</v>
      </c>
      <c r="C61" s="8">
        <f t="shared" ref="C61:N61" si="4">C53-C73</f>
        <v>-2.9398580853315366</v>
      </c>
      <c r="D61" s="8">
        <f t="shared" si="4"/>
        <v>-2.6491345230194767</v>
      </c>
      <c r="E61" s="8">
        <f t="shared" si="4"/>
        <v>-3.8580241095806151</v>
      </c>
      <c r="F61" s="8">
        <f t="shared" si="4"/>
        <v>-3.6737077541131349</v>
      </c>
      <c r="G61" s="8">
        <f t="shared" si="4"/>
        <v>-3.7234953799487869</v>
      </c>
      <c r="H61" s="8">
        <f t="shared" si="4"/>
        <v>-2.1364632492810891</v>
      </c>
      <c r="I61" s="8">
        <f t="shared" si="4"/>
        <v>-2.8839929519587102</v>
      </c>
      <c r="J61" s="8">
        <f t="shared" si="4"/>
        <v>-1.0116789675918518</v>
      </c>
      <c r="K61" s="8">
        <f t="shared" si="4"/>
        <v>0.26540046432110742</v>
      </c>
      <c r="L61" s="8">
        <f t="shared" si="4"/>
        <v>1.0073289392984286</v>
      </c>
      <c r="M61" s="8">
        <f t="shared" si="4"/>
        <v>0.76776862267503532</v>
      </c>
      <c r="N61" s="8">
        <f t="shared" si="4"/>
        <v>-1.9959827098937311</v>
      </c>
    </row>
    <row r="64" spans="1:14" x14ac:dyDescent="0.25">
      <c r="B64" s="28">
        <v>2018</v>
      </c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</row>
    <row r="65" spans="1:14" x14ac:dyDescent="0.25">
      <c r="A65" s="1"/>
      <c r="B65" s="9" t="s">
        <v>32</v>
      </c>
      <c r="C65" s="9" t="s">
        <v>33</v>
      </c>
      <c r="D65" s="9" t="s">
        <v>34</v>
      </c>
      <c r="E65" s="9" t="s">
        <v>14</v>
      </c>
      <c r="F65" s="9" t="s">
        <v>35</v>
      </c>
      <c r="G65" s="9" t="s">
        <v>36</v>
      </c>
      <c r="H65" s="9" t="s">
        <v>37</v>
      </c>
      <c r="I65" s="9" t="s">
        <v>15</v>
      </c>
      <c r="J65" s="9" t="s">
        <v>16</v>
      </c>
      <c r="K65" s="9" t="s">
        <v>38</v>
      </c>
      <c r="L65" s="9" t="s">
        <v>18</v>
      </c>
      <c r="M65" s="9" t="s">
        <v>39</v>
      </c>
      <c r="N65" s="9" t="s">
        <v>40</v>
      </c>
    </row>
    <row r="66" spans="1:14" x14ac:dyDescent="0.25">
      <c r="A66" s="25" t="s">
        <v>31</v>
      </c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</row>
    <row r="67" spans="1:14" x14ac:dyDescent="0.25">
      <c r="A67" s="5" t="s">
        <v>44</v>
      </c>
      <c r="B67" s="6">
        <f>'DE_VIE Gruppe inkl. MLA und KSC'!B95</f>
        <v>1472161</v>
      </c>
      <c r="C67" s="6">
        <f>'DE_VIE Gruppe inkl. MLA und KSC'!C95</f>
        <v>1483432</v>
      </c>
      <c r="D67" s="6">
        <f>'DE_VIE Gruppe inkl. MLA und KSC'!D95</f>
        <v>1908514</v>
      </c>
      <c r="E67" s="6">
        <f>'DE_VIE Gruppe inkl. MLA und KSC'!E95</f>
        <v>2167764</v>
      </c>
      <c r="F67" s="6">
        <f>'DE_VIE Gruppe inkl. MLA und KSC'!F95</f>
        <v>2313306</v>
      </c>
      <c r="G67" s="6">
        <f>'DE_VIE Gruppe inkl. MLA und KSC'!G95</f>
        <v>2494749</v>
      </c>
      <c r="H67" s="6">
        <f>'DE_VIE Gruppe inkl. MLA und KSC'!H95</f>
        <v>2730440</v>
      </c>
      <c r="I67" s="6">
        <f>'DE_VIE Gruppe inkl. MLA und KSC'!I95</f>
        <v>2783173</v>
      </c>
      <c r="J67" s="6">
        <f>'DE_VIE Gruppe inkl. MLA und KSC'!J95</f>
        <v>2696340</v>
      </c>
      <c r="K67" s="6">
        <f>'DE_VIE Gruppe inkl. MLA und KSC'!K95</f>
        <v>2583961</v>
      </c>
      <c r="L67" s="6">
        <f>'DE_VIE Gruppe inkl. MLA und KSC'!L95</f>
        <v>2192658</v>
      </c>
      <c r="M67" s="6">
        <f>'DE_VIE Gruppe inkl. MLA und KSC'!M95</f>
        <v>2210411</v>
      </c>
      <c r="N67" s="6">
        <f>'DE_VIE Gruppe inkl. MLA und KSC'!O95</f>
        <v>27037292</v>
      </c>
    </row>
    <row r="68" spans="1:14" x14ac:dyDescent="0.25">
      <c r="A68" s="5" t="s">
        <v>45</v>
      </c>
      <c r="B68" s="6">
        <f>'DE_VIE Gruppe inkl. MLA und KSC'!B96</f>
        <v>1108970</v>
      </c>
      <c r="C68" s="6">
        <f>'DE_VIE Gruppe inkl. MLA und KSC'!C96</f>
        <v>1153295</v>
      </c>
      <c r="D68" s="6">
        <f>'DE_VIE Gruppe inkl. MLA und KSC'!D96</f>
        <v>1435673</v>
      </c>
      <c r="E68" s="6">
        <f>'DE_VIE Gruppe inkl. MLA und KSC'!E96</f>
        <v>1583842</v>
      </c>
      <c r="F68" s="6">
        <f>'DE_VIE Gruppe inkl. MLA und KSC'!F96</f>
        <v>1713278</v>
      </c>
      <c r="G68" s="6">
        <f>'DE_VIE Gruppe inkl. MLA und KSC'!G96</f>
        <v>1817229</v>
      </c>
      <c r="H68" s="6">
        <f>'DE_VIE Gruppe inkl. MLA und KSC'!H96</f>
        <v>1979545</v>
      </c>
      <c r="I68" s="6">
        <f>'DE_VIE Gruppe inkl. MLA und KSC'!I96</f>
        <v>2007564</v>
      </c>
      <c r="J68" s="6">
        <f>'DE_VIE Gruppe inkl. MLA und KSC'!J96</f>
        <v>2005766</v>
      </c>
      <c r="K68" s="6">
        <f>'DE_VIE Gruppe inkl. MLA und KSC'!K96</f>
        <v>1918296</v>
      </c>
      <c r="L68" s="6">
        <f>'DE_VIE Gruppe inkl. MLA und KSC'!L96</f>
        <v>1728145</v>
      </c>
      <c r="M68" s="6">
        <f>'DE_VIE Gruppe inkl. MLA und KSC'!M96</f>
        <v>1811980</v>
      </c>
      <c r="N68" s="6">
        <f>'DE_VIE Gruppe inkl. MLA und KSC'!O96</f>
        <v>20263501</v>
      </c>
    </row>
    <row r="69" spans="1:14" x14ac:dyDescent="0.25">
      <c r="A69" s="5" t="s">
        <v>46</v>
      </c>
      <c r="B69" s="6">
        <f>'DE_VIE Gruppe inkl. MLA und KSC'!B97</f>
        <v>354730</v>
      </c>
      <c r="C69" s="6">
        <f>'DE_VIE Gruppe inkl. MLA und KSC'!C97</f>
        <v>322444</v>
      </c>
      <c r="D69" s="6">
        <f>'DE_VIE Gruppe inkl. MLA und KSC'!D97</f>
        <v>463872</v>
      </c>
      <c r="E69" s="6">
        <f>'DE_VIE Gruppe inkl. MLA und KSC'!E97</f>
        <v>576774</v>
      </c>
      <c r="F69" s="6">
        <f>'DE_VIE Gruppe inkl. MLA und KSC'!F97</f>
        <v>594174</v>
      </c>
      <c r="G69" s="6">
        <f>'DE_VIE Gruppe inkl. MLA und KSC'!G97</f>
        <v>669664</v>
      </c>
      <c r="H69" s="6">
        <f>'DE_VIE Gruppe inkl. MLA und KSC'!H97</f>
        <v>740380</v>
      </c>
      <c r="I69" s="6">
        <f>'DE_VIE Gruppe inkl. MLA und KSC'!I97</f>
        <v>766048</v>
      </c>
      <c r="J69" s="6">
        <f>'DE_VIE Gruppe inkl. MLA und KSC'!J97</f>
        <v>682240</v>
      </c>
      <c r="K69" s="6">
        <f>'DE_VIE Gruppe inkl. MLA und KSC'!K97</f>
        <v>658624</v>
      </c>
      <c r="L69" s="6">
        <f>'DE_VIE Gruppe inkl. MLA und KSC'!L97</f>
        <v>457644</v>
      </c>
      <c r="M69" s="6">
        <f>'DE_VIE Gruppe inkl. MLA und KSC'!M97</f>
        <v>392560</v>
      </c>
      <c r="N69" s="6">
        <f>'DE_VIE Gruppe inkl. MLA und KSC'!O97</f>
        <v>6679300</v>
      </c>
    </row>
    <row r="70" spans="1:14" x14ac:dyDescent="0.25">
      <c r="A70" s="5" t="s">
        <v>47</v>
      </c>
      <c r="B70" s="6">
        <f>'DE_VIE Gruppe inkl. MLA und KSC'!B98</f>
        <v>15758</v>
      </c>
      <c r="C70" s="6">
        <f>'DE_VIE Gruppe inkl. MLA und KSC'!C98</f>
        <v>14882</v>
      </c>
      <c r="D70" s="6">
        <f>'DE_VIE Gruppe inkl. MLA und KSC'!D98</f>
        <v>18032</v>
      </c>
      <c r="E70" s="6">
        <f>'DE_VIE Gruppe inkl. MLA und KSC'!E98</f>
        <v>19565</v>
      </c>
      <c r="F70" s="6">
        <f>'DE_VIE Gruppe inkl. MLA und KSC'!F98</f>
        <v>21050</v>
      </c>
      <c r="G70" s="6">
        <f>'DE_VIE Gruppe inkl. MLA und KSC'!G98</f>
        <v>21548</v>
      </c>
      <c r="H70" s="6">
        <f>'DE_VIE Gruppe inkl. MLA und KSC'!H98</f>
        <v>22404</v>
      </c>
      <c r="I70" s="6">
        <f>'DE_VIE Gruppe inkl. MLA und KSC'!I98</f>
        <v>22725</v>
      </c>
      <c r="J70" s="6">
        <f>'DE_VIE Gruppe inkl. MLA und KSC'!J98</f>
        <v>22428</v>
      </c>
      <c r="K70" s="6">
        <f>'DE_VIE Gruppe inkl. MLA und KSC'!K98</f>
        <v>22684</v>
      </c>
      <c r="L70" s="6">
        <f>'DE_VIE Gruppe inkl. MLA und KSC'!L98</f>
        <v>20256</v>
      </c>
      <c r="M70" s="6">
        <f>'DE_VIE Gruppe inkl. MLA und KSC'!M98</f>
        <v>19671</v>
      </c>
      <c r="N70" s="6">
        <f>'DE_VIE Gruppe inkl. MLA und KSC'!O98</f>
        <v>241004</v>
      </c>
    </row>
    <row r="71" spans="1:14" x14ac:dyDescent="0.25">
      <c r="A71" s="5" t="s">
        <v>48</v>
      </c>
      <c r="B71" s="10">
        <f>'DE_VIE Gruppe inkl. MLA und KSC'!B99</f>
        <v>21846837.609999999</v>
      </c>
      <c r="C71" s="10">
        <f>'DE_VIE Gruppe inkl. MLA und KSC'!C99</f>
        <v>20567238</v>
      </c>
      <c r="D71" s="10">
        <f>'DE_VIE Gruppe inkl. MLA und KSC'!D99</f>
        <v>25691357.369999997</v>
      </c>
      <c r="E71" s="10">
        <f>'DE_VIE Gruppe inkl. MLA und KSC'!E99</f>
        <v>25230134.66</v>
      </c>
      <c r="F71" s="10">
        <f>'DE_VIE Gruppe inkl. MLA und KSC'!F99</f>
        <v>24019335.259999998</v>
      </c>
      <c r="G71" s="10">
        <f>'DE_VIE Gruppe inkl. MLA und KSC'!G99</f>
        <v>25380901.990000002</v>
      </c>
      <c r="H71" s="10">
        <f>'DE_VIE Gruppe inkl. MLA und KSC'!H99</f>
        <v>25493193.629999999</v>
      </c>
      <c r="I71" s="10">
        <f>'DE_VIE Gruppe inkl. MLA und KSC'!I99</f>
        <v>24470793</v>
      </c>
      <c r="J71" s="10">
        <f>'DE_VIE Gruppe inkl. MLA und KSC'!J99</f>
        <v>25675506.93</v>
      </c>
      <c r="K71" s="10">
        <f>'DE_VIE Gruppe inkl. MLA und KSC'!K99</f>
        <v>27410802.100000001</v>
      </c>
      <c r="L71" s="10">
        <f>'DE_VIE Gruppe inkl. MLA und KSC'!L99</f>
        <v>26288396.579999998</v>
      </c>
      <c r="M71" s="10">
        <f>'DE_VIE Gruppe inkl. MLA und KSC'!M99</f>
        <v>23483878.170000002</v>
      </c>
      <c r="N71" s="10">
        <f>'DE_VIE Gruppe inkl. MLA und KSC'!O99</f>
        <v>295558375.30000001</v>
      </c>
    </row>
    <row r="72" spans="1:14" x14ac:dyDescent="0.25">
      <c r="A72" s="15" t="s">
        <v>55</v>
      </c>
      <c r="B72" s="6">
        <f>623.57*1000</f>
        <v>623570</v>
      </c>
      <c r="C72" s="6">
        <f>590.481*1000</f>
        <v>590481</v>
      </c>
      <c r="D72" s="6">
        <f>724.516*1000</f>
        <v>724516</v>
      </c>
      <c r="E72" s="6">
        <f>777.922*1000</f>
        <v>777922</v>
      </c>
      <c r="F72" s="6">
        <f>827.92*1000</f>
        <v>827920</v>
      </c>
      <c r="G72" s="6">
        <f>849.899*1000</f>
        <v>849899</v>
      </c>
      <c r="H72" s="6">
        <f>890.568*1000</f>
        <v>890568</v>
      </c>
      <c r="I72" s="6">
        <f>906.996*1000</f>
        <v>906996</v>
      </c>
      <c r="J72" s="6">
        <f>889.1*1000</f>
        <v>889100</v>
      </c>
      <c r="K72" s="6">
        <f>899.025*1000</f>
        <v>899025</v>
      </c>
      <c r="L72" s="6">
        <f>802.244*1000</f>
        <v>802244</v>
      </c>
      <c r="M72" s="6">
        <f>794.013*1000</f>
        <v>794013</v>
      </c>
      <c r="N72" s="6">
        <f>SUM(B72:M72)</f>
        <v>9576254</v>
      </c>
    </row>
    <row r="73" spans="1:14" x14ac:dyDescent="0.25">
      <c r="A73" s="5" t="s">
        <v>56</v>
      </c>
      <c r="B73" s="8">
        <f>B69/B67*100</f>
        <v>24.095869949006936</v>
      </c>
      <c r="C73" s="8">
        <f t="shared" ref="C73:N73" si="5">C69/C67*100</f>
        <v>21.736351919063363</v>
      </c>
      <c r="D73" s="8">
        <f t="shared" si="5"/>
        <v>24.305402003862692</v>
      </c>
      <c r="E73" s="8">
        <f t="shared" si="5"/>
        <v>26.606863108714784</v>
      </c>
      <c r="F73" s="8">
        <f t="shared" si="5"/>
        <v>25.685058526628126</v>
      </c>
      <c r="G73" s="8">
        <f t="shared" si="5"/>
        <v>26.842940913093859</v>
      </c>
      <c r="H73" s="8">
        <f t="shared" si="5"/>
        <v>27.115776211892591</v>
      </c>
      <c r="I73" s="8">
        <f t="shared" si="5"/>
        <v>27.524268164429593</v>
      </c>
      <c r="J73" s="8">
        <f t="shared" si="5"/>
        <v>25.302447020776313</v>
      </c>
      <c r="K73" s="8">
        <f t="shared" si="5"/>
        <v>25.488929592977605</v>
      </c>
      <c r="L73" s="8">
        <f t="shared" si="5"/>
        <v>20.871654403012236</v>
      </c>
      <c r="M73" s="8">
        <f t="shared" si="5"/>
        <v>17.759593125441377</v>
      </c>
      <c r="N73" s="8">
        <f t="shared" si="5"/>
        <v>24.70402731161094</v>
      </c>
    </row>
    <row r="74" spans="1:14" x14ac:dyDescent="0.25">
      <c r="A74" s="25" t="s">
        <v>54</v>
      </c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</row>
    <row r="75" spans="1:14" x14ac:dyDescent="0.25">
      <c r="A75" s="5" t="s">
        <v>44</v>
      </c>
      <c r="B75" s="8">
        <v>1.8742958847839168</v>
      </c>
      <c r="C75" s="8">
        <v>6.5370878815060731</v>
      </c>
      <c r="D75" s="8">
        <v>10.619062274858374</v>
      </c>
      <c r="E75" s="8">
        <v>2.2000000000000002</v>
      </c>
      <c r="F75" s="8">
        <v>3.8363185131421123</v>
      </c>
      <c r="G75" s="8">
        <v>7.892608591105116</v>
      </c>
      <c r="H75" s="8">
        <v>7.4063846542976544</v>
      </c>
      <c r="I75" s="8">
        <v>11.887026454430865</v>
      </c>
      <c r="J75" s="8">
        <v>10.944833712772242</v>
      </c>
      <c r="K75" s="8">
        <v>18.227809760164121</v>
      </c>
      <c r="L75" s="8">
        <v>24.189175335683078</v>
      </c>
      <c r="M75" s="8">
        <v>25.762242043319027</v>
      </c>
      <c r="N75" s="8">
        <v>10.8</v>
      </c>
    </row>
    <row r="76" spans="1:14" x14ac:dyDescent="0.25">
      <c r="A76" s="5" t="s">
        <v>45</v>
      </c>
      <c r="B76" s="8">
        <v>1.2918947851074059</v>
      </c>
      <c r="C76" s="8">
        <v>4.9785135822741911</v>
      </c>
      <c r="D76" s="8">
        <v>10.388577869737947</v>
      </c>
      <c r="E76" s="8">
        <v>1.1943918402604892</v>
      </c>
      <c r="F76" s="8">
        <v>3.9964453919083098</v>
      </c>
      <c r="G76" s="8">
        <v>7.8516428536666627</v>
      </c>
      <c r="H76" s="8">
        <v>10.217322796065552</v>
      </c>
      <c r="I76" s="8">
        <v>16.31922656408884</v>
      </c>
      <c r="J76" s="8">
        <v>15.038739771627796</v>
      </c>
      <c r="K76" s="8">
        <v>21.02920782896507</v>
      </c>
      <c r="L76" s="8">
        <v>29.085207762688391</v>
      </c>
      <c r="M76" s="8">
        <v>31.834919322978017</v>
      </c>
      <c r="N76" s="8">
        <v>12.884226809516486</v>
      </c>
    </row>
    <row r="77" spans="1:14" x14ac:dyDescent="0.25">
      <c r="A77" s="5" t="s">
        <v>46</v>
      </c>
      <c r="B77" s="8">
        <v>1.1000000000000001</v>
      </c>
      <c r="C77" s="8">
        <v>9.6</v>
      </c>
      <c r="D77" s="8">
        <v>9.1</v>
      </c>
      <c r="E77" s="8">
        <v>3.7</v>
      </c>
      <c r="F77" s="8">
        <v>2.2999999999999998</v>
      </c>
      <c r="G77" s="8">
        <v>6.7</v>
      </c>
      <c r="H77" s="8">
        <v>-0.8</v>
      </c>
      <c r="I77" s="8">
        <v>0.5</v>
      </c>
      <c r="J77" s="8">
        <v>-0.8</v>
      </c>
      <c r="K77" s="8">
        <v>9.6</v>
      </c>
      <c r="L77" s="8">
        <v>7.2</v>
      </c>
      <c r="M77" s="8">
        <v>2.4479356960175362</v>
      </c>
      <c r="N77" s="8">
        <v>3.7</v>
      </c>
    </row>
    <row r="78" spans="1:14" x14ac:dyDescent="0.25">
      <c r="A78" s="5" t="s">
        <v>47</v>
      </c>
      <c r="B78" s="8">
        <v>9.5280442101243673E-2</v>
      </c>
      <c r="C78" s="8">
        <v>1.8199233716475098</v>
      </c>
      <c r="D78" s="8">
        <v>3.0105684090259985</v>
      </c>
      <c r="E78" s="8">
        <v>5.0131501261338682</v>
      </c>
      <c r="F78" s="8">
        <v>2.6829268292682964</v>
      </c>
      <c r="G78" s="8">
        <v>5.4929991187701948</v>
      </c>
      <c r="H78" s="8">
        <v>5.9942281307659524</v>
      </c>
      <c r="I78" s="8">
        <v>8.851846529673816</v>
      </c>
      <c r="J78" s="8">
        <v>7.5941472775245957</v>
      </c>
      <c r="K78" s="8">
        <v>11.793405943521762</v>
      </c>
      <c r="L78" s="8">
        <v>15.702290512366474</v>
      </c>
      <c r="M78" s="8">
        <v>19.290479078229236</v>
      </c>
      <c r="N78" s="8">
        <v>7.3</v>
      </c>
    </row>
    <row r="79" spans="1:14" x14ac:dyDescent="0.25">
      <c r="A79" s="5" t="s">
        <v>48</v>
      </c>
      <c r="B79" s="8">
        <v>14.917679238335712</v>
      </c>
      <c r="C79" s="8">
        <v>3.5234308149192088</v>
      </c>
      <c r="D79" s="8">
        <v>-3.2827617362496704</v>
      </c>
      <c r="E79" s="8">
        <v>4.4028800794504672</v>
      </c>
      <c r="F79" s="8">
        <v>2.4657651124098776</v>
      </c>
      <c r="G79" s="8">
        <v>2.7</v>
      </c>
      <c r="H79" s="8">
        <v>4</v>
      </c>
      <c r="I79" s="8">
        <v>-0.50416751372229629</v>
      </c>
      <c r="J79" s="8">
        <v>1.1802766393442561</v>
      </c>
      <c r="K79" s="8">
        <v>7.4941176470588289</v>
      </c>
      <c r="L79" s="8">
        <v>2.1289821289821362</v>
      </c>
      <c r="M79" s="8">
        <v>-4.072546056125157</v>
      </c>
      <c r="N79" s="8">
        <v>2.6</v>
      </c>
    </row>
    <row r="80" spans="1:14" x14ac:dyDescent="0.25">
      <c r="A80" s="15" t="s">
        <v>55</v>
      </c>
      <c r="B80" s="8">
        <v>0.27933544858508313</v>
      </c>
      <c r="C80" s="8">
        <v>1.5488198116857941</v>
      </c>
      <c r="D80" s="8">
        <v>5.271753502442472</v>
      </c>
      <c r="E80" s="8">
        <v>5.2971966209475791</v>
      </c>
      <c r="F80" s="8">
        <v>2.971538304636149</v>
      </c>
      <c r="G80" s="8">
        <v>4.9000000000000004</v>
      </c>
      <c r="H80" s="8">
        <v>6.4</v>
      </c>
      <c r="I80" s="8">
        <v>10.250014586615317</v>
      </c>
      <c r="J80" s="8">
        <v>9.3304050672447865</v>
      </c>
      <c r="K80" s="8">
        <v>14.694231640183959</v>
      </c>
      <c r="L80" s="8">
        <v>18.854660663516935</v>
      </c>
      <c r="M80" s="8">
        <v>20.217022996806897</v>
      </c>
      <c r="N80" s="8">
        <v>8.4</v>
      </c>
    </row>
    <row r="81" spans="1:14" x14ac:dyDescent="0.25">
      <c r="A81" s="5" t="s">
        <v>58</v>
      </c>
      <c r="B81" s="8">
        <v>-0.14160960224158003</v>
      </c>
      <c r="C81" s="8">
        <v>0.63565521285132576</v>
      </c>
      <c r="D81" s="8">
        <v>-0.31288243660949888</v>
      </c>
      <c r="E81" s="8">
        <v>0.40681954020897138</v>
      </c>
      <c r="F81" s="8">
        <v>-0.36709335687872269</v>
      </c>
      <c r="G81" s="8">
        <v>-0.28723347966263901</v>
      </c>
      <c r="H81" s="8">
        <v>-2.2340911055597523</v>
      </c>
      <c r="I81" s="8">
        <v>-3.0920370595215019</v>
      </c>
      <c r="J81" s="8">
        <v>-2.9563625382036314</v>
      </c>
      <c r="K81" s="8">
        <v>-1.9908492115308576</v>
      </c>
      <c r="L81" s="8">
        <v>-3.3026249693636238</v>
      </c>
      <c r="M81" s="8">
        <v>-4.0415904128956051</v>
      </c>
      <c r="N81" s="14">
        <v>-2.0636337033554035</v>
      </c>
    </row>
    <row r="100" spans="2:2" x14ac:dyDescent="0.25">
      <c r="B100">
        <f>1000</f>
        <v>1000</v>
      </c>
    </row>
  </sheetData>
  <mergeCells count="12">
    <mergeCell ref="B4:N4"/>
    <mergeCell ref="A6:N6"/>
    <mergeCell ref="A14:N14"/>
    <mergeCell ref="B64:N64"/>
    <mergeCell ref="A66:N66"/>
    <mergeCell ref="A74:N74"/>
    <mergeCell ref="B24:N24"/>
    <mergeCell ref="A26:N26"/>
    <mergeCell ref="A34:N34"/>
    <mergeCell ref="B44:N44"/>
    <mergeCell ref="A46:N46"/>
    <mergeCell ref="A54:N54"/>
  </mergeCells>
  <conditionalFormatting sqref="N35:N41">
    <cfRule type="cellIs" dxfId="21" priority="29" operator="lessThan">
      <formula>0</formula>
    </cfRule>
    <cfRule type="cellIs" dxfId="20" priority="30" operator="greaterThan">
      <formula>0</formula>
    </cfRule>
  </conditionalFormatting>
  <conditionalFormatting sqref="N55:N59">
    <cfRule type="cellIs" dxfId="19" priority="27" operator="lessThan">
      <formula>0</formula>
    </cfRule>
    <cfRule type="cellIs" dxfId="18" priority="28" operator="greaterThan">
      <formula>0</formula>
    </cfRule>
  </conditionalFormatting>
  <conditionalFormatting sqref="B35:C41">
    <cfRule type="cellIs" dxfId="17" priority="25" operator="lessThan">
      <formula>0</formula>
    </cfRule>
    <cfRule type="cellIs" dxfId="16" priority="26" operator="greaterThan">
      <formula>0</formula>
    </cfRule>
  </conditionalFormatting>
  <conditionalFormatting sqref="B55:M61 N60:N61">
    <cfRule type="cellIs" dxfId="15" priority="23" operator="lessThan">
      <formula>0</formula>
    </cfRule>
    <cfRule type="cellIs" dxfId="14" priority="24" operator="greaterThan">
      <formula>0</formula>
    </cfRule>
  </conditionalFormatting>
  <conditionalFormatting sqref="N75:N81">
    <cfRule type="cellIs" dxfId="13" priority="21" operator="lessThan">
      <formula>0</formula>
    </cfRule>
    <cfRule type="cellIs" dxfId="12" priority="22" operator="greaterThan">
      <formula>0</formula>
    </cfRule>
  </conditionalFormatting>
  <conditionalFormatting sqref="B75:M81">
    <cfRule type="cellIs" dxfId="11" priority="17" operator="lessThan">
      <formula>0</formula>
    </cfRule>
    <cfRule type="cellIs" dxfId="10" priority="18" operator="greaterThan">
      <formula>0</formula>
    </cfRule>
  </conditionalFormatting>
  <conditionalFormatting sqref="D35:D41">
    <cfRule type="cellIs" dxfId="9" priority="15" operator="lessThan">
      <formula>0</formula>
    </cfRule>
    <cfRule type="cellIs" dxfId="8" priority="16" operator="greaterThan">
      <formula>0</formula>
    </cfRule>
  </conditionalFormatting>
  <conditionalFormatting sqref="E35:M41">
    <cfRule type="cellIs" dxfId="7" priority="13" operator="lessThan">
      <formula>0</formula>
    </cfRule>
    <cfRule type="cellIs" dxfId="6" priority="14" operator="greaterThan">
      <formula>0</formula>
    </cfRule>
  </conditionalFormatting>
  <conditionalFormatting sqref="L15:M21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B15:K21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N15:N21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DE_VIE Gruppe inkl. MLA und KSC</vt:lpstr>
      <vt:lpstr>DE_VIE only</vt:lpstr>
      <vt:lpstr>EN_VIE Group incl. MLA and KSC</vt:lpstr>
      <vt:lpstr>EN_VIE only</vt:lpstr>
    </vt:vector>
  </TitlesOfParts>
  <Company>Flughafen Wien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Schmidt Christian, KR</dc:creator>
  <cp:lastModifiedBy>Schmidt Christian, KR</cp:lastModifiedBy>
  <cp:lastPrinted>2020-02-12T06:42:12Z</cp:lastPrinted>
  <dcterms:created xsi:type="dcterms:W3CDTF">2020-02-03T09:46:16Z</dcterms:created>
  <dcterms:modified xsi:type="dcterms:W3CDTF">2021-11-15T15:21:32Z</dcterms:modified>
</cp:coreProperties>
</file>