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en Asus\Desktop\Kursy on-line\Retail\Excels\"/>
    </mc:Choice>
  </mc:AlternateContent>
  <bookViews>
    <workbookView xWindow="120" yWindow="270" windowWidth="20730" windowHeight="11640" activeTab="3"/>
  </bookViews>
  <sheets>
    <sheet name="Master" sheetId="11" r:id="rId1"/>
    <sheet name="Basic Option" sheetId="12" r:id="rId2"/>
    <sheet name="Modified Option" sheetId="13" r:id="rId3"/>
    <sheet name="Comparison of Options" sheetId="14" r:id="rId4"/>
  </sheets>
  <calcPr calcId="171027"/>
</workbook>
</file>

<file path=xl/calcChain.xml><?xml version="1.0" encoding="utf-8"?>
<calcChain xmlns="http://schemas.openxmlformats.org/spreadsheetml/2006/main">
  <c r="I4" i="12" l="1"/>
  <c r="F12" i="11"/>
  <c r="F11" i="11"/>
  <c r="F10" i="11"/>
  <c r="H4" i="12"/>
  <c r="D9" i="14" l="1"/>
  <c r="D5" i="14"/>
  <c r="I7" i="13"/>
  <c r="F9" i="13"/>
  <c r="F10" i="13" s="1"/>
  <c r="H7" i="13"/>
  <c r="I9" i="12"/>
  <c r="I8" i="12"/>
  <c r="D8" i="14" s="1"/>
  <c r="I7" i="12"/>
  <c r="D7" i="14" s="1"/>
  <c r="I6" i="12"/>
  <c r="D6" i="14" s="1"/>
  <c r="I5" i="12"/>
  <c r="D4" i="14"/>
  <c r="J7" i="12"/>
  <c r="E7" i="13" s="1"/>
  <c r="J6" i="12"/>
  <c r="E6" i="13" s="1"/>
  <c r="H6" i="12"/>
  <c r="I6" i="13" s="1"/>
  <c r="F9" i="12"/>
  <c r="H9" i="13" s="1"/>
  <c r="F8" i="12"/>
  <c r="H8" i="12" s="1"/>
  <c r="I8" i="13" s="1"/>
  <c r="F7" i="12"/>
  <c r="H7" i="12" s="1"/>
  <c r="F6" i="12"/>
  <c r="H6" i="13" s="1"/>
  <c r="F5" i="12"/>
  <c r="H5" i="12" s="1"/>
  <c r="I5" i="13" s="1"/>
  <c r="F4" i="12"/>
  <c r="I4" i="13" s="1"/>
  <c r="E10" i="12"/>
  <c r="K11" i="13" s="1"/>
  <c r="D10" i="12"/>
  <c r="G10" i="13" s="1"/>
  <c r="D10" i="14" l="1"/>
  <c r="G7" i="13"/>
  <c r="G4" i="13"/>
  <c r="H8" i="13"/>
  <c r="F10" i="12"/>
  <c r="H11" i="13" s="1"/>
  <c r="H4" i="13"/>
  <c r="K4" i="13" s="1"/>
  <c r="H9" i="12"/>
  <c r="I9" i="13" s="1"/>
  <c r="J4" i="12"/>
  <c r="E4" i="13" s="1"/>
  <c r="J8" i="12"/>
  <c r="E8" i="13" s="1"/>
  <c r="I10" i="12"/>
  <c r="K7" i="12"/>
  <c r="L7" i="12" s="1"/>
  <c r="D7" i="13" s="1"/>
  <c r="H5" i="13"/>
  <c r="J5" i="12"/>
  <c r="E5" i="13" s="1"/>
  <c r="J9" i="12"/>
  <c r="E9" i="13" s="1"/>
  <c r="K4" i="12"/>
  <c r="K8" i="12"/>
  <c r="L8" i="12" s="1"/>
  <c r="D8" i="13" s="1"/>
  <c r="L4" i="13"/>
  <c r="E4" i="14" s="1"/>
  <c r="L7" i="13"/>
  <c r="E10" i="13"/>
  <c r="K7" i="13"/>
  <c r="G8" i="13"/>
  <c r="G5" i="13"/>
  <c r="L5" i="13" s="1"/>
  <c r="E5" i="14" s="1"/>
  <c r="F5" i="14" s="1"/>
  <c r="G9" i="13"/>
  <c r="K9" i="13" s="1"/>
  <c r="G6" i="13"/>
  <c r="K6" i="13" s="1"/>
  <c r="L4" i="12" l="1"/>
  <c r="D4" i="13" s="1"/>
  <c r="M7" i="13"/>
  <c r="E7" i="14"/>
  <c r="F7" i="14" s="1"/>
  <c r="F4" i="14"/>
  <c r="L11" i="13"/>
  <c r="M11" i="13" s="1"/>
  <c r="K9" i="12"/>
  <c r="L9" i="12" s="1"/>
  <c r="D9" i="13" s="1"/>
  <c r="H10" i="12"/>
  <c r="I11" i="13" s="1"/>
  <c r="K5" i="12"/>
  <c r="L5" i="12" s="1"/>
  <c r="D5" i="13" s="1"/>
  <c r="K6" i="12"/>
  <c r="L6" i="12" s="1"/>
  <c r="D6" i="13" s="1"/>
  <c r="K8" i="13"/>
  <c r="L6" i="13"/>
  <c r="M4" i="13"/>
  <c r="L8" i="13"/>
  <c r="L9" i="13"/>
  <c r="K5" i="13"/>
  <c r="M5" i="13" s="1"/>
  <c r="M6" i="13" l="1"/>
  <c r="E6" i="14"/>
  <c r="M9" i="13"/>
  <c r="E9" i="14"/>
  <c r="F9" i="14" s="1"/>
  <c r="M8" i="13"/>
  <c r="E8" i="14"/>
  <c r="F8" i="14" s="1"/>
  <c r="L10" i="13"/>
  <c r="K10" i="13"/>
  <c r="F6" i="14" l="1"/>
  <c r="F10" i="14" s="1"/>
  <c r="E10" i="14"/>
  <c r="K12" i="13"/>
  <c r="H10" i="13"/>
  <c r="H12" i="13" s="1"/>
  <c r="L12" i="13"/>
  <c r="I10" i="13"/>
  <c r="I12" i="13" s="1"/>
  <c r="M10" i="13"/>
</calcChain>
</file>

<file path=xl/sharedStrings.xml><?xml version="1.0" encoding="utf-8"?>
<sst xmlns="http://schemas.openxmlformats.org/spreadsheetml/2006/main" count="50" uniqueCount="29">
  <si>
    <t>Available info</t>
  </si>
  <si>
    <t>Evaluation of Retailer performance</t>
  </si>
  <si>
    <t>Group A</t>
  </si>
  <si>
    <t>Group B</t>
  </si>
  <si>
    <t>Group C</t>
  </si>
  <si>
    <t>Group D</t>
  </si>
  <si>
    <t>Group E</t>
  </si>
  <si>
    <t>Group F</t>
  </si>
  <si>
    <r>
      <rPr>
        <b/>
        <sz val="11"/>
        <color theme="1"/>
        <rFont val="Calibri"/>
        <family val="2"/>
        <charset val="238"/>
        <scheme val="minor"/>
      </rPr>
      <t>Space</t>
    </r>
    <r>
      <rPr>
        <sz val="11"/>
        <color theme="1"/>
        <rFont val="Calibri"/>
        <family val="2"/>
        <charset val="238"/>
        <scheme val="minor"/>
      </rPr>
      <t xml:space="preserve">
In sq m</t>
    </r>
  </si>
  <si>
    <t>% Margin</t>
  </si>
  <si>
    <t>% share in space</t>
  </si>
  <si>
    <t>% share in margin generated</t>
  </si>
  <si>
    <t>% share in space - New</t>
  </si>
  <si>
    <t>% share in space - Old</t>
  </si>
  <si>
    <t>% share of margin to % share in space</t>
  </si>
  <si>
    <t>Difference</t>
  </si>
  <si>
    <t>Estimation of potential improvements in allocating space to specific products</t>
  </si>
  <si>
    <t>Comparison of Options</t>
  </si>
  <si>
    <t>Analysis of product range performance</t>
  </si>
  <si>
    <t>back</t>
  </si>
  <si>
    <t>Total - Modfied Option</t>
  </si>
  <si>
    <t>Total - Basic Option</t>
  </si>
  <si>
    <r>
      <t xml:space="preserve">Margin generated -Modified  Option
</t>
    </r>
    <r>
      <rPr>
        <sz val="11"/>
        <color theme="1"/>
        <rFont val="Calibri"/>
        <family val="2"/>
        <scheme val="minor"/>
      </rPr>
      <t>In thousands of USD</t>
    </r>
  </si>
  <si>
    <r>
      <t xml:space="preserve">Margin generated Basic Option
</t>
    </r>
    <r>
      <rPr>
        <sz val="11"/>
        <color theme="1"/>
        <rFont val="Calibri"/>
        <family val="2"/>
        <scheme val="minor"/>
      </rPr>
      <t>In thousands of USD</t>
    </r>
  </si>
  <si>
    <r>
      <t xml:space="preserve">Sales generated
</t>
    </r>
    <r>
      <rPr>
        <sz val="11"/>
        <color theme="1"/>
        <rFont val="Calibri"/>
        <family val="2"/>
        <scheme val="minor"/>
      </rPr>
      <t>In thousands of USD</t>
    </r>
  </si>
  <si>
    <r>
      <t xml:space="preserve">Margin generated
</t>
    </r>
    <r>
      <rPr>
        <sz val="11"/>
        <color theme="1"/>
        <rFont val="Calibri"/>
        <family val="2"/>
        <scheme val="minor"/>
      </rPr>
      <t>In thousands of USD</t>
    </r>
  </si>
  <si>
    <r>
      <rPr>
        <b/>
        <sz val="11"/>
        <color theme="1"/>
        <rFont val="Calibri"/>
        <family val="2"/>
        <scheme val="minor"/>
      </rPr>
      <t>Margin density</t>
    </r>
    <r>
      <rPr>
        <sz val="11"/>
        <color theme="1"/>
        <rFont val="Calibri"/>
        <family val="2"/>
        <charset val="238"/>
        <scheme val="minor"/>
      </rPr>
      <t xml:space="preserve">
In USD per sq. m</t>
    </r>
  </si>
  <si>
    <r>
      <rPr>
        <b/>
        <sz val="11"/>
        <color theme="1"/>
        <rFont val="Calibri"/>
        <family val="2"/>
        <scheme val="minor"/>
      </rPr>
      <t>Sales density</t>
    </r>
    <r>
      <rPr>
        <sz val="11"/>
        <color theme="1"/>
        <rFont val="Calibri"/>
        <family val="2"/>
        <charset val="238"/>
        <scheme val="minor"/>
      </rPr>
      <t xml:space="preserve">
In USD per sq. m</t>
    </r>
  </si>
  <si>
    <r>
      <rPr>
        <b/>
        <sz val="11"/>
        <color theme="1"/>
        <rFont val="Calibri"/>
        <family val="2"/>
        <scheme val="minor"/>
      </rPr>
      <t>Difference</t>
    </r>
    <r>
      <rPr>
        <sz val="11"/>
        <color theme="1"/>
        <rFont val="Calibri"/>
        <family val="2"/>
        <scheme val="minor"/>
      </rPr>
      <t xml:space="preserve">
In thousands of USD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</si>
</sst>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8"/>
      <color rgb="FF0000FF"/>
      <name val="Calibri"/>
      <family val="2"/>
      <charset val="238"/>
      <scheme val="minor"/>
    </font>
    <font>
      <u/>
      <sz val="8"/>
      <color rgb="FF80008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0" fillId="33" borderId="0" xfId="0" applyFill="1"/>
    <xf numFmtId="3" fontId="0" fillId="33" borderId="0" xfId="0" applyNumberFormat="1" applyFill="1"/>
    <xf numFmtId="3" fontId="16" fillId="33" borderId="0" xfId="0" applyNumberFormat="1" applyFont="1" applyFill="1"/>
    <xf numFmtId="0" fontId="16" fillId="33" borderId="0" xfId="0" applyFont="1" applyFill="1"/>
    <xf numFmtId="0" fontId="21" fillId="33" borderId="0" xfId="45" applyFont="1" applyFill="1"/>
    <xf numFmtId="0" fontId="20" fillId="33" borderId="0" xfId="45" applyFill="1"/>
    <xf numFmtId="0" fontId="16" fillId="33" borderId="0" xfId="45" applyFont="1" applyFill="1"/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3" fontId="0" fillId="34" borderId="0" xfId="0" applyNumberFormat="1" applyFill="1"/>
    <xf numFmtId="9" fontId="0" fillId="34" borderId="0" xfId="0" applyNumberFormat="1" applyFill="1"/>
    <xf numFmtId="9" fontId="0" fillId="33" borderId="0" xfId="44" applyFont="1" applyFill="1"/>
    <xf numFmtId="164" fontId="0" fillId="33" borderId="0" xfId="0" applyNumberFormat="1" applyFill="1"/>
    <xf numFmtId="9" fontId="16" fillId="33" borderId="0" xfId="0" applyNumberFormat="1" applyFont="1" applyFill="1"/>
    <xf numFmtId="9" fontId="0" fillId="33" borderId="0" xfId="0" applyNumberFormat="1" applyFont="1" applyFill="1"/>
    <xf numFmtId="9" fontId="0" fillId="34" borderId="0" xfId="0" applyNumberFormat="1" applyFont="1" applyFill="1"/>
    <xf numFmtId="165" fontId="16" fillId="33" borderId="0" xfId="44" applyNumberFormat="1" applyFont="1" applyFill="1"/>
    <xf numFmtId="0" fontId="0" fillId="33" borderId="0" xfId="0" applyFont="1" applyFill="1"/>
    <xf numFmtId="3" fontId="0" fillId="33" borderId="0" xfId="0" applyNumberFormat="1" applyFont="1" applyFill="1"/>
    <xf numFmtId="165" fontId="1" fillId="33" borderId="0" xfId="44" applyNumberFormat="1" applyFont="1" applyFill="1"/>
    <xf numFmtId="0" fontId="23" fillId="33" borderId="0" xfId="45" applyFont="1" applyFill="1"/>
    <xf numFmtId="0" fontId="18" fillId="33" borderId="0" xfId="42" applyFill="1"/>
    <xf numFmtId="0" fontId="24" fillId="33" borderId="0" xfId="42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408518</xdr:colOff>
      <xdr:row>4</xdr:row>
      <xdr:rowOff>171519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627717" cy="933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2"/>
  <sheetViews>
    <sheetView zoomScale="80" zoomScaleNormal="80" workbookViewId="0">
      <selection activeCell="F10" sqref="F10"/>
    </sheetView>
  </sheetViews>
  <sheetFormatPr defaultColWidth="9.1796875" defaultRowHeight="14.5" x14ac:dyDescent="0.35"/>
  <cols>
    <col min="1" max="16384" width="9.1796875" style="6"/>
  </cols>
  <sheetData>
    <row r="5" spans="5:6" x14ac:dyDescent="0.35">
      <c r="E5" s="5" t="s">
        <v>1</v>
      </c>
    </row>
    <row r="9" spans="5:6" x14ac:dyDescent="0.35">
      <c r="E9" s="7" t="s">
        <v>0</v>
      </c>
    </row>
    <row r="10" spans="5:6" x14ac:dyDescent="0.35">
      <c r="F10" s="23" t="str">
        <f>'Basic Option'!A1</f>
        <v>Analysis of product range performance</v>
      </c>
    </row>
    <row r="11" spans="5:6" x14ac:dyDescent="0.35">
      <c r="F11" s="23" t="str">
        <f>'Modified Option'!A1</f>
        <v>Estimation of potential improvements in allocating space to specific products</v>
      </c>
    </row>
    <row r="12" spans="5:6" x14ac:dyDescent="0.35">
      <c r="F12" s="23" t="str">
        <f>'Comparison of Options'!A1</f>
        <v>Comparison of Options</v>
      </c>
    </row>
  </sheetData>
  <hyperlinks>
    <hyperlink ref="F10" location="'Basic Option'!A1" display="'Basic Option'!A1"/>
    <hyperlink ref="F11" location="'Modified Option'!A1" display="'Modified Option'!A1"/>
    <hyperlink ref="F12" location="'Comparison of Options'!A1" display="'Comparison of Options'!A1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6" sqref="H6:H8"/>
    </sheetView>
  </sheetViews>
  <sheetFormatPr defaultColWidth="9.1796875" defaultRowHeight="14.5" x14ac:dyDescent="0.35"/>
  <cols>
    <col min="1" max="2" width="9.1796875" style="1"/>
    <col min="3" max="3" width="13.81640625" style="1" customWidth="1"/>
    <col min="4" max="4" width="9.1796875" style="1"/>
    <col min="5" max="5" width="20" style="1" customWidth="1"/>
    <col min="6" max="6" width="21.453125" style="1" customWidth="1"/>
    <col min="7" max="7" width="9.1796875" style="1"/>
    <col min="8" max="9" width="23" style="1" customWidth="1"/>
    <col min="10" max="10" width="15.54296875" style="1" bestFit="1" customWidth="1"/>
    <col min="11" max="11" width="20.7265625" style="1" customWidth="1"/>
    <col min="12" max="12" width="17.7265625" style="1" customWidth="1"/>
    <col min="13" max="16384" width="9.1796875" style="1"/>
  </cols>
  <sheetData>
    <row r="1" spans="1:12" x14ac:dyDescent="0.35">
      <c r="A1" s="21" t="s">
        <v>18</v>
      </c>
      <c r="K1" s="22" t="s">
        <v>19</v>
      </c>
    </row>
    <row r="3" spans="1:12" ht="29" x14ac:dyDescent="0.35">
      <c r="D3" s="8" t="s">
        <v>8</v>
      </c>
      <c r="E3" s="9" t="s">
        <v>24</v>
      </c>
      <c r="F3" s="24" t="s">
        <v>27</v>
      </c>
      <c r="G3" s="25" t="s">
        <v>9</v>
      </c>
      <c r="H3" s="24" t="s">
        <v>26</v>
      </c>
      <c r="I3" s="9" t="s">
        <v>25</v>
      </c>
      <c r="J3" s="9" t="s">
        <v>10</v>
      </c>
      <c r="K3" s="9" t="s">
        <v>11</v>
      </c>
      <c r="L3" s="9" t="s">
        <v>14</v>
      </c>
    </row>
    <row r="4" spans="1:12" x14ac:dyDescent="0.35">
      <c r="C4" s="4" t="s">
        <v>2</v>
      </c>
      <c r="D4" s="10">
        <v>400</v>
      </c>
      <c r="E4" s="10">
        <v>1700</v>
      </c>
      <c r="F4" s="2">
        <f>E4/D4*1000</f>
        <v>4250</v>
      </c>
      <c r="G4" s="11">
        <v>0.4</v>
      </c>
      <c r="H4" s="2">
        <f>G4*F4</f>
        <v>1700</v>
      </c>
      <c r="I4" s="2">
        <f>E4*G4</f>
        <v>680</v>
      </c>
      <c r="J4" s="12">
        <f>D4/$D$10</f>
        <v>0.32</v>
      </c>
      <c r="K4" s="12">
        <f>I4/$I$10</f>
        <v>0.36618201400107703</v>
      </c>
      <c r="L4" s="13">
        <f>K4/J4</f>
        <v>1.1443187937533656</v>
      </c>
    </row>
    <row r="5" spans="1:12" x14ac:dyDescent="0.35">
      <c r="C5" s="4" t="s">
        <v>3</v>
      </c>
      <c r="D5" s="10">
        <v>200</v>
      </c>
      <c r="E5" s="10">
        <v>600</v>
      </c>
      <c r="F5" s="2">
        <f t="shared" ref="F5:F9" si="0">E5/D5*1000</f>
        <v>3000</v>
      </c>
      <c r="G5" s="11">
        <v>0.55000000000000004</v>
      </c>
      <c r="H5" s="2">
        <f t="shared" ref="H5:H9" si="1">G5*F5</f>
        <v>1650.0000000000002</v>
      </c>
      <c r="I5" s="2">
        <f t="shared" ref="I5:I9" si="2">E5*G5</f>
        <v>330</v>
      </c>
      <c r="J5" s="12">
        <f t="shared" ref="J5:J9" si="3">D5/$D$10</f>
        <v>0.16</v>
      </c>
      <c r="K5" s="12">
        <f t="shared" ref="K5:K9" si="4">I5/$I$10</f>
        <v>0.17770597738287561</v>
      </c>
      <c r="L5" s="13">
        <f t="shared" ref="L5:L9" si="5">K5/J5</f>
        <v>1.1106623586429725</v>
      </c>
    </row>
    <row r="6" spans="1:12" x14ac:dyDescent="0.35">
      <c r="C6" s="4" t="s">
        <v>4</v>
      </c>
      <c r="D6" s="10">
        <v>50</v>
      </c>
      <c r="E6" s="10">
        <v>125</v>
      </c>
      <c r="F6" s="2">
        <f t="shared" si="0"/>
        <v>2500</v>
      </c>
      <c r="G6" s="11">
        <v>0.44</v>
      </c>
      <c r="H6" s="2">
        <f t="shared" si="1"/>
        <v>1100</v>
      </c>
      <c r="I6" s="2">
        <f t="shared" si="2"/>
        <v>55</v>
      </c>
      <c r="J6" s="12">
        <f t="shared" si="3"/>
        <v>0.04</v>
      </c>
      <c r="K6" s="12">
        <f t="shared" si="4"/>
        <v>2.9617662897145933E-2</v>
      </c>
      <c r="L6" s="13">
        <f t="shared" si="5"/>
        <v>0.74044157242864828</v>
      </c>
    </row>
    <row r="7" spans="1:12" x14ac:dyDescent="0.35">
      <c r="C7" s="4" t="s">
        <v>5</v>
      </c>
      <c r="D7" s="10">
        <v>300</v>
      </c>
      <c r="E7" s="10">
        <v>600</v>
      </c>
      <c r="F7" s="2">
        <f t="shared" si="0"/>
        <v>2000</v>
      </c>
      <c r="G7" s="11">
        <v>0.6</v>
      </c>
      <c r="H7" s="2">
        <f t="shared" si="1"/>
        <v>1200</v>
      </c>
      <c r="I7" s="2">
        <f t="shared" si="2"/>
        <v>360</v>
      </c>
      <c r="J7" s="12">
        <f t="shared" si="3"/>
        <v>0.24</v>
      </c>
      <c r="K7" s="12">
        <f t="shared" si="4"/>
        <v>0.1938610662358643</v>
      </c>
      <c r="L7" s="13">
        <f t="shared" si="5"/>
        <v>0.80775444264943463</v>
      </c>
    </row>
    <row r="8" spans="1:12" x14ac:dyDescent="0.35">
      <c r="C8" s="4" t="s">
        <v>6</v>
      </c>
      <c r="D8" s="10">
        <v>200</v>
      </c>
      <c r="E8" s="10">
        <v>480</v>
      </c>
      <c r="F8" s="2">
        <f t="shared" si="0"/>
        <v>2400</v>
      </c>
      <c r="G8" s="11">
        <v>0.4</v>
      </c>
      <c r="H8" s="2">
        <f t="shared" si="1"/>
        <v>960</v>
      </c>
      <c r="I8" s="2">
        <f t="shared" si="2"/>
        <v>192</v>
      </c>
      <c r="J8" s="12">
        <f t="shared" si="3"/>
        <v>0.16</v>
      </c>
      <c r="K8" s="12">
        <f t="shared" si="4"/>
        <v>0.10339256865912763</v>
      </c>
      <c r="L8" s="13">
        <f t="shared" si="5"/>
        <v>0.64620355411954766</v>
      </c>
    </row>
    <row r="9" spans="1:12" x14ac:dyDescent="0.35">
      <c r="C9" s="4" t="s">
        <v>7</v>
      </c>
      <c r="D9" s="10">
        <v>100</v>
      </c>
      <c r="E9" s="10">
        <v>400</v>
      </c>
      <c r="F9" s="2">
        <f t="shared" si="0"/>
        <v>4000</v>
      </c>
      <c r="G9" s="11">
        <v>0.6</v>
      </c>
      <c r="H9" s="2">
        <f t="shared" si="1"/>
        <v>2400</v>
      </c>
      <c r="I9" s="2">
        <f t="shared" si="2"/>
        <v>240</v>
      </c>
      <c r="J9" s="12">
        <f t="shared" si="3"/>
        <v>0.08</v>
      </c>
      <c r="K9" s="12">
        <f t="shared" si="4"/>
        <v>0.12924071082390953</v>
      </c>
      <c r="L9" s="13">
        <f t="shared" si="5"/>
        <v>1.615508885298869</v>
      </c>
    </row>
    <row r="10" spans="1:12" x14ac:dyDescent="0.35">
      <c r="D10" s="2">
        <f>SUM(D4:D9)</f>
        <v>1250</v>
      </c>
      <c r="E10" s="3">
        <f>SUM(E4:E9)</f>
        <v>3905</v>
      </c>
      <c r="F10" s="3">
        <f>E10/D10*1000</f>
        <v>3124</v>
      </c>
      <c r="H10" s="3">
        <f>I10/D10*1000</f>
        <v>1485.6000000000001</v>
      </c>
      <c r="I10" s="3">
        <f>SUM(I4:I9)</f>
        <v>1857</v>
      </c>
    </row>
  </sheetData>
  <conditionalFormatting sqref="L4:L9">
    <cfRule type="cellIs" dxfId="3" priority="1" operator="lessThan">
      <formula>1</formula>
    </cfRule>
    <cfRule type="cellIs" dxfId="2" priority="2" operator="greaterThanOrEqual">
      <formula>1</formula>
    </cfRule>
  </conditionalFormatting>
  <hyperlinks>
    <hyperlink ref="K1" location="Master!A1" display="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12" sqref="L12"/>
    </sheetView>
  </sheetViews>
  <sheetFormatPr defaultColWidth="9.1796875" defaultRowHeight="14.5" x14ac:dyDescent="0.35"/>
  <cols>
    <col min="1" max="2" width="9.1796875" style="1"/>
    <col min="3" max="3" width="15.453125" style="1" bestFit="1" customWidth="1"/>
    <col min="4" max="6" width="13.81640625" style="1" customWidth="1"/>
    <col min="7" max="7" width="9.1796875" style="1"/>
    <col min="8" max="8" width="21.453125" style="1" customWidth="1"/>
    <col min="9" max="9" width="19.54296875" style="1" customWidth="1"/>
    <col min="10" max="10" width="9.1796875" style="1"/>
    <col min="11" max="11" width="20" style="1" customWidth="1"/>
    <col min="12" max="12" width="23" style="1" customWidth="1"/>
    <col min="13" max="16384" width="9.1796875" style="1"/>
  </cols>
  <sheetData>
    <row r="1" spans="1:13" x14ac:dyDescent="0.35">
      <c r="A1" s="4" t="s">
        <v>16</v>
      </c>
      <c r="L1" s="22" t="s">
        <v>19</v>
      </c>
    </row>
    <row r="3" spans="1:13" ht="43.5" x14ac:dyDescent="0.35">
      <c r="D3" s="9" t="s">
        <v>14</v>
      </c>
      <c r="E3" s="9" t="s">
        <v>13</v>
      </c>
      <c r="F3" s="9" t="s">
        <v>12</v>
      </c>
      <c r="G3" s="8" t="s">
        <v>8</v>
      </c>
      <c r="H3" s="24" t="s">
        <v>27</v>
      </c>
      <c r="I3" s="24" t="s">
        <v>26</v>
      </c>
      <c r="J3" s="8"/>
      <c r="K3" s="9" t="s">
        <v>24</v>
      </c>
      <c r="L3" s="9" t="s">
        <v>25</v>
      </c>
      <c r="M3" s="4" t="s">
        <v>9</v>
      </c>
    </row>
    <row r="4" spans="1:13" x14ac:dyDescent="0.35">
      <c r="C4" s="4" t="s">
        <v>2</v>
      </c>
      <c r="D4" s="13">
        <f>VLOOKUP(C4,'Basic Option'!$C:$L,10,0)</f>
        <v>1.1443187937533656</v>
      </c>
      <c r="E4" s="15">
        <f>'Basic Option'!J4</f>
        <v>0.32</v>
      </c>
      <c r="F4" s="16">
        <v>0.35</v>
      </c>
      <c r="G4" s="2">
        <f t="shared" ref="G4:G9" si="0">F4*$G$10</f>
        <v>437.5</v>
      </c>
      <c r="H4" s="2">
        <f>VLOOKUP(C4,'Basic Option'!$C:$L,4,0)</f>
        <v>4250</v>
      </c>
      <c r="I4" s="2">
        <f>VLOOKUP(C4,'Basic Option'!$C:$L,6,0)</f>
        <v>1700</v>
      </c>
      <c r="J4" s="2"/>
      <c r="K4" s="2">
        <f>H4*G4/1000</f>
        <v>1859.375</v>
      </c>
      <c r="L4" s="2">
        <f>I4*G4/1000</f>
        <v>743.75</v>
      </c>
      <c r="M4" s="12">
        <f>L4/K4</f>
        <v>0.4</v>
      </c>
    </row>
    <row r="5" spans="1:13" x14ac:dyDescent="0.35">
      <c r="C5" s="4" t="s">
        <v>3</v>
      </c>
      <c r="D5" s="13">
        <f>VLOOKUP(C5,'Basic Option'!$C:$L,10,0)</f>
        <v>1.1106623586429725</v>
      </c>
      <c r="E5" s="15">
        <f>'Basic Option'!J5</f>
        <v>0.16</v>
      </c>
      <c r="F5" s="16">
        <v>0.2</v>
      </c>
      <c r="G5" s="2">
        <f t="shared" si="0"/>
        <v>250</v>
      </c>
      <c r="H5" s="2">
        <f>VLOOKUP(C5,'Basic Option'!$C:$L,4,0)</f>
        <v>3000</v>
      </c>
      <c r="I5" s="2">
        <f>VLOOKUP(C5,'Basic Option'!$C:$L,6,0)</f>
        <v>1650.0000000000002</v>
      </c>
      <c r="J5" s="2"/>
      <c r="K5" s="2">
        <f t="shared" ref="K5:K9" si="1">H5*G5/1000</f>
        <v>750</v>
      </c>
      <c r="L5" s="2">
        <f t="shared" ref="L5:L9" si="2">I5*G5/1000</f>
        <v>412.50000000000006</v>
      </c>
      <c r="M5" s="12">
        <f t="shared" ref="M5:M9" si="3">L5/K5</f>
        <v>0.55000000000000004</v>
      </c>
    </row>
    <row r="6" spans="1:13" x14ac:dyDescent="0.35">
      <c r="C6" s="4" t="s">
        <v>4</v>
      </c>
      <c r="D6" s="13">
        <f>VLOOKUP(C6,'Basic Option'!$C:$L,10,0)</f>
        <v>0.74044157242864828</v>
      </c>
      <c r="E6" s="15">
        <f>'Basic Option'!J6</f>
        <v>0.04</v>
      </c>
      <c r="F6" s="16">
        <v>0.02</v>
      </c>
      <c r="G6" s="2">
        <f t="shared" si="0"/>
        <v>25</v>
      </c>
      <c r="H6" s="2">
        <f>VLOOKUP(C6,'Basic Option'!$C:$L,4,0)</f>
        <v>2500</v>
      </c>
      <c r="I6" s="2">
        <f>VLOOKUP(C6,'Basic Option'!$C:$L,6,0)</f>
        <v>1100</v>
      </c>
      <c r="J6" s="2"/>
      <c r="K6" s="2">
        <f t="shared" si="1"/>
        <v>62.5</v>
      </c>
      <c r="L6" s="2">
        <f t="shared" si="2"/>
        <v>27.5</v>
      </c>
      <c r="M6" s="12">
        <f t="shared" si="3"/>
        <v>0.44</v>
      </c>
    </row>
    <row r="7" spans="1:13" x14ac:dyDescent="0.35">
      <c r="C7" s="4" t="s">
        <v>5</v>
      </c>
      <c r="D7" s="13">
        <f>VLOOKUP(C7,'Basic Option'!$C:$L,10,0)</f>
        <v>0.80775444264943463</v>
      </c>
      <c r="E7" s="15">
        <f>'Basic Option'!J7</f>
        <v>0.24</v>
      </c>
      <c r="F7" s="16">
        <v>0.14000000000000001</v>
      </c>
      <c r="G7" s="2">
        <f t="shared" si="0"/>
        <v>175.00000000000003</v>
      </c>
      <c r="H7" s="2">
        <f>VLOOKUP(C7,'Basic Option'!$C:$L,4,0)</f>
        <v>2000</v>
      </c>
      <c r="I7" s="2">
        <f>VLOOKUP(C7,'Basic Option'!$C:$L,6,0)</f>
        <v>1200</v>
      </c>
      <c r="J7" s="2"/>
      <c r="K7" s="2">
        <f t="shared" si="1"/>
        <v>350.00000000000006</v>
      </c>
      <c r="L7" s="2">
        <f t="shared" si="2"/>
        <v>210.00000000000003</v>
      </c>
      <c r="M7" s="12">
        <f t="shared" si="3"/>
        <v>0.6</v>
      </c>
    </row>
    <row r="8" spans="1:13" x14ac:dyDescent="0.35">
      <c r="C8" s="4" t="s">
        <v>6</v>
      </c>
      <c r="D8" s="13">
        <f>VLOOKUP(C8,'Basic Option'!$C:$L,10,0)</f>
        <v>0.64620355411954766</v>
      </c>
      <c r="E8" s="15">
        <f>'Basic Option'!J8</f>
        <v>0.16</v>
      </c>
      <c r="F8" s="16">
        <v>0.1</v>
      </c>
      <c r="G8" s="2">
        <f t="shared" si="0"/>
        <v>125</v>
      </c>
      <c r="H8" s="2">
        <f>VLOOKUP(C8,'Basic Option'!$C:$L,4,0)</f>
        <v>2400</v>
      </c>
      <c r="I8" s="2">
        <f>VLOOKUP(C8,'Basic Option'!$C:$L,6,0)</f>
        <v>960</v>
      </c>
      <c r="J8" s="2"/>
      <c r="K8" s="2">
        <f t="shared" si="1"/>
        <v>300</v>
      </c>
      <c r="L8" s="2">
        <f t="shared" si="2"/>
        <v>120</v>
      </c>
      <c r="M8" s="12">
        <f t="shared" si="3"/>
        <v>0.4</v>
      </c>
    </row>
    <row r="9" spans="1:13" x14ac:dyDescent="0.35">
      <c r="C9" s="4" t="s">
        <v>7</v>
      </c>
      <c r="D9" s="13">
        <f>VLOOKUP(C9,'Basic Option'!$C:$L,10,0)</f>
        <v>1.615508885298869</v>
      </c>
      <c r="E9" s="15">
        <f>'Basic Option'!J9</f>
        <v>0.08</v>
      </c>
      <c r="F9" s="15">
        <f>100%-SUM(F4:F8)</f>
        <v>0.18999999999999995</v>
      </c>
      <c r="G9" s="2">
        <f t="shared" si="0"/>
        <v>237.49999999999994</v>
      </c>
      <c r="H9" s="2">
        <f>VLOOKUP(C9,'Basic Option'!$C:$L,4,0)</f>
        <v>4000</v>
      </c>
      <c r="I9" s="2">
        <f>VLOOKUP(C9,'Basic Option'!$C:$L,6,0)</f>
        <v>2400</v>
      </c>
      <c r="J9" s="2"/>
      <c r="K9" s="2">
        <f t="shared" si="1"/>
        <v>949.99999999999977</v>
      </c>
      <c r="L9" s="2">
        <f t="shared" si="2"/>
        <v>569.99999999999989</v>
      </c>
      <c r="M9" s="12">
        <f t="shared" si="3"/>
        <v>0.6</v>
      </c>
    </row>
    <row r="10" spans="1:13" x14ac:dyDescent="0.35">
      <c r="C10" s="4" t="s">
        <v>20</v>
      </c>
      <c r="E10" s="14">
        <f>SUM(E4:E9)</f>
        <v>1</v>
      </c>
      <c r="F10" s="14">
        <f>SUM(F4:F9)</f>
        <v>1</v>
      </c>
      <c r="G10" s="3">
        <f>'Basic Option'!D10</f>
        <v>1250</v>
      </c>
      <c r="H10" s="3">
        <f>K10/G10*1000</f>
        <v>3417.5</v>
      </c>
      <c r="I10" s="3">
        <f>L10/G10*1000</f>
        <v>1667</v>
      </c>
      <c r="J10" s="2"/>
      <c r="K10" s="3">
        <f>SUM(K4:K9)</f>
        <v>4271.875</v>
      </c>
      <c r="L10" s="3">
        <f>SUM(L4:L9)</f>
        <v>2083.75</v>
      </c>
      <c r="M10" s="17">
        <f>L10/K10</f>
        <v>0.48778346744696416</v>
      </c>
    </row>
    <row r="11" spans="1:13" x14ac:dyDescent="0.35">
      <c r="C11" s="18" t="s">
        <v>21</v>
      </c>
      <c r="D11" s="18"/>
      <c r="E11" s="18"/>
      <c r="F11" s="18"/>
      <c r="G11" s="18"/>
      <c r="H11" s="19">
        <f>'Basic Option'!F10</f>
        <v>3124</v>
      </c>
      <c r="I11" s="19">
        <f>'Basic Option'!H10</f>
        <v>1485.6000000000001</v>
      </c>
      <c r="J11" s="18"/>
      <c r="K11" s="19">
        <f>'Basic Option'!E10</f>
        <v>3905</v>
      </c>
      <c r="L11" s="19">
        <f>'Basic Option'!I10</f>
        <v>1857</v>
      </c>
      <c r="M11" s="20">
        <f>L11/K11</f>
        <v>0.47554417413572342</v>
      </c>
    </row>
    <row r="12" spans="1:13" x14ac:dyDescent="0.35">
      <c r="C12" s="4" t="s">
        <v>15</v>
      </c>
      <c r="H12" s="3">
        <f>H10-H11</f>
        <v>293.5</v>
      </c>
      <c r="I12" s="3">
        <f>I10-I11</f>
        <v>181.39999999999986</v>
      </c>
      <c r="K12" s="3">
        <f>K10-K11</f>
        <v>366.875</v>
      </c>
      <c r="L12" s="3">
        <f>L10-L11</f>
        <v>226.75</v>
      </c>
      <c r="M12" s="4"/>
    </row>
    <row r="13" spans="1:13" x14ac:dyDescent="0.35">
      <c r="K13" s="4"/>
      <c r="L13" s="4"/>
      <c r="M13" s="4"/>
    </row>
  </sheetData>
  <conditionalFormatting sqref="D4:D9">
    <cfRule type="cellIs" dxfId="1" priority="1" operator="lessThan">
      <formula>1</formula>
    </cfRule>
    <cfRule type="cellIs" dxfId="0" priority="2" operator="greaterThanOrEqual">
      <formula>1</formula>
    </cfRule>
  </conditionalFormatting>
  <hyperlinks>
    <hyperlink ref="L1" location="Master!A1" display="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6" sqref="E16"/>
    </sheetView>
  </sheetViews>
  <sheetFormatPr defaultColWidth="9.1796875" defaultRowHeight="14.5" x14ac:dyDescent="0.35"/>
  <cols>
    <col min="1" max="2" width="9.1796875" style="1"/>
    <col min="3" max="3" width="15.453125" style="1" bestFit="1" customWidth="1"/>
    <col min="4" max="4" width="23" style="1" customWidth="1"/>
    <col min="5" max="5" width="20.1796875" style="1" customWidth="1"/>
    <col min="6" max="6" width="28.453125" style="1" customWidth="1"/>
    <col min="7" max="16384" width="9.1796875" style="1"/>
  </cols>
  <sheetData>
    <row r="1" spans="1:11" x14ac:dyDescent="0.35">
      <c r="A1" s="4" t="s">
        <v>17</v>
      </c>
    </row>
    <row r="2" spans="1:11" x14ac:dyDescent="0.35">
      <c r="K2" s="22" t="s">
        <v>19</v>
      </c>
    </row>
    <row r="3" spans="1:11" ht="43.5" x14ac:dyDescent="0.35">
      <c r="D3" s="9" t="s">
        <v>23</v>
      </c>
      <c r="E3" s="9" t="s">
        <v>22</v>
      </c>
      <c r="F3" s="24" t="s">
        <v>28</v>
      </c>
    </row>
    <row r="4" spans="1:11" x14ac:dyDescent="0.35">
      <c r="C4" s="4" t="s">
        <v>2</v>
      </c>
      <c r="D4" s="2">
        <f>VLOOKUP(C4,'Basic Option'!C:I,7,0)</f>
        <v>680</v>
      </c>
      <c r="E4" s="2">
        <f>VLOOKUP(C4,'Modified Option'!C:L,10,0)</f>
        <v>743.75</v>
      </c>
      <c r="F4" s="2">
        <f>E4-D4</f>
        <v>63.75</v>
      </c>
    </row>
    <row r="5" spans="1:11" x14ac:dyDescent="0.35">
      <c r="C5" s="4" t="s">
        <v>3</v>
      </c>
      <c r="D5" s="2">
        <f>VLOOKUP(C5,'Basic Option'!C:I,7,0)</f>
        <v>330</v>
      </c>
      <c r="E5" s="2">
        <f>VLOOKUP(C5,'Modified Option'!C:L,10,0)</f>
        <v>412.50000000000006</v>
      </c>
      <c r="F5" s="2">
        <f t="shared" ref="F5:F9" si="0">E5-D5</f>
        <v>82.500000000000057</v>
      </c>
    </row>
    <row r="6" spans="1:11" x14ac:dyDescent="0.35">
      <c r="C6" s="4" t="s">
        <v>4</v>
      </c>
      <c r="D6" s="2">
        <f>VLOOKUP(C6,'Basic Option'!C:I,7,0)</f>
        <v>55</v>
      </c>
      <c r="E6" s="2">
        <f>VLOOKUP(C6,'Modified Option'!C:L,10,0)</f>
        <v>27.5</v>
      </c>
      <c r="F6" s="2">
        <f t="shared" si="0"/>
        <v>-27.5</v>
      </c>
    </row>
    <row r="7" spans="1:11" x14ac:dyDescent="0.35">
      <c r="C7" s="4" t="s">
        <v>5</v>
      </c>
      <c r="D7" s="2">
        <f>VLOOKUP(C7,'Basic Option'!C:I,7,0)</f>
        <v>360</v>
      </c>
      <c r="E7" s="2">
        <f>VLOOKUP(C7,'Modified Option'!C:L,10,0)</f>
        <v>210.00000000000003</v>
      </c>
      <c r="F7" s="2">
        <f t="shared" si="0"/>
        <v>-149.99999999999997</v>
      </c>
    </row>
    <row r="8" spans="1:11" x14ac:dyDescent="0.35">
      <c r="C8" s="4" t="s">
        <v>6</v>
      </c>
      <c r="D8" s="2">
        <f>VLOOKUP(C8,'Basic Option'!C:I,7,0)</f>
        <v>192</v>
      </c>
      <c r="E8" s="2">
        <f>VLOOKUP(C8,'Modified Option'!C:L,10,0)</f>
        <v>120</v>
      </c>
      <c r="F8" s="2">
        <f t="shared" si="0"/>
        <v>-72</v>
      </c>
    </row>
    <row r="9" spans="1:11" x14ac:dyDescent="0.35">
      <c r="C9" s="4" t="s">
        <v>7</v>
      </c>
      <c r="D9" s="2">
        <f>VLOOKUP(C9,'Basic Option'!C:I,7,0)</f>
        <v>240</v>
      </c>
      <c r="E9" s="2">
        <f>VLOOKUP(C9,'Modified Option'!C:L,10,0)</f>
        <v>569.99999999999989</v>
      </c>
      <c r="F9" s="2">
        <f t="shared" si="0"/>
        <v>329.99999999999989</v>
      </c>
    </row>
    <row r="10" spans="1:11" x14ac:dyDescent="0.35">
      <c r="C10" s="4"/>
      <c r="D10" s="3">
        <f>SUM(D4:D9)</f>
        <v>1857</v>
      </c>
      <c r="E10" s="3">
        <f>SUM(E4:E9)</f>
        <v>2083.75</v>
      </c>
      <c r="F10" s="3">
        <f>SUM(F4:F9)</f>
        <v>226.74999999999997</v>
      </c>
    </row>
    <row r="11" spans="1:11" x14ac:dyDescent="0.35">
      <c r="C11" s="18"/>
      <c r="D11" s="19"/>
      <c r="E11" s="20"/>
    </row>
    <row r="12" spans="1:11" x14ac:dyDescent="0.35">
      <c r="C12" s="4"/>
      <c r="D12" s="3"/>
      <c r="E12" s="4"/>
    </row>
    <row r="13" spans="1:11" x14ac:dyDescent="0.35">
      <c r="D13" s="4"/>
      <c r="E13" s="4"/>
    </row>
  </sheetData>
  <hyperlinks>
    <hyperlink ref="K2" location="Master!A1" display="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Basic Option</vt:lpstr>
      <vt:lpstr>Modified Option</vt:lpstr>
      <vt:lpstr>Comparison of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Oracle BI Answers</dc:title>
  <dc:creator>Bryla, Pawel, SMYK</dc:creator>
  <cp:lastModifiedBy>Asen Asus</cp:lastModifiedBy>
  <dcterms:created xsi:type="dcterms:W3CDTF">2014-04-03T14:54:37Z</dcterms:created>
  <dcterms:modified xsi:type="dcterms:W3CDTF">2017-02-12T11:39:37Z</dcterms:modified>
</cp:coreProperties>
</file>