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66AA167F-B41F-4899-85C1-00647CEFB626}" xr6:coauthVersionLast="44" xr6:coauthVersionMax="44" xr10:uidLastSave="{00000000-0000-0000-0000-000000000000}"/>
  <bookViews>
    <workbookView xWindow="14595" yWindow="0" windowWidth="23370" windowHeight="20610" tabRatio="813" activeTab="2" xr2:uid="{00000000-000D-0000-FFFF-FFFF00000000}"/>
  </bookViews>
  <sheets>
    <sheet name="Oplegtabel" sheetId="1" r:id="rId1"/>
    <sheet name="bearing_forces" sheetId="2" r:id="rId2"/>
    <sheet name="bearing_displacement" sheetId="3" r:id="rId3"/>
    <sheet name="displacements" sheetId="4" r:id="rId4"/>
    <sheet name="reactions" sheetId="5" r:id="rId5"/>
    <sheet name="loads" sheetId="6" r:id="rId6"/>
    <sheet name="bearing_list" sheetId="7" r:id="rId7"/>
    <sheet name="case_list" sheetId="8" r:id="rId8"/>
  </sheets>
  <definedNames>
    <definedName name="Authorisation" localSheetId="2">#REF!</definedName>
    <definedName name="Authorisation" localSheetId="1">#REF!</definedName>
    <definedName name="Authorisation">#REF!</definedName>
    <definedName name="Checked" localSheetId="2">#REF!</definedName>
    <definedName name="Checked" localSheetId="1">#REF!</definedName>
    <definedName name="Checked">#REF!</definedName>
    <definedName name="Date" localSheetId="2">#REF!</definedName>
    <definedName name="Date" localSheetId="1">#REF!</definedName>
    <definedName name="Date">#REF!</definedName>
    <definedName name="DateMade" localSheetId="2">#REF!</definedName>
    <definedName name="DateMade" localSheetId="1">#REF!</definedName>
    <definedName name="DateMade">#REF!</definedName>
    <definedName name="Description" localSheetId="2">#REF!</definedName>
    <definedName name="Description" localSheetId="1">#REF!</definedName>
    <definedName name="Description">#REF!</definedName>
    <definedName name="Drawing_Reference" localSheetId="2">#REF!</definedName>
    <definedName name="Drawing_Reference" localSheetId="1">#REF!</definedName>
    <definedName name="Drawing_Reference">#REF!</definedName>
    <definedName name="Filename" localSheetId="2">#REF!</definedName>
    <definedName name="Filename" localSheetId="1">#REF!</definedName>
    <definedName name="Filename">#REF!</definedName>
    <definedName name="JobNumber" localSheetId="2">#REF!</definedName>
    <definedName name="JobNumber" localSheetId="1">#REF!</definedName>
    <definedName name="JobNumber">#REF!</definedName>
    <definedName name="JobTitle" localSheetId="2">#REF!</definedName>
    <definedName name="JobTitle" localSheetId="1">#REF!</definedName>
    <definedName name="JobTitle">#REF!</definedName>
    <definedName name="MadeBy" localSheetId="2">#REF!</definedName>
    <definedName name="MadeBy" localSheetId="1">#REF!</definedName>
    <definedName name="MadeBy">#REF!</definedName>
    <definedName name="Member_Location" localSheetId="2">#REF!</definedName>
    <definedName name="Member_Location" localSheetId="1">#REF!</definedName>
    <definedName name="Member_Location">#REF!</definedName>
    <definedName name="_xlnm.Print_Area" localSheetId="2">bearing_displacement!$A$1:$AK$381</definedName>
    <definedName name="_xlnm.Print_Area" localSheetId="1">bearing_forces!$A$1:$Z$273</definedName>
    <definedName name="_xlnm.Print_Area" localSheetId="0">Oplegtabel!$B$11:$J$49</definedName>
    <definedName name="_xlnm.Print_Titles" localSheetId="2">bearing_displacement!$B:$D</definedName>
    <definedName name="_xlnm.Print_Titles" localSheetId="1">bearing_forces!$B:$D</definedName>
    <definedName name="Rev" localSheetId="2">#REF!</definedName>
    <definedName name="Rev" localSheetId="1">#REF!</definedName>
    <definedName name="Rev">#REF!</definedName>
    <definedName name="Revision" localSheetId="2">#REF!</definedName>
    <definedName name="Revision" localSheetId="1">#REF!</definedName>
    <definedName name="Revision">#REF!</definedName>
    <definedName name="RevTable1" localSheetId="2">#REF!</definedName>
    <definedName name="RevTable1" localSheetId="1">#REF!</definedName>
    <definedName name="RevTable1">#REF!</definedName>
    <definedName name="SheetNo" localSheetId="2">#REF!</definedName>
    <definedName name="SheetNo" localSheetId="1">#REF!</definedName>
    <definedName name="SheetNo">#REF!</definedName>
    <definedName name="SheetTable1" localSheetId="2">#REF!</definedName>
    <definedName name="SheetTable1" localSheetId="1">#REF!</definedName>
    <definedName name="Sheet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8" i="3" l="1"/>
  <c r="N157" i="3"/>
  <c r="N153" i="3"/>
  <c r="AI225" i="3" l="1"/>
  <c r="AH225" i="3"/>
  <c r="AG225" i="3"/>
  <c r="AH224" i="3"/>
  <c r="AG224" i="3"/>
  <c r="AI223" i="3"/>
  <c r="AH223" i="3"/>
  <c r="AI222" i="3"/>
  <c r="AH222" i="3"/>
  <c r="AG222" i="3"/>
  <c r="AI189" i="3"/>
  <c r="AG189" i="3"/>
  <c r="AI188" i="3"/>
  <c r="AG188" i="3"/>
  <c r="AI187" i="3"/>
  <c r="AI186" i="3"/>
  <c r="AG186" i="3"/>
  <c r="Q163" i="3"/>
  <c r="E163" i="3"/>
  <c r="D126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2" i="3"/>
  <c r="D11" i="3"/>
  <c r="D10" i="3"/>
  <c r="D152" i="3" s="1"/>
  <c r="D9" i="3"/>
  <c r="D151" i="3" s="1"/>
  <c r="AB7" i="3" a="1"/>
  <c r="AB7" i="3" s="1"/>
  <c r="AA7" i="3" a="1"/>
  <c r="AA7" i="3" s="1"/>
  <c r="AA9" i="3" s="1" a="1"/>
  <c r="AA9" i="3" s="1"/>
  <c r="AA151" i="3" s="1"/>
  <c r="AA167" i="3" s="1"/>
  <c r="Z7" i="3" a="1"/>
  <c r="Z7" i="3"/>
  <c r="Y7" i="3" a="1"/>
  <c r="Y7" i="3" s="1"/>
  <c r="X7" i="3" a="1"/>
  <c r="X7" i="3" s="1"/>
  <c r="W7" i="3" a="1"/>
  <c r="W7" i="3" s="1"/>
  <c r="V7" i="3" a="1"/>
  <c r="V7" i="3"/>
  <c r="U7" i="3" a="1"/>
  <c r="U7" i="3" s="1"/>
  <c r="T7" i="3" a="1"/>
  <c r="T7" i="3" s="1"/>
  <c r="S7" i="3" a="1"/>
  <c r="S7" i="3" s="1"/>
  <c r="S9" i="3" s="1" a="1"/>
  <c r="S9" i="3" s="1"/>
  <c r="S151" i="3" s="1"/>
  <c r="S167" i="3" s="1"/>
  <c r="R7" i="3" a="1"/>
  <c r="R7" i="3"/>
  <c r="R9" i="3" s="1" a="1"/>
  <c r="R9" i="3" s="1"/>
  <c r="R151" i="3" s="1"/>
  <c r="R167" i="3" s="1"/>
  <c r="Q7" i="3" a="1"/>
  <c r="Q7" i="3" s="1"/>
  <c r="P7" i="3" a="1"/>
  <c r="P7" i="3" s="1"/>
  <c r="O7" i="3" a="1"/>
  <c r="O7" i="3" s="1"/>
  <c r="N7" i="3" a="1"/>
  <c r="N7" i="3"/>
  <c r="N9" i="3" s="1" a="1"/>
  <c r="N9" i="3" s="1"/>
  <c r="N151" i="3" s="1"/>
  <c r="N167" i="3" s="1"/>
  <c r="M7" i="3" a="1"/>
  <c r="M7" i="3" s="1"/>
  <c r="M9" i="3" s="1" a="1"/>
  <c r="M9" i="3" s="1"/>
  <c r="M151" i="3" s="1"/>
  <c r="M167" i="3" s="1"/>
  <c r="L7" i="3" a="1"/>
  <c r="L7" i="3" s="1"/>
  <c r="L9" i="3" s="1" a="1"/>
  <c r="L9" i="3" s="1"/>
  <c r="L151" i="3" s="1"/>
  <c r="L167" i="3" s="1"/>
  <c r="K7" i="3" a="1"/>
  <c r="K7" i="3" s="1"/>
  <c r="J7" i="3" a="1"/>
  <c r="J7" i="3"/>
  <c r="I7" i="3" a="1"/>
  <c r="I7" i="3" s="1"/>
  <c r="H7" i="3" a="1"/>
  <c r="H7" i="3" s="1"/>
  <c r="G7" i="3" a="1"/>
  <c r="G7" i="3" s="1"/>
  <c r="F7" i="3" a="1"/>
  <c r="F7" i="3"/>
  <c r="F11" i="3" s="1" a="1"/>
  <c r="F11" i="3" s="1"/>
  <c r="E7" i="3" a="1"/>
  <c r="E7" i="3" s="1"/>
  <c r="AB6" i="3" a="1"/>
  <c r="AB6" i="3" s="1"/>
  <c r="AA6" i="3" a="1"/>
  <c r="AA6" i="3" s="1"/>
  <c r="Z6" i="3" a="1"/>
  <c r="Z6" i="3"/>
  <c r="Y6" i="3" a="1"/>
  <c r="Y6" i="3" s="1"/>
  <c r="X6" i="3" a="1"/>
  <c r="X6" i="3" s="1"/>
  <c r="W6" i="3" a="1"/>
  <c r="W6" i="3" s="1"/>
  <c r="V6" i="3" a="1"/>
  <c r="V6" i="3"/>
  <c r="U6" i="3" a="1"/>
  <c r="U6" i="3" s="1"/>
  <c r="T6" i="3" a="1"/>
  <c r="T6" i="3" s="1"/>
  <c r="S6" i="3" a="1"/>
  <c r="S6" i="3" s="1"/>
  <c r="R6" i="3" a="1"/>
  <c r="R6" i="3"/>
  <c r="Q6" i="3" a="1"/>
  <c r="Q6" i="3" s="1"/>
  <c r="P6" i="3" a="1"/>
  <c r="P6" i="3" s="1"/>
  <c r="O6" i="3" a="1"/>
  <c r="O6" i="3" s="1"/>
  <c r="N6" i="3" a="1"/>
  <c r="N6" i="3"/>
  <c r="M6" i="3" a="1"/>
  <c r="M6" i="3" s="1"/>
  <c r="L6" i="3" a="1"/>
  <c r="L6" i="3" s="1"/>
  <c r="K6" i="3" a="1"/>
  <c r="K6" i="3" s="1"/>
  <c r="J6" i="3" a="1"/>
  <c r="J6" i="3"/>
  <c r="I6" i="3" a="1"/>
  <c r="I6" i="3" s="1"/>
  <c r="H6" i="3" a="1"/>
  <c r="H6" i="3" s="1"/>
  <c r="G6" i="3" a="1"/>
  <c r="G6" i="3" s="1"/>
  <c r="F6" i="3" a="1"/>
  <c r="F6" i="3"/>
  <c r="E6" i="3" a="1"/>
  <c r="E6" i="3" s="1"/>
  <c r="AB5" i="3" a="1"/>
  <c r="AB5" i="3" s="1"/>
  <c r="AA5" i="3" a="1"/>
  <c r="AA5" i="3" s="1"/>
  <c r="Z5" i="3" a="1"/>
  <c r="Z5" i="3"/>
  <c r="Y5" i="3" a="1"/>
  <c r="Y5" i="3" s="1"/>
  <c r="X5" i="3" a="1"/>
  <c r="X5" i="3" s="1"/>
  <c r="W5" i="3" a="1"/>
  <c r="W5" i="3" s="1"/>
  <c r="V5" i="3" a="1"/>
  <c r="V5" i="3"/>
  <c r="U5" i="3" a="1"/>
  <c r="U5" i="3" s="1"/>
  <c r="T5" i="3" a="1"/>
  <c r="T5" i="3" s="1"/>
  <c r="S5" i="3" a="1"/>
  <c r="S5" i="3" s="1"/>
  <c r="R5" i="3" a="1"/>
  <c r="R5" i="3"/>
  <c r="Q5" i="3" a="1"/>
  <c r="Q5" i="3" s="1"/>
  <c r="P5" i="3" a="1"/>
  <c r="P5" i="3" s="1"/>
  <c r="O5" i="3" a="1"/>
  <c r="O5" i="3" s="1"/>
  <c r="N5" i="3" a="1"/>
  <c r="N5" i="3"/>
  <c r="M5" i="3" a="1"/>
  <c r="M5" i="3" s="1"/>
  <c r="L5" i="3" a="1"/>
  <c r="L5" i="3" s="1"/>
  <c r="K5" i="3" a="1"/>
  <c r="K5" i="3" s="1"/>
  <c r="J5" i="3" a="1"/>
  <c r="J5" i="3"/>
  <c r="I5" i="3" a="1"/>
  <c r="I5" i="3" s="1"/>
  <c r="H5" i="3" a="1"/>
  <c r="H5" i="3" s="1"/>
  <c r="G5" i="3" a="1"/>
  <c r="G5" i="3" s="1"/>
  <c r="F5" i="3" a="1"/>
  <c r="F5" i="3"/>
  <c r="E5" i="3" a="1"/>
  <c r="E5" i="3" s="1"/>
  <c r="AB4" i="3" a="1"/>
  <c r="AB4" i="3" s="1"/>
  <c r="AA4" i="3" a="1"/>
  <c r="AA4" i="3" s="1"/>
  <c r="Z4" i="3" a="1"/>
  <c r="Z4" i="3"/>
  <c r="Y4" i="3" a="1"/>
  <c r="Y4" i="3" s="1"/>
  <c r="X4" i="3" a="1"/>
  <c r="X4" i="3" s="1"/>
  <c r="W4" i="3" a="1"/>
  <c r="W4" i="3" s="1"/>
  <c r="V4" i="3" a="1"/>
  <c r="V4" i="3"/>
  <c r="U4" i="3" a="1"/>
  <c r="U4" i="3" s="1"/>
  <c r="T4" i="3" a="1"/>
  <c r="T4" i="3" s="1"/>
  <c r="S4" i="3" a="1"/>
  <c r="S4" i="3" s="1"/>
  <c r="R4" i="3" a="1"/>
  <c r="R4" i="3"/>
  <c r="Q4" i="3" a="1"/>
  <c r="Q4" i="3" s="1"/>
  <c r="P4" i="3" a="1"/>
  <c r="P4" i="3" s="1"/>
  <c r="O4" i="3" a="1"/>
  <c r="O4" i="3" s="1"/>
  <c r="N4" i="3" a="1"/>
  <c r="N4" i="3"/>
  <c r="M4" i="3" a="1"/>
  <c r="M4" i="3" s="1"/>
  <c r="L4" i="3" a="1"/>
  <c r="L4" i="3" s="1"/>
  <c r="K4" i="3" a="1"/>
  <c r="K4" i="3" s="1"/>
  <c r="J4" i="3" a="1"/>
  <c r="J4" i="3"/>
  <c r="I4" i="3" a="1"/>
  <c r="I4" i="3" s="1"/>
  <c r="H4" i="3" a="1"/>
  <c r="H4" i="3" s="1"/>
  <c r="G4" i="3" a="1"/>
  <c r="G4" i="3" s="1"/>
  <c r="F4" i="3" a="1"/>
  <c r="F4" i="3"/>
  <c r="E4" i="3" a="1"/>
  <c r="E4" i="3" s="1"/>
  <c r="W264" i="2"/>
  <c r="V264" i="2"/>
  <c r="U264" i="2"/>
  <c r="V263" i="2"/>
  <c r="U263" i="2"/>
  <c r="W262" i="2"/>
  <c r="V262" i="2"/>
  <c r="W261" i="2"/>
  <c r="V261" i="2"/>
  <c r="U261" i="2"/>
  <c r="W248" i="2"/>
  <c r="V248" i="2"/>
  <c r="U248" i="2"/>
  <c r="W247" i="2"/>
  <c r="V247" i="2"/>
  <c r="U247" i="2"/>
  <c r="W246" i="2"/>
  <c r="V246" i="2"/>
  <c r="W245" i="2"/>
  <c r="V245" i="2"/>
  <c r="U245" i="2"/>
  <c r="V212" i="2"/>
  <c r="U212" i="2"/>
  <c r="W211" i="2"/>
  <c r="V211" i="2"/>
  <c r="U211" i="2"/>
  <c r="X210" i="2"/>
  <c r="V210" i="2"/>
  <c r="V209" i="2"/>
  <c r="U209" i="2"/>
  <c r="W179" i="2"/>
  <c r="V179" i="2"/>
  <c r="U179" i="2"/>
  <c r="W178" i="2"/>
  <c r="V178" i="2"/>
  <c r="U178" i="2"/>
  <c r="X177" i="2"/>
  <c r="V177" i="2"/>
  <c r="W176" i="2"/>
  <c r="V176" i="2"/>
  <c r="U176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L17" i="2" a="1"/>
  <c r="L17" i="2" s="1"/>
  <c r="D17" i="2"/>
  <c r="D16" i="2"/>
  <c r="D15" i="2"/>
  <c r="L14" i="2" a="1"/>
  <c r="L14" i="2" s="1"/>
  <c r="D14" i="2"/>
  <c r="D13" i="2"/>
  <c r="F12" i="2" a="1"/>
  <c r="F12" i="2" s="1"/>
  <c r="D12" i="2"/>
  <c r="D10" i="2" a="1"/>
  <c r="D10" i="2" s="1"/>
  <c r="D145" i="2" s="1"/>
  <c r="D9" i="2"/>
  <c r="D144" i="2" s="1"/>
  <c r="P7" i="2" a="1"/>
  <c r="P7" i="2"/>
  <c r="O7" i="2" a="1"/>
  <c r="O7" i="2" s="1"/>
  <c r="N7" i="2" a="1"/>
  <c r="N7" i="2" s="1"/>
  <c r="M7" i="2" a="1"/>
  <c r="M7" i="2" s="1"/>
  <c r="L7" i="2" a="1"/>
  <c r="L7" i="2" s="1"/>
  <c r="K7" i="2" a="1"/>
  <c r="K7" i="2"/>
  <c r="J7" i="2" a="1"/>
  <c r="J7" i="2" s="1"/>
  <c r="I7" i="2" a="1"/>
  <c r="I7" i="2" s="1"/>
  <c r="H7" i="2" a="1"/>
  <c r="H7" i="2"/>
  <c r="G7" i="2" a="1"/>
  <c r="G7" i="2" s="1"/>
  <c r="F7" i="2" a="1"/>
  <c r="F7" i="2" s="1"/>
  <c r="E7" i="2" a="1"/>
  <c r="E7" i="2" s="1"/>
  <c r="P6" i="2" a="1"/>
  <c r="P6" i="2" s="1"/>
  <c r="O6" i="2" a="1"/>
  <c r="O6" i="2"/>
  <c r="N6" i="2" a="1"/>
  <c r="N6" i="2" s="1"/>
  <c r="N13" i="2" s="1" a="1"/>
  <c r="N13" i="2" s="1"/>
  <c r="M6" i="2" a="1"/>
  <c r="M6" i="2" s="1"/>
  <c r="M12" i="2" s="1" a="1"/>
  <c r="M12" i="2" s="1"/>
  <c r="L6" i="2" a="1"/>
  <c r="L6" i="2"/>
  <c r="L64" i="2" s="1" a="1"/>
  <c r="L64" i="2" s="1"/>
  <c r="K6" i="2" a="1"/>
  <c r="K6" i="2" s="1"/>
  <c r="J6" i="2" a="1"/>
  <c r="J6" i="2" s="1"/>
  <c r="J9" i="2" s="1" a="1"/>
  <c r="I6" i="2" a="1"/>
  <c r="I6" i="2" s="1"/>
  <c r="I12" i="2" s="1" a="1"/>
  <c r="I12" i="2" s="1"/>
  <c r="H6" i="2" a="1"/>
  <c r="H6" i="2" s="1"/>
  <c r="G6" i="2" a="1"/>
  <c r="G6" i="2"/>
  <c r="F6" i="2" a="1"/>
  <c r="F6" i="2" s="1"/>
  <c r="F13" i="2" s="1" a="1"/>
  <c r="F13" i="2" s="1"/>
  <c r="E6" i="2" a="1"/>
  <c r="E6" i="2" s="1"/>
  <c r="P5" i="2" a="1"/>
  <c r="P5" i="2"/>
  <c r="O5" i="2" a="1"/>
  <c r="O5" i="2" s="1"/>
  <c r="N5" i="2" a="1"/>
  <c r="N5" i="2" s="1"/>
  <c r="M5" i="2" a="1"/>
  <c r="M5" i="2" s="1"/>
  <c r="L5" i="2" a="1"/>
  <c r="L5" i="2" s="1"/>
  <c r="K5" i="2" a="1"/>
  <c r="K5" i="2"/>
  <c r="J5" i="2" a="1"/>
  <c r="J5" i="2" s="1"/>
  <c r="I5" i="2" a="1"/>
  <c r="I5" i="2" s="1"/>
  <c r="H5" i="2" a="1"/>
  <c r="H5" i="2"/>
  <c r="G5" i="2" a="1"/>
  <c r="G5" i="2" s="1"/>
  <c r="F5" i="2" a="1"/>
  <c r="F5" i="2" s="1"/>
  <c r="E5" i="2" a="1"/>
  <c r="E5" i="2" s="1"/>
  <c r="P4" i="2" a="1"/>
  <c r="P4" i="2" s="1"/>
  <c r="O4" i="2" a="1"/>
  <c r="O4" i="2"/>
  <c r="N4" i="2" a="1"/>
  <c r="N4" i="2" s="1"/>
  <c r="M4" i="2" a="1"/>
  <c r="M4" i="2" s="1"/>
  <c r="L4" i="2" a="1"/>
  <c r="L4" i="2"/>
  <c r="K4" i="2" a="1"/>
  <c r="K4" i="2" s="1"/>
  <c r="J4" i="2" a="1"/>
  <c r="J4" i="2" s="1"/>
  <c r="I4" i="2" a="1"/>
  <c r="I4" i="2" s="1"/>
  <c r="H4" i="2" a="1"/>
  <c r="H4" i="2" s="1"/>
  <c r="G4" i="2" a="1"/>
  <c r="G4" i="2"/>
  <c r="F4" i="2" a="1"/>
  <c r="F4" i="2" s="1"/>
  <c r="E4" i="2" a="1"/>
  <c r="E4" i="2" s="1"/>
  <c r="G33" i="1"/>
  <c r="I32" i="1"/>
  <c r="G32" i="1"/>
  <c r="G31" i="1"/>
  <c r="I30" i="1"/>
  <c r="G30" i="1"/>
  <c r="G29" i="1"/>
  <c r="I28" i="1"/>
  <c r="G28" i="1"/>
  <c r="N20" i="1"/>
  <c r="N21" i="1" s="1"/>
  <c r="P66" i="2" l="1" a="1"/>
  <c r="P66" i="2" s="1"/>
  <c r="P14" i="2" a="1"/>
  <c r="P14" i="2" s="1"/>
  <c r="P17" i="2" a="1"/>
  <c r="P17" i="2" s="1"/>
  <c r="P9" i="2" a="1"/>
  <c r="P9" i="2" s="1"/>
  <c r="H60" i="2" a="1"/>
  <c r="H60" i="2" s="1"/>
  <c r="H9" i="2" a="1"/>
  <c r="H9" i="2" s="1"/>
  <c r="H14" i="2" a="1"/>
  <c r="H14" i="2" s="1"/>
  <c r="H17" i="2" a="1"/>
  <c r="H17" i="2" s="1"/>
  <c r="J9" i="2"/>
  <c r="J10" i="2"/>
  <c r="E142" i="2" a="1"/>
  <c r="E142" i="2" s="1"/>
  <c r="E134" i="2" a="1"/>
  <c r="E134" i="2" s="1"/>
  <c r="E141" i="2" a="1"/>
  <c r="E141" i="2" s="1"/>
  <c r="E133" i="2" a="1"/>
  <c r="E133" i="2" s="1"/>
  <c r="E140" i="2" a="1"/>
  <c r="E140" i="2" s="1"/>
  <c r="E132" i="2" a="1"/>
  <c r="E132" i="2" s="1"/>
  <c r="E139" i="2" a="1"/>
  <c r="E139" i="2" s="1"/>
  <c r="E131" i="2" a="1"/>
  <c r="E131" i="2" s="1"/>
  <c r="E138" i="2" a="1"/>
  <c r="E138" i="2" s="1"/>
  <c r="E130" i="2" a="1"/>
  <c r="E130" i="2" s="1"/>
  <c r="E137" i="2" a="1"/>
  <c r="E137" i="2" s="1"/>
  <c r="E136" i="2" a="1"/>
  <c r="E136" i="2" s="1"/>
  <c r="E128" i="2" a="1"/>
  <c r="E128" i="2" s="1"/>
  <c r="E135" i="2" a="1"/>
  <c r="E135" i="2" s="1"/>
  <c r="E127" i="2" a="1"/>
  <c r="E127" i="2" s="1"/>
  <c r="E126" i="2" a="1"/>
  <c r="E126" i="2" s="1"/>
  <c r="E118" i="2" a="1"/>
  <c r="E118" i="2" s="1"/>
  <c r="E110" i="2" a="1"/>
  <c r="E110" i="2" s="1"/>
  <c r="E102" i="2" a="1"/>
  <c r="E102" i="2" s="1"/>
  <c r="E94" i="2" a="1"/>
  <c r="E94" i="2" s="1"/>
  <c r="E86" i="2" a="1"/>
  <c r="E86" i="2" s="1"/>
  <c r="E78" i="2" a="1"/>
  <c r="E78" i="2" s="1"/>
  <c r="E70" i="2" a="1"/>
  <c r="E70" i="2" s="1"/>
  <c r="E117" i="2" a="1"/>
  <c r="E117" i="2" s="1"/>
  <c r="E109" i="2" a="1"/>
  <c r="E109" i="2" s="1"/>
  <c r="E101" i="2" a="1"/>
  <c r="E101" i="2" s="1"/>
  <c r="E93" i="2" a="1"/>
  <c r="E93" i="2" s="1"/>
  <c r="E85" i="2" a="1"/>
  <c r="E85" i="2" s="1"/>
  <c r="E77" i="2" a="1"/>
  <c r="E77" i="2" s="1"/>
  <c r="E69" i="2" a="1"/>
  <c r="E69" i="2" s="1"/>
  <c r="E116" i="2" a="1"/>
  <c r="E116" i="2" s="1"/>
  <c r="E108" i="2" a="1"/>
  <c r="E108" i="2" s="1"/>
  <c r="E100" i="2" a="1"/>
  <c r="E100" i="2" s="1"/>
  <c r="E92" i="2" a="1"/>
  <c r="E92" i="2" s="1"/>
  <c r="E84" i="2" a="1"/>
  <c r="E84" i="2" s="1"/>
  <c r="E124" i="2" a="1"/>
  <c r="E124" i="2" s="1"/>
  <c r="E123" i="2" a="1"/>
  <c r="E123" i="2" s="1"/>
  <c r="E115" i="2" a="1"/>
  <c r="E115" i="2" s="1"/>
  <c r="E107" i="2" a="1"/>
  <c r="E107" i="2" s="1"/>
  <c r="E99" i="2" a="1"/>
  <c r="E99" i="2" s="1"/>
  <c r="E91" i="2" a="1"/>
  <c r="E91" i="2" s="1"/>
  <c r="E83" i="2" a="1"/>
  <c r="E83" i="2" s="1"/>
  <c r="E75" i="2" a="1"/>
  <c r="E75" i="2" s="1"/>
  <c r="E129" i="2" a="1"/>
  <c r="E129" i="2" s="1"/>
  <c r="E122" i="2" a="1"/>
  <c r="E122" i="2" s="1"/>
  <c r="E114" i="2" a="1"/>
  <c r="E114" i="2" s="1"/>
  <c r="E106" i="2" a="1"/>
  <c r="E106" i="2" s="1"/>
  <c r="E98" i="2" a="1"/>
  <c r="E98" i="2" s="1"/>
  <c r="E90" i="2" a="1"/>
  <c r="E90" i="2" s="1"/>
  <c r="E82" i="2" a="1"/>
  <c r="E82" i="2" s="1"/>
  <c r="E121" i="2" a="1"/>
  <c r="E121" i="2" s="1"/>
  <c r="E113" i="2" a="1"/>
  <c r="E113" i="2" s="1"/>
  <c r="E105" i="2" a="1"/>
  <c r="E105" i="2" s="1"/>
  <c r="E97" i="2" a="1"/>
  <c r="E97" i="2" s="1"/>
  <c r="E89" i="2" a="1"/>
  <c r="E89" i="2" s="1"/>
  <c r="E81" i="2" a="1"/>
  <c r="E81" i="2" s="1"/>
  <c r="E73" i="2" a="1"/>
  <c r="E73" i="2" s="1"/>
  <c r="E120" i="2" a="1"/>
  <c r="E120" i="2" s="1"/>
  <c r="E112" i="2" a="1"/>
  <c r="E112" i="2" s="1"/>
  <c r="E104" i="2" a="1"/>
  <c r="E104" i="2" s="1"/>
  <c r="E96" i="2" a="1"/>
  <c r="E96" i="2" s="1"/>
  <c r="E88" i="2" a="1"/>
  <c r="E88" i="2" s="1"/>
  <c r="E80" i="2" a="1"/>
  <c r="E80" i="2" s="1"/>
  <c r="E72" i="2" a="1"/>
  <c r="E72" i="2" s="1"/>
  <c r="E119" i="2" a="1"/>
  <c r="E119" i="2" s="1"/>
  <c r="E111" i="2" a="1"/>
  <c r="E111" i="2" s="1"/>
  <c r="E103" i="2" a="1"/>
  <c r="E103" i="2" s="1"/>
  <c r="E95" i="2" a="1"/>
  <c r="E95" i="2" s="1"/>
  <c r="E87" i="2" a="1"/>
  <c r="E87" i="2" s="1"/>
  <c r="E79" i="2" a="1"/>
  <c r="E79" i="2" s="1"/>
  <c r="E71" i="2" a="1"/>
  <c r="E71" i="2" s="1"/>
  <c r="E76" i="2" a="1"/>
  <c r="E76" i="2" s="1"/>
  <c r="E67" i="2" a="1"/>
  <c r="E67" i="2" s="1"/>
  <c r="E61" i="2" a="1"/>
  <c r="E61" i="2" s="1"/>
  <c r="E53" i="2" a="1"/>
  <c r="E53" i="2" s="1"/>
  <c r="E45" i="2" a="1"/>
  <c r="E45" i="2" s="1"/>
  <c r="E37" i="2" a="1"/>
  <c r="E37" i="2" s="1"/>
  <c r="E28" i="2" a="1"/>
  <c r="E28" i="2" s="1"/>
  <c r="E20" i="2" a="1"/>
  <c r="E20" i="2" s="1"/>
  <c r="E74" i="2" a="1"/>
  <c r="E74" i="2" s="1"/>
  <c r="E65" i="2" a="1"/>
  <c r="E65" i="2" s="1"/>
  <c r="E60" i="2" a="1"/>
  <c r="E60" i="2" s="1"/>
  <c r="E52" i="2" a="1"/>
  <c r="E52" i="2" s="1"/>
  <c r="E44" i="2" a="1"/>
  <c r="E44" i="2" s="1"/>
  <c r="E35" i="2" a="1"/>
  <c r="E35" i="2" s="1"/>
  <c r="E27" i="2" a="1"/>
  <c r="E27" i="2" s="1"/>
  <c r="E19" i="2" a="1"/>
  <c r="E19" i="2" s="1"/>
  <c r="E15" i="2" a="1"/>
  <c r="E15" i="2" s="1"/>
  <c r="E59" i="2" a="1"/>
  <c r="E59" i="2" s="1"/>
  <c r="E51" i="2" a="1"/>
  <c r="E51" i="2" s="1"/>
  <c r="E43" i="2" a="1"/>
  <c r="E43" i="2" s="1"/>
  <c r="E34" i="2" a="1"/>
  <c r="E34" i="2" s="1"/>
  <c r="E26" i="2" a="1"/>
  <c r="E26" i="2" s="1"/>
  <c r="E18" i="2" a="1"/>
  <c r="E18" i="2" s="1"/>
  <c r="E66" i="2" a="1"/>
  <c r="E66" i="2" s="1"/>
  <c r="E58" i="2" a="1"/>
  <c r="E58" i="2" s="1"/>
  <c r="E50" i="2" a="1"/>
  <c r="E50" i="2" s="1"/>
  <c r="E42" i="2" a="1"/>
  <c r="E42" i="2" s="1"/>
  <c r="E33" i="2" a="1"/>
  <c r="E33" i="2" s="1"/>
  <c r="E25" i="2" a="1"/>
  <c r="E25" i="2" s="1"/>
  <c r="E17" i="2" a="1"/>
  <c r="E17" i="2" s="1"/>
  <c r="E57" i="2" a="1"/>
  <c r="E57" i="2" s="1"/>
  <c r="E49" i="2" a="1"/>
  <c r="E49" i="2" s="1"/>
  <c r="E41" i="2" a="1"/>
  <c r="E41" i="2" s="1"/>
  <c r="E32" i="2" a="1"/>
  <c r="E32" i="2" s="1"/>
  <c r="E24" i="2" a="1"/>
  <c r="E24" i="2" s="1"/>
  <c r="E16" i="2" a="1"/>
  <c r="E16" i="2" s="1"/>
  <c r="E68" i="2" a="1"/>
  <c r="E68" i="2" s="1"/>
  <c r="E56" i="2" a="1"/>
  <c r="E56" i="2" s="1"/>
  <c r="E48" i="2" a="1"/>
  <c r="E48" i="2" s="1"/>
  <c r="E40" i="2" a="1"/>
  <c r="E40" i="2" s="1"/>
  <c r="E31" i="2" a="1"/>
  <c r="E31" i="2" s="1"/>
  <c r="E23" i="2" a="1"/>
  <c r="E23" i="2" s="1"/>
  <c r="E63" i="2" a="1"/>
  <c r="E63" i="2" s="1"/>
  <c r="E55" i="2" a="1"/>
  <c r="E55" i="2" s="1"/>
  <c r="E47" i="2" a="1"/>
  <c r="E47" i="2" s="1"/>
  <c r="E39" i="2" a="1"/>
  <c r="E39" i="2" s="1"/>
  <c r="E30" i="2" a="1"/>
  <c r="E30" i="2" s="1"/>
  <c r="E22" i="2" a="1"/>
  <c r="E22" i="2" s="1"/>
  <c r="E14" i="2" a="1"/>
  <c r="E14" i="2" s="1"/>
  <c r="E64" i="2" a="1"/>
  <c r="E64" i="2" s="1"/>
  <c r="E62" i="2" a="1"/>
  <c r="E62" i="2" s="1"/>
  <c r="E54" i="2" a="1"/>
  <c r="E54" i="2" s="1"/>
  <c r="E46" i="2" a="1"/>
  <c r="E46" i="2" s="1"/>
  <c r="E38" i="2" a="1"/>
  <c r="E38" i="2" s="1"/>
  <c r="E29" i="2" a="1"/>
  <c r="E29" i="2" s="1"/>
  <c r="E21" i="2" a="1"/>
  <c r="E21" i="2" s="1"/>
  <c r="E13" i="2" a="1"/>
  <c r="E13" i="2" s="1"/>
  <c r="E9" i="2" a="1"/>
  <c r="H158" i="2"/>
  <c r="H144" i="2"/>
  <c r="P158" i="2"/>
  <c r="P144" i="2"/>
  <c r="J13" i="2" a="1"/>
  <c r="J13" i="2" s="1"/>
  <c r="H10" i="2"/>
  <c r="J12" i="2" a="1"/>
  <c r="J12" i="2" s="1"/>
  <c r="P10" i="2"/>
  <c r="J140" i="2" a="1"/>
  <c r="J140" i="2" s="1"/>
  <c r="J132" i="2" a="1"/>
  <c r="J132" i="2" s="1"/>
  <c r="J139" i="2" a="1"/>
  <c r="J139" i="2" s="1"/>
  <c r="J131" i="2" a="1"/>
  <c r="J131" i="2" s="1"/>
  <c r="J138" i="2" a="1"/>
  <c r="J138" i="2" s="1"/>
  <c r="J130" i="2" a="1"/>
  <c r="J130" i="2" s="1"/>
  <c r="J137" i="2" a="1"/>
  <c r="J137" i="2" s="1"/>
  <c r="J129" i="2" a="1"/>
  <c r="J129" i="2" s="1"/>
  <c r="J136" i="2" a="1"/>
  <c r="J136" i="2" s="1"/>
  <c r="J128" i="2" a="1"/>
  <c r="J128" i="2" s="1"/>
  <c r="J135" i="2" a="1"/>
  <c r="J135" i="2" s="1"/>
  <c r="J142" i="2" a="1"/>
  <c r="J142" i="2" s="1"/>
  <c r="J134" i="2" a="1"/>
  <c r="J134" i="2" s="1"/>
  <c r="J126" i="2" a="1"/>
  <c r="J126" i="2" s="1"/>
  <c r="J141" i="2" a="1"/>
  <c r="J141" i="2" s="1"/>
  <c r="J133" i="2" a="1"/>
  <c r="J133" i="2" s="1"/>
  <c r="J124" i="2" a="1"/>
  <c r="J124" i="2" s="1"/>
  <c r="J116" i="2" a="1"/>
  <c r="J116" i="2" s="1"/>
  <c r="J108" i="2" a="1"/>
  <c r="J108" i="2" s="1"/>
  <c r="J100" i="2" a="1"/>
  <c r="J100" i="2" s="1"/>
  <c r="J92" i="2" a="1"/>
  <c r="J92" i="2" s="1"/>
  <c r="J84" i="2" a="1"/>
  <c r="J84" i="2" s="1"/>
  <c r="J76" i="2" a="1"/>
  <c r="J76" i="2" s="1"/>
  <c r="J68" i="2" a="1"/>
  <c r="J68" i="2" s="1"/>
  <c r="J123" i="2" a="1"/>
  <c r="J123" i="2" s="1"/>
  <c r="J115" i="2" a="1"/>
  <c r="J115" i="2" s="1"/>
  <c r="J107" i="2" a="1"/>
  <c r="J107" i="2" s="1"/>
  <c r="J99" i="2" a="1"/>
  <c r="J99" i="2" s="1"/>
  <c r="J91" i="2" a="1"/>
  <c r="J91" i="2" s="1"/>
  <c r="J83" i="2" a="1"/>
  <c r="J83" i="2" s="1"/>
  <c r="J75" i="2" a="1"/>
  <c r="J75" i="2" s="1"/>
  <c r="J67" i="2" a="1"/>
  <c r="J67" i="2" s="1"/>
  <c r="J122" i="2" a="1"/>
  <c r="J122" i="2" s="1"/>
  <c r="J114" i="2" a="1"/>
  <c r="J114" i="2" s="1"/>
  <c r="J106" i="2" a="1"/>
  <c r="J106" i="2" s="1"/>
  <c r="J98" i="2" a="1"/>
  <c r="J98" i="2" s="1"/>
  <c r="J90" i="2" a="1"/>
  <c r="J90" i="2" s="1"/>
  <c r="J82" i="2" a="1"/>
  <c r="J82" i="2" s="1"/>
  <c r="J127" i="2" a="1"/>
  <c r="J127" i="2" s="1"/>
  <c r="J121" i="2" a="1"/>
  <c r="J121" i="2" s="1"/>
  <c r="J113" i="2" a="1"/>
  <c r="J113" i="2" s="1"/>
  <c r="J105" i="2" a="1"/>
  <c r="J105" i="2" s="1"/>
  <c r="J97" i="2" a="1"/>
  <c r="J97" i="2" s="1"/>
  <c r="J89" i="2" a="1"/>
  <c r="J89" i="2" s="1"/>
  <c r="J81" i="2" a="1"/>
  <c r="J81" i="2" s="1"/>
  <c r="J73" i="2" a="1"/>
  <c r="J73" i="2" s="1"/>
  <c r="J120" i="2" a="1"/>
  <c r="J120" i="2" s="1"/>
  <c r="J112" i="2" a="1"/>
  <c r="J112" i="2" s="1"/>
  <c r="J104" i="2" a="1"/>
  <c r="J104" i="2" s="1"/>
  <c r="J96" i="2" a="1"/>
  <c r="J96" i="2" s="1"/>
  <c r="J88" i="2" a="1"/>
  <c r="J88" i="2" s="1"/>
  <c r="J80" i="2" a="1"/>
  <c r="J80" i="2" s="1"/>
  <c r="J119" i="2" a="1"/>
  <c r="J119" i="2" s="1"/>
  <c r="J111" i="2" a="1"/>
  <c r="J111" i="2" s="1"/>
  <c r="J103" i="2" a="1"/>
  <c r="J103" i="2" s="1"/>
  <c r="J95" i="2" a="1"/>
  <c r="J95" i="2" s="1"/>
  <c r="J87" i="2" a="1"/>
  <c r="J87" i="2" s="1"/>
  <c r="J79" i="2" a="1"/>
  <c r="J79" i="2" s="1"/>
  <c r="J71" i="2" a="1"/>
  <c r="J71" i="2" s="1"/>
  <c r="J118" i="2" a="1"/>
  <c r="J118" i="2" s="1"/>
  <c r="J110" i="2" a="1"/>
  <c r="J110" i="2" s="1"/>
  <c r="J102" i="2" a="1"/>
  <c r="J102" i="2" s="1"/>
  <c r="J94" i="2" a="1"/>
  <c r="J94" i="2" s="1"/>
  <c r="J86" i="2" a="1"/>
  <c r="J86" i="2" s="1"/>
  <c r="J78" i="2" a="1"/>
  <c r="J78" i="2" s="1"/>
  <c r="J117" i="2" a="1"/>
  <c r="J117" i="2" s="1"/>
  <c r="J109" i="2" a="1"/>
  <c r="J109" i="2" s="1"/>
  <c r="J101" i="2" a="1"/>
  <c r="J101" i="2" s="1"/>
  <c r="J93" i="2" a="1"/>
  <c r="J93" i="2" s="1"/>
  <c r="J85" i="2" a="1"/>
  <c r="J85" i="2" s="1"/>
  <c r="J77" i="2" a="1"/>
  <c r="J77" i="2" s="1"/>
  <c r="J69" i="2" a="1"/>
  <c r="J69" i="2" s="1"/>
  <c r="J65" i="2" a="1"/>
  <c r="J65" i="2" s="1"/>
  <c r="J59" i="2" a="1"/>
  <c r="J59" i="2" s="1"/>
  <c r="J51" i="2" a="1"/>
  <c r="J51" i="2" s="1"/>
  <c r="J43" i="2" a="1"/>
  <c r="J43" i="2" s="1"/>
  <c r="J34" i="2" a="1"/>
  <c r="J34" i="2" s="1"/>
  <c r="J26" i="2" a="1"/>
  <c r="J26" i="2" s="1"/>
  <c r="J18" i="2" a="1"/>
  <c r="J18" i="2" s="1"/>
  <c r="J58" i="2" a="1"/>
  <c r="J58" i="2" s="1"/>
  <c r="J50" i="2" a="1"/>
  <c r="J50" i="2" s="1"/>
  <c r="J42" i="2" a="1"/>
  <c r="J42" i="2" s="1"/>
  <c r="J33" i="2" a="1"/>
  <c r="J33" i="2" s="1"/>
  <c r="J25" i="2" a="1"/>
  <c r="J25" i="2" s="1"/>
  <c r="J17" i="2" a="1"/>
  <c r="J17" i="2" s="1"/>
  <c r="J57" i="2" a="1"/>
  <c r="J57" i="2" s="1"/>
  <c r="J49" i="2" a="1"/>
  <c r="J49" i="2" s="1"/>
  <c r="J41" i="2" a="1"/>
  <c r="J41" i="2" s="1"/>
  <c r="J32" i="2" a="1"/>
  <c r="J32" i="2" s="1"/>
  <c r="J24" i="2" a="1"/>
  <c r="J24" i="2" s="1"/>
  <c r="J16" i="2" a="1"/>
  <c r="J16" i="2" s="1"/>
  <c r="J66" i="2" a="1"/>
  <c r="J66" i="2" s="1"/>
  <c r="J56" i="2" a="1"/>
  <c r="J56" i="2" s="1"/>
  <c r="J48" i="2" a="1"/>
  <c r="J48" i="2" s="1"/>
  <c r="J40" i="2" a="1"/>
  <c r="J40" i="2" s="1"/>
  <c r="J31" i="2" a="1"/>
  <c r="J31" i="2" s="1"/>
  <c r="J23" i="2" a="1"/>
  <c r="J23" i="2" s="1"/>
  <c r="J15" i="2" a="1"/>
  <c r="J15" i="2" s="1"/>
  <c r="J70" i="2" a="1"/>
  <c r="J70" i="2" s="1"/>
  <c r="J63" i="2" a="1"/>
  <c r="J63" i="2" s="1"/>
  <c r="J55" i="2" a="1"/>
  <c r="J55" i="2" s="1"/>
  <c r="J47" i="2" a="1"/>
  <c r="J47" i="2" s="1"/>
  <c r="J39" i="2" a="1"/>
  <c r="J39" i="2" s="1"/>
  <c r="J30" i="2" a="1"/>
  <c r="J30" i="2" s="1"/>
  <c r="J22" i="2" a="1"/>
  <c r="J22" i="2" s="1"/>
  <c r="J14" i="2" a="1"/>
  <c r="J14" i="2" s="1"/>
  <c r="J62" i="2" a="1"/>
  <c r="J62" i="2" s="1"/>
  <c r="J54" i="2" a="1"/>
  <c r="J54" i="2" s="1"/>
  <c r="J46" i="2" a="1"/>
  <c r="J46" i="2" s="1"/>
  <c r="J38" i="2" a="1"/>
  <c r="J38" i="2" s="1"/>
  <c r="J29" i="2" a="1"/>
  <c r="J29" i="2" s="1"/>
  <c r="J21" i="2" a="1"/>
  <c r="J21" i="2" s="1"/>
  <c r="J64" i="2" a="1"/>
  <c r="J64" i="2" s="1"/>
  <c r="J61" i="2" a="1"/>
  <c r="J61" i="2" s="1"/>
  <c r="J53" i="2" a="1"/>
  <c r="J53" i="2" s="1"/>
  <c r="J45" i="2" a="1"/>
  <c r="J45" i="2" s="1"/>
  <c r="J37" i="2" a="1"/>
  <c r="J37" i="2" s="1"/>
  <c r="J28" i="2" a="1"/>
  <c r="J28" i="2" s="1"/>
  <c r="J20" i="2" a="1"/>
  <c r="J20" i="2" s="1"/>
  <c r="J74" i="2" a="1"/>
  <c r="J74" i="2" s="1"/>
  <c r="J72" i="2" a="1"/>
  <c r="J72" i="2" s="1"/>
  <c r="J60" i="2" a="1"/>
  <c r="J60" i="2" s="1"/>
  <c r="J52" i="2" a="1"/>
  <c r="J52" i="2" s="1"/>
  <c r="J44" i="2" a="1"/>
  <c r="J44" i="2" s="1"/>
  <c r="J35" i="2" a="1"/>
  <c r="J35" i="2" s="1"/>
  <c r="J27" i="2" a="1"/>
  <c r="J27" i="2" s="1"/>
  <c r="J19" i="2" a="1"/>
  <c r="J19" i="2" s="1"/>
  <c r="K138" i="2" a="1"/>
  <c r="K138" i="2" s="1"/>
  <c r="K130" i="2" a="1"/>
  <c r="K130" i="2" s="1"/>
  <c r="K137" i="2" a="1"/>
  <c r="K137" i="2" s="1"/>
  <c r="K129" i="2" a="1"/>
  <c r="K129" i="2" s="1"/>
  <c r="K136" i="2" a="1"/>
  <c r="K136" i="2" s="1"/>
  <c r="K128" i="2" a="1"/>
  <c r="K128" i="2" s="1"/>
  <c r="K135" i="2" a="1"/>
  <c r="K135" i="2" s="1"/>
  <c r="K127" i="2" a="1"/>
  <c r="K127" i="2" s="1"/>
  <c r="K142" i="2" a="1"/>
  <c r="K142" i="2" s="1"/>
  <c r="K134" i="2" a="1"/>
  <c r="K134" i="2" s="1"/>
  <c r="K126" i="2" a="1"/>
  <c r="K126" i="2" s="1"/>
  <c r="K141" i="2" a="1"/>
  <c r="K141" i="2" s="1"/>
  <c r="K140" i="2" a="1"/>
  <c r="K140" i="2" s="1"/>
  <c r="K132" i="2" a="1"/>
  <c r="K132" i="2" s="1"/>
  <c r="K139" i="2" a="1"/>
  <c r="K139" i="2" s="1"/>
  <c r="K131" i="2" a="1"/>
  <c r="K131" i="2" s="1"/>
  <c r="K122" i="2" a="1"/>
  <c r="K122" i="2" s="1"/>
  <c r="K114" i="2" a="1"/>
  <c r="K114" i="2" s="1"/>
  <c r="K106" i="2" a="1"/>
  <c r="K106" i="2" s="1"/>
  <c r="K98" i="2" a="1"/>
  <c r="K98" i="2" s="1"/>
  <c r="K90" i="2" a="1"/>
  <c r="K90" i="2" s="1"/>
  <c r="K82" i="2" a="1"/>
  <c r="K82" i="2" s="1"/>
  <c r="K74" i="2" a="1"/>
  <c r="K74" i="2" s="1"/>
  <c r="K66" i="2" a="1"/>
  <c r="K66" i="2" s="1"/>
  <c r="K121" i="2" a="1"/>
  <c r="K121" i="2" s="1"/>
  <c r="K113" i="2" a="1"/>
  <c r="K113" i="2" s="1"/>
  <c r="K105" i="2" a="1"/>
  <c r="K105" i="2" s="1"/>
  <c r="K97" i="2" a="1"/>
  <c r="K97" i="2" s="1"/>
  <c r="K89" i="2" a="1"/>
  <c r="K89" i="2" s="1"/>
  <c r="K81" i="2" a="1"/>
  <c r="K81" i="2" s="1"/>
  <c r="K73" i="2" a="1"/>
  <c r="K73" i="2" s="1"/>
  <c r="K65" i="2" a="1"/>
  <c r="K65" i="2" s="1"/>
  <c r="K124" i="2" a="1"/>
  <c r="K124" i="2" s="1"/>
  <c r="K120" i="2" a="1"/>
  <c r="K120" i="2" s="1"/>
  <c r="K112" i="2" a="1"/>
  <c r="K112" i="2" s="1"/>
  <c r="K104" i="2" a="1"/>
  <c r="K104" i="2" s="1"/>
  <c r="K96" i="2" a="1"/>
  <c r="K96" i="2" s="1"/>
  <c r="K88" i="2" a="1"/>
  <c r="K88" i="2" s="1"/>
  <c r="K80" i="2" a="1"/>
  <c r="K80" i="2" s="1"/>
  <c r="K133" i="2" a="1"/>
  <c r="K133" i="2" s="1"/>
  <c r="K119" i="2" a="1"/>
  <c r="K119" i="2" s="1"/>
  <c r="K111" i="2" a="1"/>
  <c r="K111" i="2" s="1"/>
  <c r="K103" i="2" a="1"/>
  <c r="K103" i="2" s="1"/>
  <c r="K95" i="2" a="1"/>
  <c r="K95" i="2" s="1"/>
  <c r="K87" i="2" a="1"/>
  <c r="K87" i="2" s="1"/>
  <c r="K79" i="2" a="1"/>
  <c r="K79" i="2" s="1"/>
  <c r="K118" i="2" a="1"/>
  <c r="K118" i="2" s="1"/>
  <c r="K110" i="2" a="1"/>
  <c r="K110" i="2" s="1"/>
  <c r="K102" i="2" a="1"/>
  <c r="K102" i="2" s="1"/>
  <c r="K94" i="2" a="1"/>
  <c r="K94" i="2" s="1"/>
  <c r="K86" i="2" a="1"/>
  <c r="K86" i="2" s="1"/>
  <c r="K78" i="2" a="1"/>
  <c r="K78" i="2" s="1"/>
  <c r="K117" i="2" a="1"/>
  <c r="K117" i="2" s="1"/>
  <c r="K109" i="2" a="1"/>
  <c r="K109" i="2" s="1"/>
  <c r="K101" i="2" a="1"/>
  <c r="K101" i="2" s="1"/>
  <c r="K93" i="2" a="1"/>
  <c r="K93" i="2" s="1"/>
  <c r="K85" i="2" a="1"/>
  <c r="K85" i="2" s="1"/>
  <c r="K77" i="2" a="1"/>
  <c r="K77" i="2" s="1"/>
  <c r="K69" i="2" a="1"/>
  <c r="K69" i="2" s="1"/>
  <c r="K116" i="2" a="1"/>
  <c r="K116" i="2" s="1"/>
  <c r="K108" i="2" a="1"/>
  <c r="K108" i="2" s="1"/>
  <c r="K100" i="2" a="1"/>
  <c r="K100" i="2" s="1"/>
  <c r="K92" i="2" a="1"/>
  <c r="K92" i="2" s="1"/>
  <c r="K84" i="2" a="1"/>
  <c r="K84" i="2" s="1"/>
  <c r="K76" i="2" a="1"/>
  <c r="K76" i="2" s="1"/>
  <c r="K123" i="2" a="1"/>
  <c r="K123" i="2" s="1"/>
  <c r="K115" i="2" a="1"/>
  <c r="K115" i="2" s="1"/>
  <c r="K107" i="2" a="1"/>
  <c r="K107" i="2" s="1"/>
  <c r="K99" i="2" a="1"/>
  <c r="K99" i="2" s="1"/>
  <c r="K91" i="2" a="1"/>
  <c r="K91" i="2" s="1"/>
  <c r="K83" i="2" a="1"/>
  <c r="K83" i="2" s="1"/>
  <c r="K75" i="2" a="1"/>
  <c r="K75" i="2" s="1"/>
  <c r="K71" i="2" a="1"/>
  <c r="K71" i="2" s="1"/>
  <c r="K67" i="2" a="1"/>
  <c r="K67" i="2" s="1"/>
  <c r="K57" i="2" a="1"/>
  <c r="K57" i="2" s="1"/>
  <c r="K49" i="2" a="1"/>
  <c r="K49" i="2" s="1"/>
  <c r="K41" i="2" a="1"/>
  <c r="K41" i="2" s="1"/>
  <c r="K32" i="2" a="1"/>
  <c r="K32" i="2" s="1"/>
  <c r="K24" i="2" a="1"/>
  <c r="K24" i="2" s="1"/>
  <c r="K16" i="2" a="1"/>
  <c r="K16" i="2" s="1"/>
  <c r="K56" i="2" a="1"/>
  <c r="K56" i="2" s="1"/>
  <c r="K48" i="2" a="1"/>
  <c r="K48" i="2" s="1"/>
  <c r="K40" i="2" a="1"/>
  <c r="K40" i="2" s="1"/>
  <c r="K31" i="2" a="1"/>
  <c r="K31" i="2" s="1"/>
  <c r="K23" i="2" a="1"/>
  <c r="K23" i="2" s="1"/>
  <c r="K15" i="2" a="1"/>
  <c r="K15" i="2" s="1"/>
  <c r="K63" i="2" a="1"/>
  <c r="K63" i="2" s="1"/>
  <c r="K55" i="2" a="1"/>
  <c r="K55" i="2" s="1"/>
  <c r="K47" i="2" a="1"/>
  <c r="K47" i="2" s="1"/>
  <c r="K39" i="2" a="1"/>
  <c r="K39" i="2" s="1"/>
  <c r="K30" i="2" a="1"/>
  <c r="K30" i="2" s="1"/>
  <c r="K22" i="2" a="1"/>
  <c r="K22" i="2" s="1"/>
  <c r="K14" i="2" a="1"/>
  <c r="K14" i="2" s="1"/>
  <c r="K70" i="2" a="1"/>
  <c r="K70" i="2" s="1"/>
  <c r="K62" i="2" a="1"/>
  <c r="K62" i="2" s="1"/>
  <c r="K54" i="2" a="1"/>
  <c r="K54" i="2" s="1"/>
  <c r="K46" i="2" a="1"/>
  <c r="K46" i="2" s="1"/>
  <c r="K38" i="2" a="1"/>
  <c r="K38" i="2" s="1"/>
  <c r="K29" i="2" a="1"/>
  <c r="K29" i="2" s="1"/>
  <c r="K21" i="2" a="1"/>
  <c r="K21" i="2" s="1"/>
  <c r="K13" i="2" a="1"/>
  <c r="K13" i="2" s="1"/>
  <c r="K64" i="2" a="1"/>
  <c r="K64" i="2" s="1"/>
  <c r="K61" i="2" a="1"/>
  <c r="K61" i="2" s="1"/>
  <c r="K53" i="2" a="1"/>
  <c r="K53" i="2" s="1"/>
  <c r="K45" i="2" a="1"/>
  <c r="K45" i="2" s="1"/>
  <c r="K37" i="2" a="1"/>
  <c r="K37" i="2" s="1"/>
  <c r="K28" i="2" a="1"/>
  <c r="K28" i="2" s="1"/>
  <c r="K20" i="2" a="1"/>
  <c r="K20" i="2" s="1"/>
  <c r="K12" i="2" a="1"/>
  <c r="K12" i="2" s="1"/>
  <c r="K72" i="2" a="1"/>
  <c r="K72" i="2" s="1"/>
  <c r="K60" i="2" a="1"/>
  <c r="K60" i="2" s="1"/>
  <c r="K52" i="2" a="1"/>
  <c r="K52" i="2" s="1"/>
  <c r="K44" i="2" a="1"/>
  <c r="K44" i="2" s="1"/>
  <c r="K35" i="2" a="1"/>
  <c r="K35" i="2" s="1"/>
  <c r="K27" i="2" a="1"/>
  <c r="K27" i="2" s="1"/>
  <c r="K19" i="2" a="1"/>
  <c r="K19" i="2" s="1"/>
  <c r="K68" i="2" a="1"/>
  <c r="K68" i="2" s="1"/>
  <c r="K59" i="2" a="1"/>
  <c r="K59" i="2" s="1"/>
  <c r="K51" i="2" a="1"/>
  <c r="K51" i="2" s="1"/>
  <c r="K43" i="2" a="1"/>
  <c r="K43" i="2" s="1"/>
  <c r="K34" i="2" a="1"/>
  <c r="K34" i="2" s="1"/>
  <c r="K26" i="2" a="1"/>
  <c r="K26" i="2" s="1"/>
  <c r="K18" i="2" a="1"/>
  <c r="K18" i="2" s="1"/>
  <c r="K58" i="2" a="1"/>
  <c r="K58" i="2" s="1"/>
  <c r="K50" i="2" a="1"/>
  <c r="K50" i="2" s="1"/>
  <c r="K42" i="2" a="1"/>
  <c r="K42" i="2" s="1"/>
  <c r="K33" i="2" a="1"/>
  <c r="K33" i="2" s="1"/>
  <c r="K25" i="2" a="1"/>
  <c r="K25" i="2" s="1"/>
  <c r="K17" i="2" a="1"/>
  <c r="K17" i="2" s="1"/>
  <c r="F140" i="2" a="1"/>
  <c r="F140" i="2" s="1"/>
  <c r="F132" i="2" a="1"/>
  <c r="F132" i="2" s="1"/>
  <c r="F139" i="2" a="1"/>
  <c r="F139" i="2" s="1"/>
  <c r="F131" i="2" a="1"/>
  <c r="F131" i="2" s="1"/>
  <c r="F138" i="2" a="1"/>
  <c r="F138" i="2" s="1"/>
  <c r="F130" i="2" a="1"/>
  <c r="F130" i="2" s="1"/>
  <c r="F137" i="2" a="1"/>
  <c r="F137" i="2" s="1"/>
  <c r="F129" i="2" a="1"/>
  <c r="F129" i="2" s="1"/>
  <c r="F136" i="2" a="1"/>
  <c r="F136" i="2" s="1"/>
  <c r="F128" i="2" a="1"/>
  <c r="F128" i="2" s="1"/>
  <c r="F135" i="2" a="1"/>
  <c r="F135" i="2" s="1"/>
  <c r="F142" i="2" a="1"/>
  <c r="F142" i="2" s="1"/>
  <c r="F134" i="2" a="1"/>
  <c r="F134" i="2" s="1"/>
  <c r="F126" i="2" a="1"/>
  <c r="F126" i="2" s="1"/>
  <c r="F141" i="2" a="1"/>
  <c r="F141" i="2" s="1"/>
  <c r="F133" i="2" a="1"/>
  <c r="F133" i="2" s="1"/>
  <c r="F124" i="2" a="1"/>
  <c r="F124" i="2" s="1"/>
  <c r="F116" i="2" a="1"/>
  <c r="F116" i="2" s="1"/>
  <c r="F108" i="2" a="1"/>
  <c r="F108" i="2" s="1"/>
  <c r="F100" i="2" a="1"/>
  <c r="F100" i="2" s="1"/>
  <c r="F92" i="2" a="1"/>
  <c r="F92" i="2" s="1"/>
  <c r="F84" i="2" a="1"/>
  <c r="F84" i="2" s="1"/>
  <c r="F76" i="2" a="1"/>
  <c r="F76" i="2" s="1"/>
  <c r="F68" i="2" a="1"/>
  <c r="F68" i="2" s="1"/>
  <c r="F123" i="2" a="1"/>
  <c r="F123" i="2" s="1"/>
  <c r="F115" i="2" a="1"/>
  <c r="F115" i="2" s="1"/>
  <c r="F107" i="2" a="1"/>
  <c r="F107" i="2" s="1"/>
  <c r="F99" i="2" a="1"/>
  <c r="F99" i="2" s="1"/>
  <c r="F91" i="2" a="1"/>
  <c r="F91" i="2" s="1"/>
  <c r="F83" i="2" a="1"/>
  <c r="F83" i="2" s="1"/>
  <c r="F75" i="2" a="1"/>
  <c r="F75" i="2" s="1"/>
  <c r="F67" i="2" a="1"/>
  <c r="F67" i="2" s="1"/>
  <c r="F122" i="2" a="1"/>
  <c r="F122" i="2" s="1"/>
  <c r="F114" i="2" a="1"/>
  <c r="F114" i="2" s="1"/>
  <c r="F106" i="2" a="1"/>
  <c r="F106" i="2" s="1"/>
  <c r="F98" i="2" a="1"/>
  <c r="F98" i="2" s="1"/>
  <c r="F90" i="2" a="1"/>
  <c r="F90" i="2" s="1"/>
  <c r="F82" i="2" a="1"/>
  <c r="F82" i="2" s="1"/>
  <c r="F121" i="2" a="1"/>
  <c r="F121" i="2" s="1"/>
  <c r="F113" i="2" a="1"/>
  <c r="F113" i="2" s="1"/>
  <c r="F105" i="2" a="1"/>
  <c r="F105" i="2" s="1"/>
  <c r="F97" i="2" a="1"/>
  <c r="F97" i="2" s="1"/>
  <c r="F89" i="2" a="1"/>
  <c r="F89" i="2" s="1"/>
  <c r="F81" i="2" a="1"/>
  <c r="F81" i="2" s="1"/>
  <c r="F73" i="2" a="1"/>
  <c r="F73" i="2" s="1"/>
  <c r="F127" i="2" a="1"/>
  <c r="F127" i="2" s="1"/>
  <c r="F120" i="2" a="1"/>
  <c r="F120" i="2" s="1"/>
  <c r="F112" i="2" a="1"/>
  <c r="F112" i="2" s="1"/>
  <c r="F104" i="2" a="1"/>
  <c r="F104" i="2" s="1"/>
  <c r="F96" i="2" a="1"/>
  <c r="F96" i="2" s="1"/>
  <c r="F88" i="2" a="1"/>
  <c r="F88" i="2" s="1"/>
  <c r="F80" i="2" a="1"/>
  <c r="F80" i="2" s="1"/>
  <c r="F119" i="2" a="1"/>
  <c r="F119" i="2" s="1"/>
  <c r="F111" i="2" a="1"/>
  <c r="F111" i="2" s="1"/>
  <c r="F103" i="2" a="1"/>
  <c r="F103" i="2" s="1"/>
  <c r="F95" i="2" a="1"/>
  <c r="F95" i="2" s="1"/>
  <c r="F87" i="2" a="1"/>
  <c r="F87" i="2" s="1"/>
  <c r="F79" i="2" a="1"/>
  <c r="F79" i="2" s="1"/>
  <c r="F71" i="2" a="1"/>
  <c r="F71" i="2" s="1"/>
  <c r="F118" i="2" a="1"/>
  <c r="F118" i="2" s="1"/>
  <c r="F110" i="2" a="1"/>
  <c r="F110" i="2" s="1"/>
  <c r="F102" i="2" a="1"/>
  <c r="F102" i="2" s="1"/>
  <c r="F94" i="2" a="1"/>
  <c r="F94" i="2" s="1"/>
  <c r="F86" i="2" a="1"/>
  <c r="F86" i="2" s="1"/>
  <c r="F78" i="2" a="1"/>
  <c r="F78" i="2" s="1"/>
  <c r="F117" i="2" a="1"/>
  <c r="F117" i="2" s="1"/>
  <c r="F109" i="2" a="1"/>
  <c r="F109" i="2" s="1"/>
  <c r="F101" i="2" a="1"/>
  <c r="F101" i="2" s="1"/>
  <c r="F93" i="2" a="1"/>
  <c r="F93" i="2" s="1"/>
  <c r="F85" i="2" a="1"/>
  <c r="F85" i="2" s="1"/>
  <c r="F77" i="2" a="1"/>
  <c r="F77" i="2" s="1"/>
  <c r="F74" i="2" a="1"/>
  <c r="F74" i="2" s="1"/>
  <c r="F70" i="2" a="1"/>
  <c r="F70" i="2" s="1"/>
  <c r="F59" i="2" a="1"/>
  <c r="F59" i="2" s="1"/>
  <c r="F51" i="2" a="1"/>
  <c r="F51" i="2" s="1"/>
  <c r="F43" i="2" a="1"/>
  <c r="F43" i="2" s="1"/>
  <c r="F34" i="2" a="1"/>
  <c r="F34" i="2" s="1"/>
  <c r="F26" i="2" a="1"/>
  <c r="F26" i="2" s="1"/>
  <c r="F18" i="2" a="1"/>
  <c r="F18" i="2" s="1"/>
  <c r="F66" i="2" a="1"/>
  <c r="F66" i="2" s="1"/>
  <c r="F58" i="2" a="1"/>
  <c r="F58" i="2" s="1"/>
  <c r="F50" i="2" a="1"/>
  <c r="F50" i="2" s="1"/>
  <c r="F42" i="2" a="1"/>
  <c r="F42" i="2" s="1"/>
  <c r="F33" i="2" a="1"/>
  <c r="F33" i="2" s="1"/>
  <c r="F25" i="2" a="1"/>
  <c r="F25" i="2" s="1"/>
  <c r="F17" i="2" a="1"/>
  <c r="F17" i="2" s="1"/>
  <c r="F72" i="2" a="1"/>
  <c r="F72" i="2" s="1"/>
  <c r="F57" i="2" a="1"/>
  <c r="F57" i="2" s="1"/>
  <c r="F49" i="2" a="1"/>
  <c r="F49" i="2" s="1"/>
  <c r="F41" i="2" a="1"/>
  <c r="F41" i="2" s="1"/>
  <c r="F32" i="2" a="1"/>
  <c r="F32" i="2" s="1"/>
  <c r="F24" i="2" a="1"/>
  <c r="F24" i="2" s="1"/>
  <c r="F16" i="2" a="1"/>
  <c r="F16" i="2" s="1"/>
  <c r="F56" i="2" a="1"/>
  <c r="F56" i="2" s="1"/>
  <c r="F48" i="2" a="1"/>
  <c r="F48" i="2" s="1"/>
  <c r="F40" i="2" a="1"/>
  <c r="F40" i="2" s="1"/>
  <c r="F31" i="2" a="1"/>
  <c r="F31" i="2" s="1"/>
  <c r="F23" i="2" a="1"/>
  <c r="F23" i="2" s="1"/>
  <c r="F15" i="2" a="1"/>
  <c r="F15" i="2" s="1"/>
  <c r="F63" i="2" a="1"/>
  <c r="F63" i="2" s="1"/>
  <c r="F55" i="2" a="1"/>
  <c r="F55" i="2" s="1"/>
  <c r="F47" i="2" a="1"/>
  <c r="F47" i="2" s="1"/>
  <c r="F39" i="2" a="1"/>
  <c r="F39" i="2" s="1"/>
  <c r="F30" i="2" a="1"/>
  <c r="F30" i="2" s="1"/>
  <c r="F22" i="2" a="1"/>
  <c r="F22" i="2" s="1"/>
  <c r="F14" i="2" a="1"/>
  <c r="F14" i="2" s="1"/>
  <c r="F9" i="2" a="1"/>
  <c r="F69" i="2" a="1"/>
  <c r="F69" i="2" s="1"/>
  <c r="F64" i="2" a="1"/>
  <c r="F64" i="2" s="1"/>
  <c r="F62" i="2" a="1"/>
  <c r="F62" i="2" s="1"/>
  <c r="F54" i="2" a="1"/>
  <c r="F54" i="2" s="1"/>
  <c r="F46" i="2" a="1"/>
  <c r="F46" i="2" s="1"/>
  <c r="F38" i="2" a="1"/>
  <c r="F38" i="2" s="1"/>
  <c r="F29" i="2" a="1"/>
  <c r="F29" i="2" s="1"/>
  <c r="F21" i="2" a="1"/>
  <c r="F21" i="2" s="1"/>
  <c r="F61" i="2" a="1"/>
  <c r="F61" i="2" s="1"/>
  <c r="F53" i="2" a="1"/>
  <c r="F53" i="2" s="1"/>
  <c r="F45" i="2" a="1"/>
  <c r="F45" i="2" s="1"/>
  <c r="F37" i="2" a="1"/>
  <c r="F37" i="2" s="1"/>
  <c r="F28" i="2" a="1"/>
  <c r="F28" i="2" s="1"/>
  <c r="F20" i="2" a="1"/>
  <c r="F20" i="2" s="1"/>
  <c r="F65" i="2" a="1"/>
  <c r="F65" i="2" s="1"/>
  <c r="F60" i="2" a="1"/>
  <c r="F60" i="2" s="1"/>
  <c r="F52" i="2" a="1"/>
  <c r="F52" i="2" s="1"/>
  <c r="F44" i="2" a="1"/>
  <c r="F44" i="2" s="1"/>
  <c r="F35" i="2" a="1"/>
  <c r="F35" i="2" s="1"/>
  <c r="F27" i="2" a="1"/>
  <c r="F27" i="2" s="1"/>
  <c r="F19" i="2" a="1"/>
  <c r="F19" i="2" s="1"/>
  <c r="G138" i="2" a="1"/>
  <c r="G138" i="2" s="1"/>
  <c r="G130" i="2" a="1"/>
  <c r="G130" i="2" s="1"/>
  <c r="G137" i="2" a="1"/>
  <c r="G137" i="2" s="1"/>
  <c r="G129" i="2" a="1"/>
  <c r="G129" i="2" s="1"/>
  <c r="G136" i="2" a="1"/>
  <c r="G136" i="2" s="1"/>
  <c r="G128" i="2" a="1"/>
  <c r="G128" i="2" s="1"/>
  <c r="G135" i="2" a="1"/>
  <c r="G135" i="2" s="1"/>
  <c r="G127" i="2" a="1"/>
  <c r="G127" i="2" s="1"/>
  <c r="G142" i="2" a="1"/>
  <c r="G142" i="2" s="1"/>
  <c r="G134" i="2" a="1"/>
  <c r="G134" i="2" s="1"/>
  <c r="G126" i="2" a="1"/>
  <c r="G126" i="2" s="1"/>
  <c r="G141" i="2" a="1"/>
  <c r="G141" i="2" s="1"/>
  <c r="G140" i="2" a="1"/>
  <c r="G140" i="2" s="1"/>
  <c r="G132" i="2" a="1"/>
  <c r="G132" i="2" s="1"/>
  <c r="G139" i="2" a="1"/>
  <c r="G139" i="2" s="1"/>
  <c r="G131" i="2" a="1"/>
  <c r="G131" i="2" s="1"/>
  <c r="G124" i="2" a="1"/>
  <c r="G124" i="2" s="1"/>
  <c r="G122" i="2" a="1"/>
  <c r="G122" i="2" s="1"/>
  <c r="G114" i="2" a="1"/>
  <c r="G114" i="2" s="1"/>
  <c r="G106" i="2" a="1"/>
  <c r="G106" i="2" s="1"/>
  <c r="G98" i="2" a="1"/>
  <c r="G98" i="2" s="1"/>
  <c r="G90" i="2" a="1"/>
  <c r="G90" i="2" s="1"/>
  <c r="G82" i="2" a="1"/>
  <c r="G82" i="2" s="1"/>
  <c r="G74" i="2" a="1"/>
  <c r="G74" i="2" s="1"/>
  <c r="G66" i="2" a="1"/>
  <c r="G66" i="2" s="1"/>
  <c r="G121" i="2" a="1"/>
  <c r="G121" i="2" s="1"/>
  <c r="G113" i="2" a="1"/>
  <c r="G113" i="2" s="1"/>
  <c r="G105" i="2" a="1"/>
  <c r="G105" i="2" s="1"/>
  <c r="G97" i="2" a="1"/>
  <c r="G97" i="2" s="1"/>
  <c r="G89" i="2" a="1"/>
  <c r="G89" i="2" s="1"/>
  <c r="G81" i="2" a="1"/>
  <c r="G81" i="2" s="1"/>
  <c r="G73" i="2" a="1"/>
  <c r="G73" i="2" s="1"/>
  <c r="G65" i="2" a="1"/>
  <c r="G65" i="2" s="1"/>
  <c r="G120" i="2" a="1"/>
  <c r="G120" i="2" s="1"/>
  <c r="G112" i="2" a="1"/>
  <c r="G112" i="2" s="1"/>
  <c r="G104" i="2" a="1"/>
  <c r="G104" i="2" s="1"/>
  <c r="G96" i="2" a="1"/>
  <c r="G96" i="2" s="1"/>
  <c r="G88" i="2" a="1"/>
  <c r="G88" i="2" s="1"/>
  <c r="G80" i="2" a="1"/>
  <c r="G80" i="2" s="1"/>
  <c r="G119" i="2" a="1"/>
  <c r="G119" i="2" s="1"/>
  <c r="G111" i="2" a="1"/>
  <c r="G111" i="2" s="1"/>
  <c r="G103" i="2" a="1"/>
  <c r="G103" i="2" s="1"/>
  <c r="G95" i="2" a="1"/>
  <c r="G95" i="2" s="1"/>
  <c r="G87" i="2" a="1"/>
  <c r="G87" i="2" s="1"/>
  <c r="G79" i="2" a="1"/>
  <c r="G79" i="2" s="1"/>
  <c r="G133" i="2" a="1"/>
  <c r="G133" i="2" s="1"/>
  <c r="G118" i="2" a="1"/>
  <c r="G118" i="2" s="1"/>
  <c r="G110" i="2" a="1"/>
  <c r="G110" i="2" s="1"/>
  <c r="G102" i="2" a="1"/>
  <c r="G102" i="2" s="1"/>
  <c r="G94" i="2" a="1"/>
  <c r="G94" i="2" s="1"/>
  <c r="G86" i="2" a="1"/>
  <c r="G86" i="2" s="1"/>
  <c r="G78" i="2" a="1"/>
  <c r="G78" i="2" s="1"/>
  <c r="G117" i="2" a="1"/>
  <c r="G117" i="2" s="1"/>
  <c r="G109" i="2" a="1"/>
  <c r="G109" i="2" s="1"/>
  <c r="G101" i="2" a="1"/>
  <c r="G101" i="2" s="1"/>
  <c r="G93" i="2" a="1"/>
  <c r="G93" i="2" s="1"/>
  <c r="G85" i="2" a="1"/>
  <c r="G85" i="2" s="1"/>
  <c r="G77" i="2" a="1"/>
  <c r="G77" i="2" s="1"/>
  <c r="G69" i="2" a="1"/>
  <c r="G69" i="2" s="1"/>
  <c r="G116" i="2" a="1"/>
  <c r="G116" i="2" s="1"/>
  <c r="G108" i="2" a="1"/>
  <c r="G108" i="2" s="1"/>
  <c r="G100" i="2" a="1"/>
  <c r="G100" i="2" s="1"/>
  <c r="G92" i="2" a="1"/>
  <c r="G92" i="2" s="1"/>
  <c r="G84" i="2" a="1"/>
  <c r="G84" i="2" s="1"/>
  <c r="G76" i="2" a="1"/>
  <c r="G76" i="2" s="1"/>
  <c r="G123" i="2" a="1"/>
  <c r="G123" i="2" s="1"/>
  <c r="G115" i="2" a="1"/>
  <c r="G115" i="2" s="1"/>
  <c r="G107" i="2" a="1"/>
  <c r="G107" i="2" s="1"/>
  <c r="G99" i="2" a="1"/>
  <c r="G99" i="2" s="1"/>
  <c r="G91" i="2" a="1"/>
  <c r="G91" i="2" s="1"/>
  <c r="G83" i="2" a="1"/>
  <c r="G83" i="2" s="1"/>
  <c r="G75" i="2" a="1"/>
  <c r="G75" i="2" s="1"/>
  <c r="G72" i="2" a="1"/>
  <c r="G72" i="2" s="1"/>
  <c r="G57" i="2" a="1"/>
  <c r="G57" i="2" s="1"/>
  <c r="G49" i="2" a="1"/>
  <c r="G49" i="2" s="1"/>
  <c r="G41" i="2" a="1"/>
  <c r="G41" i="2" s="1"/>
  <c r="G32" i="2" a="1"/>
  <c r="G32" i="2" s="1"/>
  <c r="G24" i="2" a="1"/>
  <c r="G24" i="2" s="1"/>
  <c r="G56" i="2" a="1"/>
  <c r="G56" i="2" s="1"/>
  <c r="G48" i="2" a="1"/>
  <c r="G48" i="2" s="1"/>
  <c r="G40" i="2" a="1"/>
  <c r="G40" i="2" s="1"/>
  <c r="G31" i="2" a="1"/>
  <c r="G31" i="2" s="1"/>
  <c r="G23" i="2" a="1"/>
  <c r="G23" i="2" s="1"/>
  <c r="G15" i="2" a="1"/>
  <c r="G15" i="2" s="1"/>
  <c r="G9" i="2" a="1"/>
  <c r="G63" i="2" a="1"/>
  <c r="G63" i="2" s="1"/>
  <c r="G55" i="2" a="1"/>
  <c r="G55" i="2" s="1"/>
  <c r="G47" i="2" a="1"/>
  <c r="G47" i="2" s="1"/>
  <c r="G39" i="2" a="1"/>
  <c r="G39" i="2" s="1"/>
  <c r="G30" i="2" a="1"/>
  <c r="G30" i="2" s="1"/>
  <c r="G22" i="2" a="1"/>
  <c r="G22" i="2" s="1"/>
  <c r="G14" i="2" a="1"/>
  <c r="G14" i="2" s="1"/>
  <c r="G71" i="2" a="1"/>
  <c r="G71" i="2" s="1"/>
  <c r="G68" i="2" a="1"/>
  <c r="G68" i="2" s="1"/>
  <c r="G64" i="2" a="1"/>
  <c r="G64" i="2" s="1"/>
  <c r="G62" i="2" a="1"/>
  <c r="G62" i="2" s="1"/>
  <c r="G54" i="2" a="1"/>
  <c r="G54" i="2" s="1"/>
  <c r="G46" i="2" a="1"/>
  <c r="G46" i="2" s="1"/>
  <c r="G38" i="2" a="1"/>
  <c r="G38" i="2" s="1"/>
  <c r="G29" i="2" a="1"/>
  <c r="G29" i="2" s="1"/>
  <c r="G21" i="2" a="1"/>
  <c r="G21" i="2" s="1"/>
  <c r="G13" i="2" a="1"/>
  <c r="G13" i="2" s="1"/>
  <c r="G61" i="2" a="1"/>
  <c r="G61" i="2" s="1"/>
  <c r="G53" i="2" a="1"/>
  <c r="G53" i="2" s="1"/>
  <c r="G45" i="2" a="1"/>
  <c r="G45" i="2" s="1"/>
  <c r="G37" i="2" a="1"/>
  <c r="G37" i="2" s="1"/>
  <c r="G28" i="2" a="1"/>
  <c r="G28" i="2" s="1"/>
  <c r="G20" i="2" a="1"/>
  <c r="G20" i="2" s="1"/>
  <c r="G12" i="2" a="1"/>
  <c r="G12" i="2" s="1"/>
  <c r="G60" i="2" a="1"/>
  <c r="G60" i="2" s="1"/>
  <c r="G52" i="2" a="1"/>
  <c r="G52" i="2" s="1"/>
  <c r="G44" i="2" a="1"/>
  <c r="G44" i="2" s="1"/>
  <c r="G35" i="2" a="1"/>
  <c r="G35" i="2" s="1"/>
  <c r="G27" i="2" a="1"/>
  <c r="G27" i="2" s="1"/>
  <c r="G19" i="2" a="1"/>
  <c r="G19" i="2" s="1"/>
  <c r="G67" i="2" a="1"/>
  <c r="G67" i="2" s="1"/>
  <c r="G59" i="2" a="1"/>
  <c r="G59" i="2" s="1"/>
  <c r="G51" i="2" a="1"/>
  <c r="G51" i="2" s="1"/>
  <c r="G43" i="2" a="1"/>
  <c r="G43" i="2" s="1"/>
  <c r="G34" i="2" a="1"/>
  <c r="G34" i="2" s="1"/>
  <c r="G26" i="2" a="1"/>
  <c r="G26" i="2" s="1"/>
  <c r="G18" i="2" a="1"/>
  <c r="G18" i="2" s="1"/>
  <c r="G70" i="2" a="1"/>
  <c r="G70" i="2" s="1"/>
  <c r="G58" i="2" a="1"/>
  <c r="G58" i="2" s="1"/>
  <c r="G50" i="2" a="1"/>
  <c r="G50" i="2" s="1"/>
  <c r="G42" i="2" a="1"/>
  <c r="G42" i="2" s="1"/>
  <c r="G33" i="2" a="1"/>
  <c r="G33" i="2" s="1"/>
  <c r="G25" i="2" a="1"/>
  <c r="G25" i="2" s="1"/>
  <c r="G17" i="2" a="1"/>
  <c r="G17" i="2" s="1"/>
  <c r="G16" i="2" a="1"/>
  <c r="G16" i="2" s="1"/>
  <c r="M142" i="2" a="1"/>
  <c r="M142" i="2" s="1"/>
  <c r="M134" i="2" a="1"/>
  <c r="M134" i="2" s="1"/>
  <c r="M126" i="2" a="1"/>
  <c r="M126" i="2" s="1"/>
  <c r="M141" i="2" a="1"/>
  <c r="M141" i="2" s="1"/>
  <c r="M133" i="2" a="1"/>
  <c r="M133" i="2" s="1"/>
  <c r="M140" i="2" a="1"/>
  <c r="M140" i="2" s="1"/>
  <c r="M132" i="2" a="1"/>
  <c r="M132" i="2" s="1"/>
  <c r="M139" i="2" a="1"/>
  <c r="M139" i="2" s="1"/>
  <c r="M131" i="2" a="1"/>
  <c r="M131" i="2" s="1"/>
  <c r="M138" i="2" a="1"/>
  <c r="M138" i="2" s="1"/>
  <c r="M130" i="2" a="1"/>
  <c r="M130" i="2" s="1"/>
  <c r="M137" i="2" a="1"/>
  <c r="M137" i="2" s="1"/>
  <c r="M136" i="2" a="1"/>
  <c r="M136" i="2" s="1"/>
  <c r="M128" i="2" a="1"/>
  <c r="M128" i="2" s="1"/>
  <c r="M135" i="2" a="1"/>
  <c r="M135" i="2" s="1"/>
  <c r="M127" i="2" a="1"/>
  <c r="M127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129" i="2" a="1"/>
  <c r="M129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122" i="2" a="1"/>
  <c r="M122" i="2" s="1"/>
  <c r="M114" i="2" a="1"/>
  <c r="M114" i="2" s="1"/>
  <c r="M106" i="2" a="1"/>
  <c r="M106" i="2" s="1"/>
  <c r="M98" i="2" a="1"/>
  <c r="M98" i="2" s="1"/>
  <c r="M90" i="2" a="1"/>
  <c r="M90" i="2" s="1"/>
  <c r="M82" i="2" a="1"/>
  <c r="M82" i="2" s="1"/>
  <c r="M74" i="2" a="1"/>
  <c r="M74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124" i="2" a="1"/>
  <c r="M124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1" i="2" a="1"/>
  <c r="M61" i="2" s="1"/>
  <c r="M53" i="2" a="1"/>
  <c r="M53" i="2" s="1"/>
  <c r="M45" i="2" a="1"/>
  <c r="M45" i="2" s="1"/>
  <c r="M37" i="2" a="1"/>
  <c r="M37" i="2" s="1"/>
  <c r="M28" i="2" a="1"/>
  <c r="M28" i="2" s="1"/>
  <c r="M20" i="2" a="1"/>
  <c r="M20" i="2" s="1"/>
  <c r="M64" i="2" a="1"/>
  <c r="M64" i="2" s="1"/>
  <c r="M60" i="2" a="1"/>
  <c r="M60" i="2" s="1"/>
  <c r="M52" i="2" a="1"/>
  <c r="M52" i="2" s="1"/>
  <c r="M44" i="2" a="1"/>
  <c r="M44" i="2" s="1"/>
  <c r="M35" i="2" a="1"/>
  <c r="M35" i="2" s="1"/>
  <c r="M27" i="2" a="1"/>
  <c r="M27" i="2" s="1"/>
  <c r="M19" i="2" a="1"/>
  <c r="M19" i="2" s="1"/>
  <c r="M15" i="2" a="1"/>
  <c r="M15" i="2" s="1"/>
  <c r="M59" i="2" a="1"/>
  <c r="M59" i="2" s="1"/>
  <c r="M51" i="2" a="1"/>
  <c r="M51" i="2" s="1"/>
  <c r="M43" i="2" a="1"/>
  <c r="M43" i="2" s="1"/>
  <c r="M34" i="2" a="1"/>
  <c r="M34" i="2" s="1"/>
  <c r="M26" i="2" a="1"/>
  <c r="M26" i="2" s="1"/>
  <c r="M18" i="2" a="1"/>
  <c r="M18" i="2" s="1"/>
  <c r="M68" i="2" a="1"/>
  <c r="M68" i="2" s="1"/>
  <c r="M65" i="2" a="1"/>
  <c r="M65" i="2" s="1"/>
  <c r="M58" i="2" a="1"/>
  <c r="M58" i="2" s="1"/>
  <c r="M50" i="2" a="1"/>
  <c r="M50" i="2" s="1"/>
  <c r="M42" i="2" a="1"/>
  <c r="M42" i="2" s="1"/>
  <c r="M33" i="2" a="1"/>
  <c r="M33" i="2" s="1"/>
  <c r="M25" i="2" a="1"/>
  <c r="M25" i="2" s="1"/>
  <c r="M17" i="2" a="1"/>
  <c r="M17" i="2" s="1"/>
  <c r="M67" i="2" a="1"/>
  <c r="M67" i="2" s="1"/>
  <c r="M57" i="2" a="1"/>
  <c r="M57" i="2" s="1"/>
  <c r="M49" i="2" a="1"/>
  <c r="M49" i="2" s="1"/>
  <c r="M41" i="2" a="1"/>
  <c r="M41" i="2" s="1"/>
  <c r="M32" i="2" a="1"/>
  <c r="M32" i="2" s="1"/>
  <c r="M24" i="2" a="1"/>
  <c r="M24" i="2" s="1"/>
  <c r="M16" i="2" a="1"/>
  <c r="M16" i="2" s="1"/>
  <c r="M146" i="2" s="1" a="1"/>
  <c r="M146" i="2" s="1"/>
  <c r="M162" i="2" s="1"/>
  <c r="M163" i="2" s="1"/>
  <c r="M56" i="2" a="1"/>
  <c r="M56" i="2" s="1"/>
  <c r="M48" i="2" a="1"/>
  <c r="M48" i="2" s="1"/>
  <c r="M40" i="2" a="1"/>
  <c r="M40" i="2" s="1"/>
  <c r="M31" i="2" a="1"/>
  <c r="M31" i="2" s="1"/>
  <c r="M23" i="2" a="1"/>
  <c r="M23" i="2" s="1"/>
  <c r="M76" i="2" a="1"/>
  <c r="M76" i="2" s="1"/>
  <c r="M55" i="2" a="1"/>
  <c r="M55" i="2" s="1"/>
  <c r="M47" i="2" a="1"/>
  <c r="M47" i="2" s="1"/>
  <c r="M39" i="2" a="1"/>
  <c r="M39" i="2" s="1"/>
  <c r="M30" i="2" a="1"/>
  <c r="M30" i="2" s="1"/>
  <c r="M22" i="2" a="1"/>
  <c r="M22" i="2" s="1"/>
  <c r="M14" i="2" a="1"/>
  <c r="M14" i="2" s="1"/>
  <c r="M66" i="2" a="1"/>
  <c r="M66" i="2" s="1"/>
  <c r="M63" i="2" a="1"/>
  <c r="M63" i="2" s="1"/>
  <c r="M62" i="2" a="1"/>
  <c r="M62" i="2" s="1"/>
  <c r="M54" i="2" a="1"/>
  <c r="M54" i="2" s="1"/>
  <c r="M46" i="2" a="1"/>
  <c r="M46" i="2" s="1"/>
  <c r="M38" i="2" a="1"/>
  <c r="M38" i="2" s="1"/>
  <c r="M29" i="2" a="1"/>
  <c r="M29" i="2" s="1"/>
  <c r="M21" i="2" a="1"/>
  <c r="M21" i="2" s="1"/>
  <c r="M13" i="2" a="1"/>
  <c r="M13" i="2" s="1"/>
  <c r="M9" i="2" a="1"/>
  <c r="N140" i="2" a="1"/>
  <c r="N140" i="2" s="1"/>
  <c r="N132" i="2" a="1"/>
  <c r="N132" i="2" s="1"/>
  <c r="N139" i="2" a="1"/>
  <c r="N139" i="2" s="1"/>
  <c r="N131" i="2" a="1"/>
  <c r="N131" i="2" s="1"/>
  <c r="N138" i="2" a="1"/>
  <c r="N138" i="2" s="1"/>
  <c r="N130" i="2" a="1"/>
  <c r="N130" i="2" s="1"/>
  <c r="N137" i="2" a="1"/>
  <c r="N137" i="2" s="1"/>
  <c r="N129" i="2" a="1"/>
  <c r="N129" i="2" s="1"/>
  <c r="N136" i="2" a="1"/>
  <c r="N136" i="2" s="1"/>
  <c r="N128" i="2" a="1"/>
  <c r="N128" i="2" s="1"/>
  <c r="N135" i="2" a="1"/>
  <c r="N135" i="2" s="1"/>
  <c r="N142" i="2" a="1"/>
  <c r="N142" i="2" s="1"/>
  <c r="N134" i="2" a="1"/>
  <c r="N134" i="2" s="1"/>
  <c r="N126" i="2" a="1"/>
  <c r="N126" i="2" s="1"/>
  <c r="N141" i="2" a="1"/>
  <c r="N141" i="2" s="1"/>
  <c r="N133" i="2" a="1"/>
  <c r="N133" i="2" s="1"/>
  <c r="N124" i="2" a="1"/>
  <c r="N124" i="2" s="1"/>
  <c r="N116" i="2" a="1"/>
  <c r="N116" i="2" s="1"/>
  <c r="N108" i="2" a="1"/>
  <c r="N108" i="2" s="1"/>
  <c r="N100" i="2" a="1"/>
  <c r="N100" i="2" s="1"/>
  <c r="N92" i="2" a="1"/>
  <c r="N92" i="2" s="1"/>
  <c r="N84" i="2" a="1"/>
  <c r="N84" i="2" s="1"/>
  <c r="N76" i="2" a="1"/>
  <c r="N76" i="2" s="1"/>
  <c r="N68" i="2" a="1"/>
  <c r="N68" i="2" s="1"/>
  <c r="N123" i="2" a="1"/>
  <c r="N123" i="2" s="1"/>
  <c r="N115" i="2" a="1"/>
  <c r="N115" i="2" s="1"/>
  <c r="N107" i="2" a="1"/>
  <c r="N107" i="2" s="1"/>
  <c r="N99" i="2" a="1"/>
  <c r="N99" i="2" s="1"/>
  <c r="N91" i="2" a="1"/>
  <c r="N91" i="2" s="1"/>
  <c r="N83" i="2" a="1"/>
  <c r="N83" i="2" s="1"/>
  <c r="N75" i="2" a="1"/>
  <c r="N75" i="2" s="1"/>
  <c r="N67" i="2" a="1"/>
  <c r="N67" i="2" s="1"/>
  <c r="N127" i="2" a="1"/>
  <c r="N127" i="2" s="1"/>
  <c r="N122" i="2" a="1"/>
  <c r="N122" i="2" s="1"/>
  <c r="N114" i="2" a="1"/>
  <c r="N114" i="2" s="1"/>
  <c r="N106" i="2" a="1"/>
  <c r="N106" i="2" s="1"/>
  <c r="N98" i="2" a="1"/>
  <c r="N98" i="2" s="1"/>
  <c r="N90" i="2" a="1"/>
  <c r="N90" i="2" s="1"/>
  <c r="N82" i="2" a="1"/>
  <c r="N82" i="2" s="1"/>
  <c r="N121" i="2" a="1"/>
  <c r="N121" i="2" s="1"/>
  <c r="N113" i="2" a="1"/>
  <c r="N113" i="2" s="1"/>
  <c r="N105" i="2" a="1"/>
  <c r="N105" i="2" s="1"/>
  <c r="N97" i="2" a="1"/>
  <c r="N97" i="2" s="1"/>
  <c r="N89" i="2" a="1"/>
  <c r="N89" i="2" s="1"/>
  <c r="N81" i="2" a="1"/>
  <c r="N81" i="2" s="1"/>
  <c r="N73" i="2" a="1"/>
  <c r="N73" i="2" s="1"/>
  <c r="N120" i="2" a="1"/>
  <c r="N120" i="2" s="1"/>
  <c r="N112" i="2" a="1"/>
  <c r="N112" i="2" s="1"/>
  <c r="N104" i="2" a="1"/>
  <c r="N104" i="2" s="1"/>
  <c r="N96" i="2" a="1"/>
  <c r="N96" i="2" s="1"/>
  <c r="N88" i="2" a="1"/>
  <c r="N88" i="2" s="1"/>
  <c r="N80" i="2" a="1"/>
  <c r="N80" i="2" s="1"/>
  <c r="N119" i="2" a="1"/>
  <c r="N119" i="2" s="1"/>
  <c r="N111" i="2" a="1"/>
  <c r="N111" i="2" s="1"/>
  <c r="N103" i="2" a="1"/>
  <c r="N103" i="2" s="1"/>
  <c r="N95" i="2" a="1"/>
  <c r="N95" i="2" s="1"/>
  <c r="N87" i="2" a="1"/>
  <c r="N87" i="2" s="1"/>
  <c r="N79" i="2" a="1"/>
  <c r="N79" i="2" s="1"/>
  <c r="N71" i="2" a="1"/>
  <c r="N71" i="2" s="1"/>
  <c r="N118" i="2" a="1"/>
  <c r="N118" i="2" s="1"/>
  <c r="N110" i="2" a="1"/>
  <c r="N110" i="2" s="1"/>
  <c r="N102" i="2" a="1"/>
  <c r="N102" i="2" s="1"/>
  <c r="N94" i="2" a="1"/>
  <c r="N94" i="2" s="1"/>
  <c r="N86" i="2" a="1"/>
  <c r="N86" i="2" s="1"/>
  <c r="N78" i="2" a="1"/>
  <c r="N78" i="2" s="1"/>
  <c r="N70" i="2" a="1"/>
  <c r="N70" i="2" s="1"/>
  <c r="N117" i="2" a="1"/>
  <c r="N117" i="2" s="1"/>
  <c r="N109" i="2" a="1"/>
  <c r="N109" i="2" s="1"/>
  <c r="N101" i="2" a="1"/>
  <c r="N101" i="2" s="1"/>
  <c r="N93" i="2" a="1"/>
  <c r="N93" i="2" s="1"/>
  <c r="N85" i="2" a="1"/>
  <c r="N85" i="2" s="1"/>
  <c r="N77" i="2" a="1"/>
  <c r="N77" i="2" s="1"/>
  <c r="N69" i="2" a="1"/>
  <c r="N69" i="2" s="1"/>
  <c r="N59" i="2" a="1"/>
  <c r="N59" i="2" s="1"/>
  <c r="N51" i="2" a="1"/>
  <c r="N51" i="2" s="1"/>
  <c r="N43" i="2" a="1"/>
  <c r="N43" i="2" s="1"/>
  <c r="N34" i="2" a="1"/>
  <c r="N34" i="2" s="1"/>
  <c r="N26" i="2" a="1"/>
  <c r="N26" i="2" s="1"/>
  <c r="N18" i="2" a="1"/>
  <c r="N18" i="2" s="1"/>
  <c r="N65" i="2" a="1"/>
  <c r="N65" i="2" s="1"/>
  <c r="N58" i="2" a="1"/>
  <c r="N58" i="2" s="1"/>
  <c r="N50" i="2" a="1"/>
  <c r="N50" i="2" s="1"/>
  <c r="N42" i="2" a="1"/>
  <c r="N42" i="2" s="1"/>
  <c r="N33" i="2" a="1"/>
  <c r="N33" i="2" s="1"/>
  <c r="N25" i="2" a="1"/>
  <c r="N25" i="2" s="1"/>
  <c r="N17" i="2" a="1"/>
  <c r="N17" i="2" s="1"/>
  <c r="N57" i="2" a="1"/>
  <c r="N57" i="2" s="1"/>
  <c r="N49" i="2" a="1"/>
  <c r="N49" i="2" s="1"/>
  <c r="N41" i="2" a="1"/>
  <c r="N41" i="2" s="1"/>
  <c r="N32" i="2" a="1"/>
  <c r="N32" i="2" s="1"/>
  <c r="N24" i="2" a="1"/>
  <c r="N24" i="2" s="1"/>
  <c r="N16" i="2" a="1"/>
  <c r="N16" i="2" s="1"/>
  <c r="N56" i="2" a="1"/>
  <c r="N56" i="2" s="1"/>
  <c r="N48" i="2" a="1"/>
  <c r="N48" i="2" s="1"/>
  <c r="N40" i="2" a="1"/>
  <c r="N40" i="2" s="1"/>
  <c r="N31" i="2" a="1"/>
  <c r="N31" i="2" s="1"/>
  <c r="N23" i="2" a="1"/>
  <c r="N23" i="2" s="1"/>
  <c r="N15" i="2" a="1"/>
  <c r="N15" i="2" s="1"/>
  <c r="N72" i="2" a="1"/>
  <c r="N72" i="2" s="1"/>
  <c r="N55" i="2" a="1"/>
  <c r="N55" i="2" s="1"/>
  <c r="N47" i="2" a="1"/>
  <c r="N47" i="2" s="1"/>
  <c r="N39" i="2" a="1"/>
  <c r="N39" i="2" s="1"/>
  <c r="N30" i="2" a="1"/>
  <c r="N30" i="2" s="1"/>
  <c r="N22" i="2" a="1"/>
  <c r="N22" i="2" s="1"/>
  <c r="N14" i="2" a="1"/>
  <c r="N14" i="2" s="1"/>
  <c r="N9" i="2" a="1"/>
  <c r="N66" i="2" a="1"/>
  <c r="N66" i="2" s="1"/>
  <c r="N63" i="2" a="1"/>
  <c r="N63" i="2" s="1"/>
  <c r="N62" i="2" a="1"/>
  <c r="N62" i="2" s="1"/>
  <c r="N54" i="2" a="1"/>
  <c r="N54" i="2" s="1"/>
  <c r="N46" i="2" a="1"/>
  <c r="N46" i="2" s="1"/>
  <c r="N38" i="2" a="1"/>
  <c r="N38" i="2" s="1"/>
  <c r="N29" i="2" a="1"/>
  <c r="N29" i="2" s="1"/>
  <c r="N21" i="2" a="1"/>
  <c r="N21" i="2" s="1"/>
  <c r="N74" i="2" a="1"/>
  <c r="N74" i="2" s="1"/>
  <c r="N61" i="2" a="1"/>
  <c r="N61" i="2" s="1"/>
  <c r="N53" i="2" a="1"/>
  <c r="N53" i="2" s="1"/>
  <c r="N45" i="2" a="1"/>
  <c r="N45" i="2" s="1"/>
  <c r="N37" i="2" a="1"/>
  <c r="N37" i="2" s="1"/>
  <c r="N28" i="2" a="1"/>
  <c r="N28" i="2" s="1"/>
  <c r="N20" i="2" a="1"/>
  <c r="N20" i="2" s="1"/>
  <c r="N12" i="2" a="1"/>
  <c r="N12" i="2" s="1"/>
  <c r="N64" i="2" a="1"/>
  <c r="N64" i="2" s="1"/>
  <c r="N60" i="2" a="1"/>
  <c r="N60" i="2" s="1"/>
  <c r="N52" i="2" a="1"/>
  <c r="N52" i="2" s="1"/>
  <c r="N44" i="2" a="1"/>
  <c r="N44" i="2" s="1"/>
  <c r="N35" i="2" a="1"/>
  <c r="N35" i="2" s="1"/>
  <c r="N27" i="2" a="1"/>
  <c r="N27" i="2" s="1"/>
  <c r="N19" i="2" a="1"/>
  <c r="N19" i="2" s="1"/>
  <c r="K9" i="2" a="1"/>
  <c r="I142" i="2" a="1"/>
  <c r="I142" i="2" s="1"/>
  <c r="I134" i="2" a="1"/>
  <c r="I134" i="2" s="1"/>
  <c r="I141" i="2" a="1"/>
  <c r="I141" i="2" s="1"/>
  <c r="I133" i="2" a="1"/>
  <c r="I133" i="2" s="1"/>
  <c r="I140" i="2" a="1"/>
  <c r="I140" i="2" s="1"/>
  <c r="I132" i="2" a="1"/>
  <c r="I132" i="2" s="1"/>
  <c r="I139" i="2" a="1"/>
  <c r="I139" i="2" s="1"/>
  <c r="I131" i="2" a="1"/>
  <c r="I131" i="2" s="1"/>
  <c r="I138" i="2" a="1"/>
  <c r="I138" i="2" s="1"/>
  <c r="I130" i="2" a="1"/>
  <c r="I130" i="2" s="1"/>
  <c r="I137" i="2" a="1"/>
  <c r="I137" i="2" s="1"/>
  <c r="I136" i="2" a="1"/>
  <c r="I136" i="2" s="1"/>
  <c r="I128" i="2" a="1"/>
  <c r="I128" i="2" s="1"/>
  <c r="I135" i="2" a="1"/>
  <c r="I135" i="2" s="1"/>
  <c r="I127" i="2" a="1"/>
  <c r="I127" i="2" s="1"/>
  <c r="I118" i="2" a="1"/>
  <c r="I118" i="2" s="1"/>
  <c r="I110" i="2" a="1"/>
  <c r="I110" i="2" s="1"/>
  <c r="I102" i="2" a="1"/>
  <c r="I102" i="2" s="1"/>
  <c r="I94" i="2" a="1"/>
  <c r="I94" i="2" s="1"/>
  <c r="I86" i="2" a="1"/>
  <c r="I86" i="2" s="1"/>
  <c r="I78" i="2" a="1"/>
  <c r="I78" i="2" s="1"/>
  <c r="I70" i="2" a="1"/>
  <c r="I70" i="2" s="1"/>
  <c r="I117" i="2" a="1"/>
  <c r="I117" i="2" s="1"/>
  <c r="I109" i="2" a="1"/>
  <c r="I109" i="2" s="1"/>
  <c r="I101" i="2" a="1"/>
  <c r="I101" i="2" s="1"/>
  <c r="I93" i="2" a="1"/>
  <c r="I93" i="2" s="1"/>
  <c r="I85" i="2" a="1"/>
  <c r="I85" i="2" s="1"/>
  <c r="I77" i="2" a="1"/>
  <c r="I77" i="2" s="1"/>
  <c r="I69" i="2" a="1"/>
  <c r="I69" i="2" s="1"/>
  <c r="I116" i="2" a="1"/>
  <c r="I116" i="2" s="1"/>
  <c r="I108" i="2" a="1"/>
  <c r="I108" i="2" s="1"/>
  <c r="I100" i="2" a="1"/>
  <c r="I100" i="2" s="1"/>
  <c r="I92" i="2" a="1"/>
  <c r="I92" i="2" s="1"/>
  <c r="I84" i="2" a="1"/>
  <c r="I84" i="2" s="1"/>
  <c r="I129" i="2" a="1"/>
  <c r="I129" i="2" s="1"/>
  <c r="I126" i="2" a="1"/>
  <c r="I126" i="2" s="1"/>
  <c r="I123" i="2" a="1"/>
  <c r="I123" i="2" s="1"/>
  <c r="I115" i="2" a="1"/>
  <c r="I115" i="2" s="1"/>
  <c r="I107" i="2" a="1"/>
  <c r="I107" i="2" s="1"/>
  <c r="I99" i="2" a="1"/>
  <c r="I99" i="2" s="1"/>
  <c r="I91" i="2" a="1"/>
  <c r="I91" i="2" s="1"/>
  <c r="I83" i="2" a="1"/>
  <c r="I83" i="2" s="1"/>
  <c r="I75" i="2" a="1"/>
  <c r="I75" i="2" s="1"/>
  <c r="I122" i="2" a="1"/>
  <c r="I122" i="2" s="1"/>
  <c r="I114" i="2" a="1"/>
  <c r="I114" i="2" s="1"/>
  <c r="I106" i="2" a="1"/>
  <c r="I106" i="2" s="1"/>
  <c r="I98" i="2" a="1"/>
  <c r="I98" i="2" s="1"/>
  <c r="I90" i="2" a="1"/>
  <c r="I90" i="2" s="1"/>
  <c r="I82" i="2" a="1"/>
  <c r="I82" i="2" s="1"/>
  <c r="I74" i="2" a="1"/>
  <c r="I74" i="2" s="1"/>
  <c r="I124" i="2" a="1"/>
  <c r="I124" i="2" s="1"/>
  <c r="I121" i="2" a="1"/>
  <c r="I121" i="2" s="1"/>
  <c r="I113" i="2" a="1"/>
  <c r="I113" i="2" s="1"/>
  <c r="I105" i="2" a="1"/>
  <c r="I105" i="2" s="1"/>
  <c r="I97" i="2" a="1"/>
  <c r="I97" i="2" s="1"/>
  <c r="I89" i="2" a="1"/>
  <c r="I89" i="2" s="1"/>
  <c r="I81" i="2" a="1"/>
  <c r="I81" i="2" s="1"/>
  <c r="I73" i="2" a="1"/>
  <c r="I73" i="2" s="1"/>
  <c r="I120" i="2" a="1"/>
  <c r="I120" i="2" s="1"/>
  <c r="I112" i="2" a="1"/>
  <c r="I112" i="2" s="1"/>
  <c r="I104" i="2" a="1"/>
  <c r="I104" i="2" s="1"/>
  <c r="I96" i="2" a="1"/>
  <c r="I96" i="2" s="1"/>
  <c r="I88" i="2" a="1"/>
  <c r="I88" i="2" s="1"/>
  <c r="I80" i="2" a="1"/>
  <c r="I80" i="2" s="1"/>
  <c r="I72" i="2" a="1"/>
  <c r="I72" i="2" s="1"/>
  <c r="I119" i="2" a="1"/>
  <c r="I119" i="2" s="1"/>
  <c r="I111" i="2" a="1"/>
  <c r="I111" i="2" s="1"/>
  <c r="I103" i="2" a="1"/>
  <c r="I103" i="2" s="1"/>
  <c r="I95" i="2" a="1"/>
  <c r="I95" i="2" s="1"/>
  <c r="I87" i="2" a="1"/>
  <c r="I87" i="2" s="1"/>
  <c r="I79" i="2" a="1"/>
  <c r="I79" i="2" s="1"/>
  <c r="I71" i="2" a="1"/>
  <c r="I71" i="2" s="1"/>
  <c r="I68" i="2" a="1"/>
  <c r="I68" i="2" s="1"/>
  <c r="I64" i="2" a="1"/>
  <c r="I64" i="2" s="1"/>
  <c r="I61" i="2" a="1"/>
  <c r="I61" i="2" s="1"/>
  <c r="I53" i="2" a="1"/>
  <c r="I53" i="2" s="1"/>
  <c r="I45" i="2" a="1"/>
  <c r="I45" i="2" s="1"/>
  <c r="I37" i="2" a="1"/>
  <c r="I37" i="2" s="1"/>
  <c r="I28" i="2" a="1"/>
  <c r="I28" i="2" s="1"/>
  <c r="I20" i="2" a="1"/>
  <c r="I20" i="2" s="1"/>
  <c r="I60" i="2" a="1"/>
  <c r="I60" i="2" s="1"/>
  <c r="I52" i="2" a="1"/>
  <c r="I52" i="2" s="1"/>
  <c r="I44" i="2" a="1"/>
  <c r="I44" i="2" s="1"/>
  <c r="I35" i="2" a="1"/>
  <c r="I35" i="2" s="1"/>
  <c r="I27" i="2" a="1"/>
  <c r="I27" i="2" s="1"/>
  <c r="I19" i="2" a="1"/>
  <c r="I19" i="2" s="1"/>
  <c r="I9" i="2" a="1"/>
  <c r="I67" i="2" a="1"/>
  <c r="I67" i="2" s="1"/>
  <c r="I65" i="2" a="1"/>
  <c r="I65" i="2" s="1"/>
  <c r="I59" i="2" a="1"/>
  <c r="I59" i="2" s="1"/>
  <c r="I51" i="2" a="1"/>
  <c r="I51" i="2" s="1"/>
  <c r="I43" i="2" a="1"/>
  <c r="I43" i="2" s="1"/>
  <c r="I34" i="2" a="1"/>
  <c r="I34" i="2" s="1"/>
  <c r="I26" i="2" a="1"/>
  <c r="I26" i="2" s="1"/>
  <c r="I18" i="2" a="1"/>
  <c r="I18" i="2" s="1"/>
  <c r="I58" i="2" a="1"/>
  <c r="I58" i="2" s="1"/>
  <c r="I50" i="2" a="1"/>
  <c r="I50" i="2" s="1"/>
  <c r="I42" i="2" a="1"/>
  <c r="I42" i="2" s="1"/>
  <c r="I33" i="2" a="1"/>
  <c r="I33" i="2" s="1"/>
  <c r="I25" i="2" a="1"/>
  <c r="I25" i="2" s="1"/>
  <c r="I17" i="2" a="1"/>
  <c r="I17" i="2" s="1"/>
  <c r="I15" i="2" a="1"/>
  <c r="I15" i="2" s="1"/>
  <c r="I57" i="2" a="1"/>
  <c r="I57" i="2" s="1"/>
  <c r="I49" i="2" a="1"/>
  <c r="I49" i="2" s="1"/>
  <c r="I41" i="2" a="1"/>
  <c r="I41" i="2" s="1"/>
  <c r="I32" i="2" a="1"/>
  <c r="I32" i="2" s="1"/>
  <c r="I24" i="2" a="1"/>
  <c r="I24" i="2" s="1"/>
  <c r="I16" i="2" a="1"/>
  <c r="I16" i="2" s="1"/>
  <c r="I66" i="2" a="1"/>
  <c r="I66" i="2" s="1"/>
  <c r="I56" i="2" a="1"/>
  <c r="I56" i="2" s="1"/>
  <c r="I48" i="2" a="1"/>
  <c r="I48" i="2" s="1"/>
  <c r="I40" i="2" a="1"/>
  <c r="I40" i="2" s="1"/>
  <c r="I31" i="2" a="1"/>
  <c r="I31" i="2" s="1"/>
  <c r="I23" i="2" a="1"/>
  <c r="I23" i="2" s="1"/>
  <c r="I63" i="2" a="1"/>
  <c r="I63" i="2" s="1"/>
  <c r="I55" i="2" a="1"/>
  <c r="I55" i="2" s="1"/>
  <c r="I47" i="2" a="1"/>
  <c r="I47" i="2" s="1"/>
  <c r="I39" i="2" a="1"/>
  <c r="I39" i="2" s="1"/>
  <c r="I30" i="2" a="1"/>
  <c r="I30" i="2" s="1"/>
  <c r="I22" i="2" a="1"/>
  <c r="I22" i="2" s="1"/>
  <c r="I14" i="2" a="1"/>
  <c r="I14" i="2" s="1"/>
  <c r="I76" i="2" a="1"/>
  <c r="I76" i="2" s="1"/>
  <c r="I62" i="2" a="1"/>
  <c r="I62" i="2" s="1"/>
  <c r="I54" i="2" a="1"/>
  <c r="I54" i="2" s="1"/>
  <c r="I46" i="2" a="1"/>
  <c r="I46" i="2" s="1"/>
  <c r="I38" i="2" a="1"/>
  <c r="I38" i="2" s="1"/>
  <c r="I29" i="2" a="1"/>
  <c r="I29" i="2" s="1"/>
  <c r="I21" i="2" a="1"/>
  <c r="I21" i="2" s="1"/>
  <c r="I13" i="2" a="1"/>
  <c r="I13" i="2" s="1"/>
  <c r="O138" i="2" a="1"/>
  <c r="O138" i="2" s="1"/>
  <c r="O130" i="2" a="1"/>
  <c r="O130" i="2" s="1"/>
  <c r="O137" i="2" a="1"/>
  <c r="O137" i="2" s="1"/>
  <c r="O129" i="2" a="1"/>
  <c r="O129" i="2" s="1"/>
  <c r="O136" i="2" a="1"/>
  <c r="O136" i="2" s="1"/>
  <c r="O128" i="2" a="1"/>
  <c r="O128" i="2" s="1"/>
  <c r="O135" i="2" a="1"/>
  <c r="O135" i="2" s="1"/>
  <c r="O127" i="2" a="1"/>
  <c r="O127" i="2" s="1"/>
  <c r="O142" i="2" a="1"/>
  <c r="O142" i="2" s="1"/>
  <c r="O134" i="2" a="1"/>
  <c r="O134" i="2" s="1"/>
  <c r="O126" i="2" a="1"/>
  <c r="O126" i="2" s="1"/>
  <c r="O141" i="2" a="1"/>
  <c r="O141" i="2" s="1"/>
  <c r="O133" i="2" a="1"/>
  <c r="O133" i="2" s="1"/>
  <c r="O140" i="2" a="1"/>
  <c r="O140" i="2" s="1"/>
  <c r="O132" i="2" a="1"/>
  <c r="O132" i="2" s="1"/>
  <c r="O139" i="2" a="1"/>
  <c r="O139" i="2" s="1"/>
  <c r="O131" i="2" a="1"/>
  <c r="O131" i="2" s="1"/>
  <c r="O122" i="2" a="1"/>
  <c r="O122" i="2" s="1"/>
  <c r="O114" i="2" a="1"/>
  <c r="O114" i="2" s="1"/>
  <c r="O106" i="2" a="1"/>
  <c r="O106" i="2" s="1"/>
  <c r="O98" i="2" a="1"/>
  <c r="O98" i="2" s="1"/>
  <c r="O90" i="2" a="1"/>
  <c r="O90" i="2" s="1"/>
  <c r="O82" i="2" a="1"/>
  <c r="O82" i="2" s="1"/>
  <c r="O74" i="2" a="1"/>
  <c r="O74" i="2" s="1"/>
  <c r="O66" i="2" a="1"/>
  <c r="O66" i="2" s="1"/>
  <c r="O121" i="2" a="1"/>
  <c r="O121" i="2" s="1"/>
  <c r="O113" i="2" a="1"/>
  <c r="O113" i="2" s="1"/>
  <c r="O105" i="2" a="1"/>
  <c r="O105" i="2" s="1"/>
  <c r="O97" i="2" a="1"/>
  <c r="O97" i="2" s="1"/>
  <c r="O89" i="2" a="1"/>
  <c r="O89" i="2" s="1"/>
  <c r="O81" i="2" a="1"/>
  <c r="O81" i="2" s="1"/>
  <c r="O73" i="2" a="1"/>
  <c r="O73" i="2" s="1"/>
  <c r="O65" i="2" a="1"/>
  <c r="O65" i="2" s="1"/>
  <c r="O120" i="2" a="1"/>
  <c r="O120" i="2" s="1"/>
  <c r="O112" i="2" a="1"/>
  <c r="O112" i="2" s="1"/>
  <c r="O104" i="2" a="1"/>
  <c r="O104" i="2" s="1"/>
  <c r="O96" i="2" a="1"/>
  <c r="O96" i="2" s="1"/>
  <c r="O88" i="2" a="1"/>
  <c r="O88" i="2" s="1"/>
  <c r="O80" i="2" a="1"/>
  <c r="O80" i="2" s="1"/>
  <c r="O119" i="2" a="1"/>
  <c r="O119" i="2" s="1"/>
  <c r="O111" i="2" a="1"/>
  <c r="O111" i="2" s="1"/>
  <c r="O103" i="2" a="1"/>
  <c r="O103" i="2" s="1"/>
  <c r="O95" i="2" a="1"/>
  <c r="O95" i="2" s="1"/>
  <c r="O87" i="2" a="1"/>
  <c r="O87" i="2" s="1"/>
  <c r="O79" i="2" a="1"/>
  <c r="O79" i="2" s="1"/>
  <c r="O124" i="2" a="1"/>
  <c r="O124" i="2" s="1"/>
  <c r="O118" i="2" a="1"/>
  <c r="O118" i="2" s="1"/>
  <c r="O110" i="2" a="1"/>
  <c r="O110" i="2" s="1"/>
  <c r="O102" i="2" a="1"/>
  <c r="O102" i="2" s="1"/>
  <c r="O94" i="2" a="1"/>
  <c r="O94" i="2" s="1"/>
  <c r="O86" i="2" a="1"/>
  <c r="O86" i="2" s="1"/>
  <c r="O78" i="2" a="1"/>
  <c r="O78" i="2" s="1"/>
  <c r="O117" i="2" a="1"/>
  <c r="O117" i="2" s="1"/>
  <c r="O109" i="2" a="1"/>
  <c r="O109" i="2" s="1"/>
  <c r="O101" i="2" a="1"/>
  <c r="O101" i="2" s="1"/>
  <c r="O93" i="2" a="1"/>
  <c r="O93" i="2" s="1"/>
  <c r="O85" i="2" a="1"/>
  <c r="O85" i="2" s="1"/>
  <c r="O77" i="2" a="1"/>
  <c r="O77" i="2" s="1"/>
  <c r="O69" i="2" a="1"/>
  <c r="O69" i="2" s="1"/>
  <c r="O116" i="2" a="1"/>
  <c r="O116" i="2" s="1"/>
  <c r="O108" i="2" a="1"/>
  <c r="O108" i="2" s="1"/>
  <c r="O100" i="2" a="1"/>
  <c r="O100" i="2" s="1"/>
  <c r="O92" i="2" a="1"/>
  <c r="O92" i="2" s="1"/>
  <c r="O84" i="2" a="1"/>
  <c r="O84" i="2" s="1"/>
  <c r="O76" i="2" a="1"/>
  <c r="O76" i="2" s="1"/>
  <c r="O123" i="2" a="1"/>
  <c r="O123" i="2" s="1"/>
  <c r="O115" i="2" a="1"/>
  <c r="O115" i="2" s="1"/>
  <c r="O107" i="2" a="1"/>
  <c r="O107" i="2" s="1"/>
  <c r="O99" i="2" a="1"/>
  <c r="O99" i="2" s="1"/>
  <c r="O91" i="2" a="1"/>
  <c r="O91" i="2" s="1"/>
  <c r="O83" i="2" a="1"/>
  <c r="O83" i="2" s="1"/>
  <c r="O75" i="2" a="1"/>
  <c r="O75" i="2" s="1"/>
  <c r="O70" i="2" a="1"/>
  <c r="O70" i="2" s="1"/>
  <c r="O57" i="2" a="1"/>
  <c r="O57" i="2" s="1"/>
  <c r="O49" i="2" a="1"/>
  <c r="O49" i="2" s="1"/>
  <c r="O41" i="2" a="1"/>
  <c r="O41" i="2" s="1"/>
  <c r="O32" i="2" a="1"/>
  <c r="O32" i="2" s="1"/>
  <c r="O24" i="2" a="1"/>
  <c r="O24" i="2" s="1"/>
  <c r="O16" i="2" a="1"/>
  <c r="O16" i="2" s="1"/>
  <c r="O68" i="2" a="1"/>
  <c r="O68" i="2" s="1"/>
  <c r="O56" i="2" a="1"/>
  <c r="O56" i="2" s="1"/>
  <c r="O48" i="2" a="1"/>
  <c r="O48" i="2" s="1"/>
  <c r="O40" i="2" a="1"/>
  <c r="O40" i="2" s="1"/>
  <c r="O31" i="2" a="1"/>
  <c r="O31" i="2" s="1"/>
  <c r="O23" i="2" a="1"/>
  <c r="O23" i="2" s="1"/>
  <c r="O15" i="2" a="1"/>
  <c r="O15" i="2" s="1"/>
  <c r="O9" i="2" a="1"/>
  <c r="O72" i="2" a="1"/>
  <c r="O72" i="2" s="1"/>
  <c r="O67" i="2" a="1"/>
  <c r="O67" i="2" s="1"/>
  <c r="O55" i="2" a="1"/>
  <c r="O55" i="2" s="1"/>
  <c r="O47" i="2" a="1"/>
  <c r="O47" i="2" s="1"/>
  <c r="O39" i="2" a="1"/>
  <c r="O39" i="2" s="1"/>
  <c r="O30" i="2" a="1"/>
  <c r="O30" i="2" s="1"/>
  <c r="O22" i="2" a="1"/>
  <c r="O22" i="2" s="1"/>
  <c r="O14" i="2" a="1"/>
  <c r="O14" i="2" s="1"/>
  <c r="O63" i="2" a="1"/>
  <c r="O63" i="2" s="1"/>
  <c r="O62" i="2" a="1"/>
  <c r="O62" i="2" s="1"/>
  <c r="O54" i="2" a="1"/>
  <c r="O54" i="2" s="1"/>
  <c r="O46" i="2" a="1"/>
  <c r="O46" i="2" s="1"/>
  <c r="O38" i="2" a="1"/>
  <c r="O38" i="2" s="1"/>
  <c r="O29" i="2" a="1"/>
  <c r="O29" i="2" s="1"/>
  <c r="O21" i="2" a="1"/>
  <c r="O21" i="2" s="1"/>
  <c r="O13" i="2" a="1"/>
  <c r="O13" i="2" s="1"/>
  <c r="O61" i="2" a="1"/>
  <c r="O61" i="2" s="1"/>
  <c r="O53" i="2" a="1"/>
  <c r="O53" i="2" s="1"/>
  <c r="O45" i="2" a="1"/>
  <c r="O45" i="2" s="1"/>
  <c r="O37" i="2" a="1"/>
  <c r="O37" i="2" s="1"/>
  <c r="O28" i="2" a="1"/>
  <c r="O28" i="2" s="1"/>
  <c r="O20" i="2" a="1"/>
  <c r="O20" i="2" s="1"/>
  <c r="O12" i="2" a="1"/>
  <c r="O12" i="2" s="1"/>
  <c r="O71" i="2" a="1"/>
  <c r="O71" i="2" s="1"/>
  <c r="O64" i="2" a="1"/>
  <c r="O64" i="2" s="1"/>
  <c r="O60" i="2" a="1"/>
  <c r="O60" i="2" s="1"/>
  <c r="O52" i="2" a="1"/>
  <c r="O52" i="2" s="1"/>
  <c r="O44" i="2" a="1"/>
  <c r="O44" i="2" s="1"/>
  <c r="O35" i="2" a="1"/>
  <c r="O35" i="2" s="1"/>
  <c r="O27" i="2" a="1"/>
  <c r="O27" i="2" s="1"/>
  <c r="O19" i="2" a="1"/>
  <c r="O19" i="2" s="1"/>
  <c r="O59" i="2" a="1"/>
  <c r="O59" i="2" s="1"/>
  <c r="O51" i="2" a="1"/>
  <c r="O51" i="2" s="1"/>
  <c r="O43" i="2" a="1"/>
  <c r="O43" i="2" s="1"/>
  <c r="O34" i="2" a="1"/>
  <c r="O34" i="2" s="1"/>
  <c r="O26" i="2" a="1"/>
  <c r="O26" i="2" s="1"/>
  <c r="O18" i="2" a="1"/>
  <c r="O18" i="2" s="1"/>
  <c r="O58" i="2" a="1"/>
  <c r="O58" i="2" s="1"/>
  <c r="O50" i="2" a="1"/>
  <c r="O50" i="2" s="1"/>
  <c r="O42" i="2" a="1"/>
  <c r="O42" i="2" s="1"/>
  <c r="O33" i="2" a="1"/>
  <c r="O33" i="2" s="1"/>
  <c r="O25" i="2" a="1"/>
  <c r="O25" i="2" s="1"/>
  <c r="O17" i="2" a="1"/>
  <c r="O17" i="2" s="1"/>
  <c r="E12" i="2" a="1"/>
  <c r="E12" i="2" s="1"/>
  <c r="H15" i="2" a="1"/>
  <c r="H15" i="2" s="1"/>
  <c r="L15" i="2" a="1"/>
  <c r="L15" i="2" s="1"/>
  <c r="P15" i="2" a="1"/>
  <c r="P15" i="2" s="1"/>
  <c r="H23" i="2" a="1"/>
  <c r="H23" i="2" s="1"/>
  <c r="L23" i="2" a="1"/>
  <c r="L23" i="2" s="1"/>
  <c r="P23" i="2" a="1"/>
  <c r="P23" i="2" s="1"/>
  <c r="H31" i="2" a="1"/>
  <c r="H31" i="2" s="1"/>
  <c r="L31" i="2" a="1"/>
  <c r="L31" i="2" s="1"/>
  <c r="P31" i="2" a="1"/>
  <c r="P31" i="2" s="1"/>
  <c r="H40" i="2" a="1"/>
  <c r="H40" i="2" s="1"/>
  <c r="L40" i="2" a="1"/>
  <c r="L40" i="2" s="1"/>
  <c r="P40" i="2" a="1"/>
  <c r="P40" i="2" s="1"/>
  <c r="H48" i="2" a="1"/>
  <c r="H48" i="2" s="1"/>
  <c r="L48" i="2" a="1"/>
  <c r="L48" i="2" s="1"/>
  <c r="P48" i="2" a="1"/>
  <c r="P48" i="2" s="1"/>
  <c r="H56" i="2" a="1"/>
  <c r="H56" i="2" s="1"/>
  <c r="L56" i="2" a="1"/>
  <c r="L56" i="2" s="1"/>
  <c r="P56" i="2" a="1"/>
  <c r="P56" i="2" s="1"/>
  <c r="H66" i="2" a="1"/>
  <c r="H66" i="2" s="1"/>
  <c r="H16" i="2" a="1"/>
  <c r="H16" i="2" s="1"/>
  <c r="L16" i="2" a="1"/>
  <c r="L16" i="2" s="1"/>
  <c r="P16" i="2" a="1"/>
  <c r="P16" i="2" s="1"/>
  <c r="H24" i="2" a="1"/>
  <c r="H24" i="2" s="1"/>
  <c r="L24" i="2" a="1"/>
  <c r="L24" i="2" s="1"/>
  <c r="P24" i="2" a="1"/>
  <c r="P24" i="2" s="1"/>
  <c r="H32" i="2" a="1"/>
  <c r="H32" i="2" s="1"/>
  <c r="L32" i="2" a="1"/>
  <c r="L32" i="2" s="1"/>
  <c r="P32" i="2" a="1"/>
  <c r="P32" i="2" s="1"/>
  <c r="H41" i="2" a="1"/>
  <c r="H41" i="2" s="1"/>
  <c r="L41" i="2" a="1"/>
  <c r="L41" i="2" s="1"/>
  <c r="P41" i="2" a="1"/>
  <c r="P41" i="2" s="1"/>
  <c r="H49" i="2" a="1"/>
  <c r="H49" i="2" s="1"/>
  <c r="L49" i="2" a="1"/>
  <c r="L49" i="2" s="1"/>
  <c r="P49" i="2" a="1"/>
  <c r="P49" i="2" s="1"/>
  <c r="H57" i="2" a="1"/>
  <c r="H57" i="2" s="1"/>
  <c r="L57" i="2" a="1"/>
  <c r="L57" i="2" s="1"/>
  <c r="P57" i="2" a="1"/>
  <c r="P57" i="2" s="1"/>
  <c r="P65" i="2" a="1"/>
  <c r="P65" i="2" s="1"/>
  <c r="L67" i="2" a="1"/>
  <c r="L67" i="2" s="1"/>
  <c r="L69" i="2" a="1"/>
  <c r="L69" i="2" s="1"/>
  <c r="P70" i="2" a="1"/>
  <c r="P70" i="2" s="1"/>
  <c r="H25" i="2" a="1"/>
  <c r="H25" i="2" s="1"/>
  <c r="L25" i="2" a="1"/>
  <c r="L25" i="2" s="1"/>
  <c r="P25" i="2" a="1"/>
  <c r="P25" i="2" s="1"/>
  <c r="H33" i="2" a="1"/>
  <c r="H33" i="2" s="1"/>
  <c r="L33" i="2" a="1"/>
  <c r="L33" i="2" s="1"/>
  <c r="P33" i="2" a="1"/>
  <c r="P33" i="2" s="1"/>
  <c r="H42" i="2" a="1"/>
  <c r="H42" i="2" s="1"/>
  <c r="L42" i="2" a="1"/>
  <c r="L42" i="2" s="1"/>
  <c r="P42" i="2" a="1"/>
  <c r="P42" i="2" s="1"/>
  <c r="H50" i="2" a="1"/>
  <c r="H50" i="2" s="1"/>
  <c r="L50" i="2" a="1"/>
  <c r="L50" i="2" s="1"/>
  <c r="P50" i="2" a="1"/>
  <c r="P50" i="2" s="1"/>
  <c r="H58" i="2" a="1"/>
  <c r="H58" i="2" s="1"/>
  <c r="L58" i="2" a="1"/>
  <c r="L58" i="2" s="1"/>
  <c r="P58" i="2" a="1"/>
  <c r="P58" i="2" s="1"/>
  <c r="L65" i="2" a="1"/>
  <c r="L65" i="2" s="1"/>
  <c r="L68" i="2" a="1"/>
  <c r="L68" i="2" s="1"/>
  <c r="H70" i="2" a="1"/>
  <c r="H70" i="2" s="1"/>
  <c r="H18" i="2" a="1"/>
  <c r="H18" i="2" s="1"/>
  <c r="L18" i="2" a="1"/>
  <c r="L18" i="2" s="1"/>
  <c r="P18" i="2" a="1"/>
  <c r="P18" i="2" s="1"/>
  <c r="H26" i="2" a="1"/>
  <c r="H26" i="2" s="1"/>
  <c r="L26" i="2" a="1"/>
  <c r="L26" i="2" s="1"/>
  <c r="P26" i="2" a="1"/>
  <c r="P26" i="2" s="1"/>
  <c r="H34" i="2" a="1"/>
  <c r="H34" i="2" s="1"/>
  <c r="L34" i="2" a="1"/>
  <c r="L34" i="2" s="1"/>
  <c r="P34" i="2" a="1"/>
  <c r="P34" i="2" s="1"/>
  <c r="H43" i="2" a="1"/>
  <c r="H43" i="2" s="1"/>
  <c r="L43" i="2" a="1"/>
  <c r="L43" i="2" s="1"/>
  <c r="P43" i="2" a="1"/>
  <c r="P43" i="2" s="1"/>
  <c r="H51" i="2" a="1"/>
  <c r="H51" i="2" s="1"/>
  <c r="L51" i="2" a="1"/>
  <c r="L51" i="2" s="1"/>
  <c r="P51" i="2" a="1"/>
  <c r="P51" i="2" s="1"/>
  <c r="H59" i="2" a="1"/>
  <c r="H59" i="2" s="1"/>
  <c r="L59" i="2" a="1"/>
  <c r="L59" i="2" s="1"/>
  <c r="P59" i="2" a="1"/>
  <c r="P59" i="2" s="1"/>
  <c r="P64" i="2" a="1"/>
  <c r="P64" i="2" s="1"/>
  <c r="H65" i="2" a="1"/>
  <c r="H65" i="2" s="1"/>
  <c r="H67" i="2" a="1"/>
  <c r="H67" i="2" s="1"/>
  <c r="H19" i="2" a="1"/>
  <c r="H19" i="2" s="1"/>
  <c r="L19" i="2" a="1"/>
  <c r="L19" i="2" s="1"/>
  <c r="P19" i="2" a="1"/>
  <c r="P19" i="2" s="1"/>
  <c r="H27" i="2" a="1"/>
  <c r="H27" i="2" s="1"/>
  <c r="L27" i="2" a="1"/>
  <c r="L27" i="2" s="1"/>
  <c r="P27" i="2" a="1"/>
  <c r="P27" i="2" s="1"/>
  <c r="H35" i="2" a="1"/>
  <c r="H35" i="2" s="1"/>
  <c r="L35" i="2" a="1"/>
  <c r="L35" i="2" s="1"/>
  <c r="P35" i="2" a="1"/>
  <c r="P35" i="2" s="1"/>
  <c r="H44" i="2" a="1"/>
  <c r="H44" i="2" s="1"/>
  <c r="L44" i="2" a="1"/>
  <c r="L44" i="2" s="1"/>
  <c r="P44" i="2" a="1"/>
  <c r="P44" i="2" s="1"/>
  <c r="H52" i="2" a="1"/>
  <c r="H52" i="2" s="1"/>
  <c r="L52" i="2" a="1"/>
  <c r="L52" i="2" s="1"/>
  <c r="P52" i="2" a="1"/>
  <c r="P52" i="2" s="1"/>
  <c r="L60" i="2" a="1"/>
  <c r="L60" i="2" s="1"/>
  <c r="P60" i="2" a="1"/>
  <c r="P60" i="2" s="1"/>
  <c r="H136" i="2" a="1"/>
  <c r="H136" i="2" s="1"/>
  <c r="H128" i="2" a="1"/>
  <c r="H128" i="2" s="1"/>
  <c r="H135" i="2" a="1"/>
  <c r="H135" i="2" s="1"/>
  <c r="H127" i="2" a="1"/>
  <c r="H127" i="2" s="1"/>
  <c r="H142" i="2" a="1"/>
  <c r="H142" i="2" s="1"/>
  <c r="H134" i="2" a="1"/>
  <c r="H134" i="2" s="1"/>
  <c r="H141" i="2" a="1"/>
  <c r="H141" i="2" s="1"/>
  <c r="H133" i="2" a="1"/>
  <c r="H133" i="2" s="1"/>
  <c r="H140" i="2" a="1"/>
  <c r="H140" i="2" s="1"/>
  <c r="H132" i="2" a="1"/>
  <c r="H132" i="2" s="1"/>
  <c r="H139" i="2" a="1"/>
  <c r="H139" i="2" s="1"/>
  <c r="H138" i="2" a="1"/>
  <c r="H138" i="2" s="1"/>
  <c r="H130" i="2" a="1"/>
  <c r="H130" i="2" s="1"/>
  <c r="H137" i="2" a="1"/>
  <c r="H137" i="2" s="1"/>
  <c r="H129" i="2" a="1"/>
  <c r="H129" i="2" s="1"/>
  <c r="H120" i="2" a="1"/>
  <c r="H120" i="2" s="1"/>
  <c r="H112" i="2" a="1"/>
  <c r="H112" i="2" s="1"/>
  <c r="H104" i="2" a="1"/>
  <c r="H104" i="2" s="1"/>
  <c r="H96" i="2" a="1"/>
  <c r="H96" i="2" s="1"/>
  <c r="H88" i="2" a="1"/>
  <c r="H88" i="2" s="1"/>
  <c r="H80" i="2" a="1"/>
  <c r="H80" i="2" s="1"/>
  <c r="H72" i="2" a="1"/>
  <c r="H72" i="2" s="1"/>
  <c r="H119" i="2" a="1"/>
  <c r="H119" i="2" s="1"/>
  <c r="H111" i="2" a="1"/>
  <c r="H111" i="2" s="1"/>
  <c r="H103" i="2" a="1"/>
  <c r="H103" i="2" s="1"/>
  <c r="H95" i="2" a="1"/>
  <c r="H95" i="2" s="1"/>
  <c r="H87" i="2" a="1"/>
  <c r="H87" i="2" s="1"/>
  <c r="H79" i="2" a="1"/>
  <c r="H79" i="2" s="1"/>
  <c r="H71" i="2" a="1"/>
  <c r="H71" i="2" s="1"/>
  <c r="H118" i="2" a="1"/>
  <c r="H118" i="2" s="1"/>
  <c r="H110" i="2" a="1"/>
  <c r="H110" i="2" s="1"/>
  <c r="H102" i="2" a="1"/>
  <c r="H102" i="2" s="1"/>
  <c r="H94" i="2" a="1"/>
  <c r="H94" i="2" s="1"/>
  <c r="H86" i="2" a="1"/>
  <c r="H86" i="2" s="1"/>
  <c r="H78" i="2" a="1"/>
  <c r="H78" i="2" s="1"/>
  <c r="H117" i="2" a="1"/>
  <c r="H117" i="2" s="1"/>
  <c r="H109" i="2" a="1"/>
  <c r="H109" i="2" s="1"/>
  <c r="H101" i="2" a="1"/>
  <c r="H101" i="2" s="1"/>
  <c r="H93" i="2" a="1"/>
  <c r="H93" i="2" s="1"/>
  <c r="H85" i="2" a="1"/>
  <c r="H85" i="2" s="1"/>
  <c r="H77" i="2" a="1"/>
  <c r="H77" i="2" s="1"/>
  <c r="H131" i="2" a="1"/>
  <c r="H131" i="2" s="1"/>
  <c r="H116" i="2" a="1"/>
  <c r="H116" i="2" s="1"/>
  <c r="H108" i="2" a="1"/>
  <c r="H108" i="2" s="1"/>
  <c r="H100" i="2" a="1"/>
  <c r="H100" i="2" s="1"/>
  <c r="H92" i="2" a="1"/>
  <c r="H92" i="2" s="1"/>
  <c r="H84" i="2" a="1"/>
  <c r="H84" i="2" s="1"/>
  <c r="H76" i="2" a="1"/>
  <c r="H76" i="2" s="1"/>
  <c r="H126" i="2" a="1"/>
  <c r="H126" i="2" s="1"/>
  <c r="H123" i="2" a="1"/>
  <c r="H123" i="2" s="1"/>
  <c r="H115" i="2" a="1"/>
  <c r="H115" i="2" s="1"/>
  <c r="H107" i="2" a="1"/>
  <c r="H107" i="2" s="1"/>
  <c r="H99" i="2" a="1"/>
  <c r="H99" i="2" s="1"/>
  <c r="H91" i="2" a="1"/>
  <c r="H91" i="2" s="1"/>
  <c r="H83" i="2" a="1"/>
  <c r="H83" i="2" s="1"/>
  <c r="H75" i="2" a="1"/>
  <c r="H75" i="2" s="1"/>
  <c r="H122" i="2" a="1"/>
  <c r="H122" i="2" s="1"/>
  <c r="H114" i="2" a="1"/>
  <c r="H114" i="2" s="1"/>
  <c r="H106" i="2" a="1"/>
  <c r="H106" i="2" s="1"/>
  <c r="H98" i="2" a="1"/>
  <c r="H98" i="2" s="1"/>
  <c r="H90" i="2" a="1"/>
  <c r="H90" i="2" s="1"/>
  <c r="H82" i="2" a="1"/>
  <c r="H82" i="2" s="1"/>
  <c r="H74" i="2" a="1"/>
  <c r="H74" i="2" s="1"/>
  <c r="H124" i="2" a="1"/>
  <c r="H124" i="2" s="1"/>
  <c r="H121" i="2" a="1"/>
  <c r="H121" i="2" s="1"/>
  <c r="H113" i="2" a="1"/>
  <c r="H113" i="2" s="1"/>
  <c r="H105" i="2" a="1"/>
  <c r="H105" i="2" s="1"/>
  <c r="H97" i="2" a="1"/>
  <c r="H97" i="2" s="1"/>
  <c r="H89" i="2" a="1"/>
  <c r="H89" i="2" s="1"/>
  <c r="H81" i="2" a="1"/>
  <c r="H81" i="2" s="1"/>
  <c r="H73" i="2" a="1"/>
  <c r="H73" i="2" s="1"/>
  <c r="L136" i="2" a="1"/>
  <c r="L136" i="2" s="1"/>
  <c r="L128" i="2" a="1"/>
  <c r="L128" i="2" s="1"/>
  <c r="L135" i="2" a="1"/>
  <c r="L135" i="2" s="1"/>
  <c r="L127" i="2" a="1"/>
  <c r="L127" i="2" s="1"/>
  <c r="L142" i="2" a="1"/>
  <c r="L142" i="2" s="1"/>
  <c r="L134" i="2" a="1"/>
  <c r="L134" i="2" s="1"/>
  <c r="L126" i="2" a="1"/>
  <c r="L126" i="2" s="1"/>
  <c r="L141" i="2" a="1"/>
  <c r="L141" i="2" s="1"/>
  <c r="L133" i="2" a="1"/>
  <c r="L133" i="2" s="1"/>
  <c r="L140" i="2" a="1"/>
  <c r="L140" i="2" s="1"/>
  <c r="L132" i="2" a="1"/>
  <c r="L132" i="2" s="1"/>
  <c r="L139" i="2" a="1"/>
  <c r="L139" i="2" s="1"/>
  <c r="L138" i="2" a="1"/>
  <c r="L138" i="2" s="1"/>
  <c r="L130" i="2" a="1"/>
  <c r="L130" i="2" s="1"/>
  <c r="L137" i="2" a="1"/>
  <c r="L137" i="2" s="1"/>
  <c r="L129" i="2" a="1"/>
  <c r="L129" i="2" s="1"/>
  <c r="L120" i="2" a="1"/>
  <c r="L120" i="2" s="1"/>
  <c r="L112" i="2" a="1"/>
  <c r="L112" i="2" s="1"/>
  <c r="L104" i="2" a="1"/>
  <c r="L104" i="2" s="1"/>
  <c r="L96" i="2" a="1"/>
  <c r="L96" i="2" s="1"/>
  <c r="L88" i="2" a="1"/>
  <c r="L88" i="2" s="1"/>
  <c r="L80" i="2" a="1"/>
  <c r="L80" i="2" s="1"/>
  <c r="L72" i="2" a="1"/>
  <c r="L72" i="2" s="1"/>
  <c r="L124" i="2" a="1"/>
  <c r="L124" i="2" s="1"/>
  <c r="L119" i="2" a="1"/>
  <c r="L119" i="2" s="1"/>
  <c r="L111" i="2" a="1"/>
  <c r="L111" i="2" s="1"/>
  <c r="L103" i="2" a="1"/>
  <c r="L103" i="2" s="1"/>
  <c r="L95" i="2" a="1"/>
  <c r="L95" i="2" s="1"/>
  <c r="L87" i="2" a="1"/>
  <c r="L87" i="2" s="1"/>
  <c r="L79" i="2" a="1"/>
  <c r="L79" i="2" s="1"/>
  <c r="L71" i="2" a="1"/>
  <c r="L71" i="2" s="1"/>
  <c r="L63" i="2" a="1"/>
  <c r="L63" i="2" s="1"/>
  <c r="L118" i="2" a="1"/>
  <c r="L118" i="2" s="1"/>
  <c r="L110" i="2" a="1"/>
  <c r="L110" i="2" s="1"/>
  <c r="L102" i="2" a="1"/>
  <c r="L102" i="2" s="1"/>
  <c r="L94" i="2" a="1"/>
  <c r="L94" i="2" s="1"/>
  <c r="L86" i="2" a="1"/>
  <c r="L86" i="2" s="1"/>
  <c r="L78" i="2" a="1"/>
  <c r="L78" i="2" s="1"/>
  <c r="L131" i="2" a="1"/>
  <c r="L131" i="2" s="1"/>
  <c r="L117" i="2" a="1"/>
  <c r="L117" i="2" s="1"/>
  <c r="L109" i="2" a="1"/>
  <c r="L109" i="2" s="1"/>
  <c r="L101" i="2" a="1"/>
  <c r="L101" i="2" s="1"/>
  <c r="L93" i="2" a="1"/>
  <c r="L93" i="2" s="1"/>
  <c r="L85" i="2" a="1"/>
  <c r="L85" i="2" s="1"/>
  <c r="L77" i="2" a="1"/>
  <c r="L77" i="2" s="1"/>
  <c r="L116" i="2" a="1"/>
  <c r="L116" i="2" s="1"/>
  <c r="L108" i="2" a="1"/>
  <c r="L108" i="2" s="1"/>
  <c r="L100" i="2" a="1"/>
  <c r="L100" i="2" s="1"/>
  <c r="L92" i="2" a="1"/>
  <c r="L92" i="2" s="1"/>
  <c r="L84" i="2" a="1"/>
  <c r="L84" i="2" s="1"/>
  <c r="L76" i="2" a="1"/>
  <c r="L76" i="2" s="1"/>
  <c r="L123" i="2" a="1"/>
  <c r="L123" i="2" s="1"/>
  <c r="L115" i="2" a="1"/>
  <c r="L115" i="2" s="1"/>
  <c r="L107" i="2" a="1"/>
  <c r="L107" i="2" s="1"/>
  <c r="L99" i="2" a="1"/>
  <c r="L99" i="2" s="1"/>
  <c r="L91" i="2" a="1"/>
  <c r="L91" i="2" s="1"/>
  <c r="L83" i="2" a="1"/>
  <c r="L83" i="2" s="1"/>
  <c r="L75" i="2" a="1"/>
  <c r="L75" i="2" s="1"/>
  <c r="L122" i="2" a="1"/>
  <c r="L122" i="2" s="1"/>
  <c r="L114" i="2" a="1"/>
  <c r="L114" i="2" s="1"/>
  <c r="L106" i="2" a="1"/>
  <c r="L106" i="2" s="1"/>
  <c r="L98" i="2" a="1"/>
  <c r="L98" i="2" s="1"/>
  <c r="L90" i="2" a="1"/>
  <c r="L90" i="2" s="1"/>
  <c r="L82" i="2" a="1"/>
  <c r="L82" i="2" s="1"/>
  <c r="L74" i="2" a="1"/>
  <c r="L74" i="2" s="1"/>
  <c r="L121" i="2" a="1"/>
  <c r="L121" i="2" s="1"/>
  <c r="L113" i="2" a="1"/>
  <c r="L113" i="2" s="1"/>
  <c r="L105" i="2" a="1"/>
  <c r="L105" i="2" s="1"/>
  <c r="L97" i="2" a="1"/>
  <c r="L97" i="2" s="1"/>
  <c r="L89" i="2" a="1"/>
  <c r="L89" i="2" s="1"/>
  <c r="L81" i="2" a="1"/>
  <c r="L81" i="2" s="1"/>
  <c r="L73" i="2" a="1"/>
  <c r="L73" i="2" s="1"/>
  <c r="P136" i="2" a="1"/>
  <c r="P136" i="2" s="1"/>
  <c r="P128" i="2" a="1"/>
  <c r="P128" i="2" s="1"/>
  <c r="P135" i="2" a="1"/>
  <c r="P135" i="2" s="1"/>
  <c r="P127" i="2" a="1"/>
  <c r="P127" i="2" s="1"/>
  <c r="P142" i="2" a="1"/>
  <c r="P142" i="2" s="1"/>
  <c r="P134" i="2" a="1"/>
  <c r="P134" i="2" s="1"/>
  <c r="P126" i="2" a="1"/>
  <c r="P126" i="2" s="1"/>
  <c r="P141" i="2" a="1"/>
  <c r="P141" i="2" s="1"/>
  <c r="P133" i="2" a="1"/>
  <c r="P133" i="2" s="1"/>
  <c r="P140" i="2" a="1"/>
  <c r="P140" i="2" s="1"/>
  <c r="P132" i="2" a="1"/>
  <c r="P132" i="2" s="1"/>
  <c r="P123" i="2" a="1"/>
  <c r="P123" i="2" s="1"/>
  <c r="P139" i="2" a="1"/>
  <c r="P139" i="2" s="1"/>
  <c r="P138" i="2" a="1"/>
  <c r="P138" i="2" s="1"/>
  <c r="P130" i="2" a="1"/>
  <c r="P130" i="2" s="1"/>
  <c r="P137" i="2" a="1"/>
  <c r="P137" i="2" s="1"/>
  <c r="P129" i="2" a="1"/>
  <c r="P129" i="2" s="1"/>
  <c r="P120" i="2" a="1"/>
  <c r="P120" i="2" s="1"/>
  <c r="P112" i="2" a="1"/>
  <c r="P112" i="2" s="1"/>
  <c r="P104" i="2" a="1"/>
  <c r="P104" i="2" s="1"/>
  <c r="P96" i="2" a="1"/>
  <c r="P96" i="2" s="1"/>
  <c r="P88" i="2" a="1"/>
  <c r="P88" i="2" s="1"/>
  <c r="P80" i="2" a="1"/>
  <c r="P80" i="2" s="1"/>
  <c r="P72" i="2" a="1"/>
  <c r="P72" i="2" s="1"/>
  <c r="P119" i="2" a="1"/>
  <c r="P119" i="2" s="1"/>
  <c r="P111" i="2" a="1"/>
  <c r="P111" i="2" s="1"/>
  <c r="P103" i="2" a="1"/>
  <c r="P103" i="2" s="1"/>
  <c r="P95" i="2" a="1"/>
  <c r="P95" i="2" s="1"/>
  <c r="P87" i="2" a="1"/>
  <c r="P87" i="2" s="1"/>
  <c r="P79" i="2" a="1"/>
  <c r="P79" i="2" s="1"/>
  <c r="P71" i="2" a="1"/>
  <c r="P71" i="2" s="1"/>
  <c r="P63" i="2" a="1"/>
  <c r="P63" i="2" s="1"/>
  <c r="P131" i="2" a="1"/>
  <c r="P131" i="2" s="1"/>
  <c r="P118" i="2" a="1"/>
  <c r="P118" i="2" s="1"/>
  <c r="P110" i="2" a="1"/>
  <c r="P110" i="2" s="1"/>
  <c r="P102" i="2" a="1"/>
  <c r="P102" i="2" s="1"/>
  <c r="P94" i="2" a="1"/>
  <c r="P94" i="2" s="1"/>
  <c r="P86" i="2" a="1"/>
  <c r="P86" i="2" s="1"/>
  <c r="P78" i="2" a="1"/>
  <c r="P78" i="2" s="1"/>
  <c r="P124" i="2" a="1"/>
  <c r="P124" i="2" s="1"/>
  <c r="P117" i="2" a="1"/>
  <c r="P117" i="2" s="1"/>
  <c r="P109" i="2" a="1"/>
  <c r="P109" i="2" s="1"/>
  <c r="P101" i="2" a="1"/>
  <c r="P101" i="2" s="1"/>
  <c r="P93" i="2" a="1"/>
  <c r="P93" i="2" s="1"/>
  <c r="P85" i="2" a="1"/>
  <c r="P85" i="2" s="1"/>
  <c r="P77" i="2" a="1"/>
  <c r="P77" i="2" s="1"/>
  <c r="P116" i="2" a="1"/>
  <c r="P116" i="2" s="1"/>
  <c r="P108" i="2" a="1"/>
  <c r="P108" i="2" s="1"/>
  <c r="P100" i="2" a="1"/>
  <c r="P100" i="2" s="1"/>
  <c r="P92" i="2" a="1"/>
  <c r="P92" i="2" s="1"/>
  <c r="P84" i="2" a="1"/>
  <c r="P84" i="2" s="1"/>
  <c r="P76" i="2" a="1"/>
  <c r="P76" i="2" s="1"/>
  <c r="P115" i="2" a="1"/>
  <c r="P115" i="2" s="1"/>
  <c r="P107" i="2" a="1"/>
  <c r="P107" i="2" s="1"/>
  <c r="P99" i="2" a="1"/>
  <c r="P99" i="2" s="1"/>
  <c r="P91" i="2" a="1"/>
  <c r="P91" i="2" s="1"/>
  <c r="P83" i="2" a="1"/>
  <c r="P83" i="2" s="1"/>
  <c r="P75" i="2" a="1"/>
  <c r="P75" i="2" s="1"/>
  <c r="P122" i="2" a="1"/>
  <c r="P122" i="2" s="1"/>
  <c r="P114" i="2" a="1"/>
  <c r="P114" i="2" s="1"/>
  <c r="P106" i="2" a="1"/>
  <c r="P106" i="2" s="1"/>
  <c r="P98" i="2" a="1"/>
  <c r="P98" i="2" s="1"/>
  <c r="P90" i="2" a="1"/>
  <c r="P90" i="2" s="1"/>
  <c r="P82" i="2" a="1"/>
  <c r="P82" i="2" s="1"/>
  <c r="P74" i="2" a="1"/>
  <c r="P74" i="2" s="1"/>
  <c r="P121" i="2" a="1"/>
  <c r="P121" i="2" s="1"/>
  <c r="P113" i="2" a="1"/>
  <c r="P113" i="2" s="1"/>
  <c r="P105" i="2" a="1"/>
  <c r="P105" i="2" s="1"/>
  <c r="P97" i="2" a="1"/>
  <c r="P97" i="2" s="1"/>
  <c r="P89" i="2" a="1"/>
  <c r="P89" i="2" s="1"/>
  <c r="P81" i="2" a="1"/>
  <c r="P81" i="2" s="1"/>
  <c r="P73" i="2" a="1"/>
  <c r="P73" i="2" s="1"/>
  <c r="L9" i="2" a="1"/>
  <c r="L12" i="2" a="1"/>
  <c r="L12" i="2" s="1"/>
  <c r="P12" i="2" a="1"/>
  <c r="P12" i="2" s="1"/>
  <c r="H20" i="2" a="1"/>
  <c r="H20" i="2" s="1"/>
  <c r="L20" i="2" a="1"/>
  <c r="L20" i="2" s="1"/>
  <c r="P20" i="2" a="1"/>
  <c r="P20" i="2" s="1"/>
  <c r="H28" i="2" a="1"/>
  <c r="H28" i="2" s="1"/>
  <c r="L28" i="2" a="1"/>
  <c r="L28" i="2" s="1"/>
  <c r="P28" i="2" a="1"/>
  <c r="P28" i="2" s="1"/>
  <c r="H37" i="2" a="1"/>
  <c r="H37" i="2" s="1"/>
  <c r="L37" i="2" a="1"/>
  <c r="L37" i="2" s="1"/>
  <c r="P37" i="2" a="1"/>
  <c r="P37" i="2" s="1"/>
  <c r="H45" i="2" a="1"/>
  <c r="H45" i="2" s="1"/>
  <c r="L45" i="2" a="1"/>
  <c r="L45" i="2" s="1"/>
  <c r="P45" i="2" a="1"/>
  <c r="P45" i="2" s="1"/>
  <c r="H53" i="2" a="1"/>
  <c r="H53" i="2" s="1"/>
  <c r="L53" i="2" a="1"/>
  <c r="L53" i="2" s="1"/>
  <c r="P53" i="2" a="1"/>
  <c r="P53" i="2" s="1"/>
  <c r="H61" i="2" a="1"/>
  <c r="H61" i="2" s="1"/>
  <c r="L61" i="2" a="1"/>
  <c r="L61" i="2" s="1"/>
  <c r="P61" i="2" a="1"/>
  <c r="P61" i="2" s="1"/>
  <c r="H64" i="2" a="1"/>
  <c r="H64" i="2" s="1"/>
  <c r="H68" i="2" a="1"/>
  <c r="H68" i="2" s="1"/>
  <c r="H69" i="2" a="1"/>
  <c r="H69" i="2" s="1"/>
  <c r="P69" i="2" a="1"/>
  <c r="P69" i="2" s="1"/>
  <c r="H12" i="2" a="1"/>
  <c r="H12" i="2" s="1"/>
  <c r="H13" i="2" a="1"/>
  <c r="H13" i="2" s="1"/>
  <c r="L13" i="2" a="1"/>
  <c r="L13" i="2" s="1"/>
  <c r="P13" i="2" a="1"/>
  <c r="P13" i="2" s="1"/>
  <c r="H21" i="2" a="1"/>
  <c r="H21" i="2" s="1"/>
  <c r="L21" i="2" a="1"/>
  <c r="L21" i="2" s="1"/>
  <c r="P21" i="2" a="1"/>
  <c r="P21" i="2" s="1"/>
  <c r="H29" i="2" a="1"/>
  <c r="H29" i="2" s="1"/>
  <c r="L29" i="2" a="1"/>
  <c r="L29" i="2" s="1"/>
  <c r="P29" i="2" a="1"/>
  <c r="P29" i="2" s="1"/>
  <c r="H38" i="2" a="1"/>
  <c r="H38" i="2" s="1"/>
  <c r="L38" i="2" a="1"/>
  <c r="L38" i="2" s="1"/>
  <c r="P38" i="2" a="1"/>
  <c r="P38" i="2" s="1"/>
  <c r="H46" i="2" a="1"/>
  <c r="H46" i="2" s="1"/>
  <c r="L46" i="2" a="1"/>
  <c r="L46" i="2" s="1"/>
  <c r="P46" i="2" a="1"/>
  <c r="P46" i="2" s="1"/>
  <c r="H54" i="2" a="1"/>
  <c r="H54" i="2" s="1"/>
  <c r="L54" i="2" a="1"/>
  <c r="L54" i="2" s="1"/>
  <c r="P54" i="2" a="1"/>
  <c r="P54" i="2" s="1"/>
  <c r="H62" i="2" a="1"/>
  <c r="H62" i="2" s="1"/>
  <c r="L62" i="2" a="1"/>
  <c r="L62" i="2" s="1"/>
  <c r="P62" i="2" a="1"/>
  <c r="P62" i="2" s="1"/>
  <c r="L66" i="2" a="1"/>
  <c r="L66" i="2" s="1"/>
  <c r="L70" i="2" a="1"/>
  <c r="L70" i="2" s="1"/>
  <c r="H22" i="2" a="1"/>
  <c r="H22" i="2" s="1"/>
  <c r="L22" i="2" a="1"/>
  <c r="L22" i="2" s="1"/>
  <c r="P22" i="2" a="1"/>
  <c r="P22" i="2" s="1"/>
  <c r="H30" i="2" a="1"/>
  <c r="H30" i="2" s="1"/>
  <c r="L30" i="2" a="1"/>
  <c r="L30" i="2" s="1"/>
  <c r="P30" i="2" a="1"/>
  <c r="P30" i="2" s="1"/>
  <c r="H39" i="2" a="1"/>
  <c r="H39" i="2" s="1"/>
  <c r="L39" i="2" a="1"/>
  <c r="L39" i="2" s="1"/>
  <c r="P39" i="2" a="1"/>
  <c r="P39" i="2" s="1"/>
  <c r="H47" i="2" a="1"/>
  <c r="H47" i="2" s="1"/>
  <c r="L47" i="2" a="1"/>
  <c r="L47" i="2" s="1"/>
  <c r="P47" i="2" a="1"/>
  <c r="P47" i="2" s="1"/>
  <c r="H55" i="2" a="1"/>
  <c r="H55" i="2" s="1"/>
  <c r="L55" i="2" a="1"/>
  <c r="L55" i="2" s="1"/>
  <c r="P55" i="2" a="1"/>
  <c r="P55" i="2" s="1"/>
  <c r="H63" i="2" a="1"/>
  <c r="H63" i="2" s="1"/>
  <c r="P67" i="2" a="1"/>
  <c r="P67" i="2" s="1"/>
  <c r="P68" i="2" a="1"/>
  <c r="P68" i="2" s="1"/>
  <c r="G149" i="3" a="1"/>
  <c r="G149" i="3" s="1"/>
  <c r="G146" i="3" a="1"/>
  <c r="G146" i="3" s="1"/>
  <c r="G148" i="3" a="1"/>
  <c r="G148" i="3" s="1"/>
  <c r="G144" i="3" a="1"/>
  <c r="G144" i="3" s="1"/>
  <c r="G142" i="3" a="1"/>
  <c r="G142" i="3" s="1"/>
  <c r="G140" i="3" a="1"/>
  <c r="G140" i="3" s="1"/>
  <c r="G138" i="3" a="1"/>
  <c r="G138" i="3" s="1"/>
  <c r="G136" i="3" a="1"/>
  <c r="G136" i="3" s="1"/>
  <c r="G134" i="3" a="1"/>
  <c r="G134" i="3" s="1"/>
  <c r="G132" i="3" a="1"/>
  <c r="G132" i="3" s="1"/>
  <c r="G130" i="3" a="1"/>
  <c r="G130" i="3" s="1"/>
  <c r="G128" i="3" a="1"/>
  <c r="G128" i="3" s="1"/>
  <c r="G147" i="3" a="1"/>
  <c r="G147" i="3" s="1"/>
  <c r="G145" i="3" a="1"/>
  <c r="G145" i="3" s="1"/>
  <c r="G143" i="3" a="1"/>
  <c r="G143" i="3" s="1"/>
  <c r="G141" i="3" a="1"/>
  <c r="G141" i="3" s="1"/>
  <c r="G139" i="3" a="1"/>
  <c r="G139" i="3" s="1"/>
  <c r="G137" i="3" a="1"/>
  <c r="G137" i="3" s="1"/>
  <c r="G135" i="3" a="1"/>
  <c r="G135" i="3" s="1"/>
  <c r="G133" i="3" a="1"/>
  <c r="G133" i="3" s="1"/>
  <c r="G131" i="3" a="1"/>
  <c r="G131" i="3" s="1"/>
  <c r="G129" i="3" a="1"/>
  <c r="G129" i="3" s="1"/>
  <c r="G127" i="3" a="1"/>
  <c r="G127" i="3" s="1"/>
  <c r="G117" i="3" a="1"/>
  <c r="G117" i="3" s="1"/>
  <c r="G124" i="3" a="1"/>
  <c r="G124" i="3" s="1"/>
  <c r="G123" i="3" a="1"/>
  <c r="G123" i="3" s="1"/>
  <c r="G122" i="3" a="1"/>
  <c r="G122" i="3" s="1"/>
  <c r="G126" i="3" a="1"/>
  <c r="G126" i="3" s="1"/>
  <c r="G121" i="3" a="1"/>
  <c r="G121" i="3" s="1"/>
  <c r="G120" i="3" a="1"/>
  <c r="G120" i="3" s="1"/>
  <c r="G119" i="3" a="1"/>
  <c r="G119" i="3" s="1"/>
  <c r="G118" i="3" a="1"/>
  <c r="G118" i="3" s="1"/>
  <c r="G115" i="3" a="1"/>
  <c r="G115" i="3" s="1"/>
  <c r="G107" i="3" a="1"/>
  <c r="G107" i="3" s="1"/>
  <c r="G116" i="3" a="1"/>
  <c r="G116" i="3" s="1"/>
  <c r="G114" i="3" a="1"/>
  <c r="G114" i="3" s="1"/>
  <c r="G106" i="3" a="1"/>
  <c r="G106" i="3" s="1"/>
  <c r="G113" i="3" a="1"/>
  <c r="G113" i="3" s="1"/>
  <c r="G112" i="3" a="1"/>
  <c r="G112" i="3" s="1"/>
  <c r="G104" i="3" a="1"/>
  <c r="G104" i="3" s="1"/>
  <c r="G111" i="3" a="1"/>
  <c r="G111" i="3" s="1"/>
  <c r="G110" i="3" a="1"/>
  <c r="G110" i="3" s="1"/>
  <c r="G109" i="3" a="1"/>
  <c r="G109" i="3" s="1"/>
  <c r="G108" i="3" a="1"/>
  <c r="G108" i="3" s="1"/>
  <c r="G97" i="3" a="1"/>
  <c r="G97" i="3" s="1"/>
  <c r="G89" i="3" a="1"/>
  <c r="G89" i="3" s="1"/>
  <c r="G81" i="3" a="1"/>
  <c r="G81" i="3" s="1"/>
  <c r="G96" i="3" a="1"/>
  <c r="G96" i="3" s="1"/>
  <c r="G88" i="3" a="1"/>
  <c r="G88" i="3" s="1"/>
  <c r="G95" i="3" a="1"/>
  <c r="G95" i="3" s="1"/>
  <c r="G87" i="3" a="1"/>
  <c r="G87" i="3" s="1"/>
  <c r="G79" i="3" a="1"/>
  <c r="G79" i="3" s="1"/>
  <c r="G94" i="3" a="1"/>
  <c r="G94" i="3" s="1"/>
  <c r="G86" i="3" a="1"/>
  <c r="G86" i="3" s="1"/>
  <c r="G78" i="3" a="1"/>
  <c r="G78" i="3" s="1"/>
  <c r="G103" i="3" a="1"/>
  <c r="G103" i="3" s="1"/>
  <c r="G101" i="3" a="1"/>
  <c r="G101" i="3" s="1"/>
  <c r="G93" i="3" a="1"/>
  <c r="G93" i="3" s="1"/>
  <c r="G85" i="3" a="1"/>
  <c r="G85" i="3" s="1"/>
  <c r="G102" i="3" a="1"/>
  <c r="G102" i="3" s="1"/>
  <c r="G100" i="3" a="1"/>
  <c r="G100" i="3" s="1"/>
  <c r="G92" i="3" a="1"/>
  <c r="G92" i="3" s="1"/>
  <c r="G84" i="3" a="1"/>
  <c r="G84" i="3" s="1"/>
  <c r="G76" i="3" a="1"/>
  <c r="G76" i="3" s="1"/>
  <c r="G99" i="3" a="1"/>
  <c r="G99" i="3" s="1"/>
  <c r="G91" i="3" a="1"/>
  <c r="G91" i="3" s="1"/>
  <c r="G83" i="3" a="1"/>
  <c r="G83" i="3" s="1"/>
  <c r="G105" i="3" a="1"/>
  <c r="G105" i="3" s="1"/>
  <c r="G98" i="3" a="1"/>
  <c r="G98" i="3" s="1"/>
  <c r="G90" i="3" a="1"/>
  <c r="G90" i="3" s="1"/>
  <c r="G82" i="3" a="1"/>
  <c r="G82" i="3" s="1"/>
  <c r="G71" i="3" a="1"/>
  <c r="G71" i="3" s="1"/>
  <c r="G63" i="3" a="1"/>
  <c r="G63" i="3" s="1"/>
  <c r="G55" i="3" a="1"/>
  <c r="G55" i="3" s="1"/>
  <c r="G80" i="3" a="1"/>
  <c r="G80" i="3" s="1"/>
  <c r="G70" i="3" a="1"/>
  <c r="G70" i="3" s="1"/>
  <c r="G62" i="3" a="1"/>
  <c r="G62" i="3" s="1"/>
  <c r="G54" i="3" a="1"/>
  <c r="G54" i="3" s="1"/>
  <c r="G69" i="3" a="1"/>
  <c r="G69" i="3" s="1"/>
  <c r="G61" i="3" a="1"/>
  <c r="G61" i="3" s="1"/>
  <c r="G53" i="3" a="1"/>
  <c r="G53" i="3" s="1"/>
  <c r="G68" i="3" a="1"/>
  <c r="G68" i="3" s="1"/>
  <c r="G60" i="3" a="1"/>
  <c r="G60" i="3" s="1"/>
  <c r="G52" i="3" a="1"/>
  <c r="G52" i="3" s="1"/>
  <c r="G77" i="3" a="1"/>
  <c r="G77" i="3" s="1"/>
  <c r="G67" i="3" a="1"/>
  <c r="G67" i="3" s="1"/>
  <c r="G59" i="3" a="1"/>
  <c r="G59" i="3" s="1"/>
  <c r="G51" i="3" a="1"/>
  <c r="G51" i="3" s="1"/>
  <c r="G74" i="3" a="1"/>
  <c r="G74" i="3" s="1"/>
  <c r="G66" i="3" a="1"/>
  <c r="G66" i="3" s="1"/>
  <c r="G58" i="3" a="1"/>
  <c r="G58" i="3" s="1"/>
  <c r="G75" i="3" a="1"/>
  <c r="G75" i="3" s="1"/>
  <c r="G73" i="3" a="1"/>
  <c r="G73" i="3" s="1"/>
  <c r="G65" i="3" a="1"/>
  <c r="G65" i="3" s="1"/>
  <c r="G57" i="3" a="1"/>
  <c r="G57" i="3" s="1"/>
  <c r="G49" i="3" a="1"/>
  <c r="G49" i="3" s="1"/>
  <c r="G72" i="3" a="1"/>
  <c r="G72" i="3" s="1"/>
  <c r="G64" i="3" a="1"/>
  <c r="G64" i="3" s="1"/>
  <c r="G56" i="3" a="1"/>
  <c r="G56" i="3" s="1"/>
  <c r="G48" i="3" a="1"/>
  <c r="G48" i="3" s="1"/>
  <c r="G44" i="3" a="1"/>
  <c r="G44" i="3" s="1"/>
  <c r="G35" i="3" a="1"/>
  <c r="G35" i="3" s="1"/>
  <c r="G27" i="3" a="1"/>
  <c r="G27" i="3" s="1"/>
  <c r="G43" i="3" a="1"/>
  <c r="G43" i="3" s="1"/>
  <c r="G34" i="3" a="1"/>
  <c r="G34" i="3" s="1"/>
  <c r="G26" i="3" a="1"/>
  <c r="G26" i="3" s="1"/>
  <c r="G42" i="3" a="1"/>
  <c r="G42" i="3" s="1"/>
  <c r="G33" i="3" a="1"/>
  <c r="G33" i="3" s="1"/>
  <c r="G25" i="3" a="1"/>
  <c r="G25" i="3" s="1"/>
  <c r="G41" i="3" a="1"/>
  <c r="G41" i="3" s="1"/>
  <c r="G32" i="3" a="1"/>
  <c r="G32" i="3" s="1"/>
  <c r="G24" i="3" a="1"/>
  <c r="G24" i="3" s="1"/>
  <c r="G40" i="3" a="1"/>
  <c r="G40" i="3" s="1"/>
  <c r="G31" i="3" a="1"/>
  <c r="G31" i="3" s="1"/>
  <c r="G23" i="3" a="1"/>
  <c r="G23" i="3" s="1"/>
  <c r="G47" i="3" a="1"/>
  <c r="G47" i="3" s="1"/>
  <c r="G39" i="3" a="1"/>
  <c r="G39" i="3" s="1"/>
  <c r="G30" i="3" a="1"/>
  <c r="G30" i="3" s="1"/>
  <c r="G46" i="3" a="1"/>
  <c r="G46" i="3" s="1"/>
  <c r="G38" i="3" a="1"/>
  <c r="G38" i="3" s="1"/>
  <c r="G29" i="3" a="1"/>
  <c r="G29" i="3" s="1"/>
  <c r="G50" i="3" a="1"/>
  <c r="G50" i="3" s="1"/>
  <c r="G45" i="3" a="1"/>
  <c r="G45" i="3" s="1"/>
  <c r="G37" i="3" a="1"/>
  <c r="G37" i="3" s="1"/>
  <c r="G28" i="3" a="1"/>
  <c r="G28" i="3" s="1"/>
  <c r="G20" i="3" a="1"/>
  <c r="G20" i="3" s="1"/>
  <c r="G11" i="3" a="1"/>
  <c r="G11" i="3" s="1"/>
  <c r="G22" i="3" a="1"/>
  <c r="G22" i="3" s="1"/>
  <c r="G19" i="3" a="1"/>
  <c r="G19" i="3" s="1"/>
  <c r="G10" i="3" a="1"/>
  <c r="G10" i="3" s="1"/>
  <c r="G152" i="3" s="1"/>
  <c r="G168" i="3" s="1"/>
  <c r="G21" i="3" a="1"/>
  <c r="G21" i="3" s="1"/>
  <c r="G18" i="3" a="1"/>
  <c r="G18" i="3" s="1"/>
  <c r="G17" i="3" a="1"/>
  <c r="G17" i="3" s="1"/>
  <c r="G16" i="3" a="1"/>
  <c r="G16" i="3" s="1"/>
  <c r="G14" i="3" a="1"/>
  <c r="G14" i="3" s="1"/>
  <c r="G13" i="3" a="1"/>
  <c r="G13" i="3" s="1"/>
  <c r="G12" i="3" a="1"/>
  <c r="G12" i="3" s="1"/>
  <c r="K124" i="3" a="1"/>
  <c r="K124" i="3" s="1"/>
  <c r="K148" i="3" a="1"/>
  <c r="K148" i="3" s="1"/>
  <c r="K149" i="3" a="1"/>
  <c r="K149" i="3" s="1"/>
  <c r="K147" i="3" a="1"/>
  <c r="K147" i="3" s="1"/>
  <c r="K146" i="3" a="1"/>
  <c r="K146" i="3" s="1"/>
  <c r="K144" i="3" a="1"/>
  <c r="K144" i="3" s="1"/>
  <c r="K142" i="3" a="1"/>
  <c r="K142" i="3" s="1"/>
  <c r="K140" i="3" a="1"/>
  <c r="K140" i="3" s="1"/>
  <c r="K138" i="3" a="1"/>
  <c r="K138" i="3" s="1"/>
  <c r="K136" i="3" a="1"/>
  <c r="K136" i="3" s="1"/>
  <c r="K134" i="3" a="1"/>
  <c r="K134" i="3" s="1"/>
  <c r="K132" i="3" a="1"/>
  <c r="K132" i="3" s="1"/>
  <c r="K130" i="3" a="1"/>
  <c r="K130" i="3" s="1"/>
  <c r="K128" i="3" a="1"/>
  <c r="K128" i="3" s="1"/>
  <c r="K145" i="3" a="1"/>
  <c r="K145" i="3" s="1"/>
  <c r="K143" i="3" a="1"/>
  <c r="K143" i="3" s="1"/>
  <c r="K141" i="3" a="1"/>
  <c r="K141" i="3" s="1"/>
  <c r="K139" i="3" a="1"/>
  <c r="K139" i="3" s="1"/>
  <c r="K137" i="3" a="1"/>
  <c r="K137" i="3" s="1"/>
  <c r="K135" i="3" a="1"/>
  <c r="K135" i="3" s="1"/>
  <c r="K133" i="3" a="1"/>
  <c r="K133" i="3" s="1"/>
  <c r="K131" i="3" a="1"/>
  <c r="K131" i="3" s="1"/>
  <c r="K129" i="3" a="1"/>
  <c r="K129" i="3" s="1"/>
  <c r="K117" i="3" a="1"/>
  <c r="K117" i="3" s="1"/>
  <c r="K127" i="3" a="1"/>
  <c r="K127" i="3" s="1"/>
  <c r="K123" i="3" a="1"/>
  <c r="K123" i="3" s="1"/>
  <c r="K122" i="3" a="1"/>
  <c r="K122" i="3" s="1"/>
  <c r="K121" i="3" a="1"/>
  <c r="K121" i="3" s="1"/>
  <c r="K120" i="3" a="1"/>
  <c r="K120" i="3" s="1"/>
  <c r="K126" i="3" a="1"/>
  <c r="K126" i="3" s="1"/>
  <c r="K119" i="3" a="1"/>
  <c r="K119" i="3" s="1"/>
  <c r="K118" i="3" a="1"/>
  <c r="K118" i="3" s="1"/>
  <c r="K115" i="3" a="1"/>
  <c r="K115" i="3" s="1"/>
  <c r="K107" i="3" a="1"/>
  <c r="K107" i="3" s="1"/>
  <c r="K114" i="3" a="1"/>
  <c r="K114" i="3" s="1"/>
  <c r="K106" i="3" a="1"/>
  <c r="K106" i="3" s="1"/>
  <c r="K116" i="3" a="1"/>
  <c r="K116" i="3" s="1"/>
  <c r="K113" i="3" a="1"/>
  <c r="K113" i="3" s="1"/>
  <c r="K105" i="3" a="1"/>
  <c r="K105" i="3" s="1"/>
  <c r="K112" i="3" a="1"/>
  <c r="K112" i="3" s="1"/>
  <c r="K104" i="3" a="1"/>
  <c r="K104" i="3" s="1"/>
  <c r="K111" i="3" a="1"/>
  <c r="K111" i="3" s="1"/>
  <c r="K110" i="3" a="1"/>
  <c r="K110" i="3" s="1"/>
  <c r="K109" i="3" a="1"/>
  <c r="K109" i="3" s="1"/>
  <c r="K108" i="3" a="1"/>
  <c r="K108" i="3" s="1"/>
  <c r="K97" i="3" a="1"/>
  <c r="K97" i="3" s="1"/>
  <c r="K89" i="3" a="1"/>
  <c r="K89" i="3" s="1"/>
  <c r="K81" i="3" a="1"/>
  <c r="K81" i="3" s="1"/>
  <c r="K103" i="3" a="1"/>
  <c r="K103" i="3" s="1"/>
  <c r="K96" i="3" a="1"/>
  <c r="K96" i="3" s="1"/>
  <c r="K88" i="3" a="1"/>
  <c r="K88" i="3" s="1"/>
  <c r="K95" i="3" a="1"/>
  <c r="K95" i="3" s="1"/>
  <c r="K87" i="3" a="1"/>
  <c r="K87" i="3" s="1"/>
  <c r="K79" i="3" a="1"/>
  <c r="K79" i="3" s="1"/>
  <c r="K94" i="3" a="1"/>
  <c r="K94" i="3" s="1"/>
  <c r="K86" i="3" a="1"/>
  <c r="K86" i="3" s="1"/>
  <c r="K78" i="3" a="1"/>
  <c r="K78" i="3" s="1"/>
  <c r="K101" i="3" a="1"/>
  <c r="K101" i="3" s="1"/>
  <c r="K93" i="3" a="1"/>
  <c r="K93" i="3" s="1"/>
  <c r="K85" i="3" a="1"/>
  <c r="K85" i="3" s="1"/>
  <c r="K100" i="3" a="1"/>
  <c r="K100" i="3" s="1"/>
  <c r="K92" i="3" a="1"/>
  <c r="K92" i="3" s="1"/>
  <c r="K84" i="3" a="1"/>
  <c r="K84" i="3" s="1"/>
  <c r="K76" i="3" a="1"/>
  <c r="K76" i="3" s="1"/>
  <c r="K102" i="3" a="1"/>
  <c r="K102" i="3" s="1"/>
  <c r="K99" i="3" a="1"/>
  <c r="K99" i="3" s="1"/>
  <c r="K91" i="3" a="1"/>
  <c r="K91" i="3" s="1"/>
  <c r="K83" i="3" a="1"/>
  <c r="K83" i="3" s="1"/>
  <c r="K98" i="3" a="1"/>
  <c r="K98" i="3" s="1"/>
  <c r="K90" i="3" a="1"/>
  <c r="K90" i="3" s="1"/>
  <c r="K82" i="3" a="1"/>
  <c r="K82" i="3" s="1"/>
  <c r="K71" i="3" a="1"/>
  <c r="K71" i="3" s="1"/>
  <c r="K63" i="3" a="1"/>
  <c r="K63" i="3" s="1"/>
  <c r="K55" i="3" a="1"/>
  <c r="K55" i="3" s="1"/>
  <c r="K77" i="3" a="1"/>
  <c r="K77" i="3" s="1"/>
  <c r="K70" i="3" a="1"/>
  <c r="K70" i="3" s="1"/>
  <c r="K62" i="3" a="1"/>
  <c r="K62" i="3" s="1"/>
  <c r="K54" i="3" a="1"/>
  <c r="K54" i="3" s="1"/>
  <c r="K69" i="3" a="1"/>
  <c r="K69" i="3" s="1"/>
  <c r="K61" i="3" a="1"/>
  <c r="K61" i="3" s="1"/>
  <c r="K53" i="3" a="1"/>
  <c r="K53" i="3" s="1"/>
  <c r="K68" i="3" a="1"/>
  <c r="K68" i="3" s="1"/>
  <c r="K60" i="3" a="1"/>
  <c r="K60" i="3" s="1"/>
  <c r="K52" i="3" a="1"/>
  <c r="K52" i="3" s="1"/>
  <c r="K67" i="3" a="1"/>
  <c r="K67" i="3" s="1"/>
  <c r="K59" i="3" a="1"/>
  <c r="K59" i="3" s="1"/>
  <c r="K51" i="3" a="1"/>
  <c r="K51" i="3" s="1"/>
  <c r="K74" i="3" a="1"/>
  <c r="K74" i="3" s="1"/>
  <c r="K66" i="3" a="1"/>
  <c r="K66" i="3" s="1"/>
  <c r="K58" i="3" a="1"/>
  <c r="K58" i="3" s="1"/>
  <c r="K73" i="3" a="1"/>
  <c r="K73" i="3" s="1"/>
  <c r="K65" i="3" a="1"/>
  <c r="K65" i="3" s="1"/>
  <c r="K57" i="3" a="1"/>
  <c r="K57" i="3" s="1"/>
  <c r="K49" i="3" a="1"/>
  <c r="K49" i="3" s="1"/>
  <c r="K80" i="3" a="1"/>
  <c r="K80" i="3" s="1"/>
  <c r="K75" i="3" a="1"/>
  <c r="K75" i="3" s="1"/>
  <c r="K72" i="3" a="1"/>
  <c r="K72" i="3" s="1"/>
  <c r="K64" i="3" a="1"/>
  <c r="K64" i="3" s="1"/>
  <c r="K56" i="3" a="1"/>
  <c r="K56" i="3" s="1"/>
  <c r="K44" i="3" a="1"/>
  <c r="K44" i="3" s="1"/>
  <c r="K35" i="3" a="1"/>
  <c r="K35" i="3" s="1"/>
  <c r="K27" i="3" a="1"/>
  <c r="K27" i="3" s="1"/>
  <c r="K43" i="3" a="1"/>
  <c r="K43" i="3" s="1"/>
  <c r="K34" i="3" a="1"/>
  <c r="K34" i="3" s="1"/>
  <c r="K26" i="3" a="1"/>
  <c r="K26" i="3" s="1"/>
  <c r="K48" i="3" a="1"/>
  <c r="K48" i="3" s="1"/>
  <c r="K42" i="3" a="1"/>
  <c r="K42" i="3" s="1"/>
  <c r="K33" i="3" a="1"/>
  <c r="K33" i="3" s="1"/>
  <c r="K25" i="3" a="1"/>
  <c r="K25" i="3" s="1"/>
  <c r="K41" i="3" a="1"/>
  <c r="K41" i="3" s="1"/>
  <c r="K32" i="3" a="1"/>
  <c r="K32" i="3" s="1"/>
  <c r="K24" i="3" a="1"/>
  <c r="K24" i="3" s="1"/>
  <c r="K50" i="3" a="1"/>
  <c r="K50" i="3" s="1"/>
  <c r="K40" i="3" a="1"/>
  <c r="K40" i="3" s="1"/>
  <c r="K31" i="3" a="1"/>
  <c r="K31" i="3" s="1"/>
  <c r="K23" i="3" a="1"/>
  <c r="K23" i="3" s="1"/>
  <c r="K47" i="3" a="1"/>
  <c r="K47" i="3" s="1"/>
  <c r="K39" i="3" a="1"/>
  <c r="K39" i="3" s="1"/>
  <c r="K30" i="3" a="1"/>
  <c r="K30" i="3" s="1"/>
  <c r="K46" i="3" a="1"/>
  <c r="K46" i="3" s="1"/>
  <c r="K38" i="3" a="1"/>
  <c r="K38" i="3" s="1"/>
  <c r="K29" i="3" a="1"/>
  <c r="K29" i="3" s="1"/>
  <c r="K21" i="3" a="1"/>
  <c r="K21" i="3" s="1"/>
  <c r="K45" i="3" a="1"/>
  <c r="K45" i="3" s="1"/>
  <c r="K37" i="3" a="1"/>
  <c r="K37" i="3" s="1"/>
  <c r="K28" i="3" a="1"/>
  <c r="K28" i="3" s="1"/>
  <c r="K20" i="3" a="1"/>
  <c r="K20" i="3" s="1"/>
  <c r="K11" i="3" a="1"/>
  <c r="K11" i="3" s="1"/>
  <c r="K19" i="3" a="1"/>
  <c r="K19" i="3" s="1"/>
  <c r="K10" i="3" a="1"/>
  <c r="K10" i="3" s="1"/>
  <c r="K152" i="3" s="1"/>
  <c r="K168" i="3" s="1"/>
  <c r="K18" i="3" a="1"/>
  <c r="K18" i="3" s="1"/>
  <c r="K17" i="3" a="1"/>
  <c r="K17" i="3" s="1"/>
  <c r="K16" i="3" a="1"/>
  <c r="K16" i="3" s="1"/>
  <c r="K14" i="3" a="1"/>
  <c r="K14" i="3" s="1"/>
  <c r="K13" i="3" a="1"/>
  <c r="K13" i="3" s="1"/>
  <c r="K22" i="3" a="1"/>
  <c r="K22" i="3" s="1"/>
  <c r="K12" i="3" a="1"/>
  <c r="K12" i="3" s="1"/>
  <c r="O146" i="3" a="1"/>
  <c r="O146" i="3" s="1"/>
  <c r="O124" i="3" a="1"/>
  <c r="O124" i="3" s="1"/>
  <c r="O147" i="3" a="1"/>
  <c r="O147" i="3" s="1"/>
  <c r="O149" i="3" a="1"/>
  <c r="O149" i="3" s="1"/>
  <c r="O143" i="3" a="1"/>
  <c r="O143" i="3" s="1"/>
  <c r="O141" i="3" a="1"/>
  <c r="O141" i="3" s="1"/>
  <c r="O139" i="3" a="1"/>
  <c r="O139" i="3" s="1"/>
  <c r="O137" i="3" a="1"/>
  <c r="O137" i="3" s="1"/>
  <c r="O135" i="3" a="1"/>
  <c r="O135" i="3" s="1"/>
  <c r="O133" i="3" a="1"/>
  <c r="O133" i="3" s="1"/>
  <c r="O131" i="3" a="1"/>
  <c r="O131" i="3" s="1"/>
  <c r="O129" i="3" a="1"/>
  <c r="O129" i="3" s="1"/>
  <c r="O127" i="3" a="1"/>
  <c r="O127" i="3" s="1"/>
  <c r="O145" i="3" a="1"/>
  <c r="O145" i="3" s="1"/>
  <c r="O144" i="3" a="1"/>
  <c r="O144" i="3" s="1"/>
  <c r="O142" i="3" a="1"/>
  <c r="O142" i="3" s="1"/>
  <c r="O140" i="3" a="1"/>
  <c r="O140" i="3" s="1"/>
  <c r="O138" i="3" a="1"/>
  <c r="O138" i="3" s="1"/>
  <c r="O136" i="3" a="1"/>
  <c r="O136" i="3" s="1"/>
  <c r="O134" i="3" a="1"/>
  <c r="O134" i="3" s="1"/>
  <c r="O132" i="3" a="1"/>
  <c r="O132" i="3" s="1"/>
  <c r="O130" i="3" a="1"/>
  <c r="O130" i="3" s="1"/>
  <c r="O128" i="3" a="1"/>
  <c r="O128" i="3" s="1"/>
  <c r="O148" i="3" a="1"/>
  <c r="O148" i="3" s="1"/>
  <c r="O126" i="3" a="1"/>
  <c r="O126" i="3" s="1"/>
  <c r="O117" i="3" a="1"/>
  <c r="O117" i="3" s="1"/>
  <c r="O123" i="3" a="1"/>
  <c r="O123" i="3" s="1"/>
  <c r="O122" i="3" a="1"/>
  <c r="O122" i="3" s="1"/>
  <c r="O121" i="3" a="1"/>
  <c r="O121" i="3" s="1"/>
  <c r="O120" i="3" a="1"/>
  <c r="O120" i="3" s="1"/>
  <c r="O119" i="3" a="1"/>
  <c r="O119" i="3" s="1"/>
  <c r="O118" i="3" a="1"/>
  <c r="O118" i="3" s="1"/>
  <c r="O115" i="3" a="1"/>
  <c r="O115" i="3" s="1"/>
  <c r="O107" i="3" a="1"/>
  <c r="O107" i="3" s="1"/>
  <c r="O114" i="3" a="1"/>
  <c r="O114" i="3" s="1"/>
  <c r="O106" i="3" a="1"/>
  <c r="O106" i="3" s="1"/>
  <c r="O113" i="3" a="1"/>
  <c r="O113" i="3" s="1"/>
  <c r="O105" i="3" a="1"/>
  <c r="O105" i="3" s="1"/>
  <c r="O112" i="3" a="1"/>
  <c r="O112" i="3" s="1"/>
  <c r="O104" i="3" a="1"/>
  <c r="O104" i="3" s="1"/>
  <c r="O116" i="3" a="1"/>
  <c r="O116" i="3" s="1"/>
  <c r="O111" i="3" a="1"/>
  <c r="O111" i="3" s="1"/>
  <c r="O110" i="3" a="1"/>
  <c r="O110" i="3" s="1"/>
  <c r="O109" i="3" a="1"/>
  <c r="O109" i="3" s="1"/>
  <c r="O108" i="3" a="1"/>
  <c r="O108" i="3" s="1"/>
  <c r="O97" i="3" a="1"/>
  <c r="O97" i="3" s="1"/>
  <c r="O89" i="3" a="1"/>
  <c r="O89" i="3" s="1"/>
  <c r="O81" i="3" a="1"/>
  <c r="O81" i="3" s="1"/>
  <c r="O96" i="3" a="1"/>
  <c r="O96" i="3" s="1"/>
  <c r="O88" i="3" a="1"/>
  <c r="O88" i="3" s="1"/>
  <c r="O95" i="3" a="1"/>
  <c r="O95" i="3" s="1"/>
  <c r="O87" i="3" a="1"/>
  <c r="O87" i="3" s="1"/>
  <c r="O79" i="3" a="1"/>
  <c r="O79" i="3" s="1"/>
  <c r="O94" i="3" a="1"/>
  <c r="O94" i="3" s="1"/>
  <c r="O86" i="3" a="1"/>
  <c r="O86" i="3" s="1"/>
  <c r="O78" i="3" a="1"/>
  <c r="O78" i="3" s="1"/>
  <c r="O101" i="3" a="1"/>
  <c r="O101" i="3" s="1"/>
  <c r="O93" i="3" a="1"/>
  <c r="O93" i="3" s="1"/>
  <c r="O85" i="3" a="1"/>
  <c r="O85" i="3" s="1"/>
  <c r="O100" i="3" a="1"/>
  <c r="O100" i="3" s="1"/>
  <c r="O92" i="3" a="1"/>
  <c r="O92" i="3" s="1"/>
  <c r="O84" i="3" a="1"/>
  <c r="O84" i="3" s="1"/>
  <c r="O76" i="3" a="1"/>
  <c r="O76" i="3" s="1"/>
  <c r="O103" i="3" a="1"/>
  <c r="O103" i="3" s="1"/>
  <c r="O99" i="3" a="1"/>
  <c r="O99" i="3" s="1"/>
  <c r="O91" i="3" a="1"/>
  <c r="O91" i="3" s="1"/>
  <c r="O83" i="3" a="1"/>
  <c r="O83" i="3" s="1"/>
  <c r="O102" i="3" a="1"/>
  <c r="O102" i="3" s="1"/>
  <c r="O98" i="3" a="1"/>
  <c r="O98" i="3" s="1"/>
  <c r="O90" i="3" a="1"/>
  <c r="O90" i="3" s="1"/>
  <c r="O82" i="3" a="1"/>
  <c r="O82" i="3" s="1"/>
  <c r="O75" i="3" a="1"/>
  <c r="O75" i="3" s="1"/>
  <c r="O71" i="3" a="1"/>
  <c r="O71" i="3" s="1"/>
  <c r="O63" i="3" a="1"/>
  <c r="O63" i="3" s="1"/>
  <c r="O55" i="3" a="1"/>
  <c r="O55" i="3" s="1"/>
  <c r="O70" i="3" a="1"/>
  <c r="O70" i="3" s="1"/>
  <c r="O62" i="3" a="1"/>
  <c r="O62" i="3" s="1"/>
  <c r="O54" i="3" a="1"/>
  <c r="O54" i="3" s="1"/>
  <c r="O69" i="3" a="1"/>
  <c r="O69" i="3" s="1"/>
  <c r="O61" i="3" a="1"/>
  <c r="O61" i="3" s="1"/>
  <c r="O53" i="3" a="1"/>
  <c r="O53" i="3" s="1"/>
  <c r="O68" i="3" a="1"/>
  <c r="O68" i="3" s="1"/>
  <c r="O60" i="3" a="1"/>
  <c r="O60" i="3" s="1"/>
  <c r="O52" i="3" a="1"/>
  <c r="O52" i="3" s="1"/>
  <c r="O67" i="3" a="1"/>
  <c r="O67" i="3" s="1"/>
  <c r="O59" i="3" a="1"/>
  <c r="O59" i="3" s="1"/>
  <c r="O51" i="3" a="1"/>
  <c r="O51" i="3" s="1"/>
  <c r="O80" i="3" a="1"/>
  <c r="O80" i="3" s="1"/>
  <c r="O74" i="3" a="1"/>
  <c r="O74" i="3" s="1"/>
  <c r="O66" i="3" a="1"/>
  <c r="O66" i="3" s="1"/>
  <c r="O58" i="3" a="1"/>
  <c r="O58" i="3" s="1"/>
  <c r="O77" i="3" a="1"/>
  <c r="O77" i="3" s="1"/>
  <c r="O73" i="3" a="1"/>
  <c r="O73" i="3" s="1"/>
  <c r="O65" i="3" a="1"/>
  <c r="O65" i="3" s="1"/>
  <c r="O57" i="3" a="1"/>
  <c r="O57" i="3" s="1"/>
  <c r="O49" i="3" a="1"/>
  <c r="O49" i="3" s="1"/>
  <c r="O72" i="3" a="1"/>
  <c r="O72" i="3" s="1"/>
  <c r="O64" i="3" a="1"/>
  <c r="O64" i="3" s="1"/>
  <c r="O56" i="3" a="1"/>
  <c r="O56" i="3" s="1"/>
  <c r="O44" i="3" a="1"/>
  <c r="O44" i="3" s="1"/>
  <c r="O35" i="3" a="1"/>
  <c r="O35" i="3" s="1"/>
  <c r="O27" i="3" a="1"/>
  <c r="O27" i="3" s="1"/>
  <c r="O50" i="3" a="1"/>
  <c r="O50" i="3" s="1"/>
  <c r="O43" i="3" a="1"/>
  <c r="O43" i="3" s="1"/>
  <c r="O34" i="3" a="1"/>
  <c r="O34" i="3" s="1"/>
  <c r="O26" i="3" a="1"/>
  <c r="O26" i="3" s="1"/>
  <c r="O42" i="3" a="1"/>
  <c r="O42" i="3" s="1"/>
  <c r="O33" i="3" a="1"/>
  <c r="O33" i="3" s="1"/>
  <c r="O25" i="3" a="1"/>
  <c r="O25" i="3" s="1"/>
  <c r="O41" i="3" a="1"/>
  <c r="O41" i="3" s="1"/>
  <c r="O32" i="3" a="1"/>
  <c r="O32" i="3" s="1"/>
  <c r="O24" i="3" a="1"/>
  <c r="O24" i="3" s="1"/>
  <c r="O48" i="3" a="1"/>
  <c r="O48" i="3" s="1"/>
  <c r="O40" i="3" a="1"/>
  <c r="O40" i="3" s="1"/>
  <c r="O31" i="3" a="1"/>
  <c r="O31" i="3" s="1"/>
  <c r="O23" i="3" a="1"/>
  <c r="O23" i="3" s="1"/>
  <c r="O47" i="3" a="1"/>
  <c r="O47" i="3" s="1"/>
  <c r="O39" i="3" a="1"/>
  <c r="O39" i="3" s="1"/>
  <c r="O30" i="3" a="1"/>
  <c r="O30" i="3" s="1"/>
  <c r="O46" i="3" a="1"/>
  <c r="O46" i="3" s="1"/>
  <c r="O38" i="3" a="1"/>
  <c r="O38" i="3" s="1"/>
  <c r="O29" i="3" a="1"/>
  <c r="O29" i="3" s="1"/>
  <c r="O21" i="3" a="1"/>
  <c r="O21" i="3" s="1"/>
  <c r="O45" i="3" a="1"/>
  <c r="O45" i="3" s="1"/>
  <c r="O37" i="3" a="1"/>
  <c r="O37" i="3" s="1"/>
  <c r="O28" i="3" a="1"/>
  <c r="O28" i="3" s="1"/>
  <c r="O20" i="3" a="1"/>
  <c r="O20" i="3" s="1"/>
  <c r="O11" i="3" a="1"/>
  <c r="O11" i="3" s="1"/>
  <c r="O19" i="3" a="1"/>
  <c r="O19" i="3" s="1"/>
  <c r="O10" i="3" a="1"/>
  <c r="O10" i="3" s="1"/>
  <c r="O152" i="3" s="1"/>
  <c r="O168" i="3" s="1"/>
  <c r="O18" i="3" a="1"/>
  <c r="O18" i="3" s="1"/>
  <c r="O17" i="3" a="1"/>
  <c r="O17" i="3" s="1"/>
  <c r="O16" i="3" a="1"/>
  <c r="O16" i="3" s="1"/>
  <c r="O22" i="3" a="1"/>
  <c r="O22" i="3" s="1"/>
  <c r="O14" i="3" a="1"/>
  <c r="O14" i="3" s="1"/>
  <c r="O13" i="3" a="1"/>
  <c r="O13" i="3" s="1"/>
  <c r="O12" i="3" a="1"/>
  <c r="O12" i="3" s="1"/>
  <c r="S124" i="3" a="1"/>
  <c r="S124" i="3" s="1"/>
  <c r="S146" i="3" a="1"/>
  <c r="S146" i="3" s="1"/>
  <c r="S149" i="3" a="1"/>
  <c r="S149" i="3" s="1"/>
  <c r="S148" i="3" a="1"/>
  <c r="S148" i="3" s="1"/>
  <c r="S147" i="3" a="1"/>
  <c r="S147" i="3" s="1"/>
  <c r="S145" i="3" a="1"/>
  <c r="S145" i="3" s="1"/>
  <c r="S143" i="3" a="1"/>
  <c r="S143" i="3" s="1"/>
  <c r="S141" i="3" a="1"/>
  <c r="S141" i="3" s="1"/>
  <c r="S139" i="3" a="1"/>
  <c r="S139" i="3" s="1"/>
  <c r="S137" i="3" a="1"/>
  <c r="S137" i="3" s="1"/>
  <c r="S135" i="3" a="1"/>
  <c r="S135" i="3" s="1"/>
  <c r="S133" i="3" a="1"/>
  <c r="S133" i="3" s="1"/>
  <c r="S131" i="3" a="1"/>
  <c r="S131" i="3" s="1"/>
  <c r="S129" i="3" a="1"/>
  <c r="S129" i="3" s="1"/>
  <c r="S144" i="3" a="1"/>
  <c r="S144" i="3" s="1"/>
  <c r="S142" i="3" a="1"/>
  <c r="S142" i="3" s="1"/>
  <c r="S140" i="3" a="1"/>
  <c r="S140" i="3" s="1"/>
  <c r="S138" i="3" a="1"/>
  <c r="S138" i="3" s="1"/>
  <c r="S136" i="3" a="1"/>
  <c r="S136" i="3" s="1"/>
  <c r="S134" i="3" a="1"/>
  <c r="S134" i="3" s="1"/>
  <c r="S132" i="3" a="1"/>
  <c r="S132" i="3" s="1"/>
  <c r="S130" i="3" a="1"/>
  <c r="S130" i="3" s="1"/>
  <c r="S128" i="3" a="1"/>
  <c r="S128" i="3" s="1"/>
  <c r="S117" i="3" a="1"/>
  <c r="S117" i="3" s="1"/>
  <c r="S126" i="3" a="1"/>
  <c r="S126" i="3" s="1"/>
  <c r="S123" i="3" a="1"/>
  <c r="S123" i="3" s="1"/>
  <c r="S122" i="3" a="1"/>
  <c r="S122" i="3" s="1"/>
  <c r="S121" i="3" a="1"/>
  <c r="S121" i="3" s="1"/>
  <c r="S120" i="3" a="1"/>
  <c r="S120" i="3" s="1"/>
  <c r="S119" i="3" a="1"/>
  <c r="S119" i="3" s="1"/>
  <c r="S127" i="3" a="1"/>
  <c r="S127" i="3" s="1"/>
  <c r="S118" i="3" a="1"/>
  <c r="S118" i="3" s="1"/>
  <c r="S115" i="3" a="1"/>
  <c r="S115" i="3" s="1"/>
  <c r="S107" i="3" a="1"/>
  <c r="S107" i="3" s="1"/>
  <c r="S114" i="3" a="1"/>
  <c r="S114" i="3" s="1"/>
  <c r="S106" i="3" a="1"/>
  <c r="S106" i="3" s="1"/>
  <c r="S113" i="3" a="1"/>
  <c r="S113" i="3" s="1"/>
  <c r="S105" i="3" a="1"/>
  <c r="S105" i="3" s="1"/>
  <c r="S112" i="3" a="1"/>
  <c r="S112" i="3" s="1"/>
  <c r="S104" i="3" a="1"/>
  <c r="S104" i="3" s="1"/>
  <c r="S111" i="3" a="1"/>
  <c r="S111" i="3" s="1"/>
  <c r="S103" i="3" a="1"/>
  <c r="S103" i="3" s="1"/>
  <c r="S110" i="3" a="1"/>
  <c r="S110" i="3" s="1"/>
  <c r="S116" i="3" a="1"/>
  <c r="S116" i="3" s="1"/>
  <c r="S109" i="3" a="1"/>
  <c r="S109" i="3" s="1"/>
  <c r="S108" i="3" a="1"/>
  <c r="S108" i="3" s="1"/>
  <c r="S97" i="3" a="1"/>
  <c r="S97" i="3" s="1"/>
  <c r="S89" i="3" a="1"/>
  <c r="S89" i="3" s="1"/>
  <c r="S81" i="3" a="1"/>
  <c r="S81" i="3" s="1"/>
  <c r="S102" i="3" a="1"/>
  <c r="S102" i="3" s="1"/>
  <c r="S96" i="3" a="1"/>
  <c r="S96" i="3" s="1"/>
  <c r="S88" i="3" a="1"/>
  <c r="S88" i="3" s="1"/>
  <c r="S95" i="3" a="1"/>
  <c r="S95" i="3" s="1"/>
  <c r="S87" i="3" a="1"/>
  <c r="S87" i="3" s="1"/>
  <c r="S79" i="3" a="1"/>
  <c r="S79" i="3" s="1"/>
  <c r="S94" i="3" a="1"/>
  <c r="S94" i="3" s="1"/>
  <c r="S86" i="3" a="1"/>
  <c r="S86" i="3" s="1"/>
  <c r="S78" i="3" a="1"/>
  <c r="S78" i="3" s="1"/>
  <c r="S101" i="3" a="1"/>
  <c r="S101" i="3" s="1"/>
  <c r="S93" i="3" a="1"/>
  <c r="S93" i="3" s="1"/>
  <c r="S85" i="3" a="1"/>
  <c r="S85" i="3" s="1"/>
  <c r="S100" i="3" a="1"/>
  <c r="S100" i="3" s="1"/>
  <c r="S92" i="3" a="1"/>
  <c r="S92" i="3" s="1"/>
  <c r="S84" i="3" a="1"/>
  <c r="S84" i="3" s="1"/>
  <c r="S76" i="3" a="1"/>
  <c r="S76" i="3" s="1"/>
  <c r="S99" i="3" a="1"/>
  <c r="S99" i="3" s="1"/>
  <c r="S91" i="3" a="1"/>
  <c r="S91" i="3" s="1"/>
  <c r="S83" i="3" a="1"/>
  <c r="S83" i="3" s="1"/>
  <c r="S98" i="3" a="1"/>
  <c r="S98" i="3" s="1"/>
  <c r="S90" i="3" a="1"/>
  <c r="S90" i="3" s="1"/>
  <c r="S82" i="3" a="1"/>
  <c r="S82" i="3" s="1"/>
  <c r="S71" i="3" a="1"/>
  <c r="S71" i="3" s="1"/>
  <c r="S63" i="3" a="1"/>
  <c r="S63" i="3" s="1"/>
  <c r="S55" i="3" a="1"/>
  <c r="S55" i="3" s="1"/>
  <c r="S75" i="3" a="1"/>
  <c r="S75" i="3" s="1"/>
  <c r="S70" i="3" a="1"/>
  <c r="S70" i="3" s="1"/>
  <c r="S62" i="3" a="1"/>
  <c r="S62" i="3" s="1"/>
  <c r="S54" i="3" a="1"/>
  <c r="S54" i="3" s="1"/>
  <c r="S69" i="3" a="1"/>
  <c r="S69" i="3" s="1"/>
  <c r="S61" i="3" a="1"/>
  <c r="S61" i="3" s="1"/>
  <c r="S53" i="3" a="1"/>
  <c r="S53" i="3" s="1"/>
  <c r="S80" i="3" a="1"/>
  <c r="S80" i="3" s="1"/>
  <c r="S77" i="3" a="1"/>
  <c r="S77" i="3" s="1"/>
  <c r="S68" i="3" a="1"/>
  <c r="S68" i="3" s="1"/>
  <c r="S60" i="3" a="1"/>
  <c r="S60" i="3" s="1"/>
  <c r="S52" i="3" a="1"/>
  <c r="S52" i="3" s="1"/>
  <c r="S67" i="3" a="1"/>
  <c r="S67" i="3" s="1"/>
  <c r="S59" i="3" a="1"/>
  <c r="S59" i="3" s="1"/>
  <c r="S51" i="3" a="1"/>
  <c r="S51" i="3" s="1"/>
  <c r="S74" i="3" a="1"/>
  <c r="S74" i="3" s="1"/>
  <c r="S66" i="3" a="1"/>
  <c r="S66" i="3" s="1"/>
  <c r="S58" i="3" a="1"/>
  <c r="S58" i="3" s="1"/>
  <c r="S73" i="3" a="1"/>
  <c r="S73" i="3" s="1"/>
  <c r="S65" i="3" a="1"/>
  <c r="S65" i="3" s="1"/>
  <c r="S57" i="3" a="1"/>
  <c r="S57" i="3" s="1"/>
  <c r="S49" i="3" a="1"/>
  <c r="S49" i="3" s="1"/>
  <c r="S72" i="3" a="1"/>
  <c r="S72" i="3" s="1"/>
  <c r="S64" i="3" a="1"/>
  <c r="S64" i="3" s="1"/>
  <c r="S56" i="3" a="1"/>
  <c r="S56" i="3" s="1"/>
  <c r="S44" i="3" a="1"/>
  <c r="S44" i="3" s="1"/>
  <c r="S35" i="3" a="1"/>
  <c r="S35" i="3" s="1"/>
  <c r="S27" i="3" a="1"/>
  <c r="S27" i="3" s="1"/>
  <c r="S43" i="3" a="1"/>
  <c r="S43" i="3" s="1"/>
  <c r="S34" i="3" a="1"/>
  <c r="S34" i="3" s="1"/>
  <c r="S26" i="3" a="1"/>
  <c r="S26" i="3" s="1"/>
  <c r="S42" i="3" a="1"/>
  <c r="S42" i="3" s="1"/>
  <c r="S33" i="3" a="1"/>
  <c r="S33" i="3" s="1"/>
  <c r="S25" i="3" a="1"/>
  <c r="S25" i="3" s="1"/>
  <c r="S41" i="3" a="1"/>
  <c r="S41" i="3" s="1"/>
  <c r="S32" i="3" a="1"/>
  <c r="S32" i="3" s="1"/>
  <c r="S24" i="3" a="1"/>
  <c r="S24" i="3" s="1"/>
  <c r="S40" i="3" a="1"/>
  <c r="S40" i="3" s="1"/>
  <c r="S31" i="3" a="1"/>
  <c r="S31" i="3" s="1"/>
  <c r="S23" i="3" a="1"/>
  <c r="S23" i="3" s="1"/>
  <c r="S47" i="3" a="1"/>
  <c r="S47" i="3" s="1"/>
  <c r="S39" i="3" a="1"/>
  <c r="S39" i="3" s="1"/>
  <c r="S30" i="3" a="1"/>
  <c r="S30" i="3" s="1"/>
  <c r="S50" i="3" a="1"/>
  <c r="S50" i="3" s="1"/>
  <c r="S48" i="3" a="1"/>
  <c r="S48" i="3" s="1"/>
  <c r="S46" i="3" a="1"/>
  <c r="S46" i="3" s="1"/>
  <c r="S38" i="3" a="1"/>
  <c r="S38" i="3" s="1"/>
  <c r="S29" i="3" a="1"/>
  <c r="S29" i="3" s="1"/>
  <c r="S21" i="3" a="1"/>
  <c r="S21" i="3" s="1"/>
  <c r="S45" i="3" a="1"/>
  <c r="S45" i="3" s="1"/>
  <c r="S37" i="3" a="1"/>
  <c r="S37" i="3" s="1"/>
  <c r="S28" i="3" a="1"/>
  <c r="S28" i="3" s="1"/>
  <c r="S20" i="3" a="1"/>
  <c r="S20" i="3" s="1"/>
  <c r="S11" i="3" a="1"/>
  <c r="S11" i="3" s="1"/>
  <c r="S19" i="3" a="1"/>
  <c r="S19" i="3" s="1"/>
  <c r="S10" i="3" a="1"/>
  <c r="S10" i="3" s="1"/>
  <c r="S152" i="3" s="1"/>
  <c r="S168" i="3" s="1"/>
  <c r="S18" i="3" a="1"/>
  <c r="S18" i="3" s="1"/>
  <c r="S22" i="3" a="1"/>
  <c r="S22" i="3" s="1"/>
  <c r="S17" i="3" a="1"/>
  <c r="S17" i="3" s="1"/>
  <c r="S16" i="3" a="1"/>
  <c r="S16" i="3" s="1"/>
  <c r="S14" i="3" a="1"/>
  <c r="S14" i="3" s="1"/>
  <c r="S13" i="3" a="1"/>
  <c r="S13" i="3" s="1"/>
  <c r="S12" i="3" a="1"/>
  <c r="S12" i="3" s="1"/>
  <c r="W147" i="3" a="1"/>
  <c r="W147" i="3" s="1"/>
  <c r="W124" i="3" a="1"/>
  <c r="W124" i="3" s="1"/>
  <c r="W149" i="3" a="1"/>
  <c r="W149" i="3" s="1"/>
  <c r="W148" i="3" a="1"/>
  <c r="W148" i="3" s="1"/>
  <c r="W145" i="3" a="1"/>
  <c r="W145" i="3" s="1"/>
  <c r="W144" i="3" a="1"/>
  <c r="W144" i="3" s="1"/>
  <c r="W142" i="3" a="1"/>
  <c r="W142" i="3" s="1"/>
  <c r="W140" i="3" a="1"/>
  <c r="W140" i="3" s="1"/>
  <c r="W138" i="3" a="1"/>
  <c r="W138" i="3" s="1"/>
  <c r="W136" i="3" a="1"/>
  <c r="W136" i="3" s="1"/>
  <c r="W134" i="3" a="1"/>
  <c r="W134" i="3" s="1"/>
  <c r="W132" i="3" a="1"/>
  <c r="W132" i="3" s="1"/>
  <c r="W130" i="3" a="1"/>
  <c r="W130" i="3" s="1"/>
  <c r="W128" i="3" a="1"/>
  <c r="W128" i="3" s="1"/>
  <c r="W143" i="3" a="1"/>
  <c r="W143" i="3" s="1"/>
  <c r="W141" i="3" a="1"/>
  <c r="W141" i="3" s="1"/>
  <c r="W139" i="3" a="1"/>
  <c r="W139" i="3" s="1"/>
  <c r="W137" i="3" a="1"/>
  <c r="W137" i="3" s="1"/>
  <c r="W135" i="3" a="1"/>
  <c r="W135" i="3" s="1"/>
  <c r="W133" i="3" a="1"/>
  <c r="W133" i="3" s="1"/>
  <c r="W131" i="3" a="1"/>
  <c r="W131" i="3" s="1"/>
  <c r="W129" i="3" a="1"/>
  <c r="W129" i="3" s="1"/>
  <c r="W146" i="3" a="1"/>
  <c r="W146" i="3" s="1"/>
  <c r="W117" i="3" a="1"/>
  <c r="W117" i="3" s="1"/>
  <c r="W127" i="3" a="1"/>
  <c r="W127" i="3" s="1"/>
  <c r="W123" i="3" a="1"/>
  <c r="W123" i="3" s="1"/>
  <c r="W122" i="3" a="1"/>
  <c r="W122" i="3" s="1"/>
  <c r="W126" i="3" a="1"/>
  <c r="W126" i="3" s="1"/>
  <c r="W121" i="3" a="1"/>
  <c r="W121" i="3" s="1"/>
  <c r="W120" i="3" a="1"/>
  <c r="W120" i="3" s="1"/>
  <c r="W119" i="3" a="1"/>
  <c r="W119" i="3" s="1"/>
  <c r="W118" i="3" a="1"/>
  <c r="W118" i="3" s="1"/>
  <c r="W115" i="3" a="1"/>
  <c r="W115" i="3" s="1"/>
  <c r="W107" i="3" a="1"/>
  <c r="W107" i="3" s="1"/>
  <c r="W116" i="3" a="1"/>
  <c r="W116" i="3" s="1"/>
  <c r="W114" i="3" a="1"/>
  <c r="W114" i="3" s="1"/>
  <c r="W106" i="3" a="1"/>
  <c r="W106" i="3" s="1"/>
  <c r="W113" i="3" a="1"/>
  <c r="W113" i="3" s="1"/>
  <c r="W105" i="3" a="1"/>
  <c r="W105" i="3" s="1"/>
  <c r="W112" i="3" a="1"/>
  <c r="W112" i="3" s="1"/>
  <c r="W104" i="3" a="1"/>
  <c r="W104" i="3" s="1"/>
  <c r="W111" i="3" a="1"/>
  <c r="W111" i="3" s="1"/>
  <c r="W103" i="3" a="1"/>
  <c r="W103" i="3" s="1"/>
  <c r="W110" i="3" a="1"/>
  <c r="W110" i="3" s="1"/>
  <c r="W102" i="3" a="1"/>
  <c r="W102" i="3" s="1"/>
  <c r="W109" i="3" a="1"/>
  <c r="W109" i="3" s="1"/>
  <c r="W108" i="3" a="1"/>
  <c r="W108" i="3" s="1"/>
  <c r="W97" i="3" a="1"/>
  <c r="W97" i="3" s="1"/>
  <c r="W89" i="3" a="1"/>
  <c r="W89" i="3" s="1"/>
  <c r="W81" i="3" a="1"/>
  <c r="W81" i="3" s="1"/>
  <c r="W96" i="3" a="1"/>
  <c r="W96" i="3" s="1"/>
  <c r="W88" i="3" a="1"/>
  <c r="W88" i="3" s="1"/>
  <c r="W95" i="3" a="1"/>
  <c r="W95" i="3" s="1"/>
  <c r="W87" i="3" a="1"/>
  <c r="W87" i="3" s="1"/>
  <c r="W79" i="3" a="1"/>
  <c r="W79" i="3" s="1"/>
  <c r="W94" i="3" a="1"/>
  <c r="W94" i="3" s="1"/>
  <c r="W86" i="3" a="1"/>
  <c r="W86" i="3" s="1"/>
  <c r="W78" i="3" a="1"/>
  <c r="W78" i="3" s="1"/>
  <c r="W101" i="3" a="1"/>
  <c r="W101" i="3" s="1"/>
  <c r="W93" i="3" a="1"/>
  <c r="W93" i="3" s="1"/>
  <c r="W85" i="3" a="1"/>
  <c r="W85" i="3" s="1"/>
  <c r="W100" i="3" a="1"/>
  <c r="W100" i="3" s="1"/>
  <c r="W92" i="3" a="1"/>
  <c r="W92" i="3" s="1"/>
  <c r="W84" i="3" a="1"/>
  <c r="W84" i="3" s="1"/>
  <c r="W76" i="3" a="1"/>
  <c r="W76" i="3" s="1"/>
  <c r="W99" i="3" a="1"/>
  <c r="W99" i="3" s="1"/>
  <c r="W91" i="3" a="1"/>
  <c r="W91" i="3" s="1"/>
  <c r="W83" i="3" a="1"/>
  <c r="W83" i="3" s="1"/>
  <c r="W98" i="3" a="1"/>
  <c r="W98" i="3" s="1"/>
  <c r="W90" i="3" a="1"/>
  <c r="W90" i="3" s="1"/>
  <c r="W82" i="3" a="1"/>
  <c r="W82" i="3" s="1"/>
  <c r="W77" i="3" a="1"/>
  <c r="W77" i="3" s="1"/>
  <c r="W71" i="3" a="1"/>
  <c r="W71" i="3" s="1"/>
  <c r="W63" i="3" a="1"/>
  <c r="W63" i="3" s="1"/>
  <c r="W55" i="3" a="1"/>
  <c r="W55" i="3" s="1"/>
  <c r="W47" i="3" a="1"/>
  <c r="W47" i="3" s="1"/>
  <c r="W80" i="3" a="1"/>
  <c r="W80" i="3" s="1"/>
  <c r="W70" i="3" a="1"/>
  <c r="W70" i="3" s="1"/>
  <c r="W62" i="3" a="1"/>
  <c r="W62" i="3" s="1"/>
  <c r="W54" i="3" a="1"/>
  <c r="W54" i="3" s="1"/>
  <c r="W75" i="3" a="1"/>
  <c r="W75" i="3" s="1"/>
  <c r="W69" i="3" a="1"/>
  <c r="W69" i="3" s="1"/>
  <c r="W61" i="3" a="1"/>
  <c r="W61" i="3" s="1"/>
  <c r="W53" i="3" a="1"/>
  <c r="W53" i="3" s="1"/>
  <c r="W68" i="3" a="1"/>
  <c r="W68" i="3" s="1"/>
  <c r="W60" i="3" a="1"/>
  <c r="W60" i="3" s="1"/>
  <c r="W52" i="3" a="1"/>
  <c r="W52" i="3" s="1"/>
  <c r="W67" i="3" a="1"/>
  <c r="W67" i="3" s="1"/>
  <c r="W59" i="3" a="1"/>
  <c r="W59" i="3" s="1"/>
  <c r="W51" i="3" a="1"/>
  <c r="W51" i="3" s="1"/>
  <c r="W74" i="3" a="1"/>
  <c r="W74" i="3" s="1"/>
  <c r="W66" i="3" a="1"/>
  <c r="W66" i="3" s="1"/>
  <c r="W58" i="3" a="1"/>
  <c r="W58" i="3" s="1"/>
  <c r="W73" i="3" a="1"/>
  <c r="W73" i="3" s="1"/>
  <c r="W65" i="3" a="1"/>
  <c r="W65" i="3" s="1"/>
  <c r="W57" i="3" a="1"/>
  <c r="W57" i="3" s="1"/>
  <c r="W49" i="3" a="1"/>
  <c r="W49" i="3" s="1"/>
  <c r="W72" i="3" a="1"/>
  <c r="W72" i="3" s="1"/>
  <c r="W64" i="3" a="1"/>
  <c r="W64" i="3" s="1"/>
  <c r="W56" i="3" a="1"/>
  <c r="W56" i="3" s="1"/>
  <c r="W48" i="3" a="1"/>
  <c r="W48" i="3" s="1"/>
  <c r="W44" i="3" a="1"/>
  <c r="W44" i="3" s="1"/>
  <c r="W35" i="3" a="1"/>
  <c r="W35" i="3" s="1"/>
  <c r="W27" i="3" a="1"/>
  <c r="W27" i="3" s="1"/>
  <c r="W43" i="3" a="1"/>
  <c r="W43" i="3" s="1"/>
  <c r="W34" i="3" a="1"/>
  <c r="W34" i="3" s="1"/>
  <c r="W26" i="3" a="1"/>
  <c r="W26" i="3" s="1"/>
  <c r="W42" i="3" a="1"/>
  <c r="W42" i="3" s="1"/>
  <c r="W33" i="3" a="1"/>
  <c r="W33" i="3" s="1"/>
  <c r="W25" i="3" a="1"/>
  <c r="W25" i="3" s="1"/>
  <c r="W50" i="3" a="1"/>
  <c r="W50" i="3" s="1"/>
  <c r="W41" i="3" a="1"/>
  <c r="W41" i="3" s="1"/>
  <c r="W32" i="3" a="1"/>
  <c r="W32" i="3" s="1"/>
  <c r="W24" i="3" a="1"/>
  <c r="W24" i="3" s="1"/>
  <c r="W40" i="3" a="1"/>
  <c r="W40" i="3" s="1"/>
  <c r="W31" i="3" a="1"/>
  <c r="W31" i="3" s="1"/>
  <c r="W23" i="3" a="1"/>
  <c r="W23" i="3" s="1"/>
  <c r="W39" i="3" a="1"/>
  <c r="W39" i="3" s="1"/>
  <c r="W30" i="3" a="1"/>
  <c r="W30" i="3" s="1"/>
  <c r="W46" i="3" a="1"/>
  <c r="W46" i="3" s="1"/>
  <c r="W38" i="3" a="1"/>
  <c r="W38" i="3" s="1"/>
  <c r="W29" i="3" a="1"/>
  <c r="W29" i="3" s="1"/>
  <c r="W21" i="3" a="1"/>
  <c r="W21" i="3" s="1"/>
  <c r="W45" i="3" a="1"/>
  <c r="W45" i="3" s="1"/>
  <c r="W37" i="3" a="1"/>
  <c r="W37" i="3" s="1"/>
  <c r="W28" i="3" a="1"/>
  <c r="W28" i="3" s="1"/>
  <c r="W20" i="3" a="1"/>
  <c r="W20" i="3" s="1"/>
  <c r="W11" i="3" a="1"/>
  <c r="W11" i="3" s="1"/>
  <c r="W19" i="3" a="1"/>
  <c r="W19" i="3" s="1"/>
  <c r="W10" i="3" a="1"/>
  <c r="W10" i="3" s="1"/>
  <c r="W152" i="3" s="1"/>
  <c r="W168" i="3" s="1"/>
  <c r="W22" i="3" a="1"/>
  <c r="W22" i="3" s="1"/>
  <c r="W18" i="3" a="1"/>
  <c r="W18" i="3" s="1"/>
  <c r="W17" i="3" a="1"/>
  <c r="W17" i="3" s="1"/>
  <c r="W16" i="3" a="1"/>
  <c r="W16" i="3" s="1"/>
  <c r="W14" i="3" a="1"/>
  <c r="W14" i="3" s="1"/>
  <c r="W13" i="3" a="1"/>
  <c r="W13" i="3" s="1"/>
  <c r="W12" i="3" a="1"/>
  <c r="W12" i="3" s="1"/>
  <c r="AA149" i="3" a="1"/>
  <c r="AA149" i="3" s="1"/>
  <c r="AA124" i="3" a="1"/>
  <c r="AA124" i="3" s="1"/>
  <c r="AA147" i="3" a="1"/>
  <c r="AA147" i="3" s="1"/>
  <c r="AA146" i="3" a="1"/>
  <c r="AA146" i="3" s="1"/>
  <c r="AA148" i="3" a="1"/>
  <c r="AA148" i="3" s="1"/>
  <c r="AA145" i="3" a="1"/>
  <c r="AA145" i="3" s="1"/>
  <c r="AA144" i="3" a="1"/>
  <c r="AA144" i="3" s="1"/>
  <c r="AA142" i="3" a="1"/>
  <c r="AA142" i="3" s="1"/>
  <c r="AA140" i="3" a="1"/>
  <c r="AA140" i="3" s="1"/>
  <c r="AA138" i="3" a="1"/>
  <c r="AA138" i="3" s="1"/>
  <c r="AA136" i="3" a="1"/>
  <c r="AA136" i="3" s="1"/>
  <c r="AA134" i="3" a="1"/>
  <c r="AA134" i="3" s="1"/>
  <c r="AA132" i="3" a="1"/>
  <c r="AA132" i="3" s="1"/>
  <c r="AA130" i="3" a="1"/>
  <c r="AA130" i="3" s="1"/>
  <c r="AA128" i="3" a="1"/>
  <c r="AA128" i="3" s="1"/>
  <c r="AA143" i="3" a="1"/>
  <c r="AA143" i="3" s="1"/>
  <c r="AA141" i="3" a="1"/>
  <c r="AA141" i="3" s="1"/>
  <c r="AA139" i="3" a="1"/>
  <c r="AA139" i="3" s="1"/>
  <c r="AA137" i="3" a="1"/>
  <c r="AA137" i="3" s="1"/>
  <c r="AA135" i="3" a="1"/>
  <c r="AA135" i="3" s="1"/>
  <c r="AA133" i="3" a="1"/>
  <c r="AA133" i="3" s="1"/>
  <c r="AA131" i="3" a="1"/>
  <c r="AA131" i="3" s="1"/>
  <c r="AA129" i="3" a="1"/>
  <c r="AA129" i="3" s="1"/>
  <c r="AA117" i="3" a="1"/>
  <c r="AA117" i="3" s="1"/>
  <c r="AA123" i="3" a="1"/>
  <c r="AA123" i="3" s="1"/>
  <c r="AA122" i="3" a="1"/>
  <c r="AA122" i="3" s="1"/>
  <c r="AA121" i="3" a="1"/>
  <c r="AA121" i="3" s="1"/>
  <c r="AA120" i="3" a="1"/>
  <c r="AA120" i="3" s="1"/>
  <c r="AA127" i="3" a="1"/>
  <c r="AA127" i="3" s="1"/>
  <c r="AA126" i="3" a="1"/>
  <c r="AA126" i="3" s="1"/>
  <c r="AA119" i="3" a="1"/>
  <c r="AA119" i="3" s="1"/>
  <c r="AA118" i="3" a="1"/>
  <c r="AA118" i="3" s="1"/>
  <c r="AA107" i="3" a="1"/>
  <c r="AA107" i="3" s="1"/>
  <c r="AA115" i="3" a="1"/>
  <c r="AA115" i="3" s="1"/>
  <c r="AA114" i="3" a="1"/>
  <c r="AA114" i="3" s="1"/>
  <c r="AA106" i="3" a="1"/>
  <c r="AA106" i="3" s="1"/>
  <c r="AA113" i="3" a="1"/>
  <c r="AA113" i="3" s="1"/>
  <c r="AA105" i="3" a="1"/>
  <c r="AA105" i="3" s="1"/>
  <c r="AA112" i="3" a="1"/>
  <c r="AA112" i="3" s="1"/>
  <c r="AA104" i="3" a="1"/>
  <c r="AA104" i="3" s="1"/>
  <c r="AA116" i="3" a="1"/>
  <c r="AA116" i="3" s="1"/>
  <c r="AA111" i="3" a="1"/>
  <c r="AA111" i="3" s="1"/>
  <c r="AA103" i="3" a="1"/>
  <c r="AA103" i="3" s="1"/>
  <c r="AA110" i="3" a="1"/>
  <c r="AA110" i="3" s="1"/>
  <c r="AA102" i="3" a="1"/>
  <c r="AA102" i="3" s="1"/>
  <c r="AA109" i="3" a="1"/>
  <c r="AA109" i="3" s="1"/>
  <c r="AA101" i="3" a="1"/>
  <c r="AA101" i="3" s="1"/>
  <c r="AA108" i="3" a="1"/>
  <c r="AA108" i="3" s="1"/>
  <c r="AA97" i="3" a="1"/>
  <c r="AA97" i="3" s="1"/>
  <c r="AA89" i="3" a="1"/>
  <c r="AA89" i="3" s="1"/>
  <c r="AA81" i="3" a="1"/>
  <c r="AA81" i="3" s="1"/>
  <c r="AA96" i="3" a="1"/>
  <c r="AA96" i="3" s="1"/>
  <c r="AA88" i="3" a="1"/>
  <c r="AA88" i="3" s="1"/>
  <c r="AA80" i="3" a="1"/>
  <c r="AA80" i="3" s="1"/>
  <c r="AA95" i="3" a="1"/>
  <c r="AA95" i="3" s="1"/>
  <c r="AA87" i="3" a="1"/>
  <c r="AA87" i="3" s="1"/>
  <c r="AA79" i="3" a="1"/>
  <c r="AA79" i="3" s="1"/>
  <c r="AA94" i="3" a="1"/>
  <c r="AA94" i="3" s="1"/>
  <c r="AA86" i="3" a="1"/>
  <c r="AA86" i="3" s="1"/>
  <c r="AA78" i="3" a="1"/>
  <c r="AA78" i="3" s="1"/>
  <c r="AA93" i="3" a="1"/>
  <c r="AA93" i="3" s="1"/>
  <c r="AA85" i="3" a="1"/>
  <c r="AA85" i="3" s="1"/>
  <c r="AA100" i="3" a="1"/>
  <c r="AA100" i="3" s="1"/>
  <c r="AA92" i="3" a="1"/>
  <c r="AA92" i="3" s="1"/>
  <c r="AA84" i="3" a="1"/>
  <c r="AA84" i="3" s="1"/>
  <c r="AA76" i="3" a="1"/>
  <c r="AA76" i="3" s="1"/>
  <c r="AA99" i="3" a="1"/>
  <c r="AA99" i="3" s="1"/>
  <c r="AA91" i="3" a="1"/>
  <c r="AA91" i="3" s="1"/>
  <c r="AA83" i="3" a="1"/>
  <c r="AA83" i="3" s="1"/>
  <c r="AA98" i="3" a="1"/>
  <c r="AA98" i="3" s="1"/>
  <c r="AA90" i="3" a="1"/>
  <c r="AA90" i="3" s="1"/>
  <c r="AA82" i="3" a="1"/>
  <c r="AA82" i="3" s="1"/>
  <c r="AA71" i="3" a="1"/>
  <c r="AA71" i="3" s="1"/>
  <c r="AA63" i="3" a="1"/>
  <c r="AA63" i="3" s="1"/>
  <c r="AA55" i="3" a="1"/>
  <c r="AA55" i="3" s="1"/>
  <c r="AA47" i="3" a="1"/>
  <c r="AA47" i="3" s="1"/>
  <c r="AA70" i="3" a="1"/>
  <c r="AA70" i="3" s="1"/>
  <c r="AA62" i="3" a="1"/>
  <c r="AA62" i="3" s="1"/>
  <c r="AA54" i="3" a="1"/>
  <c r="AA54" i="3" s="1"/>
  <c r="AA69" i="3" a="1"/>
  <c r="AA69" i="3" s="1"/>
  <c r="AA61" i="3" a="1"/>
  <c r="AA61" i="3" s="1"/>
  <c r="AA53" i="3" a="1"/>
  <c r="AA53" i="3" s="1"/>
  <c r="AA68" i="3" a="1"/>
  <c r="AA68" i="3" s="1"/>
  <c r="AA60" i="3" a="1"/>
  <c r="AA60" i="3" s="1"/>
  <c r="AA52" i="3" a="1"/>
  <c r="AA52" i="3" s="1"/>
  <c r="AA75" i="3" a="1"/>
  <c r="AA75" i="3" s="1"/>
  <c r="AA67" i="3" a="1"/>
  <c r="AA67" i="3" s="1"/>
  <c r="AA59" i="3" a="1"/>
  <c r="AA59" i="3" s="1"/>
  <c r="AA51" i="3" a="1"/>
  <c r="AA51" i="3" s="1"/>
  <c r="AA66" i="3" a="1"/>
  <c r="AA66" i="3" s="1"/>
  <c r="AA58" i="3" a="1"/>
  <c r="AA58" i="3" s="1"/>
  <c r="AA77" i="3" a="1"/>
  <c r="AA77" i="3" s="1"/>
  <c r="AA74" i="3" a="1"/>
  <c r="AA74" i="3" s="1"/>
  <c r="AA73" i="3" a="1"/>
  <c r="AA73" i="3" s="1"/>
  <c r="AA65" i="3" a="1"/>
  <c r="AA65" i="3" s="1"/>
  <c r="AA57" i="3" a="1"/>
  <c r="AA57" i="3" s="1"/>
  <c r="AA49" i="3" a="1"/>
  <c r="AA49" i="3" s="1"/>
  <c r="AA72" i="3" a="1"/>
  <c r="AA72" i="3" s="1"/>
  <c r="AA64" i="3" a="1"/>
  <c r="AA64" i="3" s="1"/>
  <c r="AA56" i="3" a="1"/>
  <c r="AA56" i="3" s="1"/>
  <c r="AA50" i="3" a="1"/>
  <c r="AA50" i="3" s="1"/>
  <c r="AA44" i="3" a="1"/>
  <c r="AA44" i="3" s="1"/>
  <c r="AA35" i="3" a="1"/>
  <c r="AA35" i="3" s="1"/>
  <c r="AA27" i="3" a="1"/>
  <c r="AA27" i="3" s="1"/>
  <c r="AA43" i="3" a="1"/>
  <c r="AA43" i="3" s="1"/>
  <c r="AA34" i="3" a="1"/>
  <c r="AA34" i="3" s="1"/>
  <c r="AA26" i="3" a="1"/>
  <c r="AA26" i="3" s="1"/>
  <c r="AA48" i="3" a="1"/>
  <c r="AA48" i="3" s="1"/>
  <c r="AA42" i="3" a="1"/>
  <c r="AA42" i="3" s="1"/>
  <c r="AA33" i="3" a="1"/>
  <c r="AA33" i="3" s="1"/>
  <c r="AA25" i="3" a="1"/>
  <c r="AA25" i="3" s="1"/>
  <c r="AA41" i="3" a="1"/>
  <c r="AA41" i="3" s="1"/>
  <c r="AA32" i="3" a="1"/>
  <c r="AA32" i="3" s="1"/>
  <c r="AA24" i="3" a="1"/>
  <c r="AA24" i="3" s="1"/>
  <c r="AA40" i="3" a="1"/>
  <c r="AA40" i="3" s="1"/>
  <c r="AA31" i="3" a="1"/>
  <c r="AA31" i="3" s="1"/>
  <c r="AA23" i="3" a="1"/>
  <c r="AA23" i="3" s="1"/>
  <c r="AA39" i="3" a="1"/>
  <c r="AA39" i="3" s="1"/>
  <c r="AA30" i="3" a="1"/>
  <c r="AA30" i="3" s="1"/>
  <c r="AA46" i="3" a="1"/>
  <c r="AA46" i="3" s="1"/>
  <c r="AA38" i="3" a="1"/>
  <c r="AA38" i="3" s="1"/>
  <c r="AA29" i="3" a="1"/>
  <c r="AA29" i="3" s="1"/>
  <c r="AA21" i="3" a="1"/>
  <c r="AA21" i="3" s="1"/>
  <c r="AA45" i="3" a="1"/>
  <c r="AA45" i="3" s="1"/>
  <c r="AA37" i="3" a="1"/>
  <c r="AA37" i="3" s="1"/>
  <c r="AA28" i="3" a="1"/>
  <c r="AA28" i="3" s="1"/>
  <c r="AA20" i="3" a="1"/>
  <c r="AA20" i="3" s="1"/>
  <c r="AA11" i="3" a="1"/>
  <c r="AA11" i="3" s="1"/>
  <c r="AA22" i="3" a="1"/>
  <c r="AA22" i="3" s="1"/>
  <c r="AA19" i="3" a="1"/>
  <c r="AA19" i="3" s="1"/>
  <c r="AA10" i="3" a="1"/>
  <c r="AA10" i="3" s="1"/>
  <c r="AA152" i="3" s="1"/>
  <c r="AA168" i="3" s="1"/>
  <c r="AA18" i="3" a="1"/>
  <c r="AA18" i="3" s="1"/>
  <c r="AA17" i="3" a="1"/>
  <c r="AA17" i="3" s="1"/>
  <c r="AA16" i="3" a="1"/>
  <c r="AA16" i="3" s="1"/>
  <c r="AA14" i="3" a="1"/>
  <c r="AA14" i="3" s="1"/>
  <c r="AA13" i="3" a="1"/>
  <c r="AA13" i="3" s="1"/>
  <c r="AA12" i="3" a="1"/>
  <c r="AA12" i="3" s="1"/>
  <c r="F9" i="3" a="1"/>
  <c r="F9" i="3" s="1"/>
  <c r="F151" i="3" s="1"/>
  <c r="F167" i="3" s="1"/>
  <c r="G9" i="3" a="1"/>
  <c r="G9" i="3" s="1"/>
  <c r="G151" i="3" s="1"/>
  <c r="G167" i="3" s="1"/>
  <c r="H149" i="3" a="1"/>
  <c r="H149" i="3" s="1"/>
  <c r="H148" i="3" a="1"/>
  <c r="H148" i="3" s="1"/>
  <c r="H147" i="3" a="1"/>
  <c r="H147" i="3" s="1"/>
  <c r="H146" i="3" a="1"/>
  <c r="H146" i="3" s="1"/>
  <c r="H124" i="3" a="1"/>
  <c r="H124" i="3" s="1"/>
  <c r="H144" i="3" a="1"/>
  <c r="H144" i="3" s="1"/>
  <c r="H142" i="3" a="1"/>
  <c r="H142" i="3" s="1"/>
  <c r="H145" i="3" a="1"/>
  <c r="H145" i="3" s="1"/>
  <c r="H143" i="3" a="1"/>
  <c r="H143" i="3" s="1"/>
  <c r="H141" i="3" a="1"/>
  <c r="H141" i="3" s="1"/>
  <c r="H139" i="3" a="1"/>
  <c r="H139" i="3" s="1"/>
  <c r="H135" i="3" a="1"/>
  <c r="H135" i="3" s="1"/>
  <c r="H131" i="3" a="1"/>
  <c r="H131" i="3" s="1"/>
  <c r="H123" i="3" a="1"/>
  <c r="H123" i="3" s="1"/>
  <c r="H128" i="3" a="1"/>
  <c r="H128" i="3" s="1"/>
  <c r="H122" i="3" a="1"/>
  <c r="H122" i="3" s="1"/>
  <c r="H138" i="3" a="1"/>
  <c r="H138" i="3" s="1"/>
  <c r="H134" i="3" a="1"/>
  <c r="H134" i="3" s="1"/>
  <c r="H130" i="3" a="1"/>
  <c r="H130" i="3" s="1"/>
  <c r="H121" i="3" a="1"/>
  <c r="H121" i="3" s="1"/>
  <c r="H126" i="3" a="1"/>
  <c r="H126" i="3" s="1"/>
  <c r="H120" i="3" a="1"/>
  <c r="H120" i="3" s="1"/>
  <c r="H137" i="3" a="1"/>
  <c r="H137" i="3" s="1"/>
  <c r="H133" i="3" a="1"/>
  <c r="H133" i="3" s="1"/>
  <c r="H129" i="3" a="1"/>
  <c r="H129" i="3" s="1"/>
  <c r="H119" i="3" a="1"/>
  <c r="H119" i="3" s="1"/>
  <c r="H140" i="3" a="1"/>
  <c r="H140" i="3" s="1"/>
  <c r="H136" i="3" a="1"/>
  <c r="H136" i="3" s="1"/>
  <c r="H132" i="3" a="1"/>
  <c r="H132" i="3" s="1"/>
  <c r="H127" i="3" a="1"/>
  <c r="H127" i="3" s="1"/>
  <c r="H116" i="3" a="1"/>
  <c r="H116" i="3" s="1"/>
  <c r="H113" i="3" a="1"/>
  <c r="H113" i="3" s="1"/>
  <c r="H105" i="3" a="1"/>
  <c r="H105" i="3" s="1"/>
  <c r="H112" i="3" a="1"/>
  <c r="H112" i="3" s="1"/>
  <c r="H104" i="3" a="1"/>
  <c r="H104" i="3" s="1"/>
  <c r="H118" i="3" a="1"/>
  <c r="H118" i="3" s="1"/>
  <c r="H111" i="3" a="1"/>
  <c r="H111" i="3" s="1"/>
  <c r="H110" i="3" a="1"/>
  <c r="H110" i="3" s="1"/>
  <c r="H109" i="3" a="1"/>
  <c r="H109" i="3" s="1"/>
  <c r="H117" i="3" a="1"/>
  <c r="H117" i="3" s="1"/>
  <c r="H108" i="3" a="1"/>
  <c r="H108" i="3" s="1"/>
  <c r="H115" i="3" a="1"/>
  <c r="H115" i="3" s="1"/>
  <c r="H107" i="3" a="1"/>
  <c r="H107" i="3" s="1"/>
  <c r="H114" i="3" a="1"/>
  <c r="H114" i="3" s="1"/>
  <c r="H106" i="3" a="1"/>
  <c r="H106" i="3" s="1"/>
  <c r="H95" i="3" a="1"/>
  <c r="H95" i="3" s="1"/>
  <c r="H87" i="3" a="1"/>
  <c r="H87" i="3" s="1"/>
  <c r="H79" i="3" a="1"/>
  <c r="H79" i="3" s="1"/>
  <c r="H94" i="3" a="1"/>
  <c r="H94" i="3" s="1"/>
  <c r="H86" i="3" a="1"/>
  <c r="H86" i="3" s="1"/>
  <c r="H101" i="3" a="1"/>
  <c r="H101" i="3" s="1"/>
  <c r="H93" i="3" a="1"/>
  <c r="H93" i="3" s="1"/>
  <c r="H85" i="3" a="1"/>
  <c r="H85" i="3" s="1"/>
  <c r="H77" i="3" a="1"/>
  <c r="H77" i="3" s="1"/>
  <c r="H103" i="3" a="1"/>
  <c r="H103" i="3" s="1"/>
  <c r="H102" i="3" a="1"/>
  <c r="H102" i="3" s="1"/>
  <c r="H100" i="3" a="1"/>
  <c r="H100" i="3" s="1"/>
  <c r="H92" i="3" a="1"/>
  <c r="H92" i="3" s="1"/>
  <c r="H84" i="3" a="1"/>
  <c r="H84" i="3" s="1"/>
  <c r="H99" i="3" a="1"/>
  <c r="H99" i="3" s="1"/>
  <c r="H91" i="3" a="1"/>
  <c r="H91" i="3" s="1"/>
  <c r="H83" i="3" a="1"/>
  <c r="H83" i="3" s="1"/>
  <c r="H98" i="3" a="1"/>
  <c r="H98" i="3" s="1"/>
  <c r="H90" i="3" a="1"/>
  <c r="H90" i="3" s="1"/>
  <c r="H82" i="3" a="1"/>
  <c r="H82" i="3" s="1"/>
  <c r="H97" i="3" a="1"/>
  <c r="H97" i="3" s="1"/>
  <c r="H89" i="3" a="1"/>
  <c r="H89" i="3" s="1"/>
  <c r="H81" i="3" a="1"/>
  <c r="H81" i="3" s="1"/>
  <c r="H96" i="3" a="1"/>
  <c r="H96" i="3" s="1"/>
  <c r="H88" i="3" a="1"/>
  <c r="H88" i="3" s="1"/>
  <c r="H80" i="3" a="1"/>
  <c r="H80" i="3" s="1"/>
  <c r="H69" i="3" a="1"/>
  <c r="H69" i="3" s="1"/>
  <c r="H61" i="3" a="1"/>
  <c r="H61" i="3" s="1"/>
  <c r="H53" i="3" a="1"/>
  <c r="H53" i="3" s="1"/>
  <c r="H68" i="3" a="1"/>
  <c r="H68" i="3" s="1"/>
  <c r="H60" i="3" a="1"/>
  <c r="H60" i="3" s="1"/>
  <c r="H67" i="3" a="1"/>
  <c r="H67" i="3" s="1"/>
  <c r="H59" i="3" a="1"/>
  <c r="H59" i="3" s="1"/>
  <c r="H51" i="3" a="1"/>
  <c r="H51" i="3" s="1"/>
  <c r="H78" i="3" a="1"/>
  <c r="H78" i="3" s="1"/>
  <c r="H74" i="3" a="1"/>
  <c r="H74" i="3" s="1"/>
  <c r="H66" i="3" a="1"/>
  <c r="H66" i="3" s="1"/>
  <c r="H58" i="3" a="1"/>
  <c r="H58" i="3" s="1"/>
  <c r="H50" i="3" a="1"/>
  <c r="H50" i="3" s="1"/>
  <c r="H76" i="3" a="1"/>
  <c r="H76" i="3" s="1"/>
  <c r="H75" i="3" a="1"/>
  <c r="H75" i="3" s="1"/>
  <c r="H73" i="3" a="1"/>
  <c r="H73" i="3" s="1"/>
  <c r="H65" i="3" a="1"/>
  <c r="H65" i="3" s="1"/>
  <c r="H57" i="3" a="1"/>
  <c r="H57" i="3" s="1"/>
  <c r="H72" i="3" a="1"/>
  <c r="H72" i="3" s="1"/>
  <c r="H64" i="3" a="1"/>
  <c r="H64" i="3" s="1"/>
  <c r="H56" i="3" a="1"/>
  <c r="H56" i="3" s="1"/>
  <c r="H71" i="3" a="1"/>
  <c r="H71" i="3" s="1"/>
  <c r="H63" i="3" a="1"/>
  <c r="H63" i="3" s="1"/>
  <c r="H55" i="3" a="1"/>
  <c r="H55" i="3" s="1"/>
  <c r="H70" i="3" a="1"/>
  <c r="H70" i="3" s="1"/>
  <c r="H62" i="3" a="1"/>
  <c r="H62" i="3" s="1"/>
  <c r="H54" i="3" a="1"/>
  <c r="H54" i="3" s="1"/>
  <c r="H42" i="3" a="1"/>
  <c r="H42" i="3" s="1"/>
  <c r="H33" i="3" a="1"/>
  <c r="H33" i="3" s="1"/>
  <c r="H25" i="3" a="1"/>
  <c r="H25" i="3" s="1"/>
  <c r="H52" i="3" a="1"/>
  <c r="H52" i="3" s="1"/>
  <c r="H41" i="3" a="1"/>
  <c r="H41" i="3" s="1"/>
  <c r="H32" i="3" a="1"/>
  <c r="H32" i="3" s="1"/>
  <c r="H24" i="3" a="1"/>
  <c r="H24" i="3" s="1"/>
  <c r="H49" i="3" a="1"/>
  <c r="H49" i="3" s="1"/>
  <c r="H40" i="3" a="1"/>
  <c r="H40" i="3" s="1"/>
  <c r="H31" i="3" a="1"/>
  <c r="H31" i="3" s="1"/>
  <c r="H23" i="3" a="1"/>
  <c r="H23" i="3" s="1"/>
  <c r="H47" i="3" a="1"/>
  <c r="H47" i="3" s="1"/>
  <c r="H39" i="3" a="1"/>
  <c r="H39" i="3" s="1"/>
  <c r="H30" i="3" a="1"/>
  <c r="H30" i="3" s="1"/>
  <c r="H22" i="3" a="1"/>
  <c r="H22" i="3" s="1"/>
  <c r="H46" i="3" a="1"/>
  <c r="H46" i="3" s="1"/>
  <c r="H38" i="3" a="1"/>
  <c r="H38" i="3" s="1"/>
  <c r="H29" i="3" a="1"/>
  <c r="H29" i="3" s="1"/>
  <c r="H45" i="3" a="1"/>
  <c r="H45" i="3" s="1"/>
  <c r="H37" i="3" a="1"/>
  <c r="H37" i="3" s="1"/>
  <c r="H28" i="3" a="1"/>
  <c r="H28" i="3" s="1"/>
  <c r="H44" i="3" a="1"/>
  <c r="H44" i="3" s="1"/>
  <c r="H35" i="3" a="1"/>
  <c r="H35" i="3" s="1"/>
  <c r="H27" i="3" a="1"/>
  <c r="H27" i="3" s="1"/>
  <c r="H48" i="3" a="1"/>
  <c r="H48" i="3" s="1"/>
  <c r="H43" i="3" a="1"/>
  <c r="H43" i="3" s="1"/>
  <c r="H34" i="3" a="1"/>
  <c r="H34" i="3" s="1"/>
  <c r="H26" i="3" a="1"/>
  <c r="H26" i="3" s="1"/>
  <c r="H21" i="3" a="1"/>
  <c r="H21" i="3" s="1"/>
  <c r="H18" i="3" a="1"/>
  <c r="H18" i="3" s="1"/>
  <c r="H17" i="3" a="1"/>
  <c r="H17" i="3" s="1"/>
  <c r="H16" i="3" a="1"/>
  <c r="H16" i="3" s="1"/>
  <c r="H14" i="3" a="1"/>
  <c r="H14" i="3" s="1"/>
  <c r="H13" i="3" a="1"/>
  <c r="H13" i="3" s="1"/>
  <c r="H12" i="3" a="1"/>
  <c r="H12" i="3" s="1"/>
  <c r="H20" i="3" a="1"/>
  <c r="H20" i="3" s="1"/>
  <c r="H11" i="3" a="1"/>
  <c r="H11" i="3" s="1"/>
  <c r="H19" i="3" a="1"/>
  <c r="H19" i="3" s="1"/>
  <c r="H10" i="3" a="1"/>
  <c r="H10" i="3" s="1"/>
  <c r="H152" i="3" s="1"/>
  <c r="H168" i="3" s="1"/>
  <c r="L149" i="3" a="1"/>
  <c r="L149" i="3" s="1"/>
  <c r="L145" i="3" a="1"/>
  <c r="L145" i="3" s="1"/>
  <c r="L146" i="3" a="1"/>
  <c r="L146" i="3" s="1"/>
  <c r="L124" i="3" a="1"/>
  <c r="L124" i="3" s="1"/>
  <c r="L147" i="3" a="1"/>
  <c r="L147" i="3" s="1"/>
  <c r="L144" i="3" a="1"/>
  <c r="L144" i="3" s="1"/>
  <c r="L142" i="3" a="1"/>
  <c r="L142" i="3" s="1"/>
  <c r="L140" i="3" a="1"/>
  <c r="L140" i="3" s="1"/>
  <c r="L143" i="3" a="1"/>
  <c r="L143" i="3" s="1"/>
  <c r="L141" i="3" a="1"/>
  <c r="L141" i="3" s="1"/>
  <c r="L139" i="3" a="1"/>
  <c r="L139" i="3" s="1"/>
  <c r="L148" i="3" a="1"/>
  <c r="L148" i="3" s="1"/>
  <c r="L123" i="3" a="1"/>
  <c r="L123" i="3" s="1"/>
  <c r="L137" i="3" a="1"/>
  <c r="L137" i="3" s="1"/>
  <c r="L133" i="3" a="1"/>
  <c r="L133" i="3" s="1"/>
  <c r="L129" i="3" a="1"/>
  <c r="L129" i="3" s="1"/>
  <c r="L127" i="3" a="1"/>
  <c r="L127" i="3" s="1"/>
  <c r="L122" i="3" a="1"/>
  <c r="L122" i="3" s="1"/>
  <c r="L121" i="3" a="1"/>
  <c r="L121" i="3" s="1"/>
  <c r="L136" i="3" a="1"/>
  <c r="L136" i="3" s="1"/>
  <c r="L132" i="3" a="1"/>
  <c r="L132" i="3" s="1"/>
  <c r="L120" i="3" a="1"/>
  <c r="L120" i="3" s="1"/>
  <c r="L128" i="3" a="1"/>
  <c r="L128" i="3" s="1"/>
  <c r="L119" i="3" a="1"/>
  <c r="L119" i="3" s="1"/>
  <c r="L135" i="3" a="1"/>
  <c r="L135" i="3" s="1"/>
  <c r="L131" i="3" a="1"/>
  <c r="L131" i="3" s="1"/>
  <c r="L126" i="3" a="1"/>
  <c r="L126" i="3" s="1"/>
  <c r="L118" i="3" a="1"/>
  <c r="L118" i="3" s="1"/>
  <c r="L117" i="3" a="1"/>
  <c r="L117" i="3" s="1"/>
  <c r="L138" i="3" a="1"/>
  <c r="L138" i="3" s="1"/>
  <c r="L134" i="3" a="1"/>
  <c r="L134" i="3" s="1"/>
  <c r="L130" i="3" a="1"/>
  <c r="L130" i="3" s="1"/>
  <c r="L113" i="3" a="1"/>
  <c r="L113" i="3" s="1"/>
  <c r="L105" i="3" a="1"/>
  <c r="L105" i="3" s="1"/>
  <c r="L116" i="3" a="1"/>
  <c r="L116" i="3" s="1"/>
  <c r="L112" i="3" a="1"/>
  <c r="L112" i="3" s="1"/>
  <c r="L104" i="3" a="1"/>
  <c r="L104" i="3" s="1"/>
  <c r="L111" i="3" a="1"/>
  <c r="L111" i="3" s="1"/>
  <c r="L110" i="3" a="1"/>
  <c r="L110" i="3" s="1"/>
  <c r="L109" i="3" a="1"/>
  <c r="L109" i="3" s="1"/>
  <c r="L108" i="3" a="1"/>
  <c r="L108" i="3" s="1"/>
  <c r="L115" i="3" a="1"/>
  <c r="L115" i="3" s="1"/>
  <c r="L107" i="3" a="1"/>
  <c r="L107" i="3" s="1"/>
  <c r="L114" i="3" a="1"/>
  <c r="L114" i="3" s="1"/>
  <c r="L106" i="3" a="1"/>
  <c r="L106" i="3" s="1"/>
  <c r="L103" i="3" a="1"/>
  <c r="L103" i="3" s="1"/>
  <c r="L95" i="3" a="1"/>
  <c r="L95" i="3" s="1"/>
  <c r="L87" i="3" a="1"/>
  <c r="L87" i="3" s="1"/>
  <c r="L79" i="3" a="1"/>
  <c r="L79" i="3" s="1"/>
  <c r="L94" i="3" a="1"/>
  <c r="L94" i="3" s="1"/>
  <c r="L86" i="3" a="1"/>
  <c r="L86" i="3" s="1"/>
  <c r="L101" i="3" a="1"/>
  <c r="L101" i="3" s="1"/>
  <c r="L93" i="3" a="1"/>
  <c r="L93" i="3" s="1"/>
  <c r="L85" i="3" a="1"/>
  <c r="L85" i="3" s="1"/>
  <c r="L77" i="3" a="1"/>
  <c r="L77" i="3" s="1"/>
  <c r="L100" i="3" a="1"/>
  <c r="L100" i="3" s="1"/>
  <c r="L92" i="3" a="1"/>
  <c r="L92" i="3" s="1"/>
  <c r="L84" i="3" a="1"/>
  <c r="L84" i="3" s="1"/>
  <c r="L102" i="3" a="1"/>
  <c r="L102" i="3" s="1"/>
  <c r="L99" i="3" a="1"/>
  <c r="L99" i="3" s="1"/>
  <c r="L91" i="3" a="1"/>
  <c r="L91" i="3" s="1"/>
  <c r="L83" i="3" a="1"/>
  <c r="L83" i="3" s="1"/>
  <c r="L98" i="3" a="1"/>
  <c r="L98" i="3" s="1"/>
  <c r="L90" i="3" a="1"/>
  <c r="L90" i="3" s="1"/>
  <c r="L82" i="3" a="1"/>
  <c r="L82" i="3" s="1"/>
  <c r="L97" i="3" a="1"/>
  <c r="L97" i="3" s="1"/>
  <c r="L89" i="3" a="1"/>
  <c r="L89" i="3" s="1"/>
  <c r="L81" i="3" a="1"/>
  <c r="L81" i="3" s="1"/>
  <c r="L96" i="3" a="1"/>
  <c r="L96" i="3" s="1"/>
  <c r="L88" i="3" a="1"/>
  <c r="L88" i="3" s="1"/>
  <c r="L80" i="3" a="1"/>
  <c r="L80" i="3" s="1"/>
  <c r="L69" i="3" a="1"/>
  <c r="L69" i="3" s="1"/>
  <c r="L61" i="3" a="1"/>
  <c r="L61" i="3" s="1"/>
  <c r="L53" i="3" a="1"/>
  <c r="L53" i="3" s="1"/>
  <c r="L78" i="3" a="1"/>
  <c r="L78" i="3" s="1"/>
  <c r="L68" i="3" a="1"/>
  <c r="L68" i="3" s="1"/>
  <c r="L60" i="3" a="1"/>
  <c r="L60" i="3" s="1"/>
  <c r="L67" i="3" a="1"/>
  <c r="L67" i="3" s="1"/>
  <c r="L59" i="3" a="1"/>
  <c r="L59" i="3" s="1"/>
  <c r="L51" i="3" a="1"/>
  <c r="L51" i="3" s="1"/>
  <c r="L74" i="3" a="1"/>
  <c r="L74" i="3" s="1"/>
  <c r="L66" i="3" a="1"/>
  <c r="L66" i="3" s="1"/>
  <c r="L58" i="3" a="1"/>
  <c r="L58" i="3" s="1"/>
  <c r="L50" i="3" a="1"/>
  <c r="L50" i="3" s="1"/>
  <c r="L73" i="3" a="1"/>
  <c r="L73" i="3" s="1"/>
  <c r="L65" i="3" a="1"/>
  <c r="L65" i="3" s="1"/>
  <c r="L57" i="3" a="1"/>
  <c r="L57" i="3" s="1"/>
  <c r="L49" i="3" a="1"/>
  <c r="L49" i="3" s="1"/>
  <c r="L75" i="3" a="1"/>
  <c r="L75" i="3" s="1"/>
  <c r="L72" i="3" a="1"/>
  <c r="L72" i="3" s="1"/>
  <c r="L64" i="3" a="1"/>
  <c r="L64" i="3" s="1"/>
  <c r="L56" i="3" a="1"/>
  <c r="L56" i="3" s="1"/>
  <c r="L71" i="3" a="1"/>
  <c r="L71" i="3" s="1"/>
  <c r="L63" i="3" a="1"/>
  <c r="L63" i="3" s="1"/>
  <c r="L55" i="3" a="1"/>
  <c r="L55" i="3" s="1"/>
  <c r="L76" i="3" a="1"/>
  <c r="L76" i="3" s="1"/>
  <c r="L70" i="3" a="1"/>
  <c r="L70" i="3" s="1"/>
  <c r="L62" i="3" a="1"/>
  <c r="L62" i="3" s="1"/>
  <c r="L54" i="3" a="1"/>
  <c r="L54" i="3" s="1"/>
  <c r="L42" i="3" a="1"/>
  <c r="L42" i="3" s="1"/>
  <c r="L33" i="3" a="1"/>
  <c r="L33" i="3" s="1"/>
  <c r="L25" i="3" a="1"/>
  <c r="L25" i="3" s="1"/>
  <c r="L48" i="3" a="1"/>
  <c r="L48" i="3" s="1"/>
  <c r="L41" i="3" a="1"/>
  <c r="L41" i="3" s="1"/>
  <c r="L32" i="3" a="1"/>
  <c r="L32" i="3" s="1"/>
  <c r="L24" i="3" a="1"/>
  <c r="L24" i="3" s="1"/>
  <c r="L40" i="3" a="1"/>
  <c r="L40" i="3" s="1"/>
  <c r="L31" i="3" a="1"/>
  <c r="L31" i="3" s="1"/>
  <c r="L23" i="3" a="1"/>
  <c r="L23" i="3" s="1"/>
  <c r="L47" i="3" a="1"/>
  <c r="L47" i="3" s="1"/>
  <c r="L39" i="3" a="1"/>
  <c r="L39" i="3" s="1"/>
  <c r="L30" i="3" a="1"/>
  <c r="L30" i="3" s="1"/>
  <c r="L22" i="3" a="1"/>
  <c r="L22" i="3" s="1"/>
  <c r="L46" i="3" a="1"/>
  <c r="L46" i="3" s="1"/>
  <c r="L38" i="3" a="1"/>
  <c r="L38" i="3" s="1"/>
  <c r="L29" i="3" a="1"/>
  <c r="L29" i="3" s="1"/>
  <c r="L45" i="3" a="1"/>
  <c r="L45" i="3" s="1"/>
  <c r="L37" i="3" a="1"/>
  <c r="L37" i="3" s="1"/>
  <c r="L28" i="3" a="1"/>
  <c r="L28" i="3" s="1"/>
  <c r="L44" i="3" a="1"/>
  <c r="L44" i="3" s="1"/>
  <c r="L35" i="3" a="1"/>
  <c r="L35" i="3" s="1"/>
  <c r="L27" i="3" a="1"/>
  <c r="L27" i="3" s="1"/>
  <c r="L52" i="3" a="1"/>
  <c r="L52" i="3" s="1"/>
  <c r="L43" i="3" a="1"/>
  <c r="L43" i="3" s="1"/>
  <c r="L34" i="3" a="1"/>
  <c r="L34" i="3" s="1"/>
  <c r="L26" i="3" a="1"/>
  <c r="L26" i="3" s="1"/>
  <c r="L18" i="3" a="1"/>
  <c r="L18" i="3" s="1"/>
  <c r="L17" i="3" a="1"/>
  <c r="L17" i="3" s="1"/>
  <c r="L16" i="3" a="1"/>
  <c r="L16" i="3" s="1"/>
  <c r="L21" i="3" a="1"/>
  <c r="L21" i="3" s="1"/>
  <c r="L14" i="3" a="1"/>
  <c r="L14" i="3" s="1"/>
  <c r="L13" i="3" a="1"/>
  <c r="L13" i="3" s="1"/>
  <c r="L12" i="3" a="1"/>
  <c r="L12" i="3" s="1"/>
  <c r="L20" i="3" a="1"/>
  <c r="L20" i="3" s="1"/>
  <c r="L11" i="3" a="1"/>
  <c r="L11" i="3" s="1"/>
  <c r="L19" i="3" a="1"/>
  <c r="L19" i="3" s="1"/>
  <c r="L10" i="3" a="1"/>
  <c r="L10" i="3" s="1"/>
  <c r="L152" i="3" s="1"/>
  <c r="L168" i="3" s="1"/>
  <c r="P148" i="3" a="1"/>
  <c r="P148" i="3" s="1"/>
  <c r="P147" i="3" a="1"/>
  <c r="P147" i="3" s="1"/>
  <c r="P145" i="3" a="1"/>
  <c r="P145" i="3" s="1"/>
  <c r="P149" i="3" a="1"/>
  <c r="P149" i="3" s="1"/>
  <c r="P124" i="3" a="1"/>
  <c r="P124" i="3" s="1"/>
  <c r="P146" i="3" a="1"/>
  <c r="P146" i="3" s="1"/>
  <c r="P143" i="3" a="1"/>
  <c r="P143" i="3" s="1"/>
  <c r="P141" i="3" a="1"/>
  <c r="P141" i="3" s="1"/>
  <c r="P144" i="3" a="1"/>
  <c r="P144" i="3" s="1"/>
  <c r="P142" i="3" a="1"/>
  <c r="P142" i="3" s="1"/>
  <c r="P140" i="3" a="1"/>
  <c r="P140" i="3" s="1"/>
  <c r="P136" i="3" a="1"/>
  <c r="P136" i="3" s="1"/>
  <c r="P132" i="3" a="1"/>
  <c r="P132" i="3" s="1"/>
  <c r="P128" i="3" a="1"/>
  <c r="P128" i="3" s="1"/>
  <c r="P123" i="3" a="1"/>
  <c r="P123" i="3" s="1"/>
  <c r="P122" i="3" a="1"/>
  <c r="P122" i="3" s="1"/>
  <c r="P135" i="3" a="1"/>
  <c r="P135" i="3" s="1"/>
  <c r="P131" i="3" a="1"/>
  <c r="P131" i="3" s="1"/>
  <c r="P121" i="3" a="1"/>
  <c r="P121" i="3" s="1"/>
  <c r="P139" i="3" a="1"/>
  <c r="P139" i="3" s="1"/>
  <c r="P120" i="3" a="1"/>
  <c r="P120" i="3" s="1"/>
  <c r="P138" i="3" a="1"/>
  <c r="P138" i="3" s="1"/>
  <c r="P134" i="3" a="1"/>
  <c r="P134" i="3" s="1"/>
  <c r="P130" i="3" a="1"/>
  <c r="P130" i="3" s="1"/>
  <c r="P127" i="3" a="1"/>
  <c r="P127" i="3" s="1"/>
  <c r="P119" i="3" a="1"/>
  <c r="P119" i="3" s="1"/>
  <c r="P118" i="3" a="1"/>
  <c r="P118" i="3" s="1"/>
  <c r="P137" i="3" a="1"/>
  <c r="P137" i="3" s="1"/>
  <c r="P133" i="3" a="1"/>
  <c r="P133" i="3" s="1"/>
  <c r="P129" i="3" a="1"/>
  <c r="P129" i="3" s="1"/>
  <c r="P117" i="3" a="1"/>
  <c r="P117" i="3" s="1"/>
  <c r="P126" i="3" a="1"/>
  <c r="P126" i="3" s="1"/>
  <c r="P113" i="3" a="1"/>
  <c r="P113" i="3" s="1"/>
  <c r="P105" i="3" a="1"/>
  <c r="P105" i="3" s="1"/>
  <c r="P112" i="3" a="1"/>
  <c r="P112" i="3" s="1"/>
  <c r="P104" i="3" a="1"/>
  <c r="P104" i="3" s="1"/>
  <c r="P111" i="3" a="1"/>
  <c r="P111" i="3" s="1"/>
  <c r="P116" i="3" a="1"/>
  <c r="P116" i="3" s="1"/>
  <c r="P110" i="3" a="1"/>
  <c r="P110" i="3" s="1"/>
  <c r="P109" i="3" a="1"/>
  <c r="P109" i="3" s="1"/>
  <c r="P108" i="3" a="1"/>
  <c r="P108" i="3" s="1"/>
  <c r="P115" i="3" a="1"/>
  <c r="P115" i="3" s="1"/>
  <c r="P107" i="3" a="1"/>
  <c r="P107" i="3" s="1"/>
  <c r="P114" i="3" a="1"/>
  <c r="P114" i="3" s="1"/>
  <c r="P106" i="3" a="1"/>
  <c r="P106" i="3" s="1"/>
  <c r="P95" i="3" a="1"/>
  <c r="P95" i="3" s="1"/>
  <c r="P87" i="3" a="1"/>
  <c r="P87" i="3" s="1"/>
  <c r="P79" i="3" a="1"/>
  <c r="P79" i="3" s="1"/>
  <c r="P94" i="3" a="1"/>
  <c r="P94" i="3" s="1"/>
  <c r="P86" i="3" a="1"/>
  <c r="P86" i="3" s="1"/>
  <c r="P101" i="3" a="1"/>
  <c r="P101" i="3" s="1"/>
  <c r="P93" i="3" a="1"/>
  <c r="P93" i="3" s="1"/>
  <c r="P85" i="3" a="1"/>
  <c r="P85" i="3" s="1"/>
  <c r="P77" i="3" a="1"/>
  <c r="P77" i="3" s="1"/>
  <c r="P100" i="3" a="1"/>
  <c r="P100" i="3" s="1"/>
  <c r="P92" i="3" a="1"/>
  <c r="P92" i="3" s="1"/>
  <c r="P84" i="3" a="1"/>
  <c r="P84" i="3" s="1"/>
  <c r="P99" i="3" a="1"/>
  <c r="P99" i="3" s="1"/>
  <c r="P91" i="3" a="1"/>
  <c r="P91" i="3" s="1"/>
  <c r="P83" i="3" a="1"/>
  <c r="P83" i="3" s="1"/>
  <c r="P103" i="3" a="1"/>
  <c r="P103" i="3" s="1"/>
  <c r="P102" i="3" a="1"/>
  <c r="P102" i="3" s="1"/>
  <c r="P98" i="3" a="1"/>
  <c r="P98" i="3" s="1"/>
  <c r="P90" i="3" a="1"/>
  <c r="P90" i="3" s="1"/>
  <c r="P82" i="3" a="1"/>
  <c r="P82" i="3" s="1"/>
  <c r="P97" i="3" a="1"/>
  <c r="P97" i="3" s="1"/>
  <c r="P89" i="3" a="1"/>
  <c r="P89" i="3" s="1"/>
  <c r="P81" i="3" a="1"/>
  <c r="P81" i="3" s="1"/>
  <c r="P96" i="3" a="1"/>
  <c r="P96" i="3" s="1"/>
  <c r="P88" i="3" a="1"/>
  <c r="P88" i="3" s="1"/>
  <c r="P80" i="3" a="1"/>
  <c r="P80" i="3" s="1"/>
  <c r="P69" i="3" a="1"/>
  <c r="P69" i="3" s="1"/>
  <c r="P61" i="3" a="1"/>
  <c r="P61" i="3" s="1"/>
  <c r="P53" i="3" a="1"/>
  <c r="P53" i="3" s="1"/>
  <c r="P68" i="3" a="1"/>
  <c r="P68" i="3" s="1"/>
  <c r="P60" i="3" a="1"/>
  <c r="P60" i="3" s="1"/>
  <c r="P76" i="3" a="1"/>
  <c r="P76" i="3" s="1"/>
  <c r="P67" i="3" a="1"/>
  <c r="P67" i="3" s="1"/>
  <c r="P59" i="3" a="1"/>
  <c r="P59" i="3" s="1"/>
  <c r="P51" i="3" a="1"/>
  <c r="P51" i="3" s="1"/>
  <c r="P74" i="3" a="1"/>
  <c r="P74" i="3" s="1"/>
  <c r="P66" i="3" a="1"/>
  <c r="P66" i="3" s="1"/>
  <c r="P58" i="3" a="1"/>
  <c r="P58" i="3" s="1"/>
  <c r="P50" i="3" a="1"/>
  <c r="P50" i="3" s="1"/>
  <c r="P73" i="3" a="1"/>
  <c r="P73" i="3" s="1"/>
  <c r="P65" i="3" a="1"/>
  <c r="P65" i="3" s="1"/>
  <c r="P57" i="3" a="1"/>
  <c r="P57" i="3" s="1"/>
  <c r="P49" i="3" a="1"/>
  <c r="P49" i="3" s="1"/>
  <c r="P72" i="3" a="1"/>
  <c r="P72" i="3" s="1"/>
  <c r="P64" i="3" a="1"/>
  <c r="P64" i="3" s="1"/>
  <c r="P56" i="3" a="1"/>
  <c r="P56" i="3" s="1"/>
  <c r="P75" i="3" a="1"/>
  <c r="P75" i="3" s="1"/>
  <c r="P71" i="3" a="1"/>
  <c r="P71" i="3" s="1"/>
  <c r="P63" i="3" a="1"/>
  <c r="P63" i="3" s="1"/>
  <c r="P55" i="3" a="1"/>
  <c r="P55" i="3" s="1"/>
  <c r="P78" i="3" a="1"/>
  <c r="P78" i="3" s="1"/>
  <c r="P70" i="3" a="1"/>
  <c r="P70" i="3" s="1"/>
  <c r="P62" i="3" a="1"/>
  <c r="P62" i="3" s="1"/>
  <c r="P54" i="3" a="1"/>
  <c r="P54" i="3" s="1"/>
  <c r="P42" i="3" a="1"/>
  <c r="P42" i="3" s="1"/>
  <c r="P33" i="3" a="1"/>
  <c r="P33" i="3" s="1"/>
  <c r="P25" i="3" a="1"/>
  <c r="P25" i="3" s="1"/>
  <c r="P41" i="3" a="1"/>
  <c r="P41" i="3" s="1"/>
  <c r="P32" i="3" a="1"/>
  <c r="P32" i="3" s="1"/>
  <c r="P24" i="3" a="1"/>
  <c r="P24" i="3" s="1"/>
  <c r="P40" i="3" a="1"/>
  <c r="P40" i="3" s="1"/>
  <c r="P31" i="3" a="1"/>
  <c r="P31" i="3" s="1"/>
  <c r="P23" i="3" a="1"/>
  <c r="P23" i="3" s="1"/>
  <c r="P48" i="3" a="1"/>
  <c r="P48" i="3" s="1"/>
  <c r="P47" i="3" a="1"/>
  <c r="P47" i="3" s="1"/>
  <c r="P39" i="3" a="1"/>
  <c r="P39" i="3" s="1"/>
  <c r="P30" i="3" a="1"/>
  <c r="P30" i="3" s="1"/>
  <c r="P22" i="3" a="1"/>
  <c r="P22" i="3" s="1"/>
  <c r="P46" i="3" a="1"/>
  <c r="P46" i="3" s="1"/>
  <c r="P38" i="3" a="1"/>
  <c r="P38" i="3" s="1"/>
  <c r="P29" i="3" a="1"/>
  <c r="P29" i="3" s="1"/>
  <c r="P52" i="3" a="1"/>
  <c r="P52" i="3" s="1"/>
  <c r="P45" i="3" a="1"/>
  <c r="P45" i="3" s="1"/>
  <c r="P37" i="3" a="1"/>
  <c r="P37" i="3" s="1"/>
  <c r="P28" i="3" a="1"/>
  <c r="P28" i="3" s="1"/>
  <c r="P44" i="3" a="1"/>
  <c r="P44" i="3" s="1"/>
  <c r="P35" i="3" a="1"/>
  <c r="P35" i="3" s="1"/>
  <c r="P27" i="3" a="1"/>
  <c r="P27" i="3" s="1"/>
  <c r="P43" i="3" a="1"/>
  <c r="P43" i="3" s="1"/>
  <c r="P34" i="3" a="1"/>
  <c r="P34" i="3" s="1"/>
  <c r="P26" i="3" a="1"/>
  <c r="P26" i="3" s="1"/>
  <c r="P18" i="3" a="1"/>
  <c r="P18" i="3" s="1"/>
  <c r="P17" i="3" a="1"/>
  <c r="P17" i="3" s="1"/>
  <c r="P16" i="3" a="1"/>
  <c r="P16" i="3" s="1"/>
  <c r="P14" i="3" a="1"/>
  <c r="P14" i="3" s="1"/>
  <c r="P13" i="3" a="1"/>
  <c r="P13" i="3" s="1"/>
  <c r="P12" i="3" a="1"/>
  <c r="P12" i="3" s="1"/>
  <c r="P21" i="3" a="1"/>
  <c r="P21" i="3" s="1"/>
  <c r="P20" i="3" a="1"/>
  <c r="P20" i="3" s="1"/>
  <c r="P11" i="3" a="1"/>
  <c r="P11" i="3" s="1"/>
  <c r="P19" i="3" a="1"/>
  <c r="P19" i="3" s="1"/>
  <c r="P10" i="3" a="1"/>
  <c r="P10" i="3" s="1"/>
  <c r="P152" i="3" s="1"/>
  <c r="P168" i="3" s="1"/>
  <c r="T146" i="3" a="1"/>
  <c r="T146" i="3" s="1"/>
  <c r="T149" i="3" a="1"/>
  <c r="T149" i="3" s="1"/>
  <c r="T148" i="3" a="1"/>
  <c r="T148" i="3" s="1"/>
  <c r="T145" i="3" a="1"/>
  <c r="T145" i="3" s="1"/>
  <c r="T147" i="3" a="1"/>
  <c r="T147" i="3" s="1"/>
  <c r="T124" i="3" a="1"/>
  <c r="T124" i="3" s="1"/>
  <c r="T143" i="3" a="1"/>
  <c r="T143" i="3" s="1"/>
  <c r="T141" i="3" a="1"/>
  <c r="T141" i="3" s="1"/>
  <c r="T139" i="3" a="1"/>
  <c r="T139" i="3" s="1"/>
  <c r="T144" i="3" a="1"/>
  <c r="T144" i="3" s="1"/>
  <c r="T142" i="3" a="1"/>
  <c r="T142" i="3" s="1"/>
  <c r="T140" i="3" a="1"/>
  <c r="T140" i="3" s="1"/>
  <c r="T123" i="3" a="1"/>
  <c r="T123" i="3" s="1"/>
  <c r="T138" i="3" a="1"/>
  <c r="T138" i="3" s="1"/>
  <c r="T134" i="3" a="1"/>
  <c r="T134" i="3" s="1"/>
  <c r="T130" i="3" a="1"/>
  <c r="T130" i="3" s="1"/>
  <c r="T126" i="3" a="1"/>
  <c r="T126" i="3" s="1"/>
  <c r="T122" i="3" a="1"/>
  <c r="T122" i="3" s="1"/>
  <c r="T121" i="3" a="1"/>
  <c r="T121" i="3" s="1"/>
  <c r="T137" i="3" a="1"/>
  <c r="T137" i="3" s="1"/>
  <c r="T133" i="3" a="1"/>
  <c r="T133" i="3" s="1"/>
  <c r="T129" i="3" a="1"/>
  <c r="T129" i="3" s="1"/>
  <c r="T120" i="3" a="1"/>
  <c r="T120" i="3" s="1"/>
  <c r="T119" i="3" a="1"/>
  <c r="T119" i="3" s="1"/>
  <c r="T136" i="3" a="1"/>
  <c r="T136" i="3" s="1"/>
  <c r="T132" i="3" a="1"/>
  <c r="T132" i="3" s="1"/>
  <c r="T128" i="3" a="1"/>
  <c r="T128" i="3" s="1"/>
  <c r="T118" i="3" a="1"/>
  <c r="T118" i="3" s="1"/>
  <c r="T127" i="3" a="1"/>
  <c r="T127" i="3" s="1"/>
  <c r="T117" i="3" a="1"/>
  <c r="T117" i="3" s="1"/>
  <c r="T135" i="3" a="1"/>
  <c r="T135" i="3" s="1"/>
  <c r="T131" i="3" a="1"/>
  <c r="T131" i="3" s="1"/>
  <c r="T113" i="3" a="1"/>
  <c r="T113" i="3" s="1"/>
  <c r="T105" i="3" a="1"/>
  <c r="T105" i="3" s="1"/>
  <c r="T112" i="3" a="1"/>
  <c r="T112" i="3" s="1"/>
  <c r="T104" i="3" a="1"/>
  <c r="T104" i="3" s="1"/>
  <c r="T111" i="3" a="1"/>
  <c r="T111" i="3" s="1"/>
  <c r="T110" i="3" a="1"/>
  <c r="T110" i="3" s="1"/>
  <c r="T109" i="3" a="1"/>
  <c r="T109" i="3" s="1"/>
  <c r="T116" i="3" a="1"/>
  <c r="T116" i="3" s="1"/>
  <c r="T108" i="3" a="1"/>
  <c r="T108" i="3" s="1"/>
  <c r="T115" i="3" a="1"/>
  <c r="T115" i="3" s="1"/>
  <c r="T107" i="3" a="1"/>
  <c r="T107" i="3" s="1"/>
  <c r="T114" i="3" a="1"/>
  <c r="T114" i="3" s="1"/>
  <c r="T106" i="3" a="1"/>
  <c r="T106" i="3" s="1"/>
  <c r="T95" i="3" a="1"/>
  <c r="T95" i="3" s="1"/>
  <c r="T87" i="3" a="1"/>
  <c r="T87" i="3" s="1"/>
  <c r="T79" i="3" a="1"/>
  <c r="T79" i="3" s="1"/>
  <c r="T94" i="3" a="1"/>
  <c r="T94" i="3" s="1"/>
  <c r="T86" i="3" a="1"/>
  <c r="T86" i="3" s="1"/>
  <c r="T101" i="3" a="1"/>
  <c r="T101" i="3" s="1"/>
  <c r="T93" i="3" a="1"/>
  <c r="T93" i="3" s="1"/>
  <c r="T85" i="3" a="1"/>
  <c r="T85" i="3" s="1"/>
  <c r="T77" i="3" a="1"/>
  <c r="T77" i="3" s="1"/>
  <c r="T103" i="3" a="1"/>
  <c r="T103" i="3" s="1"/>
  <c r="T100" i="3" a="1"/>
  <c r="T100" i="3" s="1"/>
  <c r="T92" i="3" a="1"/>
  <c r="T92" i="3" s="1"/>
  <c r="T84" i="3" a="1"/>
  <c r="T84" i="3" s="1"/>
  <c r="T76" i="3" a="1"/>
  <c r="T76" i="3" s="1"/>
  <c r="T99" i="3" a="1"/>
  <c r="T99" i="3" s="1"/>
  <c r="T91" i="3" a="1"/>
  <c r="T91" i="3" s="1"/>
  <c r="T83" i="3" a="1"/>
  <c r="T83" i="3" s="1"/>
  <c r="T98" i="3" a="1"/>
  <c r="T98" i="3" s="1"/>
  <c r="T90" i="3" a="1"/>
  <c r="T90" i="3" s="1"/>
  <c r="T82" i="3" a="1"/>
  <c r="T82" i="3" s="1"/>
  <c r="T97" i="3" a="1"/>
  <c r="T97" i="3" s="1"/>
  <c r="T89" i="3" a="1"/>
  <c r="T89" i="3" s="1"/>
  <c r="T81" i="3" a="1"/>
  <c r="T81" i="3" s="1"/>
  <c r="T102" i="3" a="1"/>
  <c r="T102" i="3" s="1"/>
  <c r="T96" i="3" a="1"/>
  <c r="T96" i="3" s="1"/>
  <c r="T88" i="3" a="1"/>
  <c r="T88" i="3" s="1"/>
  <c r="T80" i="3" a="1"/>
  <c r="T80" i="3" s="1"/>
  <c r="T69" i="3" a="1"/>
  <c r="T69" i="3" s="1"/>
  <c r="T61" i="3" a="1"/>
  <c r="T61" i="3" s="1"/>
  <c r="T53" i="3" a="1"/>
  <c r="T53" i="3" s="1"/>
  <c r="T68" i="3" a="1"/>
  <c r="T68" i="3" s="1"/>
  <c r="T60" i="3" a="1"/>
  <c r="T60" i="3" s="1"/>
  <c r="T67" i="3" a="1"/>
  <c r="T67" i="3" s="1"/>
  <c r="T59" i="3" a="1"/>
  <c r="T59" i="3" s="1"/>
  <c r="T51" i="3" a="1"/>
  <c r="T51" i="3" s="1"/>
  <c r="T74" i="3" a="1"/>
  <c r="T74" i="3" s="1"/>
  <c r="T66" i="3" a="1"/>
  <c r="T66" i="3" s="1"/>
  <c r="T58" i="3" a="1"/>
  <c r="T58" i="3" s="1"/>
  <c r="T50" i="3" a="1"/>
  <c r="T50" i="3" s="1"/>
  <c r="T73" i="3" a="1"/>
  <c r="T73" i="3" s="1"/>
  <c r="T65" i="3" a="1"/>
  <c r="T65" i="3" s="1"/>
  <c r="T57" i="3" a="1"/>
  <c r="T57" i="3" s="1"/>
  <c r="T49" i="3" a="1"/>
  <c r="T49" i="3" s="1"/>
  <c r="T78" i="3" a="1"/>
  <c r="T78" i="3" s="1"/>
  <c r="T72" i="3" a="1"/>
  <c r="T72" i="3" s="1"/>
  <c r="T64" i="3" a="1"/>
  <c r="T64" i="3" s="1"/>
  <c r="T56" i="3" a="1"/>
  <c r="T56" i="3" s="1"/>
  <c r="T71" i="3" a="1"/>
  <c r="T71" i="3" s="1"/>
  <c r="T63" i="3" a="1"/>
  <c r="T63" i="3" s="1"/>
  <c r="T55" i="3" a="1"/>
  <c r="T55" i="3" s="1"/>
  <c r="T75" i="3" a="1"/>
  <c r="T75" i="3" s="1"/>
  <c r="T70" i="3" a="1"/>
  <c r="T70" i="3" s="1"/>
  <c r="T62" i="3" a="1"/>
  <c r="T62" i="3" s="1"/>
  <c r="T54" i="3" a="1"/>
  <c r="T54" i="3" s="1"/>
  <c r="T42" i="3" a="1"/>
  <c r="T42" i="3" s="1"/>
  <c r="T33" i="3" a="1"/>
  <c r="T33" i="3" s="1"/>
  <c r="T25" i="3" a="1"/>
  <c r="T25" i="3" s="1"/>
  <c r="T41" i="3" a="1"/>
  <c r="T41" i="3" s="1"/>
  <c r="T32" i="3" a="1"/>
  <c r="T32" i="3" s="1"/>
  <c r="T24" i="3" a="1"/>
  <c r="T24" i="3" s="1"/>
  <c r="T40" i="3" a="1"/>
  <c r="T40" i="3" s="1"/>
  <c r="T31" i="3" a="1"/>
  <c r="T31" i="3" s="1"/>
  <c r="T23" i="3" a="1"/>
  <c r="T23" i="3" s="1"/>
  <c r="T47" i="3" a="1"/>
  <c r="T47" i="3" s="1"/>
  <c r="T39" i="3" a="1"/>
  <c r="T39" i="3" s="1"/>
  <c r="T30" i="3" a="1"/>
  <c r="T30" i="3" s="1"/>
  <c r="T22" i="3" a="1"/>
  <c r="T22" i="3" s="1"/>
  <c r="T52" i="3" a="1"/>
  <c r="T52" i="3" s="1"/>
  <c r="T46" i="3" a="1"/>
  <c r="T46" i="3" s="1"/>
  <c r="T38" i="3" a="1"/>
  <c r="T38" i="3" s="1"/>
  <c r="T29" i="3" a="1"/>
  <c r="T29" i="3" s="1"/>
  <c r="T48" i="3" a="1"/>
  <c r="T48" i="3" s="1"/>
  <c r="T45" i="3" a="1"/>
  <c r="T45" i="3" s="1"/>
  <c r="T37" i="3" a="1"/>
  <c r="T37" i="3" s="1"/>
  <c r="T28" i="3" a="1"/>
  <c r="T28" i="3" s="1"/>
  <c r="T44" i="3" a="1"/>
  <c r="T44" i="3" s="1"/>
  <c r="T35" i="3" a="1"/>
  <c r="T35" i="3" s="1"/>
  <c r="T27" i="3" a="1"/>
  <c r="T27" i="3" s="1"/>
  <c r="T43" i="3" a="1"/>
  <c r="T43" i="3" s="1"/>
  <c r="T34" i="3" a="1"/>
  <c r="T34" i="3" s="1"/>
  <c r="T26" i="3" a="1"/>
  <c r="T26" i="3" s="1"/>
  <c r="T18" i="3" a="1"/>
  <c r="T18" i="3" s="1"/>
  <c r="T17" i="3" a="1"/>
  <c r="T17" i="3" s="1"/>
  <c r="T21" i="3" a="1"/>
  <c r="T21" i="3" s="1"/>
  <c r="T16" i="3" a="1"/>
  <c r="T16" i="3" s="1"/>
  <c r="T14" i="3" a="1"/>
  <c r="T14" i="3" s="1"/>
  <c r="T13" i="3" a="1"/>
  <c r="T13" i="3" s="1"/>
  <c r="T12" i="3" a="1"/>
  <c r="T12" i="3" s="1"/>
  <c r="T20" i="3" a="1"/>
  <c r="T20" i="3" s="1"/>
  <c r="T11" i="3" a="1"/>
  <c r="T11" i="3" s="1"/>
  <c r="T19" i="3" a="1"/>
  <c r="T19" i="3" s="1"/>
  <c r="T10" i="3" a="1"/>
  <c r="T10" i="3" s="1"/>
  <c r="T152" i="3" s="1"/>
  <c r="T168" i="3" s="1"/>
  <c r="X146" i="3" a="1"/>
  <c r="X146" i="3" s="1"/>
  <c r="X149" i="3" a="1"/>
  <c r="X149" i="3" s="1"/>
  <c r="X148" i="3" a="1"/>
  <c r="X148" i="3" s="1"/>
  <c r="X145" i="3" a="1"/>
  <c r="X145" i="3" s="1"/>
  <c r="X124" i="3" a="1"/>
  <c r="X124" i="3" s="1"/>
  <c r="X147" i="3" a="1"/>
  <c r="X147" i="3" s="1"/>
  <c r="X144" i="3" a="1"/>
  <c r="X144" i="3" s="1"/>
  <c r="X142" i="3" a="1"/>
  <c r="X142" i="3" s="1"/>
  <c r="X140" i="3" a="1"/>
  <c r="X140" i="3" s="1"/>
  <c r="X143" i="3" a="1"/>
  <c r="X143" i="3" s="1"/>
  <c r="X141" i="3" a="1"/>
  <c r="X141" i="3" s="1"/>
  <c r="X139" i="3" a="1"/>
  <c r="X139" i="3" s="1"/>
  <c r="X137" i="3" a="1"/>
  <c r="X137" i="3" s="1"/>
  <c r="X133" i="3" a="1"/>
  <c r="X133" i="3" s="1"/>
  <c r="X129" i="3" a="1"/>
  <c r="X129" i="3" s="1"/>
  <c r="X123" i="3" a="1"/>
  <c r="X123" i="3" s="1"/>
  <c r="X115" i="3" a="1"/>
  <c r="X115" i="3" s="1"/>
  <c r="X127" i="3" a="1"/>
  <c r="X127" i="3" s="1"/>
  <c r="X122" i="3" a="1"/>
  <c r="X122" i="3" s="1"/>
  <c r="X136" i="3" a="1"/>
  <c r="X136" i="3" s="1"/>
  <c r="X132" i="3" a="1"/>
  <c r="X132" i="3" s="1"/>
  <c r="X128" i="3" a="1"/>
  <c r="X128" i="3" s="1"/>
  <c r="X121" i="3" a="1"/>
  <c r="X121" i="3" s="1"/>
  <c r="X126" i="3" a="1"/>
  <c r="X126" i="3" s="1"/>
  <c r="X120" i="3" a="1"/>
  <c r="X120" i="3" s="1"/>
  <c r="X135" i="3" a="1"/>
  <c r="X135" i="3" s="1"/>
  <c r="X131" i="3" a="1"/>
  <c r="X131" i="3" s="1"/>
  <c r="X119" i="3" a="1"/>
  <c r="X119" i="3" s="1"/>
  <c r="X118" i="3" a="1"/>
  <c r="X118" i="3" s="1"/>
  <c r="X138" i="3" a="1"/>
  <c r="X138" i="3" s="1"/>
  <c r="X134" i="3" a="1"/>
  <c r="X134" i="3" s="1"/>
  <c r="X130" i="3" a="1"/>
  <c r="X130" i="3" s="1"/>
  <c r="X117" i="3" a="1"/>
  <c r="X117" i="3" s="1"/>
  <c r="X116" i="3" a="1"/>
  <c r="X116" i="3" s="1"/>
  <c r="X113" i="3" a="1"/>
  <c r="X113" i="3" s="1"/>
  <c r="X105" i="3" a="1"/>
  <c r="X105" i="3" s="1"/>
  <c r="X112" i="3" a="1"/>
  <c r="X112" i="3" s="1"/>
  <c r="X104" i="3" a="1"/>
  <c r="X104" i="3" s="1"/>
  <c r="X111" i="3" a="1"/>
  <c r="X111" i="3" s="1"/>
  <c r="X110" i="3" a="1"/>
  <c r="X110" i="3" s="1"/>
  <c r="X109" i="3" a="1"/>
  <c r="X109" i="3" s="1"/>
  <c r="X108" i="3" a="1"/>
  <c r="X108" i="3" s="1"/>
  <c r="X107" i="3" a="1"/>
  <c r="X107" i="3" s="1"/>
  <c r="X114" i="3" a="1"/>
  <c r="X114" i="3" s="1"/>
  <c r="X106" i="3" a="1"/>
  <c r="X106" i="3" s="1"/>
  <c r="X95" i="3" a="1"/>
  <c r="X95" i="3" s="1"/>
  <c r="X87" i="3" a="1"/>
  <c r="X87" i="3" s="1"/>
  <c r="X79" i="3" a="1"/>
  <c r="X79" i="3" s="1"/>
  <c r="X103" i="3" a="1"/>
  <c r="X103" i="3" s="1"/>
  <c r="X94" i="3" a="1"/>
  <c r="X94" i="3" s="1"/>
  <c r="X86" i="3" a="1"/>
  <c r="X86" i="3" s="1"/>
  <c r="X102" i="3" a="1"/>
  <c r="X102" i="3" s="1"/>
  <c r="X101" i="3" a="1"/>
  <c r="X101" i="3" s="1"/>
  <c r="X93" i="3" a="1"/>
  <c r="X93" i="3" s="1"/>
  <c r="X85" i="3" a="1"/>
  <c r="X85" i="3" s="1"/>
  <c r="X77" i="3" a="1"/>
  <c r="X77" i="3" s="1"/>
  <c r="X100" i="3" a="1"/>
  <c r="X100" i="3" s="1"/>
  <c r="X92" i="3" a="1"/>
  <c r="X92" i="3" s="1"/>
  <c r="X84" i="3" a="1"/>
  <c r="X84" i="3" s="1"/>
  <c r="X76" i="3" a="1"/>
  <c r="X76" i="3" s="1"/>
  <c r="X99" i="3" a="1"/>
  <c r="X99" i="3" s="1"/>
  <c r="X91" i="3" a="1"/>
  <c r="X91" i="3" s="1"/>
  <c r="X83" i="3" a="1"/>
  <c r="X83" i="3" s="1"/>
  <c r="X98" i="3" a="1"/>
  <c r="X98" i="3" s="1"/>
  <c r="X90" i="3" a="1"/>
  <c r="X90" i="3" s="1"/>
  <c r="X82" i="3" a="1"/>
  <c r="X82" i="3" s="1"/>
  <c r="X97" i="3" a="1"/>
  <c r="X97" i="3" s="1"/>
  <c r="X89" i="3" a="1"/>
  <c r="X89" i="3" s="1"/>
  <c r="X81" i="3" a="1"/>
  <c r="X81" i="3" s="1"/>
  <c r="X96" i="3" a="1"/>
  <c r="X96" i="3" s="1"/>
  <c r="X88" i="3" a="1"/>
  <c r="X88" i="3" s="1"/>
  <c r="X80" i="3" a="1"/>
  <c r="X80" i="3" s="1"/>
  <c r="X75" i="3" a="1"/>
  <c r="X75" i="3" s="1"/>
  <c r="X69" i="3" a="1"/>
  <c r="X69" i="3" s="1"/>
  <c r="X61" i="3" a="1"/>
  <c r="X61" i="3" s="1"/>
  <c r="X53" i="3" a="1"/>
  <c r="X53" i="3" s="1"/>
  <c r="X68" i="3" a="1"/>
  <c r="X68" i="3" s="1"/>
  <c r="X60" i="3" a="1"/>
  <c r="X60" i="3" s="1"/>
  <c r="X52" i="3" a="1"/>
  <c r="X52" i="3" s="1"/>
  <c r="X67" i="3" a="1"/>
  <c r="X67" i="3" s="1"/>
  <c r="X59" i="3" a="1"/>
  <c r="X59" i="3" s="1"/>
  <c r="X51" i="3" a="1"/>
  <c r="X51" i="3" s="1"/>
  <c r="X78" i="3" a="1"/>
  <c r="X78" i="3" s="1"/>
  <c r="X74" i="3" a="1"/>
  <c r="X74" i="3" s="1"/>
  <c r="X66" i="3" a="1"/>
  <c r="X66" i="3" s="1"/>
  <c r="X58" i="3" a="1"/>
  <c r="X58" i="3" s="1"/>
  <c r="X50" i="3" a="1"/>
  <c r="X50" i="3" s="1"/>
  <c r="X73" i="3" a="1"/>
  <c r="X73" i="3" s="1"/>
  <c r="X65" i="3" a="1"/>
  <c r="X65" i="3" s="1"/>
  <c r="X57" i="3" a="1"/>
  <c r="X57" i="3" s="1"/>
  <c r="X49" i="3" a="1"/>
  <c r="X49" i="3" s="1"/>
  <c r="X72" i="3" a="1"/>
  <c r="X72" i="3" s="1"/>
  <c r="X64" i="3" a="1"/>
  <c r="X64" i="3" s="1"/>
  <c r="X56" i="3" a="1"/>
  <c r="X56" i="3" s="1"/>
  <c r="X71" i="3" a="1"/>
  <c r="X71" i="3" s="1"/>
  <c r="X63" i="3" a="1"/>
  <c r="X63" i="3" s="1"/>
  <c r="X55" i="3" a="1"/>
  <c r="X55" i="3" s="1"/>
  <c r="X70" i="3" a="1"/>
  <c r="X70" i="3" s="1"/>
  <c r="X62" i="3" a="1"/>
  <c r="X62" i="3" s="1"/>
  <c r="X54" i="3" a="1"/>
  <c r="X54" i="3" s="1"/>
  <c r="X42" i="3" a="1"/>
  <c r="X42" i="3" s="1"/>
  <c r="X33" i="3" a="1"/>
  <c r="X33" i="3" s="1"/>
  <c r="X25" i="3" a="1"/>
  <c r="X25" i="3" s="1"/>
  <c r="X41" i="3" a="1"/>
  <c r="X41" i="3" s="1"/>
  <c r="X32" i="3" a="1"/>
  <c r="X32" i="3" s="1"/>
  <c r="X24" i="3" a="1"/>
  <c r="X24" i="3" s="1"/>
  <c r="X40" i="3" a="1"/>
  <c r="X40" i="3" s="1"/>
  <c r="X31" i="3" a="1"/>
  <c r="X31" i="3" s="1"/>
  <c r="X23" i="3" a="1"/>
  <c r="X23" i="3" s="1"/>
  <c r="X39" i="3" a="1"/>
  <c r="X39" i="3" s="1"/>
  <c r="X30" i="3" a="1"/>
  <c r="X30" i="3" s="1"/>
  <c r="X22" i="3" a="1"/>
  <c r="X22" i="3" s="1"/>
  <c r="X47" i="3" a="1"/>
  <c r="X47" i="3" s="1"/>
  <c r="X46" i="3" a="1"/>
  <c r="X46" i="3" s="1"/>
  <c r="X38" i="3" a="1"/>
  <c r="X38" i="3" s="1"/>
  <c r="X29" i="3" a="1"/>
  <c r="X29" i="3" s="1"/>
  <c r="X21" i="3" a="1"/>
  <c r="X21" i="3" s="1"/>
  <c r="X45" i="3" a="1"/>
  <c r="X45" i="3" s="1"/>
  <c r="X37" i="3" a="1"/>
  <c r="X37" i="3" s="1"/>
  <c r="X28" i="3" a="1"/>
  <c r="X28" i="3" s="1"/>
  <c r="X44" i="3" a="1"/>
  <c r="X44" i="3" s="1"/>
  <c r="X35" i="3" a="1"/>
  <c r="X35" i="3" s="1"/>
  <c r="X27" i="3" a="1"/>
  <c r="X27" i="3" s="1"/>
  <c r="X48" i="3" a="1"/>
  <c r="X48" i="3" s="1"/>
  <c r="X43" i="3" a="1"/>
  <c r="X43" i="3" s="1"/>
  <c r="X34" i="3" a="1"/>
  <c r="X34" i="3" s="1"/>
  <c r="X26" i="3" a="1"/>
  <c r="X26" i="3" s="1"/>
  <c r="X18" i="3" a="1"/>
  <c r="X18" i="3" s="1"/>
  <c r="X17" i="3" a="1"/>
  <c r="X17" i="3" s="1"/>
  <c r="X16" i="3" a="1"/>
  <c r="X16" i="3" s="1"/>
  <c r="X14" i="3" a="1"/>
  <c r="X14" i="3" s="1"/>
  <c r="X13" i="3" a="1"/>
  <c r="X13" i="3" s="1"/>
  <c r="X12" i="3" a="1"/>
  <c r="X12" i="3" s="1"/>
  <c r="X20" i="3" a="1"/>
  <c r="X20" i="3" s="1"/>
  <c r="X11" i="3" a="1"/>
  <c r="X11" i="3" s="1"/>
  <c r="X19" i="3" a="1"/>
  <c r="X19" i="3" s="1"/>
  <c r="X10" i="3" a="1"/>
  <c r="X10" i="3" s="1"/>
  <c r="X152" i="3" s="1"/>
  <c r="X168" i="3" s="1"/>
  <c r="AB147" i="3" a="1"/>
  <c r="AB147" i="3" s="1"/>
  <c r="AB145" i="3" a="1"/>
  <c r="AB145" i="3" s="1"/>
  <c r="AB148" i="3" a="1"/>
  <c r="AB148" i="3" s="1"/>
  <c r="AB124" i="3" a="1"/>
  <c r="AB124" i="3" s="1"/>
  <c r="AB149" i="3" a="1"/>
  <c r="AB149" i="3" s="1"/>
  <c r="AB144" i="3" a="1"/>
  <c r="AB144" i="3" s="1"/>
  <c r="AB142" i="3" a="1"/>
  <c r="AB142" i="3" s="1"/>
  <c r="AB140" i="3" a="1"/>
  <c r="AB140" i="3" s="1"/>
  <c r="AB146" i="3" a="1"/>
  <c r="AB146" i="3" s="1"/>
  <c r="AB143" i="3" a="1"/>
  <c r="AB143" i="3" s="1"/>
  <c r="AB141" i="3" a="1"/>
  <c r="AB141" i="3" s="1"/>
  <c r="AB139" i="3" a="1"/>
  <c r="AB139" i="3" s="1"/>
  <c r="AB123" i="3" a="1"/>
  <c r="AB123" i="3" s="1"/>
  <c r="AB115" i="3" a="1"/>
  <c r="AB115" i="3" s="1"/>
  <c r="AB135" i="3" a="1"/>
  <c r="AB135" i="3" s="1"/>
  <c r="AB131" i="3" a="1"/>
  <c r="AB131" i="3" s="1"/>
  <c r="AB122" i="3" a="1"/>
  <c r="AB122" i="3" s="1"/>
  <c r="AB121" i="3" a="1"/>
  <c r="AB121" i="3" s="1"/>
  <c r="AB138" i="3" a="1"/>
  <c r="AB138" i="3" s="1"/>
  <c r="AB134" i="3" a="1"/>
  <c r="AB134" i="3" s="1"/>
  <c r="AB130" i="3" a="1"/>
  <c r="AB130" i="3" s="1"/>
  <c r="AB120" i="3" a="1"/>
  <c r="AB120" i="3" s="1"/>
  <c r="AB119" i="3" a="1"/>
  <c r="AB119" i="3" s="1"/>
  <c r="AB137" i="3" a="1"/>
  <c r="AB137" i="3" s="1"/>
  <c r="AB133" i="3" a="1"/>
  <c r="AB133" i="3" s="1"/>
  <c r="AB129" i="3" a="1"/>
  <c r="AB129" i="3" s="1"/>
  <c r="AB127" i="3" a="1"/>
  <c r="AB127" i="3" s="1"/>
  <c r="AB126" i="3" a="1"/>
  <c r="AB126" i="3" s="1"/>
  <c r="AB118" i="3" a="1"/>
  <c r="AB118" i="3" s="1"/>
  <c r="AB117" i="3" a="1"/>
  <c r="AB117" i="3" s="1"/>
  <c r="AB136" i="3" a="1"/>
  <c r="AB136" i="3" s="1"/>
  <c r="AB132" i="3" a="1"/>
  <c r="AB132" i="3" s="1"/>
  <c r="AB128" i="3" a="1"/>
  <c r="AB128" i="3" s="1"/>
  <c r="AB113" i="3" a="1"/>
  <c r="AB113" i="3" s="1"/>
  <c r="AB105" i="3" a="1"/>
  <c r="AB105" i="3" s="1"/>
  <c r="AB112" i="3" a="1"/>
  <c r="AB112" i="3" s="1"/>
  <c r="AB104" i="3" a="1"/>
  <c r="AB104" i="3" s="1"/>
  <c r="AB111" i="3" a="1"/>
  <c r="AB111" i="3" s="1"/>
  <c r="AB116" i="3" a="1"/>
  <c r="AB116" i="3" s="1"/>
  <c r="AB110" i="3" a="1"/>
  <c r="AB110" i="3" s="1"/>
  <c r="AB102" i="3" a="1"/>
  <c r="AB102" i="3" s="1"/>
  <c r="AB109" i="3" a="1"/>
  <c r="AB109" i="3" s="1"/>
  <c r="AB108" i="3" a="1"/>
  <c r="AB108" i="3" s="1"/>
  <c r="AB107" i="3" a="1"/>
  <c r="AB107" i="3" s="1"/>
  <c r="AB114" i="3" a="1"/>
  <c r="AB114" i="3" s="1"/>
  <c r="AB106" i="3" a="1"/>
  <c r="AB106" i="3" s="1"/>
  <c r="AB103" i="3" a="1"/>
  <c r="AB103" i="3" s="1"/>
  <c r="AB95" i="3" a="1"/>
  <c r="AB95" i="3" s="1"/>
  <c r="AB87" i="3" a="1"/>
  <c r="AB87" i="3" s="1"/>
  <c r="AB79" i="3" a="1"/>
  <c r="AB79" i="3" s="1"/>
  <c r="AB94" i="3" a="1"/>
  <c r="AB94" i="3" s="1"/>
  <c r="AB86" i="3" a="1"/>
  <c r="AB86" i="3" s="1"/>
  <c r="AB93" i="3" a="1"/>
  <c r="AB93" i="3" s="1"/>
  <c r="AB85" i="3" a="1"/>
  <c r="AB85" i="3" s="1"/>
  <c r="AB77" i="3" a="1"/>
  <c r="AB77" i="3" s="1"/>
  <c r="AB101" i="3" a="1"/>
  <c r="AB101" i="3" s="1"/>
  <c r="AB100" i="3" a="1"/>
  <c r="AB100" i="3" s="1"/>
  <c r="AB92" i="3" a="1"/>
  <c r="AB92" i="3" s="1"/>
  <c r="AB84" i="3" a="1"/>
  <c r="AB84" i="3" s="1"/>
  <c r="AB76" i="3" a="1"/>
  <c r="AB76" i="3" s="1"/>
  <c r="AB99" i="3" a="1"/>
  <c r="AB99" i="3" s="1"/>
  <c r="AB91" i="3" a="1"/>
  <c r="AB91" i="3" s="1"/>
  <c r="AB83" i="3" a="1"/>
  <c r="AB83" i="3" s="1"/>
  <c r="AB98" i="3" a="1"/>
  <c r="AB98" i="3" s="1"/>
  <c r="AB90" i="3" a="1"/>
  <c r="AB90" i="3" s="1"/>
  <c r="AB82" i="3" a="1"/>
  <c r="AB82" i="3" s="1"/>
  <c r="AB97" i="3" a="1"/>
  <c r="AB97" i="3" s="1"/>
  <c r="AB89" i="3" a="1"/>
  <c r="AB89" i="3" s="1"/>
  <c r="AB81" i="3" a="1"/>
  <c r="AB81" i="3" s="1"/>
  <c r="AB96" i="3" a="1"/>
  <c r="AB96" i="3" s="1"/>
  <c r="AB88" i="3" a="1"/>
  <c r="AB88" i="3" s="1"/>
  <c r="AB80" i="3" a="1"/>
  <c r="AB80" i="3" s="1"/>
  <c r="AB69" i="3" a="1"/>
  <c r="AB69" i="3" s="1"/>
  <c r="AB61" i="3" a="1"/>
  <c r="AB61" i="3" s="1"/>
  <c r="AB53" i="3" a="1"/>
  <c r="AB53" i="3" s="1"/>
  <c r="AB78" i="3" a="1"/>
  <c r="AB78" i="3" s="1"/>
  <c r="AB68" i="3" a="1"/>
  <c r="AB68" i="3" s="1"/>
  <c r="AB60" i="3" a="1"/>
  <c r="AB60" i="3" s="1"/>
  <c r="AB52" i="3" a="1"/>
  <c r="AB52" i="3" s="1"/>
  <c r="AB75" i="3" a="1"/>
  <c r="AB75" i="3" s="1"/>
  <c r="AB67" i="3" a="1"/>
  <c r="AB67" i="3" s="1"/>
  <c r="AB59" i="3" a="1"/>
  <c r="AB59" i="3" s="1"/>
  <c r="AB51" i="3" a="1"/>
  <c r="AB51" i="3" s="1"/>
  <c r="AB66" i="3" a="1"/>
  <c r="AB66" i="3" s="1"/>
  <c r="AB58" i="3" a="1"/>
  <c r="AB58" i="3" s="1"/>
  <c r="AB50" i="3" a="1"/>
  <c r="AB50" i="3" s="1"/>
  <c r="AB74" i="3" a="1"/>
  <c r="AB74" i="3" s="1"/>
  <c r="AB73" i="3" a="1"/>
  <c r="AB73" i="3" s="1"/>
  <c r="AB65" i="3" a="1"/>
  <c r="AB65" i="3" s="1"/>
  <c r="AB57" i="3" a="1"/>
  <c r="AB57" i="3" s="1"/>
  <c r="AB49" i="3" a="1"/>
  <c r="AB49" i="3" s="1"/>
  <c r="AB72" i="3" a="1"/>
  <c r="AB72" i="3" s="1"/>
  <c r="AB64" i="3" a="1"/>
  <c r="AB64" i="3" s="1"/>
  <c r="AB56" i="3" a="1"/>
  <c r="AB56" i="3" s="1"/>
  <c r="AB71" i="3" a="1"/>
  <c r="AB71" i="3" s="1"/>
  <c r="AB63" i="3" a="1"/>
  <c r="AB63" i="3" s="1"/>
  <c r="AB55" i="3" a="1"/>
  <c r="AB55" i="3" s="1"/>
  <c r="AB47" i="3" a="1"/>
  <c r="AB47" i="3" s="1"/>
  <c r="AB70" i="3" a="1"/>
  <c r="AB70" i="3" s="1"/>
  <c r="AB62" i="3" a="1"/>
  <c r="AB62" i="3" s="1"/>
  <c r="AB54" i="3" a="1"/>
  <c r="AB54" i="3" s="1"/>
  <c r="AB42" i="3" a="1"/>
  <c r="AB42" i="3" s="1"/>
  <c r="AB33" i="3" a="1"/>
  <c r="AB33" i="3" s="1"/>
  <c r="AB25" i="3" a="1"/>
  <c r="AB25" i="3" s="1"/>
  <c r="AB48" i="3" a="1"/>
  <c r="AB48" i="3" s="1"/>
  <c r="AB41" i="3" a="1"/>
  <c r="AB41" i="3" s="1"/>
  <c r="AB32" i="3" a="1"/>
  <c r="AB32" i="3" s="1"/>
  <c r="AB24" i="3" a="1"/>
  <c r="AB24" i="3" s="1"/>
  <c r="AB40" i="3" a="1"/>
  <c r="AB40" i="3" s="1"/>
  <c r="AB31" i="3" a="1"/>
  <c r="AB31" i="3" s="1"/>
  <c r="AB23" i="3" a="1"/>
  <c r="AB23" i="3" s="1"/>
  <c r="AB39" i="3" a="1"/>
  <c r="AB39" i="3" s="1"/>
  <c r="AB30" i="3" a="1"/>
  <c r="AB30" i="3" s="1"/>
  <c r="AB22" i="3" a="1"/>
  <c r="AB22" i="3" s="1"/>
  <c r="AB46" i="3" a="1"/>
  <c r="AB46" i="3" s="1"/>
  <c r="AB38" i="3" a="1"/>
  <c r="AB38" i="3" s="1"/>
  <c r="AB29" i="3" a="1"/>
  <c r="AB29" i="3" s="1"/>
  <c r="AB21" i="3" a="1"/>
  <c r="AB21" i="3" s="1"/>
  <c r="AB45" i="3" a="1"/>
  <c r="AB45" i="3" s="1"/>
  <c r="AB37" i="3" a="1"/>
  <c r="AB37" i="3" s="1"/>
  <c r="AB28" i="3" a="1"/>
  <c r="AB28" i="3" s="1"/>
  <c r="AB44" i="3" a="1"/>
  <c r="AB44" i="3" s="1"/>
  <c r="AB35" i="3" a="1"/>
  <c r="AB35" i="3" s="1"/>
  <c r="AB27" i="3" a="1"/>
  <c r="AB27" i="3" s="1"/>
  <c r="AB43" i="3" a="1"/>
  <c r="AB43" i="3" s="1"/>
  <c r="AB34" i="3" a="1"/>
  <c r="AB34" i="3" s="1"/>
  <c r="AB26" i="3" a="1"/>
  <c r="AB26" i="3" s="1"/>
  <c r="AB18" i="3" a="1"/>
  <c r="AB18" i="3" s="1"/>
  <c r="AB9" i="3" a="1"/>
  <c r="AB9" i="3" s="1"/>
  <c r="AB151" i="3" s="1"/>
  <c r="AB167" i="3" s="1"/>
  <c r="AB17" i="3" a="1"/>
  <c r="AB17" i="3" s="1"/>
  <c r="AB16" i="3" a="1"/>
  <c r="AB16" i="3" s="1"/>
  <c r="AB14" i="3" a="1"/>
  <c r="AB14" i="3" s="1"/>
  <c r="AB13" i="3" a="1"/>
  <c r="AB13" i="3" s="1"/>
  <c r="AB12" i="3" a="1"/>
  <c r="AB12" i="3" s="1"/>
  <c r="AB11" i="3" a="1"/>
  <c r="AB11" i="3" s="1"/>
  <c r="AB20" i="3" a="1"/>
  <c r="AB20" i="3" s="1"/>
  <c r="AB19" i="3" a="1"/>
  <c r="AB19" i="3" s="1"/>
  <c r="AB10" i="3" a="1"/>
  <c r="AB10" i="3" s="1"/>
  <c r="AB152" i="3" s="1"/>
  <c r="AB168" i="3" s="1"/>
  <c r="H9" i="3" a="1"/>
  <c r="H9" i="3" s="1"/>
  <c r="H151" i="3" s="1"/>
  <c r="H167" i="3" s="1"/>
  <c r="T9" i="3" a="1"/>
  <c r="T9" i="3" s="1"/>
  <c r="T151" i="3" s="1"/>
  <c r="T167" i="3" s="1"/>
  <c r="E147" i="3" a="1"/>
  <c r="E147" i="3" s="1"/>
  <c r="E146" i="3" a="1"/>
  <c r="E146" i="3" s="1"/>
  <c r="E149" i="3" a="1"/>
  <c r="E149" i="3" s="1"/>
  <c r="E148" i="3" a="1"/>
  <c r="E148" i="3" s="1"/>
  <c r="E145" i="3" a="1"/>
  <c r="E145" i="3" s="1"/>
  <c r="E143" i="3" a="1"/>
  <c r="E143" i="3" s="1"/>
  <c r="E141" i="3" a="1"/>
  <c r="E141" i="3" s="1"/>
  <c r="E144" i="3" a="1"/>
  <c r="E144" i="3" s="1"/>
  <c r="E142" i="3" a="1"/>
  <c r="E142" i="3" s="1"/>
  <c r="E136" i="3" a="1"/>
  <c r="E136" i="3" s="1"/>
  <c r="E132" i="3" a="1"/>
  <c r="E132" i="3" s="1"/>
  <c r="E121" i="3" a="1"/>
  <c r="E121" i="3" s="1"/>
  <c r="E120" i="3" a="1"/>
  <c r="E120" i="3" s="1"/>
  <c r="E139" i="3" a="1"/>
  <c r="E139" i="3" s="1"/>
  <c r="E135" i="3" a="1"/>
  <c r="E135" i="3" s="1"/>
  <c r="E131" i="3" a="1"/>
  <c r="E131" i="3" s="1"/>
  <c r="E119" i="3" a="1"/>
  <c r="E119" i="3" s="1"/>
  <c r="E128" i="3" a="1"/>
  <c r="E128" i="3" s="1"/>
  <c r="E127" i="3" a="1"/>
  <c r="E127" i="3" s="1"/>
  <c r="E118" i="3" a="1"/>
  <c r="E118" i="3" s="1"/>
  <c r="E138" i="3" a="1"/>
  <c r="E138" i="3" s="1"/>
  <c r="E134" i="3" a="1"/>
  <c r="E134" i="3" s="1"/>
  <c r="E130" i="3" a="1"/>
  <c r="E130" i="3" s="1"/>
  <c r="E117" i="3" a="1"/>
  <c r="E117" i="3" s="1"/>
  <c r="E124" i="3" a="1"/>
  <c r="E124" i="3" s="1"/>
  <c r="E140" i="3" a="1"/>
  <c r="E140" i="3" s="1"/>
  <c r="E137" i="3" a="1"/>
  <c r="E137" i="3" s="1"/>
  <c r="E133" i="3" a="1"/>
  <c r="E133" i="3" s="1"/>
  <c r="E129" i="3" a="1"/>
  <c r="E129" i="3" s="1"/>
  <c r="E123" i="3" a="1"/>
  <c r="E123" i="3" s="1"/>
  <c r="E126" i="3" a="1"/>
  <c r="E126" i="3" s="1"/>
  <c r="E122" i="3" a="1"/>
  <c r="E122" i="3" s="1"/>
  <c r="E111" i="3" a="1"/>
  <c r="E111" i="3" s="1"/>
  <c r="E110" i="3" a="1"/>
  <c r="E110" i="3" s="1"/>
  <c r="E109" i="3" a="1"/>
  <c r="E109" i="3" s="1"/>
  <c r="E108" i="3" a="1"/>
  <c r="E108" i="3" s="1"/>
  <c r="E115" i="3" a="1"/>
  <c r="E115" i="3" s="1"/>
  <c r="E107" i="3" a="1"/>
  <c r="E107" i="3" s="1"/>
  <c r="E116" i="3" a="1"/>
  <c r="E116" i="3" s="1"/>
  <c r="E114" i="3" a="1"/>
  <c r="E114" i="3" s="1"/>
  <c r="E106" i="3" a="1"/>
  <c r="E106" i="3" s="1"/>
  <c r="E113" i="3" a="1"/>
  <c r="E113" i="3" s="1"/>
  <c r="E105" i="3" a="1"/>
  <c r="E105" i="3" s="1"/>
  <c r="E112" i="3" a="1"/>
  <c r="E112" i="3" s="1"/>
  <c r="E104" i="3" a="1"/>
  <c r="E104" i="3" s="1"/>
  <c r="E102" i="3" a="1"/>
  <c r="E102" i="3" s="1"/>
  <c r="E101" i="3" a="1"/>
  <c r="E101" i="3" s="1"/>
  <c r="E93" i="3" a="1"/>
  <c r="E93" i="3" s="1"/>
  <c r="E85" i="3" a="1"/>
  <c r="E85" i="3" s="1"/>
  <c r="E77" i="3" a="1"/>
  <c r="E77" i="3" s="1"/>
  <c r="E100" i="3" a="1"/>
  <c r="E100" i="3" s="1"/>
  <c r="E92" i="3" a="1"/>
  <c r="E92" i="3" s="1"/>
  <c r="E84" i="3" a="1"/>
  <c r="E84" i="3" s="1"/>
  <c r="E99" i="3" a="1"/>
  <c r="E99" i="3" s="1"/>
  <c r="E91" i="3" a="1"/>
  <c r="E91" i="3" s="1"/>
  <c r="E83" i="3" a="1"/>
  <c r="E83" i="3" s="1"/>
  <c r="E98" i="3" a="1"/>
  <c r="E98" i="3" s="1"/>
  <c r="E90" i="3" a="1"/>
  <c r="E90" i="3" s="1"/>
  <c r="E82" i="3" a="1"/>
  <c r="E82" i="3" s="1"/>
  <c r="E97" i="3" a="1"/>
  <c r="E97" i="3" s="1"/>
  <c r="E89" i="3" a="1"/>
  <c r="E89" i="3" s="1"/>
  <c r="E81" i="3" a="1"/>
  <c r="E81" i="3" s="1"/>
  <c r="E103" i="3" a="1"/>
  <c r="E103" i="3" s="1"/>
  <c r="E96" i="3" a="1"/>
  <c r="E96" i="3" s="1"/>
  <c r="E88" i="3" a="1"/>
  <c r="E88" i="3" s="1"/>
  <c r="E80" i="3" a="1"/>
  <c r="E80" i="3" s="1"/>
  <c r="E95" i="3" a="1"/>
  <c r="E95" i="3" s="1"/>
  <c r="E87" i="3" a="1"/>
  <c r="E87" i="3" s="1"/>
  <c r="E79" i="3" a="1"/>
  <c r="E79" i="3" s="1"/>
  <c r="E94" i="3" a="1"/>
  <c r="E94" i="3" s="1"/>
  <c r="E86" i="3" a="1"/>
  <c r="E86" i="3" s="1"/>
  <c r="E78" i="3" a="1"/>
  <c r="E78" i="3" s="1"/>
  <c r="E76" i="3" a="1"/>
  <c r="E76" i="3" s="1"/>
  <c r="E67" i="3" a="1"/>
  <c r="E67" i="3" s="1"/>
  <c r="E59" i="3" a="1"/>
  <c r="E59" i="3" s="1"/>
  <c r="E51" i="3" a="1"/>
  <c r="E51" i="3" s="1"/>
  <c r="E75" i="3" a="1"/>
  <c r="E75" i="3" s="1"/>
  <c r="E74" i="3" a="1"/>
  <c r="E74" i="3" s="1"/>
  <c r="E66" i="3" a="1"/>
  <c r="E66" i="3" s="1"/>
  <c r="E58" i="3" a="1"/>
  <c r="E58" i="3" s="1"/>
  <c r="E73" i="3" a="1"/>
  <c r="E73" i="3" s="1"/>
  <c r="E65" i="3" a="1"/>
  <c r="E65" i="3" s="1"/>
  <c r="E57" i="3" a="1"/>
  <c r="E57" i="3" s="1"/>
  <c r="E72" i="3" a="1"/>
  <c r="E72" i="3" s="1"/>
  <c r="E64" i="3" a="1"/>
  <c r="E64" i="3" s="1"/>
  <c r="E56" i="3" a="1"/>
  <c r="E56" i="3" s="1"/>
  <c r="E71" i="3" a="1"/>
  <c r="E71" i="3" s="1"/>
  <c r="E63" i="3" a="1"/>
  <c r="E63" i="3" s="1"/>
  <c r="E55" i="3" a="1"/>
  <c r="E55" i="3" s="1"/>
  <c r="E70" i="3" a="1"/>
  <c r="E70" i="3" s="1"/>
  <c r="E62" i="3" a="1"/>
  <c r="E62" i="3" s="1"/>
  <c r="E54" i="3" a="1"/>
  <c r="E54" i="3" s="1"/>
  <c r="E69" i="3" a="1"/>
  <c r="E69" i="3" s="1"/>
  <c r="E61" i="3" a="1"/>
  <c r="E61" i="3" s="1"/>
  <c r="E53" i="3" a="1"/>
  <c r="E53" i="3" s="1"/>
  <c r="E68" i="3" a="1"/>
  <c r="E68" i="3" s="1"/>
  <c r="E60" i="3" a="1"/>
  <c r="E60" i="3" s="1"/>
  <c r="E40" i="3" a="1"/>
  <c r="E40" i="3" s="1"/>
  <c r="E31" i="3" a="1"/>
  <c r="E31" i="3" s="1"/>
  <c r="E23" i="3" a="1"/>
  <c r="E23" i="3" s="1"/>
  <c r="E50" i="3" a="1"/>
  <c r="E50" i="3" s="1"/>
  <c r="E47" i="3" a="1"/>
  <c r="E47" i="3" s="1"/>
  <c r="E39" i="3" a="1"/>
  <c r="E39" i="3" s="1"/>
  <c r="E30" i="3" a="1"/>
  <c r="E30" i="3" s="1"/>
  <c r="E46" i="3" a="1"/>
  <c r="E46" i="3" s="1"/>
  <c r="E38" i="3" a="1"/>
  <c r="E38" i="3" s="1"/>
  <c r="E29" i="3" a="1"/>
  <c r="E29" i="3" s="1"/>
  <c r="E21" i="3" a="1"/>
  <c r="E21" i="3" s="1"/>
  <c r="E52" i="3" a="1"/>
  <c r="E52" i="3" s="1"/>
  <c r="E48" i="3" a="1"/>
  <c r="E48" i="3" s="1"/>
  <c r="E45" i="3" a="1"/>
  <c r="E45" i="3" s="1"/>
  <c r="E37" i="3" a="1"/>
  <c r="E37" i="3" s="1"/>
  <c r="E28" i="3" a="1"/>
  <c r="E28" i="3" s="1"/>
  <c r="E44" i="3" a="1"/>
  <c r="E44" i="3" s="1"/>
  <c r="E35" i="3" a="1"/>
  <c r="E35" i="3" s="1"/>
  <c r="E27" i="3" a="1"/>
  <c r="E27" i="3" s="1"/>
  <c r="E43" i="3" a="1"/>
  <c r="E43" i="3" s="1"/>
  <c r="E34" i="3" a="1"/>
  <c r="E34" i="3" s="1"/>
  <c r="E26" i="3" a="1"/>
  <c r="E26" i="3" s="1"/>
  <c r="E49" i="3" a="1"/>
  <c r="E49" i="3" s="1"/>
  <c r="E42" i="3" a="1"/>
  <c r="E42" i="3" s="1"/>
  <c r="E33" i="3" a="1"/>
  <c r="E33" i="3" s="1"/>
  <c r="E25" i="3" a="1"/>
  <c r="E25" i="3" s="1"/>
  <c r="E41" i="3" a="1"/>
  <c r="E41" i="3" s="1"/>
  <c r="E32" i="3" a="1"/>
  <c r="E32" i="3" s="1"/>
  <c r="E24" i="3" a="1"/>
  <c r="E24" i="3" s="1"/>
  <c r="E16" i="3" a="1"/>
  <c r="E16" i="3" s="1"/>
  <c r="E14" i="3" a="1"/>
  <c r="E14" i="3" s="1"/>
  <c r="E22" i="3" a="1"/>
  <c r="E22" i="3" s="1"/>
  <c r="E13" i="3" a="1"/>
  <c r="E13" i="3" s="1"/>
  <c r="E12" i="3" a="1"/>
  <c r="E12" i="3" s="1"/>
  <c r="E20" i="3" a="1"/>
  <c r="E20" i="3" s="1"/>
  <c r="E11" i="3" a="1"/>
  <c r="E11" i="3" s="1"/>
  <c r="E19" i="3" a="1"/>
  <c r="E19" i="3" s="1"/>
  <c r="E18" i="3" a="1"/>
  <c r="E18" i="3" s="1"/>
  <c r="E17" i="3" a="1"/>
  <c r="E17" i="3" s="1"/>
  <c r="I147" i="3" a="1"/>
  <c r="I147" i="3" s="1"/>
  <c r="I146" i="3" a="1"/>
  <c r="I146" i="3" s="1"/>
  <c r="I149" i="3" a="1"/>
  <c r="I149" i="3" s="1"/>
  <c r="I148" i="3" a="1"/>
  <c r="I148" i="3" s="1"/>
  <c r="I145" i="3" a="1"/>
  <c r="I145" i="3" s="1"/>
  <c r="I143" i="3" a="1"/>
  <c r="I143" i="3" s="1"/>
  <c r="I141" i="3" a="1"/>
  <c r="I141" i="3" s="1"/>
  <c r="I144" i="3" a="1"/>
  <c r="I144" i="3" s="1"/>
  <c r="I142" i="3" a="1"/>
  <c r="I142" i="3" s="1"/>
  <c r="I140" i="3" a="1"/>
  <c r="I140" i="3" s="1"/>
  <c r="I121" i="3" a="1"/>
  <c r="I121" i="3" s="1"/>
  <c r="I138" i="3" a="1"/>
  <c r="I138" i="3" s="1"/>
  <c r="I134" i="3" a="1"/>
  <c r="I134" i="3" s="1"/>
  <c r="I130" i="3" a="1"/>
  <c r="I130" i="3" s="1"/>
  <c r="I126" i="3" a="1"/>
  <c r="I126" i="3" s="1"/>
  <c r="I120" i="3" a="1"/>
  <c r="I120" i="3" s="1"/>
  <c r="I119" i="3" a="1"/>
  <c r="I119" i="3" s="1"/>
  <c r="I137" i="3" a="1"/>
  <c r="I137" i="3" s="1"/>
  <c r="I133" i="3" a="1"/>
  <c r="I133" i="3" s="1"/>
  <c r="I129" i="3" a="1"/>
  <c r="I129" i="3" s="1"/>
  <c r="I118" i="3" a="1"/>
  <c r="I118" i="3" s="1"/>
  <c r="I117" i="3" a="1"/>
  <c r="I117" i="3" s="1"/>
  <c r="I136" i="3" a="1"/>
  <c r="I136" i="3" s="1"/>
  <c r="I132" i="3" a="1"/>
  <c r="I132" i="3" s="1"/>
  <c r="I127" i="3" a="1"/>
  <c r="I127" i="3" s="1"/>
  <c r="I124" i="3" a="1"/>
  <c r="I124" i="3" s="1"/>
  <c r="I123" i="3" a="1"/>
  <c r="I123" i="3" s="1"/>
  <c r="I139" i="3" a="1"/>
  <c r="I139" i="3" s="1"/>
  <c r="I135" i="3" a="1"/>
  <c r="I135" i="3" s="1"/>
  <c r="I131" i="3" a="1"/>
  <c r="I131" i="3" s="1"/>
  <c r="I128" i="3" a="1"/>
  <c r="I128" i="3" s="1"/>
  <c r="I122" i="3" a="1"/>
  <c r="I122" i="3" s="1"/>
  <c r="I111" i="3" a="1"/>
  <c r="I111" i="3" s="1"/>
  <c r="I110" i="3" a="1"/>
  <c r="I110" i="3" s="1"/>
  <c r="I109" i="3" a="1"/>
  <c r="I109" i="3" s="1"/>
  <c r="I108" i="3" a="1"/>
  <c r="I108" i="3" s="1"/>
  <c r="I115" i="3" a="1"/>
  <c r="I115" i="3" s="1"/>
  <c r="I107" i="3" a="1"/>
  <c r="I107" i="3" s="1"/>
  <c r="I114" i="3" a="1"/>
  <c r="I114" i="3" s="1"/>
  <c r="I106" i="3" a="1"/>
  <c r="I106" i="3" s="1"/>
  <c r="I116" i="3" a="1"/>
  <c r="I116" i="3" s="1"/>
  <c r="I113" i="3" a="1"/>
  <c r="I113" i="3" s="1"/>
  <c r="I105" i="3" a="1"/>
  <c r="I105" i="3" s="1"/>
  <c r="I112" i="3" a="1"/>
  <c r="I112" i="3" s="1"/>
  <c r="I104" i="3" a="1"/>
  <c r="I104" i="3" s="1"/>
  <c r="I101" i="3" a="1"/>
  <c r="I101" i="3" s="1"/>
  <c r="I93" i="3" a="1"/>
  <c r="I93" i="3" s="1"/>
  <c r="I85" i="3" a="1"/>
  <c r="I85" i="3" s="1"/>
  <c r="I77" i="3" a="1"/>
  <c r="I77" i="3" s="1"/>
  <c r="I102" i="3" a="1"/>
  <c r="I102" i="3" s="1"/>
  <c r="I100" i="3" a="1"/>
  <c r="I100" i="3" s="1"/>
  <c r="I92" i="3" a="1"/>
  <c r="I92" i="3" s="1"/>
  <c r="I84" i="3" a="1"/>
  <c r="I84" i="3" s="1"/>
  <c r="I103" i="3" a="1"/>
  <c r="I103" i="3" s="1"/>
  <c r="I99" i="3" a="1"/>
  <c r="I99" i="3" s="1"/>
  <c r="I91" i="3" a="1"/>
  <c r="I91" i="3" s="1"/>
  <c r="I83" i="3" a="1"/>
  <c r="I83" i="3" s="1"/>
  <c r="I98" i="3" a="1"/>
  <c r="I98" i="3" s="1"/>
  <c r="I90" i="3" a="1"/>
  <c r="I90" i="3" s="1"/>
  <c r="I82" i="3" a="1"/>
  <c r="I82" i="3" s="1"/>
  <c r="I97" i="3" a="1"/>
  <c r="I97" i="3" s="1"/>
  <c r="I89" i="3" a="1"/>
  <c r="I89" i="3" s="1"/>
  <c r="I81" i="3" a="1"/>
  <c r="I81" i="3" s="1"/>
  <c r="I96" i="3" a="1"/>
  <c r="I96" i="3" s="1"/>
  <c r="I88" i="3" a="1"/>
  <c r="I88" i="3" s="1"/>
  <c r="I80" i="3" a="1"/>
  <c r="I80" i="3" s="1"/>
  <c r="I95" i="3" a="1"/>
  <c r="I95" i="3" s="1"/>
  <c r="I87" i="3" a="1"/>
  <c r="I87" i="3" s="1"/>
  <c r="I79" i="3" a="1"/>
  <c r="I79" i="3" s="1"/>
  <c r="I94" i="3" a="1"/>
  <c r="I94" i="3" s="1"/>
  <c r="I86" i="3" a="1"/>
  <c r="I86" i="3" s="1"/>
  <c r="I78" i="3" a="1"/>
  <c r="I78" i="3" s="1"/>
  <c r="I67" i="3" a="1"/>
  <c r="I67" i="3" s="1"/>
  <c r="I59" i="3" a="1"/>
  <c r="I59" i="3" s="1"/>
  <c r="I51" i="3" a="1"/>
  <c r="I51" i="3" s="1"/>
  <c r="I74" i="3" a="1"/>
  <c r="I74" i="3" s="1"/>
  <c r="I66" i="3" a="1"/>
  <c r="I66" i="3" s="1"/>
  <c r="I58" i="3" a="1"/>
  <c r="I58" i="3" s="1"/>
  <c r="I75" i="3" a="1"/>
  <c r="I75" i="3" s="1"/>
  <c r="I73" i="3" a="1"/>
  <c r="I73" i="3" s="1"/>
  <c r="I65" i="3" a="1"/>
  <c r="I65" i="3" s="1"/>
  <c r="I57" i="3" a="1"/>
  <c r="I57" i="3" s="1"/>
  <c r="I76" i="3" a="1"/>
  <c r="I76" i="3" s="1"/>
  <c r="I72" i="3" a="1"/>
  <c r="I72" i="3" s="1"/>
  <c r="I64" i="3" a="1"/>
  <c r="I64" i="3" s="1"/>
  <c r="I56" i="3" a="1"/>
  <c r="I56" i="3" s="1"/>
  <c r="I71" i="3" a="1"/>
  <c r="I71" i="3" s="1"/>
  <c r="I63" i="3" a="1"/>
  <c r="I63" i="3" s="1"/>
  <c r="I55" i="3" a="1"/>
  <c r="I55" i="3" s="1"/>
  <c r="I70" i="3" a="1"/>
  <c r="I70" i="3" s="1"/>
  <c r="I62" i="3" a="1"/>
  <c r="I62" i="3" s="1"/>
  <c r="I54" i="3" a="1"/>
  <c r="I54" i="3" s="1"/>
  <c r="I69" i="3" a="1"/>
  <c r="I69" i="3" s="1"/>
  <c r="I61" i="3" a="1"/>
  <c r="I61" i="3" s="1"/>
  <c r="I53" i="3" a="1"/>
  <c r="I53" i="3" s="1"/>
  <c r="I68" i="3" a="1"/>
  <c r="I68" i="3" s="1"/>
  <c r="I60" i="3" a="1"/>
  <c r="I60" i="3" s="1"/>
  <c r="I52" i="3" a="1"/>
  <c r="I52" i="3" s="1"/>
  <c r="I49" i="3" a="1"/>
  <c r="I49" i="3" s="1"/>
  <c r="I40" i="3" a="1"/>
  <c r="I40" i="3" s="1"/>
  <c r="I31" i="3" a="1"/>
  <c r="I31" i="3" s="1"/>
  <c r="I23" i="3" a="1"/>
  <c r="I23" i="3" s="1"/>
  <c r="I47" i="3" a="1"/>
  <c r="I47" i="3" s="1"/>
  <c r="I39" i="3" a="1"/>
  <c r="I39" i="3" s="1"/>
  <c r="I30" i="3" a="1"/>
  <c r="I30" i="3" s="1"/>
  <c r="I46" i="3" a="1"/>
  <c r="I46" i="3" s="1"/>
  <c r="I38" i="3" a="1"/>
  <c r="I38" i="3" s="1"/>
  <c r="I29" i="3" a="1"/>
  <c r="I29" i="3" s="1"/>
  <c r="I21" i="3" a="1"/>
  <c r="I21" i="3" s="1"/>
  <c r="I45" i="3" a="1"/>
  <c r="I45" i="3" s="1"/>
  <c r="I37" i="3" a="1"/>
  <c r="I37" i="3" s="1"/>
  <c r="I28" i="3" a="1"/>
  <c r="I28" i="3" s="1"/>
  <c r="I44" i="3" a="1"/>
  <c r="I44" i="3" s="1"/>
  <c r="I35" i="3" a="1"/>
  <c r="I35" i="3" s="1"/>
  <c r="I27" i="3" a="1"/>
  <c r="I27" i="3" s="1"/>
  <c r="I48" i="3" a="1"/>
  <c r="I48" i="3" s="1"/>
  <c r="I43" i="3" a="1"/>
  <c r="I43" i="3" s="1"/>
  <c r="I34" i="3" a="1"/>
  <c r="I34" i="3" s="1"/>
  <c r="I26" i="3" a="1"/>
  <c r="I26" i="3" s="1"/>
  <c r="I50" i="3" a="1"/>
  <c r="I50" i="3" s="1"/>
  <c r="I42" i="3" a="1"/>
  <c r="I42" i="3" s="1"/>
  <c r="I33" i="3" a="1"/>
  <c r="I33" i="3" s="1"/>
  <c r="I25" i="3" a="1"/>
  <c r="I25" i="3" s="1"/>
  <c r="I41" i="3" a="1"/>
  <c r="I41" i="3" s="1"/>
  <c r="I32" i="3" a="1"/>
  <c r="I32" i="3" s="1"/>
  <c r="I24" i="3" a="1"/>
  <c r="I24" i="3" s="1"/>
  <c r="I22" i="3" a="1"/>
  <c r="I22" i="3" s="1"/>
  <c r="I16" i="3" a="1"/>
  <c r="I16" i="3" s="1"/>
  <c r="I14" i="3" a="1"/>
  <c r="I14" i="3" s="1"/>
  <c r="I13" i="3" a="1"/>
  <c r="I13" i="3" s="1"/>
  <c r="I12" i="3" a="1"/>
  <c r="I12" i="3" s="1"/>
  <c r="I20" i="3" a="1"/>
  <c r="I20" i="3" s="1"/>
  <c r="I11" i="3" a="1"/>
  <c r="I11" i="3" s="1"/>
  <c r="I19" i="3" a="1"/>
  <c r="I19" i="3" s="1"/>
  <c r="I10" i="3" a="1"/>
  <c r="I10" i="3" s="1"/>
  <c r="I152" i="3" s="1"/>
  <c r="I168" i="3" s="1"/>
  <c r="I18" i="3" a="1"/>
  <c r="I18" i="3" s="1"/>
  <c r="I17" i="3" a="1"/>
  <c r="I17" i="3" s="1"/>
  <c r="M148" i="3" a="1"/>
  <c r="M148" i="3" s="1"/>
  <c r="M149" i="3" a="1"/>
  <c r="M149" i="3" s="1"/>
  <c r="M144" i="3" a="1"/>
  <c r="M144" i="3" s="1"/>
  <c r="M142" i="3" a="1"/>
  <c r="M142" i="3" s="1"/>
  <c r="M147" i="3" a="1"/>
  <c r="M147" i="3" s="1"/>
  <c r="M146" i="3" a="1"/>
  <c r="M146" i="3" s="1"/>
  <c r="M143" i="3" a="1"/>
  <c r="M143" i="3" s="1"/>
  <c r="M141" i="3" a="1"/>
  <c r="M141" i="3" s="1"/>
  <c r="M145" i="3" a="1"/>
  <c r="M145" i="3" s="1"/>
  <c r="M137" i="3" a="1"/>
  <c r="M137" i="3" s="1"/>
  <c r="M133" i="3" a="1"/>
  <c r="M133" i="3" s="1"/>
  <c r="M129" i="3" a="1"/>
  <c r="M129" i="3" s="1"/>
  <c r="M124" i="3" a="1"/>
  <c r="M124" i="3" s="1"/>
  <c r="M121" i="3" a="1"/>
  <c r="M121" i="3" s="1"/>
  <c r="M120" i="3" a="1"/>
  <c r="M120" i="3" s="1"/>
  <c r="M136" i="3" a="1"/>
  <c r="M136" i="3" s="1"/>
  <c r="M132" i="3" a="1"/>
  <c r="M132" i="3" s="1"/>
  <c r="M119" i="3" a="1"/>
  <c r="M119" i="3" s="1"/>
  <c r="M140" i="3" a="1"/>
  <c r="M140" i="3" s="1"/>
  <c r="M128" i="3" a="1"/>
  <c r="M128" i="3" s="1"/>
  <c r="M126" i="3" a="1"/>
  <c r="M126" i="3" s="1"/>
  <c r="M118" i="3" a="1"/>
  <c r="M118" i="3" s="1"/>
  <c r="M135" i="3" a="1"/>
  <c r="M135" i="3" s="1"/>
  <c r="M131" i="3" a="1"/>
  <c r="M131" i="3" s="1"/>
  <c r="M117" i="3" a="1"/>
  <c r="M117" i="3" s="1"/>
  <c r="M139" i="3" a="1"/>
  <c r="M139" i="3" s="1"/>
  <c r="M138" i="3" a="1"/>
  <c r="M138" i="3" s="1"/>
  <c r="M134" i="3" a="1"/>
  <c r="M134" i="3" s="1"/>
  <c r="M130" i="3" a="1"/>
  <c r="M130" i="3" s="1"/>
  <c r="M123" i="3" a="1"/>
  <c r="M123" i="3" s="1"/>
  <c r="M127" i="3" a="1"/>
  <c r="M127" i="3" s="1"/>
  <c r="M122" i="3" a="1"/>
  <c r="M122" i="3" s="1"/>
  <c r="M111" i="3" a="1"/>
  <c r="M111" i="3" s="1"/>
  <c r="M110" i="3" a="1"/>
  <c r="M110" i="3" s="1"/>
  <c r="M109" i="3" a="1"/>
  <c r="M109" i="3" s="1"/>
  <c r="M108" i="3" a="1"/>
  <c r="M108" i="3" s="1"/>
  <c r="M115" i="3" a="1"/>
  <c r="M115" i="3" s="1"/>
  <c r="M107" i="3" a="1"/>
  <c r="M107" i="3" s="1"/>
  <c r="M114" i="3" a="1"/>
  <c r="M114" i="3" s="1"/>
  <c r="M106" i="3" a="1"/>
  <c r="M106" i="3" s="1"/>
  <c r="M113" i="3" a="1"/>
  <c r="M113" i="3" s="1"/>
  <c r="M105" i="3" a="1"/>
  <c r="M105" i="3" s="1"/>
  <c r="M116" i="3" a="1"/>
  <c r="M116" i="3" s="1"/>
  <c r="M112" i="3" a="1"/>
  <c r="M112" i="3" s="1"/>
  <c r="M104" i="3" a="1"/>
  <c r="M104" i="3" s="1"/>
  <c r="M101" i="3" a="1"/>
  <c r="M101" i="3" s="1"/>
  <c r="M93" i="3" a="1"/>
  <c r="M93" i="3" s="1"/>
  <c r="M85" i="3" a="1"/>
  <c r="M85" i="3" s="1"/>
  <c r="M77" i="3" a="1"/>
  <c r="M77" i="3" s="1"/>
  <c r="M100" i="3" a="1"/>
  <c r="M100" i="3" s="1"/>
  <c r="M92" i="3" a="1"/>
  <c r="M92" i="3" s="1"/>
  <c r="M84" i="3" a="1"/>
  <c r="M84" i="3" s="1"/>
  <c r="M102" i="3" a="1"/>
  <c r="M102" i="3" s="1"/>
  <c r="M99" i="3" a="1"/>
  <c r="M99" i="3" s="1"/>
  <c r="M91" i="3" a="1"/>
  <c r="M91" i="3" s="1"/>
  <c r="M83" i="3" a="1"/>
  <c r="M83" i="3" s="1"/>
  <c r="M98" i="3" a="1"/>
  <c r="M98" i="3" s="1"/>
  <c r="M90" i="3" a="1"/>
  <c r="M90" i="3" s="1"/>
  <c r="M82" i="3" a="1"/>
  <c r="M82" i="3" s="1"/>
  <c r="M97" i="3" a="1"/>
  <c r="M97" i="3" s="1"/>
  <c r="M89" i="3" a="1"/>
  <c r="M89" i="3" s="1"/>
  <c r="M81" i="3" a="1"/>
  <c r="M81" i="3" s="1"/>
  <c r="M96" i="3" a="1"/>
  <c r="M96" i="3" s="1"/>
  <c r="M88" i="3" a="1"/>
  <c r="M88" i="3" s="1"/>
  <c r="M80" i="3" a="1"/>
  <c r="M80" i="3" s="1"/>
  <c r="M95" i="3" a="1"/>
  <c r="M95" i="3" s="1"/>
  <c r="M87" i="3" a="1"/>
  <c r="M87" i="3" s="1"/>
  <c r="M79" i="3" a="1"/>
  <c r="M79" i="3" s="1"/>
  <c r="M103" i="3" a="1"/>
  <c r="M103" i="3" s="1"/>
  <c r="M94" i="3" a="1"/>
  <c r="M94" i="3" s="1"/>
  <c r="M86" i="3" a="1"/>
  <c r="M86" i="3" s="1"/>
  <c r="M78" i="3" a="1"/>
  <c r="M78" i="3" s="1"/>
  <c r="M67" i="3" a="1"/>
  <c r="M67" i="3" s="1"/>
  <c r="M59" i="3" a="1"/>
  <c r="M59" i="3" s="1"/>
  <c r="M51" i="3" a="1"/>
  <c r="M51" i="3" s="1"/>
  <c r="M74" i="3" a="1"/>
  <c r="M74" i="3" s="1"/>
  <c r="M66" i="3" a="1"/>
  <c r="M66" i="3" s="1"/>
  <c r="M58" i="3" a="1"/>
  <c r="M58" i="3" s="1"/>
  <c r="M73" i="3" a="1"/>
  <c r="M73" i="3" s="1"/>
  <c r="M65" i="3" a="1"/>
  <c r="M65" i="3" s="1"/>
  <c r="M57" i="3" a="1"/>
  <c r="M57" i="3" s="1"/>
  <c r="M75" i="3" a="1"/>
  <c r="M75" i="3" s="1"/>
  <c r="M72" i="3" a="1"/>
  <c r="M72" i="3" s="1"/>
  <c r="M64" i="3" a="1"/>
  <c r="M64" i="3" s="1"/>
  <c r="M56" i="3" a="1"/>
  <c r="M56" i="3" s="1"/>
  <c r="M71" i="3" a="1"/>
  <c r="M71" i="3" s="1"/>
  <c r="M63" i="3" a="1"/>
  <c r="M63" i="3" s="1"/>
  <c r="M55" i="3" a="1"/>
  <c r="M55" i="3" s="1"/>
  <c r="M70" i="3" a="1"/>
  <c r="M70" i="3" s="1"/>
  <c r="M62" i="3" a="1"/>
  <c r="M62" i="3" s="1"/>
  <c r="M54" i="3" a="1"/>
  <c r="M54" i="3" s="1"/>
  <c r="M76" i="3" a="1"/>
  <c r="M76" i="3" s="1"/>
  <c r="M69" i="3" a="1"/>
  <c r="M69" i="3" s="1"/>
  <c r="M61" i="3" a="1"/>
  <c r="M61" i="3" s="1"/>
  <c r="M53" i="3" a="1"/>
  <c r="M53" i="3" s="1"/>
  <c r="M68" i="3" a="1"/>
  <c r="M68" i="3" s="1"/>
  <c r="M60" i="3" a="1"/>
  <c r="M60" i="3" s="1"/>
  <c r="M40" i="3" a="1"/>
  <c r="M40" i="3" s="1"/>
  <c r="M31" i="3" a="1"/>
  <c r="M31" i="3" s="1"/>
  <c r="M23" i="3" a="1"/>
  <c r="M23" i="3" s="1"/>
  <c r="M47" i="3" a="1"/>
  <c r="M47" i="3" s="1"/>
  <c r="M39" i="3" a="1"/>
  <c r="M39" i="3" s="1"/>
  <c r="M30" i="3" a="1"/>
  <c r="M30" i="3" s="1"/>
  <c r="M46" i="3" a="1"/>
  <c r="M46" i="3" s="1"/>
  <c r="M38" i="3" a="1"/>
  <c r="M38" i="3" s="1"/>
  <c r="M29" i="3" a="1"/>
  <c r="M29" i="3" s="1"/>
  <c r="M21" i="3" a="1"/>
  <c r="M21" i="3" s="1"/>
  <c r="M50" i="3" a="1"/>
  <c r="M50" i="3" s="1"/>
  <c r="M49" i="3" a="1"/>
  <c r="M49" i="3" s="1"/>
  <c r="M45" i="3" a="1"/>
  <c r="M45" i="3" s="1"/>
  <c r="M37" i="3" a="1"/>
  <c r="M37" i="3" s="1"/>
  <c r="M28" i="3" a="1"/>
  <c r="M28" i="3" s="1"/>
  <c r="M44" i="3" a="1"/>
  <c r="M44" i="3" s="1"/>
  <c r="M35" i="3" a="1"/>
  <c r="M35" i="3" s="1"/>
  <c r="M27" i="3" a="1"/>
  <c r="M27" i="3" s="1"/>
  <c r="M43" i="3" a="1"/>
  <c r="M43" i="3" s="1"/>
  <c r="M34" i="3" a="1"/>
  <c r="M34" i="3" s="1"/>
  <c r="M26" i="3" a="1"/>
  <c r="M26" i="3" s="1"/>
  <c r="M52" i="3" a="1"/>
  <c r="M52" i="3" s="1"/>
  <c r="M42" i="3" a="1"/>
  <c r="M42" i="3" s="1"/>
  <c r="M33" i="3" a="1"/>
  <c r="M33" i="3" s="1"/>
  <c r="M25" i="3" a="1"/>
  <c r="M25" i="3" s="1"/>
  <c r="M48" i="3" a="1"/>
  <c r="M48" i="3" s="1"/>
  <c r="M41" i="3" a="1"/>
  <c r="M41" i="3" s="1"/>
  <c r="M32" i="3" a="1"/>
  <c r="M32" i="3" s="1"/>
  <c r="M24" i="3" a="1"/>
  <c r="M24" i="3" s="1"/>
  <c r="M16" i="3" a="1"/>
  <c r="M16" i="3" s="1"/>
  <c r="M14" i="3" a="1"/>
  <c r="M14" i="3" s="1"/>
  <c r="M13" i="3" a="1"/>
  <c r="M13" i="3" s="1"/>
  <c r="M12" i="3" a="1"/>
  <c r="M12" i="3" s="1"/>
  <c r="M20" i="3" a="1"/>
  <c r="M20" i="3" s="1"/>
  <c r="M11" i="3" a="1"/>
  <c r="M11" i="3" s="1"/>
  <c r="M19" i="3" a="1"/>
  <c r="M19" i="3" s="1"/>
  <c r="M10" i="3" a="1"/>
  <c r="M10" i="3" s="1"/>
  <c r="M152" i="3" s="1"/>
  <c r="M168" i="3" s="1"/>
  <c r="M22" i="3" a="1"/>
  <c r="M22" i="3" s="1"/>
  <c r="M18" i="3" a="1"/>
  <c r="M18" i="3" s="1"/>
  <c r="M17" i="3" a="1"/>
  <c r="M17" i="3" s="1"/>
  <c r="Q148" i="3" a="1"/>
  <c r="Q148" i="3" s="1"/>
  <c r="Q147" i="3" a="1"/>
  <c r="Q147" i="3" s="1"/>
  <c r="Q149" i="3" a="1"/>
  <c r="Q149" i="3" s="1"/>
  <c r="Q146" i="3" a="1"/>
  <c r="Q146" i="3" s="1"/>
  <c r="Q145" i="3" a="1"/>
  <c r="Q145" i="3" s="1"/>
  <c r="Q144" i="3" a="1"/>
  <c r="Q144" i="3" s="1"/>
  <c r="Q142" i="3" a="1"/>
  <c r="Q142" i="3" s="1"/>
  <c r="Q140" i="3" a="1"/>
  <c r="Q140" i="3" s="1"/>
  <c r="Q143" i="3" a="1"/>
  <c r="Q143" i="3" s="1"/>
  <c r="Q141" i="3" a="1"/>
  <c r="Q141" i="3" s="1"/>
  <c r="Q139" i="3" a="1"/>
  <c r="Q139" i="3" s="1"/>
  <c r="Q121" i="3" a="1"/>
  <c r="Q121" i="3" s="1"/>
  <c r="Q135" i="3" a="1"/>
  <c r="Q135" i="3" s="1"/>
  <c r="Q131" i="3" a="1"/>
  <c r="Q131" i="3" s="1"/>
  <c r="Q120" i="3" a="1"/>
  <c r="Q120" i="3" s="1"/>
  <c r="Q127" i="3" a="1"/>
  <c r="Q127" i="3" s="1"/>
  <c r="Q124" i="3" a="1"/>
  <c r="Q124" i="3" s="1"/>
  <c r="Q119" i="3" a="1"/>
  <c r="Q119" i="3" s="1"/>
  <c r="Q138" i="3" a="1"/>
  <c r="Q138" i="3" s="1"/>
  <c r="Q134" i="3" a="1"/>
  <c r="Q134" i="3" s="1"/>
  <c r="Q130" i="3" a="1"/>
  <c r="Q130" i="3" s="1"/>
  <c r="Q118" i="3" a="1"/>
  <c r="Q118" i="3" s="1"/>
  <c r="Q117" i="3" a="1"/>
  <c r="Q117" i="3" s="1"/>
  <c r="Q137" i="3" a="1"/>
  <c r="Q137" i="3" s="1"/>
  <c r="Q133" i="3" a="1"/>
  <c r="Q133" i="3" s="1"/>
  <c r="Q129" i="3" a="1"/>
  <c r="Q129" i="3" s="1"/>
  <c r="Q126" i="3" a="1"/>
  <c r="Q126" i="3" s="1"/>
  <c r="Q123" i="3" a="1"/>
  <c r="Q123" i="3" s="1"/>
  <c r="Q136" i="3" a="1"/>
  <c r="Q136" i="3" s="1"/>
  <c r="Q132" i="3" a="1"/>
  <c r="Q132" i="3" s="1"/>
  <c r="Q128" i="3" a="1"/>
  <c r="Q128" i="3" s="1"/>
  <c r="Q122" i="3" a="1"/>
  <c r="Q122" i="3" s="1"/>
  <c r="Q111" i="3" a="1"/>
  <c r="Q111" i="3" s="1"/>
  <c r="Q116" i="3" a="1"/>
  <c r="Q116" i="3" s="1"/>
  <c r="Q110" i="3" a="1"/>
  <c r="Q110" i="3" s="1"/>
  <c r="Q102" i="3" a="1"/>
  <c r="Q102" i="3" s="1"/>
  <c r="Q109" i="3" a="1"/>
  <c r="Q109" i="3" s="1"/>
  <c r="Q108" i="3" a="1"/>
  <c r="Q108" i="3" s="1"/>
  <c r="Q115" i="3" a="1"/>
  <c r="Q115" i="3" s="1"/>
  <c r="Q107" i="3" a="1"/>
  <c r="Q107" i="3" s="1"/>
  <c r="Q114" i="3" a="1"/>
  <c r="Q114" i="3" s="1"/>
  <c r="Q106" i="3" a="1"/>
  <c r="Q106" i="3" s="1"/>
  <c r="Q113" i="3" a="1"/>
  <c r="Q113" i="3" s="1"/>
  <c r="Q105" i="3" a="1"/>
  <c r="Q105" i="3" s="1"/>
  <c r="Q112" i="3" a="1"/>
  <c r="Q112" i="3" s="1"/>
  <c r="Q104" i="3" a="1"/>
  <c r="Q104" i="3" s="1"/>
  <c r="Q101" i="3" a="1"/>
  <c r="Q101" i="3" s="1"/>
  <c r="Q93" i="3" a="1"/>
  <c r="Q93" i="3" s="1"/>
  <c r="Q85" i="3" a="1"/>
  <c r="Q85" i="3" s="1"/>
  <c r="Q77" i="3" a="1"/>
  <c r="Q77" i="3" s="1"/>
  <c r="Q100" i="3" a="1"/>
  <c r="Q100" i="3" s="1"/>
  <c r="Q92" i="3" a="1"/>
  <c r="Q92" i="3" s="1"/>
  <c r="Q84" i="3" a="1"/>
  <c r="Q84" i="3" s="1"/>
  <c r="Q99" i="3" a="1"/>
  <c r="Q99" i="3" s="1"/>
  <c r="Q91" i="3" a="1"/>
  <c r="Q91" i="3" s="1"/>
  <c r="Q83" i="3" a="1"/>
  <c r="Q83" i="3" s="1"/>
  <c r="Q98" i="3" a="1"/>
  <c r="Q98" i="3" s="1"/>
  <c r="Q90" i="3" a="1"/>
  <c r="Q90" i="3" s="1"/>
  <c r="Q82" i="3" a="1"/>
  <c r="Q82" i="3" s="1"/>
  <c r="Q103" i="3" a="1"/>
  <c r="Q103" i="3" s="1"/>
  <c r="Q97" i="3" a="1"/>
  <c r="Q97" i="3" s="1"/>
  <c r="Q89" i="3" a="1"/>
  <c r="Q89" i="3" s="1"/>
  <c r="Q81" i="3" a="1"/>
  <c r="Q81" i="3" s="1"/>
  <c r="Q96" i="3" a="1"/>
  <c r="Q96" i="3" s="1"/>
  <c r="Q88" i="3" a="1"/>
  <c r="Q88" i="3" s="1"/>
  <c r="Q80" i="3" a="1"/>
  <c r="Q80" i="3" s="1"/>
  <c r="Q95" i="3" a="1"/>
  <c r="Q95" i="3" s="1"/>
  <c r="Q87" i="3" a="1"/>
  <c r="Q87" i="3" s="1"/>
  <c r="Q79" i="3" a="1"/>
  <c r="Q79" i="3" s="1"/>
  <c r="Q94" i="3" a="1"/>
  <c r="Q94" i="3" s="1"/>
  <c r="Q86" i="3" a="1"/>
  <c r="Q86" i="3" s="1"/>
  <c r="Q78" i="3" a="1"/>
  <c r="Q78" i="3" s="1"/>
  <c r="Q67" i="3" a="1"/>
  <c r="Q67" i="3" s="1"/>
  <c r="Q59" i="3" a="1"/>
  <c r="Q59" i="3" s="1"/>
  <c r="Q51" i="3" a="1"/>
  <c r="Q51" i="3" s="1"/>
  <c r="Q76" i="3" a="1"/>
  <c r="Q76" i="3" s="1"/>
  <c r="Q74" i="3" a="1"/>
  <c r="Q74" i="3" s="1"/>
  <c r="Q66" i="3" a="1"/>
  <c r="Q66" i="3" s="1"/>
  <c r="Q58" i="3" a="1"/>
  <c r="Q58" i="3" s="1"/>
  <c r="Q73" i="3" a="1"/>
  <c r="Q73" i="3" s="1"/>
  <c r="Q65" i="3" a="1"/>
  <c r="Q65" i="3" s="1"/>
  <c r="Q57" i="3" a="1"/>
  <c r="Q57" i="3" s="1"/>
  <c r="Q72" i="3" a="1"/>
  <c r="Q72" i="3" s="1"/>
  <c r="Q64" i="3" a="1"/>
  <c r="Q64" i="3" s="1"/>
  <c r="Q56" i="3" a="1"/>
  <c r="Q56" i="3" s="1"/>
  <c r="Q75" i="3" a="1"/>
  <c r="Q75" i="3" s="1"/>
  <c r="Q71" i="3" a="1"/>
  <c r="Q71" i="3" s="1"/>
  <c r="Q63" i="3" a="1"/>
  <c r="Q63" i="3" s="1"/>
  <c r="Q55" i="3" a="1"/>
  <c r="Q55" i="3" s="1"/>
  <c r="Q70" i="3" a="1"/>
  <c r="Q70" i="3" s="1"/>
  <c r="Q62" i="3" a="1"/>
  <c r="Q62" i="3" s="1"/>
  <c r="Q54" i="3" a="1"/>
  <c r="Q54" i="3" s="1"/>
  <c r="Q69" i="3" a="1"/>
  <c r="Q69" i="3" s="1"/>
  <c r="Q61" i="3" a="1"/>
  <c r="Q61" i="3" s="1"/>
  <c r="Q53" i="3" a="1"/>
  <c r="Q53" i="3" s="1"/>
  <c r="Q68" i="3" a="1"/>
  <c r="Q68" i="3" s="1"/>
  <c r="Q60" i="3" a="1"/>
  <c r="Q60" i="3" s="1"/>
  <c r="Q52" i="3" a="1"/>
  <c r="Q52" i="3" s="1"/>
  <c r="Q50" i="3" a="1"/>
  <c r="Q50" i="3" s="1"/>
  <c r="Q40" i="3" a="1"/>
  <c r="Q40" i="3" s="1"/>
  <c r="Q31" i="3" a="1"/>
  <c r="Q31" i="3" s="1"/>
  <c r="Q23" i="3" a="1"/>
  <c r="Q23" i="3" s="1"/>
  <c r="Q48" i="3" a="1"/>
  <c r="Q48" i="3" s="1"/>
  <c r="Q47" i="3" a="1"/>
  <c r="Q47" i="3" s="1"/>
  <c r="Q39" i="3" a="1"/>
  <c r="Q39" i="3" s="1"/>
  <c r="Q30" i="3" a="1"/>
  <c r="Q30" i="3" s="1"/>
  <c r="Q46" i="3" a="1"/>
  <c r="Q46" i="3" s="1"/>
  <c r="Q38" i="3" a="1"/>
  <c r="Q38" i="3" s="1"/>
  <c r="Q29" i="3" a="1"/>
  <c r="Q29" i="3" s="1"/>
  <c r="Q21" i="3" a="1"/>
  <c r="Q21" i="3" s="1"/>
  <c r="Q45" i="3" a="1"/>
  <c r="Q45" i="3" s="1"/>
  <c r="Q37" i="3" a="1"/>
  <c r="Q37" i="3" s="1"/>
  <c r="Q28" i="3" a="1"/>
  <c r="Q28" i="3" s="1"/>
  <c r="Q44" i="3" a="1"/>
  <c r="Q44" i="3" s="1"/>
  <c r="Q35" i="3" a="1"/>
  <c r="Q35" i="3" s="1"/>
  <c r="Q27" i="3" a="1"/>
  <c r="Q27" i="3" s="1"/>
  <c r="Q43" i="3" a="1"/>
  <c r="Q43" i="3" s="1"/>
  <c r="Q34" i="3" a="1"/>
  <c r="Q34" i="3" s="1"/>
  <c r="Q26" i="3" a="1"/>
  <c r="Q26" i="3" s="1"/>
  <c r="Q49" i="3" a="1"/>
  <c r="Q49" i="3" s="1"/>
  <c r="Q42" i="3" a="1"/>
  <c r="Q42" i="3" s="1"/>
  <c r="Q33" i="3" a="1"/>
  <c r="Q33" i="3" s="1"/>
  <c r="Q25" i="3" a="1"/>
  <c r="Q25" i="3" s="1"/>
  <c r="Q41" i="3" a="1"/>
  <c r="Q41" i="3" s="1"/>
  <c r="Q32" i="3" a="1"/>
  <c r="Q32" i="3" s="1"/>
  <c r="Q24" i="3" a="1"/>
  <c r="Q24" i="3" s="1"/>
  <c r="Q16" i="3" a="1"/>
  <c r="Q16" i="3" s="1"/>
  <c r="Q14" i="3" a="1"/>
  <c r="Q14" i="3" s="1"/>
  <c r="Q13" i="3" a="1"/>
  <c r="Q13" i="3" s="1"/>
  <c r="Q12" i="3" a="1"/>
  <c r="Q12" i="3" s="1"/>
  <c r="Q22" i="3" a="1"/>
  <c r="Q22" i="3" s="1"/>
  <c r="Q20" i="3" a="1"/>
  <c r="Q20" i="3" s="1"/>
  <c r="Q11" i="3" a="1"/>
  <c r="Q11" i="3" s="1"/>
  <c r="Q19" i="3" a="1"/>
  <c r="Q19" i="3" s="1"/>
  <c r="Q10" i="3" a="1"/>
  <c r="Q10" i="3" s="1"/>
  <c r="Q152" i="3" s="1"/>
  <c r="Q168" i="3" s="1"/>
  <c r="Q18" i="3" a="1"/>
  <c r="Q18" i="3" s="1"/>
  <c r="Q9" i="3" a="1"/>
  <c r="Q9" i="3" s="1"/>
  <c r="Q151" i="3" s="1"/>
  <c r="Q167" i="3" s="1"/>
  <c r="Q17" i="3" a="1"/>
  <c r="Q17" i="3" s="1"/>
  <c r="U149" i="3" a="1"/>
  <c r="U149" i="3" s="1"/>
  <c r="U145" i="3" a="1"/>
  <c r="U145" i="3" s="1"/>
  <c r="U146" i="3" a="1"/>
  <c r="U146" i="3" s="1"/>
  <c r="U143" i="3" a="1"/>
  <c r="U143" i="3" s="1"/>
  <c r="U141" i="3" a="1"/>
  <c r="U141" i="3" s="1"/>
  <c r="U148" i="3" a="1"/>
  <c r="U148" i="3" s="1"/>
  <c r="U144" i="3" a="1"/>
  <c r="U144" i="3" s="1"/>
  <c r="U142" i="3" a="1"/>
  <c r="U142" i="3" s="1"/>
  <c r="U140" i="3" a="1"/>
  <c r="U140" i="3" s="1"/>
  <c r="U147" i="3" a="1"/>
  <c r="U147" i="3" s="1"/>
  <c r="U138" i="3" a="1"/>
  <c r="U138" i="3" s="1"/>
  <c r="U134" i="3" a="1"/>
  <c r="U134" i="3" s="1"/>
  <c r="U130" i="3" a="1"/>
  <c r="U130" i="3" s="1"/>
  <c r="U121" i="3" a="1"/>
  <c r="U121" i="3" s="1"/>
  <c r="U139" i="3" a="1"/>
  <c r="U139" i="3" s="1"/>
  <c r="U120" i="3" a="1"/>
  <c r="U120" i="3" s="1"/>
  <c r="U137" i="3" a="1"/>
  <c r="U137" i="3" s="1"/>
  <c r="U133" i="3" a="1"/>
  <c r="U133" i="3" s="1"/>
  <c r="U129" i="3" a="1"/>
  <c r="U129" i="3" s="1"/>
  <c r="U119" i="3" a="1"/>
  <c r="U119" i="3" s="1"/>
  <c r="U118" i="3" a="1"/>
  <c r="U118" i="3" s="1"/>
  <c r="U136" i="3" a="1"/>
  <c r="U136" i="3" s="1"/>
  <c r="U132" i="3" a="1"/>
  <c r="U132" i="3" s="1"/>
  <c r="U128" i="3" a="1"/>
  <c r="U128" i="3" s="1"/>
  <c r="U124" i="3" a="1"/>
  <c r="U124" i="3" s="1"/>
  <c r="U117" i="3" a="1"/>
  <c r="U117" i="3" s="1"/>
  <c r="U127" i="3" a="1"/>
  <c r="U127" i="3" s="1"/>
  <c r="U135" i="3" a="1"/>
  <c r="U135" i="3" s="1"/>
  <c r="U131" i="3" a="1"/>
  <c r="U131" i="3" s="1"/>
  <c r="U123" i="3" a="1"/>
  <c r="U123" i="3" s="1"/>
  <c r="U126" i="3" a="1"/>
  <c r="U126" i="3" s="1"/>
  <c r="U122" i="3" a="1"/>
  <c r="U122" i="3" s="1"/>
  <c r="U111" i="3" a="1"/>
  <c r="U111" i="3" s="1"/>
  <c r="U110" i="3" a="1"/>
  <c r="U110" i="3" s="1"/>
  <c r="U102" i="3" a="1"/>
  <c r="U102" i="3" s="1"/>
  <c r="U109" i="3" a="1"/>
  <c r="U109" i="3" s="1"/>
  <c r="U116" i="3" a="1"/>
  <c r="U116" i="3" s="1"/>
  <c r="U108" i="3" a="1"/>
  <c r="U108" i="3" s="1"/>
  <c r="U115" i="3" a="1"/>
  <c r="U115" i="3" s="1"/>
  <c r="U107" i="3" a="1"/>
  <c r="U107" i="3" s="1"/>
  <c r="U114" i="3" a="1"/>
  <c r="U114" i="3" s="1"/>
  <c r="U106" i="3" a="1"/>
  <c r="U106" i="3" s="1"/>
  <c r="U113" i="3" a="1"/>
  <c r="U113" i="3" s="1"/>
  <c r="U105" i="3" a="1"/>
  <c r="U105" i="3" s="1"/>
  <c r="U112" i="3" a="1"/>
  <c r="U112" i="3" s="1"/>
  <c r="U104" i="3" a="1"/>
  <c r="U104" i="3" s="1"/>
  <c r="U101" i="3" a="1"/>
  <c r="U101" i="3" s="1"/>
  <c r="U93" i="3" a="1"/>
  <c r="U93" i="3" s="1"/>
  <c r="U85" i="3" a="1"/>
  <c r="U85" i="3" s="1"/>
  <c r="U77" i="3" a="1"/>
  <c r="U77" i="3" s="1"/>
  <c r="U100" i="3" a="1"/>
  <c r="U100" i="3" s="1"/>
  <c r="U92" i="3" a="1"/>
  <c r="U92" i="3" s="1"/>
  <c r="U84" i="3" a="1"/>
  <c r="U84" i="3" s="1"/>
  <c r="U103" i="3" a="1"/>
  <c r="U103" i="3" s="1"/>
  <c r="U99" i="3" a="1"/>
  <c r="U99" i="3" s="1"/>
  <c r="U91" i="3" a="1"/>
  <c r="U91" i="3" s="1"/>
  <c r="U83" i="3" a="1"/>
  <c r="U83" i="3" s="1"/>
  <c r="U98" i="3" a="1"/>
  <c r="U98" i="3" s="1"/>
  <c r="U90" i="3" a="1"/>
  <c r="U90" i="3" s="1"/>
  <c r="U82" i="3" a="1"/>
  <c r="U82" i="3" s="1"/>
  <c r="U97" i="3" a="1"/>
  <c r="U97" i="3" s="1"/>
  <c r="U89" i="3" a="1"/>
  <c r="U89" i="3" s="1"/>
  <c r="U81" i="3" a="1"/>
  <c r="U81" i="3" s="1"/>
  <c r="U96" i="3" a="1"/>
  <c r="U96" i="3" s="1"/>
  <c r="U88" i="3" a="1"/>
  <c r="U88" i="3" s="1"/>
  <c r="U80" i="3" a="1"/>
  <c r="U80" i="3" s="1"/>
  <c r="U95" i="3" a="1"/>
  <c r="U95" i="3" s="1"/>
  <c r="U87" i="3" a="1"/>
  <c r="U87" i="3" s="1"/>
  <c r="U79" i="3" a="1"/>
  <c r="U79" i="3" s="1"/>
  <c r="U94" i="3" a="1"/>
  <c r="U94" i="3" s="1"/>
  <c r="U86" i="3" a="1"/>
  <c r="U86" i="3" s="1"/>
  <c r="U78" i="3" a="1"/>
  <c r="U78" i="3" s="1"/>
  <c r="U67" i="3" a="1"/>
  <c r="U67" i="3" s="1"/>
  <c r="U59" i="3" a="1"/>
  <c r="U59" i="3" s="1"/>
  <c r="U51" i="3" a="1"/>
  <c r="U51" i="3" s="1"/>
  <c r="U74" i="3" a="1"/>
  <c r="U74" i="3" s="1"/>
  <c r="U66" i="3" a="1"/>
  <c r="U66" i="3" s="1"/>
  <c r="U58" i="3" a="1"/>
  <c r="U58" i="3" s="1"/>
  <c r="U73" i="3" a="1"/>
  <c r="U73" i="3" s="1"/>
  <c r="U65" i="3" a="1"/>
  <c r="U65" i="3" s="1"/>
  <c r="U57" i="3" a="1"/>
  <c r="U57" i="3" s="1"/>
  <c r="U49" i="3" a="1"/>
  <c r="U49" i="3" s="1"/>
  <c r="U72" i="3" a="1"/>
  <c r="U72" i="3" s="1"/>
  <c r="U64" i="3" a="1"/>
  <c r="U64" i="3" s="1"/>
  <c r="U56" i="3" a="1"/>
  <c r="U56" i="3" s="1"/>
  <c r="U71" i="3" a="1"/>
  <c r="U71" i="3" s="1"/>
  <c r="U63" i="3" a="1"/>
  <c r="U63" i="3" s="1"/>
  <c r="U55" i="3" a="1"/>
  <c r="U55" i="3" s="1"/>
  <c r="U76" i="3" a="1"/>
  <c r="U76" i="3" s="1"/>
  <c r="U75" i="3" a="1"/>
  <c r="U75" i="3" s="1"/>
  <c r="U70" i="3" a="1"/>
  <c r="U70" i="3" s="1"/>
  <c r="U62" i="3" a="1"/>
  <c r="U62" i="3" s="1"/>
  <c r="U54" i="3" a="1"/>
  <c r="U54" i="3" s="1"/>
  <c r="U69" i="3" a="1"/>
  <c r="U69" i="3" s="1"/>
  <c r="U61" i="3" a="1"/>
  <c r="U61" i="3" s="1"/>
  <c r="U53" i="3" a="1"/>
  <c r="U53" i="3" s="1"/>
  <c r="U68" i="3" a="1"/>
  <c r="U68" i="3" s="1"/>
  <c r="U60" i="3" a="1"/>
  <c r="U60" i="3" s="1"/>
  <c r="U52" i="3" a="1"/>
  <c r="U52" i="3" s="1"/>
  <c r="U40" i="3" a="1"/>
  <c r="U40" i="3" s="1"/>
  <c r="U31" i="3" a="1"/>
  <c r="U31" i="3" s="1"/>
  <c r="U23" i="3" a="1"/>
  <c r="U23" i="3" s="1"/>
  <c r="U47" i="3" a="1"/>
  <c r="U47" i="3" s="1"/>
  <c r="U39" i="3" a="1"/>
  <c r="U39" i="3" s="1"/>
  <c r="U30" i="3" a="1"/>
  <c r="U30" i="3" s="1"/>
  <c r="U22" i="3" a="1"/>
  <c r="U22" i="3" s="1"/>
  <c r="U46" i="3" a="1"/>
  <c r="U46" i="3" s="1"/>
  <c r="U38" i="3" a="1"/>
  <c r="U38" i="3" s="1"/>
  <c r="U29" i="3" a="1"/>
  <c r="U29" i="3" s="1"/>
  <c r="U21" i="3" a="1"/>
  <c r="U21" i="3" s="1"/>
  <c r="U48" i="3" a="1"/>
  <c r="U48" i="3" s="1"/>
  <c r="U45" i="3" a="1"/>
  <c r="U45" i="3" s="1"/>
  <c r="U37" i="3" a="1"/>
  <c r="U37" i="3" s="1"/>
  <c r="U28" i="3" a="1"/>
  <c r="U28" i="3" s="1"/>
  <c r="U44" i="3" a="1"/>
  <c r="U44" i="3" s="1"/>
  <c r="U35" i="3" a="1"/>
  <c r="U35" i="3" s="1"/>
  <c r="U27" i="3" a="1"/>
  <c r="U27" i="3" s="1"/>
  <c r="U50" i="3" a="1"/>
  <c r="U50" i="3" s="1"/>
  <c r="U43" i="3" a="1"/>
  <c r="U43" i="3" s="1"/>
  <c r="U34" i="3" a="1"/>
  <c r="U34" i="3" s="1"/>
  <c r="U26" i="3" a="1"/>
  <c r="U26" i="3" s="1"/>
  <c r="U42" i="3" a="1"/>
  <c r="U42" i="3" s="1"/>
  <c r="U33" i="3" a="1"/>
  <c r="U33" i="3" s="1"/>
  <c r="U25" i="3" a="1"/>
  <c r="U25" i="3" s="1"/>
  <c r="U41" i="3" a="1"/>
  <c r="U41" i="3" s="1"/>
  <c r="U32" i="3" a="1"/>
  <c r="U32" i="3" s="1"/>
  <c r="U24" i="3" a="1"/>
  <c r="U24" i="3" s="1"/>
  <c r="U16" i="3" a="1"/>
  <c r="U16" i="3" s="1"/>
  <c r="U14" i="3" a="1"/>
  <c r="U14" i="3" s="1"/>
  <c r="U13" i="3" a="1"/>
  <c r="U13" i="3" s="1"/>
  <c r="U12" i="3" a="1"/>
  <c r="U12" i="3" s="1"/>
  <c r="U20" i="3" a="1"/>
  <c r="U20" i="3" s="1"/>
  <c r="U11" i="3" a="1"/>
  <c r="U11" i="3" s="1"/>
  <c r="U19" i="3" a="1"/>
  <c r="U19" i="3" s="1"/>
  <c r="U10" i="3" a="1"/>
  <c r="U10" i="3" s="1"/>
  <c r="U152" i="3" s="1"/>
  <c r="U168" i="3" s="1"/>
  <c r="U18" i="3" a="1"/>
  <c r="U18" i="3" s="1"/>
  <c r="U9" i="3" a="1"/>
  <c r="U9" i="3" s="1"/>
  <c r="U151" i="3" s="1"/>
  <c r="U167" i="3" s="1"/>
  <c r="U17" i="3" a="1"/>
  <c r="U17" i="3" s="1"/>
  <c r="Y149" i="3" a="1"/>
  <c r="Y149" i="3" s="1"/>
  <c r="Y148" i="3" a="1"/>
  <c r="Y148" i="3" s="1"/>
  <c r="Y145" i="3" a="1"/>
  <c r="Y145" i="3" s="1"/>
  <c r="Y147" i="3" a="1"/>
  <c r="Y147" i="3" s="1"/>
  <c r="Y146" i="3" a="1"/>
  <c r="Y146" i="3" s="1"/>
  <c r="Y143" i="3" a="1"/>
  <c r="Y143" i="3" s="1"/>
  <c r="Y141" i="3" a="1"/>
  <c r="Y141" i="3" s="1"/>
  <c r="Y139" i="3" a="1"/>
  <c r="Y139" i="3" s="1"/>
  <c r="Y144" i="3" a="1"/>
  <c r="Y144" i="3" s="1"/>
  <c r="Y142" i="3" a="1"/>
  <c r="Y142" i="3" s="1"/>
  <c r="Y140" i="3" a="1"/>
  <c r="Y140" i="3" s="1"/>
  <c r="Y127" i="3" a="1"/>
  <c r="Y127" i="3" s="1"/>
  <c r="Y121" i="3" a="1"/>
  <c r="Y121" i="3" s="1"/>
  <c r="Y136" i="3" a="1"/>
  <c r="Y136" i="3" s="1"/>
  <c r="Y132" i="3" a="1"/>
  <c r="Y132" i="3" s="1"/>
  <c r="Y128" i="3" a="1"/>
  <c r="Y128" i="3" s="1"/>
  <c r="Y126" i="3" a="1"/>
  <c r="Y126" i="3" s="1"/>
  <c r="Y120" i="3" a="1"/>
  <c r="Y120" i="3" s="1"/>
  <c r="Y119" i="3" a="1"/>
  <c r="Y119" i="3" s="1"/>
  <c r="Y135" i="3" a="1"/>
  <c r="Y135" i="3" s="1"/>
  <c r="Y131" i="3" a="1"/>
  <c r="Y131" i="3" s="1"/>
  <c r="Y118" i="3" a="1"/>
  <c r="Y118" i="3" s="1"/>
  <c r="Y117" i="3" a="1"/>
  <c r="Y117" i="3" s="1"/>
  <c r="Y138" i="3" a="1"/>
  <c r="Y138" i="3" s="1"/>
  <c r="Y134" i="3" a="1"/>
  <c r="Y134" i="3" s="1"/>
  <c r="Y130" i="3" a="1"/>
  <c r="Y130" i="3" s="1"/>
  <c r="Y124" i="3" a="1"/>
  <c r="Y124" i="3" s="1"/>
  <c r="Y123" i="3" a="1"/>
  <c r="Y123" i="3" s="1"/>
  <c r="Y137" i="3" a="1"/>
  <c r="Y137" i="3" s="1"/>
  <c r="Y133" i="3" a="1"/>
  <c r="Y133" i="3" s="1"/>
  <c r="Y129" i="3" a="1"/>
  <c r="Y129" i="3" s="1"/>
  <c r="Y122" i="3" a="1"/>
  <c r="Y122" i="3" s="1"/>
  <c r="Y111" i="3" a="1"/>
  <c r="Y111" i="3" s="1"/>
  <c r="Y103" i="3" a="1"/>
  <c r="Y103" i="3" s="1"/>
  <c r="Y110" i="3" a="1"/>
  <c r="Y110" i="3" s="1"/>
  <c r="Y102" i="3" a="1"/>
  <c r="Y102" i="3" s="1"/>
  <c r="Y109" i="3" a="1"/>
  <c r="Y109" i="3" s="1"/>
  <c r="Y108" i="3" a="1"/>
  <c r="Y108" i="3" s="1"/>
  <c r="Y107" i="3" a="1"/>
  <c r="Y107" i="3" s="1"/>
  <c r="Y115" i="3" a="1"/>
  <c r="Y115" i="3" s="1"/>
  <c r="Y114" i="3" a="1"/>
  <c r="Y114" i="3" s="1"/>
  <c r="Y106" i="3" a="1"/>
  <c r="Y106" i="3" s="1"/>
  <c r="Y116" i="3" a="1"/>
  <c r="Y116" i="3" s="1"/>
  <c r="Y113" i="3" a="1"/>
  <c r="Y113" i="3" s="1"/>
  <c r="Y105" i="3" a="1"/>
  <c r="Y105" i="3" s="1"/>
  <c r="Y112" i="3" a="1"/>
  <c r="Y112" i="3" s="1"/>
  <c r="Y104" i="3" a="1"/>
  <c r="Y104" i="3" s="1"/>
  <c r="Y101" i="3" a="1"/>
  <c r="Y101" i="3" s="1"/>
  <c r="Y93" i="3" a="1"/>
  <c r="Y93" i="3" s="1"/>
  <c r="Y85" i="3" a="1"/>
  <c r="Y85" i="3" s="1"/>
  <c r="Y77" i="3" a="1"/>
  <c r="Y77" i="3" s="1"/>
  <c r="Y100" i="3" a="1"/>
  <c r="Y100" i="3" s="1"/>
  <c r="Y92" i="3" a="1"/>
  <c r="Y92" i="3" s="1"/>
  <c r="Y84" i="3" a="1"/>
  <c r="Y84" i="3" s="1"/>
  <c r="Y99" i="3" a="1"/>
  <c r="Y99" i="3" s="1"/>
  <c r="Y91" i="3" a="1"/>
  <c r="Y91" i="3" s="1"/>
  <c r="Y83" i="3" a="1"/>
  <c r="Y83" i="3" s="1"/>
  <c r="Y75" i="3" a="1"/>
  <c r="Y75" i="3" s="1"/>
  <c r="Y98" i="3" a="1"/>
  <c r="Y98" i="3" s="1"/>
  <c r="Y90" i="3" a="1"/>
  <c r="Y90" i="3" s="1"/>
  <c r="Y82" i="3" a="1"/>
  <c r="Y82" i="3" s="1"/>
  <c r="Y97" i="3" a="1"/>
  <c r="Y97" i="3" s="1"/>
  <c r="Y89" i="3" a="1"/>
  <c r="Y89" i="3" s="1"/>
  <c r="Y81" i="3" a="1"/>
  <c r="Y81" i="3" s="1"/>
  <c r="Y96" i="3" a="1"/>
  <c r="Y96" i="3" s="1"/>
  <c r="Y88" i="3" a="1"/>
  <c r="Y88" i="3" s="1"/>
  <c r="Y80" i="3" a="1"/>
  <c r="Y80" i="3" s="1"/>
  <c r="Y95" i="3" a="1"/>
  <c r="Y95" i="3" s="1"/>
  <c r="Y87" i="3" a="1"/>
  <c r="Y87" i="3" s="1"/>
  <c r="Y79" i="3" a="1"/>
  <c r="Y79" i="3" s="1"/>
  <c r="Y94" i="3" a="1"/>
  <c r="Y94" i="3" s="1"/>
  <c r="Y86" i="3" a="1"/>
  <c r="Y86" i="3" s="1"/>
  <c r="Y78" i="3" a="1"/>
  <c r="Y78" i="3" s="1"/>
  <c r="Y67" i="3" a="1"/>
  <c r="Y67" i="3" s="1"/>
  <c r="Y59" i="3" a="1"/>
  <c r="Y59" i="3" s="1"/>
  <c r="Y51" i="3" a="1"/>
  <c r="Y51" i="3" s="1"/>
  <c r="Y74" i="3" a="1"/>
  <c r="Y74" i="3" s="1"/>
  <c r="Y66" i="3" a="1"/>
  <c r="Y66" i="3" s="1"/>
  <c r="Y58" i="3" a="1"/>
  <c r="Y58" i="3" s="1"/>
  <c r="Y76" i="3" a="1"/>
  <c r="Y76" i="3" s="1"/>
  <c r="Y73" i="3" a="1"/>
  <c r="Y73" i="3" s="1"/>
  <c r="Y65" i="3" a="1"/>
  <c r="Y65" i="3" s="1"/>
  <c r="Y57" i="3" a="1"/>
  <c r="Y57" i="3" s="1"/>
  <c r="Y49" i="3" a="1"/>
  <c r="Y49" i="3" s="1"/>
  <c r="Y72" i="3" a="1"/>
  <c r="Y72" i="3" s="1"/>
  <c r="Y64" i="3" a="1"/>
  <c r="Y64" i="3" s="1"/>
  <c r="Y56" i="3" a="1"/>
  <c r="Y56" i="3" s="1"/>
  <c r="Y71" i="3" a="1"/>
  <c r="Y71" i="3" s="1"/>
  <c r="Y63" i="3" a="1"/>
  <c r="Y63" i="3" s="1"/>
  <c r="Y55" i="3" a="1"/>
  <c r="Y55" i="3" s="1"/>
  <c r="Y70" i="3" a="1"/>
  <c r="Y70" i="3" s="1"/>
  <c r="Y62" i="3" a="1"/>
  <c r="Y62" i="3" s="1"/>
  <c r="Y54" i="3" a="1"/>
  <c r="Y54" i="3" s="1"/>
  <c r="Y69" i="3" a="1"/>
  <c r="Y69" i="3" s="1"/>
  <c r="Y61" i="3" a="1"/>
  <c r="Y61" i="3" s="1"/>
  <c r="Y53" i="3" a="1"/>
  <c r="Y53" i="3" s="1"/>
  <c r="Y68" i="3" a="1"/>
  <c r="Y68" i="3" s="1"/>
  <c r="Y60" i="3" a="1"/>
  <c r="Y60" i="3" s="1"/>
  <c r="Y52" i="3" a="1"/>
  <c r="Y52" i="3" s="1"/>
  <c r="Y40" i="3" a="1"/>
  <c r="Y40" i="3" s="1"/>
  <c r="Y31" i="3" a="1"/>
  <c r="Y31" i="3" s="1"/>
  <c r="Y23" i="3" a="1"/>
  <c r="Y23" i="3" s="1"/>
  <c r="Y39" i="3" a="1"/>
  <c r="Y39" i="3" s="1"/>
  <c r="Y30" i="3" a="1"/>
  <c r="Y30" i="3" s="1"/>
  <c r="Y22" i="3" a="1"/>
  <c r="Y22" i="3" s="1"/>
  <c r="Y50" i="3" a="1"/>
  <c r="Y50" i="3" s="1"/>
  <c r="Y47" i="3" a="1"/>
  <c r="Y47" i="3" s="1"/>
  <c r="Y46" i="3" a="1"/>
  <c r="Y46" i="3" s="1"/>
  <c r="Y38" i="3" a="1"/>
  <c r="Y38" i="3" s="1"/>
  <c r="Y29" i="3" a="1"/>
  <c r="Y29" i="3" s="1"/>
  <c r="Y21" i="3" a="1"/>
  <c r="Y21" i="3" s="1"/>
  <c r="Y45" i="3" a="1"/>
  <c r="Y45" i="3" s="1"/>
  <c r="Y37" i="3" a="1"/>
  <c r="Y37" i="3" s="1"/>
  <c r="Y28" i="3" a="1"/>
  <c r="Y28" i="3" s="1"/>
  <c r="Y44" i="3" a="1"/>
  <c r="Y44" i="3" s="1"/>
  <c r="Y35" i="3" a="1"/>
  <c r="Y35" i="3" s="1"/>
  <c r="Y27" i="3" a="1"/>
  <c r="Y27" i="3" s="1"/>
  <c r="Y48" i="3" a="1"/>
  <c r="Y48" i="3" s="1"/>
  <c r="Y43" i="3" a="1"/>
  <c r="Y43" i="3" s="1"/>
  <c r="Y34" i="3" a="1"/>
  <c r="Y34" i="3" s="1"/>
  <c r="Y26" i="3" a="1"/>
  <c r="Y26" i="3" s="1"/>
  <c r="Y42" i="3" a="1"/>
  <c r="Y42" i="3" s="1"/>
  <c r="Y33" i="3" a="1"/>
  <c r="Y33" i="3" s="1"/>
  <c r="Y25" i="3" a="1"/>
  <c r="Y25" i="3" s="1"/>
  <c r="Y41" i="3" a="1"/>
  <c r="Y41" i="3" s="1"/>
  <c r="Y32" i="3" a="1"/>
  <c r="Y32" i="3" s="1"/>
  <c r="Y24" i="3" a="1"/>
  <c r="Y24" i="3" s="1"/>
  <c r="Y16" i="3" a="1"/>
  <c r="Y16" i="3" s="1"/>
  <c r="Y14" i="3" a="1"/>
  <c r="Y14" i="3" s="1"/>
  <c r="Y13" i="3" a="1"/>
  <c r="Y13" i="3" s="1"/>
  <c r="Y12" i="3" a="1"/>
  <c r="Y12" i="3" s="1"/>
  <c r="Y20" i="3" a="1"/>
  <c r="Y20" i="3" s="1"/>
  <c r="Y11" i="3" a="1"/>
  <c r="Y11" i="3" s="1"/>
  <c r="Y19" i="3" a="1"/>
  <c r="Y19" i="3" s="1"/>
  <c r="Y10" i="3" a="1"/>
  <c r="Y10" i="3" s="1"/>
  <c r="Y152" i="3" s="1"/>
  <c r="Y168" i="3" s="1"/>
  <c r="Y18" i="3" a="1"/>
  <c r="Y18" i="3" s="1"/>
  <c r="Y9" i="3" a="1"/>
  <c r="Y9" i="3" s="1"/>
  <c r="Y151" i="3" s="1"/>
  <c r="Y167" i="3" s="1"/>
  <c r="Y17" i="3" a="1"/>
  <c r="Y17" i="3" s="1"/>
  <c r="I9" i="3" a="1"/>
  <c r="I9" i="3" s="1"/>
  <c r="I151" i="3" s="1"/>
  <c r="I167" i="3" s="1"/>
  <c r="E10" i="3" a="1"/>
  <c r="E10" i="3" s="1"/>
  <c r="E152" i="3" s="1"/>
  <c r="E168" i="3" s="1"/>
  <c r="O9" i="3" a="1"/>
  <c r="O9" i="3" s="1"/>
  <c r="O151" i="3" s="1"/>
  <c r="O167" i="3" s="1"/>
  <c r="F146" i="3" a="1"/>
  <c r="F146" i="3" s="1"/>
  <c r="F149" i="3" a="1"/>
  <c r="F149" i="3" s="1"/>
  <c r="F147" i="3" a="1"/>
  <c r="F147" i="3" s="1"/>
  <c r="F148" i="3" a="1"/>
  <c r="F148" i="3" s="1"/>
  <c r="F144" i="3" a="1"/>
  <c r="F144" i="3" s="1"/>
  <c r="F142" i="3" a="1"/>
  <c r="F142" i="3" s="1"/>
  <c r="F140" i="3" a="1"/>
  <c r="F140" i="3" s="1"/>
  <c r="F145" i="3" a="1"/>
  <c r="F145" i="3" s="1"/>
  <c r="F143" i="3" a="1"/>
  <c r="F143" i="3" s="1"/>
  <c r="F141" i="3" a="1"/>
  <c r="F141" i="3" s="1"/>
  <c r="F119" i="3" a="1"/>
  <c r="F119" i="3" s="1"/>
  <c r="F139" i="3" a="1"/>
  <c r="F139" i="3" s="1"/>
  <c r="F135" i="3" a="1"/>
  <c r="F135" i="3" s="1"/>
  <c r="F131" i="3" a="1"/>
  <c r="F131" i="3" s="1"/>
  <c r="F127" i="3" a="1"/>
  <c r="F127" i="3" s="1"/>
  <c r="F128" i="3" a="1"/>
  <c r="F128" i="3" s="1"/>
  <c r="F138" i="3" a="1"/>
  <c r="F138" i="3" s="1"/>
  <c r="F134" i="3" a="1"/>
  <c r="F134" i="3" s="1"/>
  <c r="F130" i="3" a="1"/>
  <c r="F130" i="3" s="1"/>
  <c r="F124" i="3" a="1"/>
  <c r="F124" i="3" s="1"/>
  <c r="F123" i="3" a="1"/>
  <c r="F123" i="3" s="1"/>
  <c r="F137" i="3" a="1"/>
  <c r="F137" i="3" s="1"/>
  <c r="F133" i="3" a="1"/>
  <c r="F133" i="3" s="1"/>
  <c r="F129" i="3" a="1"/>
  <c r="F129" i="3" s="1"/>
  <c r="F126" i="3" a="1"/>
  <c r="F126" i="3" s="1"/>
  <c r="F122" i="3" a="1"/>
  <c r="F122" i="3" s="1"/>
  <c r="F121" i="3" a="1"/>
  <c r="F121" i="3" s="1"/>
  <c r="F136" i="3" a="1"/>
  <c r="F136" i="3" s="1"/>
  <c r="F132" i="3" a="1"/>
  <c r="F132" i="3" s="1"/>
  <c r="F120" i="3" a="1"/>
  <c r="F120" i="3" s="1"/>
  <c r="F117" i="3" a="1"/>
  <c r="F117" i="3" s="1"/>
  <c r="F109" i="3" a="1"/>
  <c r="F109" i="3" s="1"/>
  <c r="F108" i="3" a="1"/>
  <c r="F108" i="3" s="1"/>
  <c r="F115" i="3" a="1"/>
  <c r="F115" i="3" s="1"/>
  <c r="F107" i="3" a="1"/>
  <c r="F107" i="3" s="1"/>
  <c r="F118" i="3" a="1"/>
  <c r="F118" i="3" s="1"/>
  <c r="F116" i="3" a="1"/>
  <c r="F116" i="3" s="1"/>
  <c r="F114" i="3" a="1"/>
  <c r="F114" i="3" s="1"/>
  <c r="F106" i="3" a="1"/>
  <c r="F106" i="3" s="1"/>
  <c r="F113" i="3" a="1"/>
  <c r="F113" i="3" s="1"/>
  <c r="F105" i="3" a="1"/>
  <c r="F105" i="3" s="1"/>
  <c r="F112" i="3" a="1"/>
  <c r="F112" i="3" s="1"/>
  <c r="F104" i="3" a="1"/>
  <c r="F104" i="3" s="1"/>
  <c r="F111" i="3" a="1"/>
  <c r="F111" i="3" s="1"/>
  <c r="F103" i="3" a="1"/>
  <c r="F103" i="3" s="1"/>
  <c r="F110" i="3" a="1"/>
  <c r="F110" i="3" s="1"/>
  <c r="F99" i="3" a="1"/>
  <c r="F99" i="3" s="1"/>
  <c r="F91" i="3" a="1"/>
  <c r="F91" i="3" s="1"/>
  <c r="F83" i="3" a="1"/>
  <c r="F83" i="3" s="1"/>
  <c r="F75" i="3" a="1"/>
  <c r="F75" i="3" s="1"/>
  <c r="F98" i="3" a="1"/>
  <c r="F98" i="3" s="1"/>
  <c r="F90" i="3" a="1"/>
  <c r="F90" i="3" s="1"/>
  <c r="F82" i="3" a="1"/>
  <c r="F82" i="3" s="1"/>
  <c r="F97" i="3" a="1"/>
  <c r="F97" i="3" s="1"/>
  <c r="F89" i="3" a="1"/>
  <c r="F89" i="3" s="1"/>
  <c r="F81" i="3" a="1"/>
  <c r="F81" i="3" s="1"/>
  <c r="F96" i="3" a="1"/>
  <c r="F96" i="3" s="1"/>
  <c r="F88" i="3" a="1"/>
  <c r="F88" i="3" s="1"/>
  <c r="F80" i="3" a="1"/>
  <c r="F80" i="3" s="1"/>
  <c r="F95" i="3" a="1"/>
  <c r="F95" i="3" s="1"/>
  <c r="F87" i="3" a="1"/>
  <c r="F87" i="3" s="1"/>
  <c r="F94" i="3" a="1"/>
  <c r="F94" i="3" s="1"/>
  <c r="F86" i="3" a="1"/>
  <c r="F86" i="3" s="1"/>
  <c r="F78" i="3" a="1"/>
  <c r="F78" i="3" s="1"/>
  <c r="F102" i="3" a="1"/>
  <c r="F102" i="3" s="1"/>
  <c r="F101" i="3" a="1"/>
  <c r="F101" i="3" s="1"/>
  <c r="F93" i="3" a="1"/>
  <c r="F93" i="3" s="1"/>
  <c r="F85" i="3" a="1"/>
  <c r="F85" i="3" s="1"/>
  <c r="F100" i="3" a="1"/>
  <c r="F100" i="3" s="1"/>
  <c r="F92" i="3" a="1"/>
  <c r="F92" i="3" s="1"/>
  <c r="F84" i="3" a="1"/>
  <c r="F84" i="3" s="1"/>
  <c r="F73" i="3" a="1"/>
  <c r="F73" i="3" s="1"/>
  <c r="F65" i="3" a="1"/>
  <c r="F65" i="3" s="1"/>
  <c r="F57" i="3" a="1"/>
  <c r="F57" i="3" s="1"/>
  <c r="F49" i="3" a="1"/>
  <c r="F49" i="3" s="1"/>
  <c r="F72" i="3" a="1"/>
  <c r="F72" i="3" s="1"/>
  <c r="F64" i="3" a="1"/>
  <c r="F64" i="3" s="1"/>
  <c r="F56" i="3" a="1"/>
  <c r="F56" i="3" s="1"/>
  <c r="F71" i="3" a="1"/>
  <c r="F71" i="3" s="1"/>
  <c r="F63" i="3" a="1"/>
  <c r="F63" i="3" s="1"/>
  <c r="F55" i="3" a="1"/>
  <c r="F55" i="3" s="1"/>
  <c r="F70" i="3" a="1"/>
  <c r="F70" i="3" s="1"/>
  <c r="F62" i="3" a="1"/>
  <c r="F62" i="3" s="1"/>
  <c r="F54" i="3" a="1"/>
  <c r="F54" i="3" s="1"/>
  <c r="F69" i="3" a="1"/>
  <c r="F69" i="3" s="1"/>
  <c r="F61" i="3" a="1"/>
  <c r="F61" i="3" s="1"/>
  <c r="F53" i="3" a="1"/>
  <c r="F53" i="3" s="1"/>
  <c r="F77" i="3" a="1"/>
  <c r="F77" i="3" s="1"/>
  <c r="F68" i="3" a="1"/>
  <c r="F68" i="3" s="1"/>
  <c r="F60" i="3" a="1"/>
  <c r="F60" i="3" s="1"/>
  <c r="F67" i="3" a="1"/>
  <c r="F67" i="3" s="1"/>
  <c r="F59" i="3" a="1"/>
  <c r="F59" i="3" s="1"/>
  <c r="F51" i="3" a="1"/>
  <c r="F51" i="3" s="1"/>
  <c r="F79" i="3" a="1"/>
  <c r="F79" i="3" s="1"/>
  <c r="F76" i="3" a="1"/>
  <c r="F76" i="3" s="1"/>
  <c r="F74" i="3" a="1"/>
  <c r="F74" i="3" s="1"/>
  <c r="F66" i="3" a="1"/>
  <c r="F66" i="3" s="1"/>
  <c r="F58" i="3" a="1"/>
  <c r="F58" i="3" s="1"/>
  <c r="F50" i="3" a="1"/>
  <c r="F50" i="3" s="1"/>
  <c r="F46" i="3" a="1"/>
  <c r="F46" i="3" s="1"/>
  <c r="F38" i="3" a="1"/>
  <c r="F38" i="3" s="1"/>
  <c r="F29" i="3" a="1"/>
  <c r="F29" i="3" s="1"/>
  <c r="F48" i="3" a="1"/>
  <c r="F48" i="3" s="1"/>
  <c r="F45" i="3" a="1"/>
  <c r="F45" i="3" s="1"/>
  <c r="F37" i="3" a="1"/>
  <c r="F37" i="3" s="1"/>
  <c r="F28" i="3" a="1"/>
  <c r="F28" i="3" s="1"/>
  <c r="F52" i="3" a="1"/>
  <c r="F52" i="3" s="1"/>
  <c r="F44" i="3" a="1"/>
  <c r="F44" i="3" s="1"/>
  <c r="F35" i="3" a="1"/>
  <c r="F35" i="3" s="1"/>
  <c r="F27" i="3" a="1"/>
  <c r="F27" i="3" s="1"/>
  <c r="F43" i="3" a="1"/>
  <c r="F43" i="3" s="1"/>
  <c r="F34" i="3" a="1"/>
  <c r="F34" i="3" s="1"/>
  <c r="F26" i="3" a="1"/>
  <c r="F26" i="3" s="1"/>
  <c r="F42" i="3" a="1"/>
  <c r="F42" i="3" s="1"/>
  <c r="F33" i="3" a="1"/>
  <c r="F33" i="3" s="1"/>
  <c r="F25" i="3" a="1"/>
  <c r="F25" i="3" s="1"/>
  <c r="F41" i="3" a="1"/>
  <c r="F41" i="3" s="1"/>
  <c r="F32" i="3" a="1"/>
  <c r="F32" i="3" s="1"/>
  <c r="F40" i="3" a="1"/>
  <c r="F40" i="3" s="1"/>
  <c r="F31" i="3" a="1"/>
  <c r="F31" i="3" s="1"/>
  <c r="F23" i="3" a="1"/>
  <c r="F23" i="3" s="1"/>
  <c r="F47" i="3" a="1"/>
  <c r="F47" i="3" s="1"/>
  <c r="F39" i="3" a="1"/>
  <c r="F39" i="3" s="1"/>
  <c r="F30" i="3" a="1"/>
  <c r="F30" i="3" s="1"/>
  <c r="F22" i="3" a="1"/>
  <c r="F22" i="3" s="1"/>
  <c r="F24" i="3" a="1"/>
  <c r="F24" i="3" s="1"/>
  <c r="F13" i="3" a="1"/>
  <c r="F13" i="3" s="1"/>
  <c r="F12" i="3" a="1"/>
  <c r="F12" i="3" s="1"/>
  <c r="F153" i="3" s="1"/>
  <c r="F169" i="3" s="1"/>
  <c r="F20" i="3" a="1"/>
  <c r="F20" i="3" s="1"/>
  <c r="F21" i="3" a="1"/>
  <c r="F21" i="3" s="1"/>
  <c r="F19" i="3" a="1"/>
  <c r="F19" i="3" s="1"/>
  <c r="F10" i="3" a="1"/>
  <c r="F10" i="3" s="1"/>
  <c r="F152" i="3" s="1"/>
  <c r="F168" i="3" s="1"/>
  <c r="F18" i="3" a="1"/>
  <c r="F18" i="3" s="1"/>
  <c r="F17" i="3" a="1"/>
  <c r="F17" i="3" s="1"/>
  <c r="F16" i="3" a="1"/>
  <c r="F16" i="3" s="1"/>
  <c r="F14" i="3" a="1"/>
  <c r="F14" i="3" s="1"/>
  <c r="J146" i="3" a="1"/>
  <c r="J146" i="3" s="1"/>
  <c r="J149" i="3" a="1"/>
  <c r="J149" i="3" s="1"/>
  <c r="J148" i="3" a="1"/>
  <c r="J148" i="3" s="1"/>
  <c r="J147" i="3" a="1"/>
  <c r="J147" i="3" s="1"/>
  <c r="J145" i="3" a="1"/>
  <c r="J145" i="3" s="1"/>
  <c r="J143" i="3" a="1"/>
  <c r="J143" i="3" s="1"/>
  <c r="J141" i="3" a="1"/>
  <c r="J141" i="3" s="1"/>
  <c r="J144" i="3" a="1"/>
  <c r="J144" i="3" s="1"/>
  <c r="J142" i="3" a="1"/>
  <c r="J142" i="3" s="1"/>
  <c r="J138" i="3" a="1"/>
  <c r="J138" i="3" s="1"/>
  <c r="J134" i="3" a="1"/>
  <c r="J134" i="3" s="1"/>
  <c r="J130" i="3" a="1"/>
  <c r="J130" i="3" s="1"/>
  <c r="J119" i="3" a="1"/>
  <c r="J119" i="3" s="1"/>
  <c r="J118" i="3" a="1"/>
  <c r="J118" i="3" s="1"/>
  <c r="J137" i="3" a="1"/>
  <c r="J137" i="3" s="1"/>
  <c r="J133" i="3" a="1"/>
  <c r="J133" i="3" s="1"/>
  <c r="J129" i="3" a="1"/>
  <c r="J129" i="3" s="1"/>
  <c r="J127" i="3" a="1"/>
  <c r="J127" i="3" s="1"/>
  <c r="J140" i="3" a="1"/>
  <c r="J140" i="3" s="1"/>
  <c r="J136" i="3" a="1"/>
  <c r="J136" i="3" s="1"/>
  <c r="J132" i="3" a="1"/>
  <c r="J132" i="3" s="1"/>
  <c r="J124" i="3" a="1"/>
  <c r="J124" i="3" s="1"/>
  <c r="J123" i="3" a="1"/>
  <c r="J123" i="3" s="1"/>
  <c r="J128" i="3" a="1"/>
  <c r="J128" i="3" s="1"/>
  <c r="J122" i="3" a="1"/>
  <c r="J122" i="3" s="1"/>
  <c r="J139" i="3" a="1"/>
  <c r="J139" i="3" s="1"/>
  <c r="J135" i="3" a="1"/>
  <c r="J135" i="3" s="1"/>
  <c r="J131" i="3" a="1"/>
  <c r="J131" i="3" s="1"/>
  <c r="J121" i="3" a="1"/>
  <c r="J121" i="3" s="1"/>
  <c r="J126" i="3" a="1"/>
  <c r="J126" i="3" s="1"/>
  <c r="J120" i="3" a="1"/>
  <c r="J120" i="3" s="1"/>
  <c r="J109" i="3" a="1"/>
  <c r="J109" i="3" s="1"/>
  <c r="J108" i="3" a="1"/>
  <c r="J108" i="3" s="1"/>
  <c r="J115" i="3" a="1"/>
  <c r="J115" i="3" s="1"/>
  <c r="J107" i="3" a="1"/>
  <c r="J107" i="3" s="1"/>
  <c r="J117" i="3" a="1"/>
  <c r="J117" i="3" s="1"/>
  <c r="J114" i="3" a="1"/>
  <c r="J114" i="3" s="1"/>
  <c r="J106" i="3" a="1"/>
  <c r="J106" i="3" s="1"/>
  <c r="J116" i="3" a="1"/>
  <c r="J116" i="3" s="1"/>
  <c r="J113" i="3" a="1"/>
  <c r="J113" i="3" s="1"/>
  <c r="J105" i="3" a="1"/>
  <c r="J105" i="3" s="1"/>
  <c r="J112" i="3" a="1"/>
  <c r="J112" i="3" s="1"/>
  <c r="J104" i="3" a="1"/>
  <c r="J104" i="3" s="1"/>
  <c r="J111" i="3" a="1"/>
  <c r="J111" i="3" s="1"/>
  <c r="J103" i="3" a="1"/>
  <c r="J103" i="3" s="1"/>
  <c r="J110" i="3" a="1"/>
  <c r="J110" i="3" s="1"/>
  <c r="J99" i="3" a="1"/>
  <c r="J99" i="3" s="1"/>
  <c r="J91" i="3" a="1"/>
  <c r="J91" i="3" s="1"/>
  <c r="J83" i="3" a="1"/>
  <c r="J83" i="3" s="1"/>
  <c r="J75" i="3" a="1"/>
  <c r="J75" i="3" s="1"/>
  <c r="J98" i="3" a="1"/>
  <c r="J98" i="3" s="1"/>
  <c r="J90" i="3" a="1"/>
  <c r="J90" i="3" s="1"/>
  <c r="J82" i="3" a="1"/>
  <c r="J82" i="3" s="1"/>
  <c r="J97" i="3" a="1"/>
  <c r="J97" i="3" s="1"/>
  <c r="J89" i="3" a="1"/>
  <c r="J89" i="3" s="1"/>
  <c r="J81" i="3" a="1"/>
  <c r="J81" i="3" s="1"/>
  <c r="J96" i="3" a="1"/>
  <c r="J96" i="3" s="1"/>
  <c r="J88" i="3" a="1"/>
  <c r="J88" i="3" s="1"/>
  <c r="J80" i="3" a="1"/>
  <c r="J80" i="3" s="1"/>
  <c r="J95" i="3" a="1"/>
  <c r="J95" i="3" s="1"/>
  <c r="J87" i="3" a="1"/>
  <c r="J87" i="3" s="1"/>
  <c r="J94" i="3" a="1"/>
  <c r="J94" i="3" s="1"/>
  <c r="J86" i="3" a="1"/>
  <c r="J86" i="3" s="1"/>
  <c r="J78" i="3" a="1"/>
  <c r="J78" i="3" s="1"/>
  <c r="J101" i="3" a="1"/>
  <c r="J101" i="3" s="1"/>
  <c r="J93" i="3" a="1"/>
  <c r="J93" i="3" s="1"/>
  <c r="J85" i="3" a="1"/>
  <c r="J85" i="3" s="1"/>
  <c r="J102" i="3" a="1"/>
  <c r="J102" i="3" s="1"/>
  <c r="J100" i="3" a="1"/>
  <c r="J100" i="3" s="1"/>
  <c r="J92" i="3" a="1"/>
  <c r="J92" i="3" s="1"/>
  <c r="J84" i="3" a="1"/>
  <c r="J84" i="3" s="1"/>
  <c r="J73" i="3" a="1"/>
  <c r="J73" i="3" s="1"/>
  <c r="J65" i="3" a="1"/>
  <c r="J65" i="3" s="1"/>
  <c r="J57" i="3" a="1"/>
  <c r="J57" i="3" s="1"/>
  <c r="J49" i="3" a="1"/>
  <c r="J49" i="3" s="1"/>
  <c r="J72" i="3" a="1"/>
  <c r="J72" i="3" s="1"/>
  <c r="J64" i="3" a="1"/>
  <c r="J64" i="3" s="1"/>
  <c r="J56" i="3" a="1"/>
  <c r="J56" i="3" s="1"/>
  <c r="J77" i="3" a="1"/>
  <c r="J77" i="3" s="1"/>
  <c r="J76" i="3" a="1"/>
  <c r="J76" i="3" s="1"/>
  <c r="J71" i="3" a="1"/>
  <c r="J71" i="3" s="1"/>
  <c r="J63" i="3" a="1"/>
  <c r="J63" i="3" s="1"/>
  <c r="J55" i="3" a="1"/>
  <c r="J55" i="3" s="1"/>
  <c r="J70" i="3" a="1"/>
  <c r="J70" i="3" s="1"/>
  <c r="J62" i="3" a="1"/>
  <c r="J62" i="3" s="1"/>
  <c r="J54" i="3" a="1"/>
  <c r="J54" i="3" s="1"/>
  <c r="J69" i="3" a="1"/>
  <c r="J69" i="3" s="1"/>
  <c r="J61" i="3" a="1"/>
  <c r="J61" i="3" s="1"/>
  <c r="J53" i="3" a="1"/>
  <c r="J53" i="3" s="1"/>
  <c r="J79" i="3" a="1"/>
  <c r="J79" i="3" s="1"/>
  <c r="J68" i="3" a="1"/>
  <c r="J68" i="3" s="1"/>
  <c r="J60" i="3" a="1"/>
  <c r="J60" i="3" s="1"/>
  <c r="J52" i="3" a="1"/>
  <c r="J52" i="3" s="1"/>
  <c r="J67" i="3" a="1"/>
  <c r="J67" i="3" s="1"/>
  <c r="J59" i="3" a="1"/>
  <c r="J59" i="3" s="1"/>
  <c r="J51" i="3" a="1"/>
  <c r="J51" i="3" s="1"/>
  <c r="J74" i="3" a="1"/>
  <c r="J74" i="3" s="1"/>
  <c r="J66" i="3" a="1"/>
  <c r="J66" i="3" s="1"/>
  <c r="J58" i="3" a="1"/>
  <c r="J58" i="3" s="1"/>
  <c r="J46" i="3" a="1"/>
  <c r="J46" i="3" s="1"/>
  <c r="J38" i="3" a="1"/>
  <c r="J38" i="3" s="1"/>
  <c r="J29" i="3" a="1"/>
  <c r="J29" i="3" s="1"/>
  <c r="J45" i="3" a="1"/>
  <c r="J45" i="3" s="1"/>
  <c r="J37" i="3" a="1"/>
  <c r="J37" i="3" s="1"/>
  <c r="J28" i="3" a="1"/>
  <c r="J28" i="3" s="1"/>
  <c r="J44" i="3" a="1"/>
  <c r="J44" i="3" s="1"/>
  <c r="J35" i="3" a="1"/>
  <c r="J35" i="3" s="1"/>
  <c r="J27" i="3" a="1"/>
  <c r="J27" i="3" s="1"/>
  <c r="J48" i="3" a="1"/>
  <c r="J48" i="3" s="1"/>
  <c r="J43" i="3" a="1"/>
  <c r="J43" i="3" s="1"/>
  <c r="J34" i="3" a="1"/>
  <c r="J34" i="3" s="1"/>
  <c r="J26" i="3" a="1"/>
  <c r="J26" i="3" s="1"/>
  <c r="J42" i="3" a="1"/>
  <c r="J42" i="3" s="1"/>
  <c r="J33" i="3" a="1"/>
  <c r="J33" i="3" s="1"/>
  <c r="J25" i="3" a="1"/>
  <c r="J25" i="3" s="1"/>
  <c r="J50" i="3" a="1"/>
  <c r="J50" i="3" s="1"/>
  <c r="J41" i="3" a="1"/>
  <c r="J41" i="3" s="1"/>
  <c r="J32" i="3" a="1"/>
  <c r="J32" i="3" s="1"/>
  <c r="J40" i="3" a="1"/>
  <c r="J40" i="3" s="1"/>
  <c r="J31" i="3" a="1"/>
  <c r="J31" i="3" s="1"/>
  <c r="J23" i="3" a="1"/>
  <c r="J23" i="3" s="1"/>
  <c r="J47" i="3" a="1"/>
  <c r="J47" i="3" s="1"/>
  <c r="J39" i="3" a="1"/>
  <c r="J39" i="3" s="1"/>
  <c r="J30" i="3" a="1"/>
  <c r="J30" i="3" s="1"/>
  <c r="J22" i="3" a="1"/>
  <c r="J22" i="3" s="1"/>
  <c r="J13" i="3" a="1"/>
  <c r="J13" i="3" s="1"/>
  <c r="J12" i="3" a="1"/>
  <c r="J12" i="3" s="1"/>
  <c r="J20" i="3" a="1"/>
  <c r="J20" i="3" s="1"/>
  <c r="J11" i="3" a="1"/>
  <c r="J11" i="3" s="1"/>
  <c r="J19" i="3" a="1"/>
  <c r="J19" i="3" s="1"/>
  <c r="J10" i="3" a="1"/>
  <c r="J10" i="3" s="1"/>
  <c r="J152" i="3" s="1"/>
  <c r="J168" i="3" s="1"/>
  <c r="J18" i="3" a="1"/>
  <c r="J18" i="3" s="1"/>
  <c r="J21" i="3" a="1"/>
  <c r="J21" i="3" s="1"/>
  <c r="J17" i="3" a="1"/>
  <c r="J17" i="3" s="1"/>
  <c r="J16" i="3" a="1"/>
  <c r="J16" i="3" s="1"/>
  <c r="J24" i="3" a="1"/>
  <c r="J24" i="3" s="1"/>
  <c r="J14" i="3" a="1"/>
  <c r="J14" i="3" s="1"/>
  <c r="N149" i="3" a="1"/>
  <c r="N149" i="3" s="1"/>
  <c r="N147" i="3" a="1"/>
  <c r="N147" i="3" s="1"/>
  <c r="N148" i="3" a="1"/>
  <c r="N148" i="3" s="1"/>
  <c r="N143" i="3" a="1"/>
  <c r="N143" i="3" s="1"/>
  <c r="N141" i="3" a="1"/>
  <c r="N141" i="3" s="1"/>
  <c r="N146" i="3" a="1"/>
  <c r="N146" i="3" s="1"/>
  <c r="N145" i="3" a="1"/>
  <c r="N145" i="3" s="1"/>
  <c r="N144" i="3" a="1"/>
  <c r="N144" i="3" s="1"/>
  <c r="N142" i="3" a="1"/>
  <c r="N142" i="3" s="1"/>
  <c r="N140" i="3" a="1"/>
  <c r="N140" i="3" s="1"/>
  <c r="N119" i="3" a="1"/>
  <c r="N119" i="3" s="1"/>
  <c r="N136" i="3" a="1"/>
  <c r="N136" i="3" s="1"/>
  <c r="N132" i="3" a="1"/>
  <c r="N132" i="3" s="1"/>
  <c r="N128" i="3" a="1"/>
  <c r="N128" i="3" s="1"/>
  <c r="N126" i="3" a="1"/>
  <c r="N126" i="3" s="1"/>
  <c r="N118" i="3" a="1"/>
  <c r="N118" i="3" s="1"/>
  <c r="N117" i="3" a="1"/>
  <c r="N117" i="3" s="1"/>
  <c r="N135" i="3" a="1"/>
  <c r="N135" i="3" s="1"/>
  <c r="N131" i="3" a="1"/>
  <c r="N131" i="3" s="1"/>
  <c r="N116" i="3" a="1"/>
  <c r="N116" i="3" s="1"/>
  <c r="N139" i="3" a="1"/>
  <c r="N139" i="3" s="1"/>
  <c r="N123" i="3" a="1"/>
  <c r="N123" i="3" s="1"/>
  <c r="N138" i="3" a="1"/>
  <c r="N138" i="3" s="1"/>
  <c r="N134" i="3" a="1"/>
  <c r="N134" i="3" s="1"/>
  <c r="N130" i="3" a="1"/>
  <c r="N130" i="3" s="1"/>
  <c r="N127" i="3" a="1"/>
  <c r="N127" i="3" s="1"/>
  <c r="N122" i="3" a="1"/>
  <c r="N122" i="3" s="1"/>
  <c r="N124" i="3" a="1"/>
  <c r="N124" i="3" s="1"/>
  <c r="N121" i="3" a="1"/>
  <c r="N121" i="3" s="1"/>
  <c r="N137" i="3" a="1"/>
  <c r="N137" i="3" s="1"/>
  <c r="N133" i="3" a="1"/>
  <c r="N133" i="3" s="1"/>
  <c r="N129" i="3" a="1"/>
  <c r="N129" i="3" s="1"/>
  <c r="N120" i="3" a="1"/>
  <c r="N120" i="3" s="1"/>
  <c r="N109" i="3" a="1"/>
  <c r="N109" i="3" s="1"/>
  <c r="N108" i="3" a="1"/>
  <c r="N108" i="3" s="1"/>
  <c r="N115" i="3" a="1"/>
  <c r="N115" i="3" s="1"/>
  <c r="N107" i="3" a="1"/>
  <c r="N107" i="3" s="1"/>
  <c r="N114" i="3" a="1"/>
  <c r="N114" i="3" s="1"/>
  <c r="N106" i="3" a="1"/>
  <c r="N106" i="3" s="1"/>
  <c r="N113" i="3" a="1"/>
  <c r="N113" i="3" s="1"/>
  <c r="N105" i="3" a="1"/>
  <c r="N105" i="3" s="1"/>
  <c r="N112" i="3" a="1"/>
  <c r="N112" i="3" s="1"/>
  <c r="N104" i="3" a="1"/>
  <c r="N104" i="3" s="1"/>
  <c r="N111" i="3" a="1"/>
  <c r="N111" i="3" s="1"/>
  <c r="N103" i="3" a="1"/>
  <c r="N103" i="3" s="1"/>
  <c r="N110" i="3" a="1"/>
  <c r="N110" i="3" s="1"/>
  <c r="N102" i="3" a="1"/>
  <c r="N102" i="3" s="1"/>
  <c r="N99" i="3" a="1"/>
  <c r="N99" i="3" s="1"/>
  <c r="N91" i="3" a="1"/>
  <c r="N91" i="3" s="1"/>
  <c r="N83" i="3" a="1"/>
  <c r="N83" i="3" s="1"/>
  <c r="N75" i="3" a="1"/>
  <c r="N75" i="3" s="1"/>
  <c r="N98" i="3" a="1"/>
  <c r="N98" i="3" s="1"/>
  <c r="N90" i="3" a="1"/>
  <c r="N90" i="3" s="1"/>
  <c r="N82" i="3" a="1"/>
  <c r="N82" i="3" s="1"/>
  <c r="N97" i="3" a="1"/>
  <c r="N97" i="3" s="1"/>
  <c r="N89" i="3" a="1"/>
  <c r="N89" i="3" s="1"/>
  <c r="N81" i="3" a="1"/>
  <c r="N81" i="3" s="1"/>
  <c r="N96" i="3" a="1"/>
  <c r="N96" i="3" s="1"/>
  <c r="N88" i="3" a="1"/>
  <c r="N88" i="3" s="1"/>
  <c r="N80" i="3" a="1"/>
  <c r="N80" i="3" s="1"/>
  <c r="N95" i="3" a="1"/>
  <c r="N95" i="3" s="1"/>
  <c r="N87" i="3" a="1"/>
  <c r="N87" i="3" s="1"/>
  <c r="N94" i="3" a="1"/>
  <c r="N94" i="3" s="1"/>
  <c r="N86" i="3" a="1"/>
  <c r="N86" i="3" s="1"/>
  <c r="N78" i="3" a="1"/>
  <c r="N78" i="3" s="1"/>
  <c r="N101" i="3" a="1"/>
  <c r="N101" i="3" s="1"/>
  <c r="N93" i="3" a="1"/>
  <c r="N93" i="3" s="1"/>
  <c r="N85" i="3" a="1"/>
  <c r="N85" i="3" s="1"/>
  <c r="N100" i="3" a="1"/>
  <c r="N100" i="3" s="1"/>
  <c r="N92" i="3" a="1"/>
  <c r="N92" i="3" s="1"/>
  <c r="N84" i="3" a="1"/>
  <c r="N84" i="3" s="1"/>
  <c r="N73" i="3" a="1"/>
  <c r="N73" i="3" s="1"/>
  <c r="N65" i="3" a="1"/>
  <c r="N65" i="3" s="1"/>
  <c r="N57" i="3" a="1"/>
  <c r="N57" i="3" s="1"/>
  <c r="N49" i="3" a="1"/>
  <c r="N49" i="3" s="1"/>
  <c r="N72" i="3" a="1"/>
  <c r="N72" i="3" s="1"/>
  <c r="N64" i="3" a="1"/>
  <c r="N64" i="3" s="1"/>
  <c r="N56" i="3" a="1"/>
  <c r="N56" i="3" s="1"/>
  <c r="N71" i="3" a="1"/>
  <c r="N71" i="3" s="1"/>
  <c r="N63" i="3" a="1"/>
  <c r="N63" i="3" s="1"/>
  <c r="N55" i="3" a="1"/>
  <c r="N55" i="3" s="1"/>
  <c r="N79" i="3" a="1"/>
  <c r="N79" i="3" s="1"/>
  <c r="N70" i="3" a="1"/>
  <c r="N70" i="3" s="1"/>
  <c r="N62" i="3" a="1"/>
  <c r="N62" i="3" s="1"/>
  <c r="N54" i="3" a="1"/>
  <c r="N54" i="3" s="1"/>
  <c r="N69" i="3" a="1"/>
  <c r="N69" i="3" s="1"/>
  <c r="N61" i="3" a="1"/>
  <c r="N61" i="3" s="1"/>
  <c r="N53" i="3" a="1"/>
  <c r="N53" i="3" s="1"/>
  <c r="N76" i="3" a="1"/>
  <c r="N76" i="3" s="1"/>
  <c r="N68" i="3" a="1"/>
  <c r="N68" i="3" s="1"/>
  <c r="N60" i="3" a="1"/>
  <c r="N60" i="3" s="1"/>
  <c r="N52" i="3" a="1"/>
  <c r="N52" i="3" s="1"/>
  <c r="N67" i="3" a="1"/>
  <c r="N67" i="3" s="1"/>
  <c r="N59" i="3" a="1"/>
  <c r="N59" i="3" s="1"/>
  <c r="N51" i="3" a="1"/>
  <c r="N51" i="3" s="1"/>
  <c r="N77" i="3" a="1"/>
  <c r="N77" i="3" s="1"/>
  <c r="N74" i="3" a="1"/>
  <c r="N74" i="3" s="1"/>
  <c r="N66" i="3" a="1"/>
  <c r="N66" i="3" s="1"/>
  <c r="N58" i="3" a="1"/>
  <c r="N58" i="3" s="1"/>
  <c r="N46" i="3" a="1"/>
  <c r="N46" i="3" s="1"/>
  <c r="N38" i="3" a="1"/>
  <c r="N38" i="3" s="1"/>
  <c r="N29" i="3" a="1"/>
  <c r="N29" i="3" s="1"/>
  <c r="N45" i="3" a="1"/>
  <c r="N45" i="3" s="1"/>
  <c r="N37" i="3" a="1"/>
  <c r="N37" i="3" s="1"/>
  <c r="N28" i="3" a="1"/>
  <c r="N28" i="3" s="1"/>
  <c r="N50" i="3" a="1"/>
  <c r="N50" i="3" s="1"/>
  <c r="N44" i="3" a="1"/>
  <c r="N44" i="3" s="1"/>
  <c r="N35" i="3" a="1"/>
  <c r="N35" i="3" s="1"/>
  <c r="N27" i="3" a="1"/>
  <c r="N27" i="3" s="1"/>
  <c r="N43" i="3" a="1"/>
  <c r="N43" i="3" s="1"/>
  <c r="N34" i="3" a="1"/>
  <c r="N34" i="3" s="1"/>
  <c r="N26" i="3" a="1"/>
  <c r="N26" i="3" s="1"/>
  <c r="N42" i="3" a="1"/>
  <c r="N42" i="3" s="1"/>
  <c r="N33" i="3" a="1"/>
  <c r="N33" i="3" s="1"/>
  <c r="N25" i="3" a="1"/>
  <c r="N25" i="3" s="1"/>
  <c r="N48" i="3" a="1"/>
  <c r="N48" i="3" s="1"/>
  <c r="N41" i="3" a="1"/>
  <c r="N41" i="3" s="1"/>
  <c r="N32" i="3" a="1"/>
  <c r="N32" i="3" s="1"/>
  <c r="N24" i="3" a="1"/>
  <c r="N24" i="3" s="1"/>
  <c r="N40" i="3" a="1"/>
  <c r="N40" i="3" s="1"/>
  <c r="N31" i="3" a="1"/>
  <c r="N31" i="3" s="1"/>
  <c r="N23" i="3" a="1"/>
  <c r="N23" i="3" s="1"/>
  <c r="N47" i="3" a="1"/>
  <c r="N47" i="3" s="1"/>
  <c r="N39" i="3" a="1"/>
  <c r="N39" i="3" s="1"/>
  <c r="N30" i="3" a="1"/>
  <c r="N30" i="3" s="1"/>
  <c r="N22" i="3" a="1"/>
  <c r="N22" i="3" s="1"/>
  <c r="N21" i="3" a="1"/>
  <c r="N21" i="3" s="1"/>
  <c r="N13" i="3" a="1"/>
  <c r="N13" i="3" s="1"/>
  <c r="N12" i="3" a="1"/>
  <c r="N12" i="3" s="1"/>
  <c r="N20" i="3" a="1"/>
  <c r="N20" i="3" s="1"/>
  <c r="N11" i="3" a="1"/>
  <c r="N11" i="3" s="1"/>
  <c r="N19" i="3" a="1"/>
  <c r="N19" i="3" s="1"/>
  <c r="N10" i="3" a="1"/>
  <c r="N10" i="3" s="1"/>
  <c r="N152" i="3" s="1"/>
  <c r="N168" i="3" s="1"/>
  <c r="N18" i="3" a="1"/>
  <c r="N18" i="3" s="1"/>
  <c r="N17" i="3" a="1"/>
  <c r="N17" i="3" s="1"/>
  <c r="N16" i="3" a="1"/>
  <c r="N16" i="3" s="1"/>
  <c r="N14" i="3" a="1"/>
  <c r="N14" i="3" s="1"/>
  <c r="R147" i="3" a="1"/>
  <c r="R147" i="3" s="1"/>
  <c r="R149" i="3" a="1"/>
  <c r="R149" i="3" s="1"/>
  <c r="R146" i="3" a="1"/>
  <c r="R146" i="3" s="1"/>
  <c r="R148" i="3" a="1"/>
  <c r="R148" i="3" s="1"/>
  <c r="R144" i="3" a="1"/>
  <c r="R144" i="3" s="1"/>
  <c r="R142" i="3" a="1"/>
  <c r="R142" i="3" s="1"/>
  <c r="R140" i="3" a="1"/>
  <c r="R140" i="3" s="1"/>
  <c r="R143" i="3" a="1"/>
  <c r="R143" i="3" s="1"/>
  <c r="R141" i="3" a="1"/>
  <c r="R141" i="3" s="1"/>
  <c r="R145" i="3" a="1"/>
  <c r="R145" i="3" s="1"/>
  <c r="R135" i="3" a="1"/>
  <c r="R135" i="3" s="1"/>
  <c r="R131" i="3" a="1"/>
  <c r="R131" i="3" s="1"/>
  <c r="R127" i="3" a="1"/>
  <c r="R127" i="3" s="1"/>
  <c r="R124" i="3" a="1"/>
  <c r="R124" i="3" s="1"/>
  <c r="R119" i="3" a="1"/>
  <c r="R119" i="3" s="1"/>
  <c r="R118" i="3" a="1"/>
  <c r="R118" i="3" s="1"/>
  <c r="R139" i="3" a="1"/>
  <c r="R139" i="3" s="1"/>
  <c r="R138" i="3" a="1"/>
  <c r="R138" i="3" s="1"/>
  <c r="R134" i="3" a="1"/>
  <c r="R134" i="3" s="1"/>
  <c r="R130" i="3" a="1"/>
  <c r="R130" i="3" s="1"/>
  <c r="R117" i="3" a="1"/>
  <c r="R117" i="3" s="1"/>
  <c r="R126" i="3" a="1"/>
  <c r="R126" i="3" s="1"/>
  <c r="R116" i="3" a="1"/>
  <c r="R116" i="3" s="1"/>
  <c r="R137" i="3" a="1"/>
  <c r="R137" i="3" s="1"/>
  <c r="R133" i="3" a="1"/>
  <c r="R133" i="3" s="1"/>
  <c r="R129" i="3" a="1"/>
  <c r="R129" i="3" s="1"/>
  <c r="R123" i="3" a="1"/>
  <c r="R123" i="3" s="1"/>
  <c r="R122" i="3" a="1"/>
  <c r="R122" i="3" s="1"/>
  <c r="R136" i="3" a="1"/>
  <c r="R136" i="3" s="1"/>
  <c r="R132" i="3" a="1"/>
  <c r="R132" i="3" s="1"/>
  <c r="R128" i="3" a="1"/>
  <c r="R128" i="3" s="1"/>
  <c r="R121" i="3" a="1"/>
  <c r="R121" i="3" s="1"/>
  <c r="R120" i="3" a="1"/>
  <c r="R120" i="3" s="1"/>
  <c r="R109" i="3" a="1"/>
  <c r="R109" i="3" s="1"/>
  <c r="R108" i="3" a="1"/>
  <c r="R108" i="3" s="1"/>
  <c r="R115" i="3" a="1"/>
  <c r="R115" i="3" s="1"/>
  <c r="R107" i="3" a="1"/>
  <c r="R107" i="3" s="1"/>
  <c r="R114" i="3" a="1"/>
  <c r="R114" i="3" s="1"/>
  <c r="R106" i="3" a="1"/>
  <c r="R106" i="3" s="1"/>
  <c r="R113" i="3" a="1"/>
  <c r="R113" i="3" s="1"/>
  <c r="R105" i="3" a="1"/>
  <c r="R105" i="3" s="1"/>
  <c r="R112" i="3" a="1"/>
  <c r="R112" i="3" s="1"/>
  <c r="R104" i="3" a="1"/>
  <c r="R104" i="3" s="1"/>
  <c r="R111" i="3" a="1"/>
  <c r="R111" i="3" s="1"/>
  <c r="R103" i="3" a="1"/>
  <c r="R103" i="3" s="1"/>
  <c r="R110" i="3" a="1"/>
  <c r="R110" i="3" s="1"/>
  <c r="R99" i="3" a="1"/>
  <c r="R99" i="3" s="1"/>
  <c r="R91" i="3" a="1"/>
  <c r="R91" i="3" s="1"/>
  <c r="R83" i="3" a="1"/>
  <c r="R83" i="3" s="1"/>
  <c r="R75" i="3" a="1"/>
  <c r="R75" i="3" s="1"/>
  <c r="R98" i="3" a="1"/>
  <c r="R98" i="3" s="1"/>
  <c r="R90" i="3" a="1"/>
  <c r="R90" i="3" s="1"/>
  <c r="R82" i="3" a="1"/>
  <c r="R82" i="3" s="1"/>
  <c r="R102" i="3" a="1"/>
  <c r="R102" i="3" s="1"/>
  <c r="R97" i="3" a="1"/>
  <c r="R97" i="3" s="1"/>
  <c r="R89" i="3" a="1"/>
  <c r="R89" i="3" s="1"/>
  <c r="R81" i="3" a="1"/>
  <c r="R81" i="3" s="1"/>
  <c r="R96" i="3" a="1"/>
  <c r="R96" i="3" s="1"/>
  <c r="R88" i="3" a="1"/>
  <c r="R88" i="3" s="1"/>
  <c r="R80" i="3" a="1"/>
  <c r="R80" i="3" s="1"/>
  <c r="R95" i="3" a="1"/>
  <c r="R95" i="3" s="1"/>
  <c r="R87" i="3" a="1"/>
  <c r="R87" i="3" s="1"/>
  <c r="R94" i="3" a="1"/>
  <c r="R94" i="3" s="1"/>
  <c r="R86" i="3" a="1"/>
  <c r="R86" i="3" s="1"/>
  <c r="R78" i="3" a="1"/>
  <c r="R78" i="3" s="1"/>
  <c r="R101" i="3" a="1"/>
  <c r="R101" i="3" s="1"/>
  <c r="R93" i="3" a="1"/>
  <c r="R93" i="3" s="1"/>
  <c r="R85" i="3" a="1"/>
  <c r="R85" i="3" s="1"/>
  <c r="R100" i="3" a="1"/>
  <c r="R100" i="3" s="1"/>
  <c r="R92" i="3" a="1"/>
  <c r="R92" i="3" s="1"/>
  <c r="R84" i="3" a="1"/>
  <c r="R84" i="3" s="1"/>
  <c r="R76" i="3" a="1"/>
  <c r="R76" i="3" s="1"/>
  <c r="R73" i="3" a="1"/>
  <c r="R73" i="3" s="1"/>
  <c r="R65" i="3" a="1"/>
  <c r="R65" i="3" s="1"/>
  <c r="R57" i="3" a="1"/>
  <c r="R57" i="3" s="1"/>
  <c r="R49" i="3" a="1"/>
  <c r="R49" i="3" s="1"/>
  <c r="R79" i="3" a="1"/>
  <c r="R79" i="3" s="1"/>
  <c r="R72" i="3" a="1"/>
  <c r="R72" i="3" s="1"/>
  <c r="R64" i="3" a="1"/>
  <c r="R64" i="3" s="1"/>
  <c r="R56" i="3" a="1"/>
  <c r="R56" i="3" s="1"/>
  <c r="R71" i="3" a="1"/>
  <c r="R71" i="3" s="1"/>
  <c r="R63" i="3" a="1"/>
  <c r="R63" i="3" s="1"/>
  <c r="R55" i="3" a="1"/>
  <c r="R55" i="3" s="1"/>
  <c r="R70" i="3" a="1"/>
  <c r="R70" i="3" s="1"/>
  <c r="R62" i="3" a="1"/>
  <c r="R62" i="3" s="1"/>
  <c r="R54" i="3" a="1"/>
  <c r="R54" i="3" s="1"/>
  <c r="R77" i="3" a="1"/>
  <c r="R77" i="3" s="1"/>
  <c r="R69" i="3" a="1"/>
  <c r="R69" i="3" s="1"/>
  <c r="R61" i="3" a="1"/>
  <c r="R61" i="3" s="1"/>
  <c r="R53" i="3" a="1"/>
  <c r="R53" i="3" s="1"/>
  <c r="R68" i="3" a="1"/>
  <c r="R68" i="3" s="1"/>
  <c r="R60" i="3" a="1"/>
  <c r="R60" i="3" s="1"/>
  <c r="R52" i="3" a="1"/>
  <c r="R52" i="3" s="1"/>
  <c r="R67" i="3" a="1"/>
  <c r="R67" i="3" s="1"/>
  <c r="R59" i="3" a="1"/>
  <c r="R59" i="3" s="1"/>
  <c r="R51" i="3" a="1"/>
  <c r="R51" i="3" s="1"/>
  <c r="R74" i="3" a="1"/>
  <c r="R74" i="3" s="1"/>
  <c r="R66" i="3" a="1"/>
  <c r="R66" i="3" s="1"/>
  <c r="R58" i="3" a="1"/>
  <c r="R58" i="3" s="1"/>
  <c r="R46" i="3" a="1"/>
  <c r="R46" i="3" s="1"/>
  <c r="R38" i="3" a="1"/>
  <c r="R38" i="3" s="1"/>
  <c r="R29" i="3" a="1"/>
  <c r="R29" i="3" s="1"/>
  <c r="R21" i="3" a="1"/>
  <c r="R21" i="3" s="1"/>
  <c r="R45" i="3" a="1"/>
  <c r="R45" i="3" s="1"/>
  <c r="R37" i="3" a="1"/>
  <c r="R37" i="3" s="1"/>
  <c r="R28" i="3" a="1"/>
  <c r="R28" i="3" s="1"/>
  <c r="R44" i="3" a="1"/>
  <c r="R44" i="3" s="1"/>
  <c r="R35" i="3" a="1"/>
  <c r="R35" i="3" s="1"/>
  <c r="R27" i="3" a="1"/>
  <c r="R27" i="3" s="1"/>
  <c r="R43" i="3" a="1"/>
  <c r="R43" i="3" s="1"/>
  <c r="R34" i="3" a="1"/>
  <c r="R34" i="3" s="1"/>
  <c r="R26" i="3" a="1"/>
  <c r="R26" i="3" s="1"/>
  <c r="R42" i="3" a="1"/>
  <c r="R42" i="3" s="1"/>
  <c r="R33" i="3" a="1"/>
  <c r="R33" i="3" s="1"/>
  <c r="R25" i="3" a="1"/>
  <c r="R25" i="3" s="1"/>
  <c r="R41" i="3" a="1"/>
  <c r="R41" i="3" s="1"/>
  <c r="R32" i="3" a="1"/>
  <c r="R32" i="3" s="1"/>
  <c r="R24" i="3" a="1"/>
  <c r="R24" i="3" s="1"/>
  <c r="R40" i="3" a="1"/>
  <c r="R40" i="3" s="1"/>
  <c r="R31" i="3" a="1"/>
  <c r="R31" i="3" s="1"/>
  <c r="R23" i="3" a="1"/>
  <c r="R23" i="3" s="1"/>
  <c r="R50" i="3" a="1"/>
  <c r="R50" i="3" s="1"/>
  <c r="R48" i="3" a="1"/>
  <c r="R48" i="3" s="1"/>
  <c r="R47" i="3" a="1"/>
  <c r="R47" i="3" s="1"/>
  <c r="R39" i="3" a="1"/>
  <c r="R39" i="3" s="1"/>
  <c r="R30" i="3" a="1"/>
  <c r="R30" i="3" s="1"/>
  <c r="R22" i="3" a="1"/>
  <c r="R22" i="3" s="1"/>
  <c r="R13" i="3" a="1"/>
  <c r="R13" i="3" s="1"/>
  <c r="R12" i="3" a="1"/>
  <c r="R12" i="3" s="1"/>
  <c r="R20" i="3" a="1"/>
  <c r="R20" i="3" s="1"/>
  <c r="R11" i="3" a="1"/>
  <c r="R11" i="3" s="1"/>
  <c r="R19" i="3" a="1"/>
  <c r="R19" i="3" s="1"/>
  <c r="R10" i="3" a="1"/>
  <c r="R10" i="3" s="1"/>
  <c r="R152" i="3" s="1"/>
  <c r="R168" i="3" s="1"/>
  <c r="R18" i="3" a="1"/>
  <c r="R18" i="3" s="1"/>
  <c r="R17" i="3" a="1"/>
  <c r="R17" i="3" s="1"/>
  <c r="R16" i="3" a="1"/>
  <c r="R16" i="3" s="1"/>
  <c r="R14" i="3" a="1"/>
  <c r="R14" i="3" s="1"/>
  <c r="V148" i="3" a="1"/>
  <c r="V148" i="3" s="1"/>
  <c r="V149" i="3" a="1"/>
  <c r="V149" i="3" s="1"/>
  <c r="V146" i="3" a="1"/>
  <c r="V146" i="3" s="1"/>
  <c r="V144" i="3" a="1"/>
  <c r="V144" i="3" s="1"/>
  <c r="V142" i="3" a="1"/>
  <c r="V142" i="3" s="1"/>
  <c r="V140" i="3" a="1"/>
  <c r="V140" i="3" s="1"/>
  <c r="V145" i="3" a="1"/>
  <c r="V145" i="3" s="1"/>
  <c r="V147" i="3" a="1"/>
  <c r="V147" i="3" s="1"/>
  <c r="V143" i="3" a="1"/>
  <c r="V143" i="3" s="1"/>
  <c r="V141" i="3" a="1"/>
  <c r="V141" i="3" s="1"/>
  <c r="V139" i="3" a="1"/>
  <c r="V139" i="3" s="1"/>
  <c r="V119" i="3" a="1"/>
  <c r="V119" i="3" s="1"/>
  <c r="V137" i="3" a="1"/>
  <c r="V137" i="3" s="1"/>
  <c r="V133" i="3" a="1"/>
  <c r="V133" i="3" s="1"/>
  <c r="V129" i="3" a="1"/>
  <c r="V129" i="3" s="1"/>
  <c r="V118" i="3" a="1"/>
  <c r="V118" i="3" s="1"/>
  <c r="V124" i="3" a="1"/>
  <c r="V124" i="3" s="1"/>
  <c r="V117" i="3" a="1"/>
  <c r="V117" i="3" s="1"/>
  <c r="V136" i="3" a="1"/>
  <c r="V136" i="3" s="1"/>
  <c r="V132" i="3" a="1"/>
  <c r="V132" i="3" s="1"/>
  <c r="V128" i="3" a="1"/>
  <c r="V128" i="3" s="1"/>
  <c r="V127" i="3" a="1"/>
  <c r="V127" i="3" s="1"/>
  <c r="V116" i="3" a="1"/>
  <c r="V116" i="3" s="1"/>
  <c r="V123" i="3" a="1"/>
  <c r="V123" i="3" s="1"/>
  <c r="V135" i="3" a="1"/>
  <c r="V135" i="3" s="1"/>
  <c r="V131" i="3" a="1"/>
  <c r="V131" i="3" s="1"/>
  <c r="V126" i="3" a="1"/>
  <c r="V126" i="3" s="1"/>
  <c r="V122" i="3" a="1"/>
  <c r="V122" i="3" s="1"/>
  <c r="V121" i="3" a="1"/>
  <c r="V121" i="3" s="1"/>
  <c r="V138" i="3" a="1"/>
  <c r="V138" i="3" s="1"/>
  <c r="V134" i="3" a="1"/>
  <c r="V134" i="3" s="1"/>
  <c r="V130" i="3" a="1"/>
  <c r="V130" i="3" s="1"/>
  <c r="V120" i="3" a="1"/>
  <c r="V120" i="3" s="1"/>
  <c r="V109" i="3" a="1"/>
  <c r="V109" i="3" s="1"/>
  <c r="V108" i="3" a="1"/>
  <c r="V108" i="3" s="1"/>
  <c r="V115" i="3" a="1"/>
  <c r="V115" i="3" s="1"/>
  <c r="V107" i="3" a="1"/>
  <c r="V107" i="3" s="1"/>
  <c r="V114" i="3" a="1"/>
  <c r="V114" i="3" s="1"/>
  <c r="V106" i="3" a="1"/>
  <c r="V106" i="3" s="1"/>
  <c r="V113" i="3" a="1"/>
  <c r="V113" i="3" s="1"/>
  <c r="V105" i="3" a="1"/>
  <c r="V105" i="3" s="1"/>
  <c r="V112" i="3" a="1"/>
  <c r="V112" i="3" s="1"/>
  <c r="V104" i="3" a="1"/>
  <c r="V104" i="3" s="1"/>
  <c r="V111" i="3" a="1"/>
  <c r="V111" i="3" s="1"/>
  <c r="V103" i="3" a="1"/>
  <c r="V103" i="3" s="1"/>
  <c r="V110" i="3" a="1"/>
  <c r="V110" i="3" s="1"/>
  <c r="V99" i="3" a="1"/>
  <c r="V99" i="3" s="1"/>
  <c r="V91" i="3" a="1"/>
  <c r="V91" i="3" s="1"/>
  <c r="V83" i="3" a="1"/>
  <c r="V83" i="3" s="1"/>
  <c r="V75" i="3" a="1"/>
  <c r="V75" i="3" s="1"/>
  <c r="V98" i="3" a="1"/>
  <c r="V98" i="3" s="1"/>
  <c r="V90" i="3" a="1"/>
  <c r="V90" i="3" s="1"/>
  <c r="V82" i="3" a="1"/>
  <c r="V82" i="3" s="1"/>
  <c r="V97" i="3" a="1"/>
  <c r="V97" i="3" s="1"/>
  <c r="V89" i="3" a="1"/>
  <c r="V89" i="3" s="1"/>
  <c r="V81" i="3" a="1"/>
  <c r="V81" i="3" s="1"/>
  <c r="V96" i="3" a="1"/>
  <c r="V96" i="3" s="1"/>
  <c r="V88" i="3" a="1"/>
  <c r="V88" i="3" s="1"/>
  <c r="V80" i="3" a="1"/>
  <c r="V80" i="3" s="1"/>
  <c r="V102" i="3" a="1"/>
  <c r="V102" i="3" s="1"/>
  <c r="V95" i="3" a="1"/>
  <c r="V95" i="3" s="1"/>
  <c r="V87" i="3" a="1"/>
  <c r="V87" i="3" s="1"/>
  <c r="V94" i="3" a="1"/>
  <c r="V94" i="3" s="1"/>
  <c r="V86" i="3" a="1"/>
  <c r="V86" i="3" s="1"/>
  <c r="V78" i="3" a="1"/>
  <c r="V78" i="3" s="1"/>
  <c r="V101" i="3" a="1"/>
  <c r="V101" i="3" s="1"/>
  <c r="V93" i="3" a="1"/>
  <c r="V93" i="3" s="1"/>
  <c r="V85" i="3" a="1"/>
  <c r="V85" i="3" s="1"/>
  <c r="V100" i="3" a="1"/>
  <c r="V100" i="3" s="1"/>
  <c r="V92" i="3" a="1"/>
  <c r="V92" i="3" s="1"/>
  <c r="V84" i="3" a="1"/>
  <c r="V84" i="3" s="1"/>
  <c r="V76" i="3" a="1"/>
  <c r="V76" i="3" s="1"/>
  <c r="V73" i="3" a="1"/>
  <c r="V73" i="3" s="1"/>
  <c r="V65" i="3" a="1"/>
  <c r="V65" i="3" s="1"/>
  <c r="V57" i="3" a="1"/>
  <c r="V57" i="3" s="1"/>
  <c r="V49" i="3" a="1"/>
  <c r="V49" i="3" s="1"/>
  <c r="V77" i="3" a="1"/>
  <c r="V77" i="3" s="1"/>
  <c r="V72" i="3" a="1"/>
  <c r="V72" i="3" s="1"/>
  <c r="V64" i="3" a="1"/>
  <c r="V64" i="3" s="1"/>
  <c r="V56" i="3" a="1"/>
  <c r="V56" i="3" s="1"/>
  <c r="V71" i="3" a="1"/>
  <c r="V71" i="3" s="1"/>
  <c r="V63" i="3" a="1"/>
  <c r="V63" i="3" s="1"/>
  <c r="V55" i="3" a="1"/>
  <c r="V55" i="3" s="1"/>
  <c r="V70" i="3" a="1"/>
  <c r="V70" i="3" s="1"/>
  <c r="V62" i="3" a="1"/>
  <c r="V62" i="3" s="1"/>
  <c r="V54" i="3" a="1"/>
  <c r="V54" i="3" s="1"/>
  <c r="V69" i="3" a="1"/>
  <c r="V69" i="3" s="1"/>
  <c r="V61" i="3" a="1"/>
  <c r="V61" i="3" s="1"/>
  <c r="V53" i="3" a="1"/>
  <c r="V53" i="3" s="1"/>
  <c r="V68" i="3" a="1"/>
  <c r="V68" i="3" s="1"/>
  <c r="V60" i="3" a="1"/>
  <c r="V60" i="3" s="1"/>
  <c r="V52" i="3" a="1"/>
  <c r="V52" i="3" s="1"/>
  <c r="V67" i="3" a="1"/>
  <c r="V67" i="3" s="1"/>
  <c r="V59" i="3" a="1"/>
  <c r="V59" i="3" s="1"/>
  <c r="V51" i="3" a="1"/>
  <c r="V51" i="3" s="1"/>
  <c r="V79" i="3" a="1"/>
  <c r="V79" i="3" s="1"/>
  <c r="V74" i="3" a="1"/>
  <c r="V74" i="3" s="1"/>
  <c r="V66" i="3" a="1"/>
  <c r="V66" i="3" s="1"/>
  <c r="V58" i="3" a="1"/>
  <c r="V58" i="3" s="1"/>
  <c r="V46" i="3" a="1"/>
  <c r="V46" i="3" s="1"/>
  <c r="V38" i="3" a="1"/>
  <c r="V38" i="3" s="1"/>
  <c r="V29" i="3" a="1"/>
  <c r="V29" i="3" s="1"/>
  <c r="V21" i="3" a="1"/>
  <c r="V21" i="3" s="1"/>
  <c r="V48" i="3" a="1"/>
  <c r="V48" i="3" s="1"/>
  <c r="V45" i="3" a="1"/>
  <c r="V45" i="3" s="1"/>
  <c r="V37" i="3" a="1"/>
  <c r="V37" i="3" s="1"/>
  <c r="V28" i="3" a="1"/>
  <c r="V28" i="3" s="1"/>
  <c r="V44" i="3" a="1"/>
  <c r="V44" i="3" s="1"/>
  <c r="V35" i="3" a="1"/>
  <c r="V35" i="3" s="1"/>
  <c r="V27" i="3" a="1"/>
  <c r="V27" i="3" s="1"/>
  <c r="V43" i="3" a="1"/>
  <c r="V43" i="3" s="1"/>
  <c r="V34" i="3" a="1"/>
  <c r="V34" i="3" s="1"/>
  <c r="V26" i="3" a="1"/>
  <c r="V26" i="3" s="1"/>
  <c r="V50" i="3" a="1"/>
  <c r="V50" i="3" s="1"/>
  <c r="V42" i="3" a="1"/>
  <c r="V42" i="3" s="1"/>
  <c r="V33" i="3" a="1"/>
  <c r="V33" i="3" s="1"/>
  <c r="V25" i="3" a="1"/>
  <c r="V25" i="3" s="1"/>
  <c r="V41" i="3" a="1"/>
  <c r="V41" i="3" s="1"/>
  <c r="V32" i="3" a="1"/>
  <c r="V32" i="3" s="1"/>
  <c r="V24" i="3" a="1"/>
  <c r="V24" i="3" s="1"/>
  <c r="V40" i="3" a="1"/>
  <c r="V40" i="3" s="1"/>
  <c r="V31" i="3" a="1"/>
  <c r="V31" i="3" s="1"/>
  <c r="V23" i="3" a="1"/>
  <c r="V23" i="3" s="1"/>
  <c r="V47" i="3" a="1"/>
  <c r="V47" i="3" s="1"/>
  <c r="V39" i="3" a="1"/>
  <c r="V39" i="3" s="1"/>
  <c r="V30" i="3" a="1"/>
  <c r="V30" i="3" s="1"/>
  <c r="V22" i="3" a="1"/>
  <c r="V22" i="3" s="1"/>
  <c r="V13" i="3" a="1"/>
  <c r="V13" i="3" s="1"/>
  <c r="V12" i="3" a="1"/>
  <c r="V12" i="3" s="1"/>
  <c r="V20" i="3" a="1"/>
  <c r="V20" i="3" s="1"/>
  <c r="V11" i="3" a="1"/>
  <c r="V11" i="3" s="1"/>
  <c r="V19" i="3" a="1"/>
  <c r="V19" i="3" s="1"/>
  <c r="V10" i="3" a="1"/>
  <c r="V10" i="3" s="1"/>
  <c r="V152" i="3" s="1"/>
  <c r="V168" i="3" s="1"/>
  <c r="V18" i="3" a="1"/>
  <c r="V18" i="3" s="1"/>
  <c r="V9" i="3" a="1"/>
  <c r="V9" i="3" s="1"/>
  <c r="V151" i="3" s="1"/>
  <c r="V167" i="3" s="1"/>
  <c r="V17" i="3" a="1"/>
  <c r="V17" i="3" s="1"/>
  <c r="V16" i="3" a="1"/>
  <c r="V16" i="3" s="1"/>
  <c r="V14" i="3" a="1"/>
  <c r="V14" i="3" s="1"/>
  <c r="Z149" i="3" a="1"/>
  <c r="Z149" i="3" s="1"/>
  <c r="Z148" i="3" a="1"/>
  <c r="Z148" i="3" s="1"/>
  <c r="Z145" i="3" a="1"/>
  <c r="Z145" i="3" s="1"/>
  <c r="Z147" i="3" a="1"/>
  <c r="Z147" i="3" s="1"/>
  <c r="Z146" i="3" a="1"/>
  <c r="Z146" i="3" s="1"/>
  <c r="Z143" i="3" a="1"/>
  <c r="Z143" i="3" s="1"/>
  <c r="Z141" i="3" a="1"/>
  <c r="Z141" i="3" s="1"/>
  <c r="Z144" i="3" a="1"/>
  <c r="Z144" i="3" s="1"/>
  <c r="Z142" i="3" a="1"/>
  <c r="Z142" i="3" s="1"/>
  <c r="Z140" i="3" a="1"/>
  <c r="Z140" i="3" s="1"/>
  <c r="Z136" i="3" a="1"/>
  <c r="Z136" i="3" s="1"/>
  <c r="Z132" i="3" a="1"/>
  <c r="Z132" i="3" s="1"/>
  <c r="Z128" i="3" a="1"/>
  <c r="Z128" i="3" s="1"/>
  <c r="Z119" i="3" a="1"/>
  <c r="Z119" i="3" s="1"/>
  <c r="Z118" i="3" a="1"/>
  <c r="Z118" i="3" s="1"/>
  <c r="Z135" i="3" a="1"/>
  <c r="Z135" i="3" s="1"/>
  <c r="Z131" i="3" a="1"/>
  <c r="Z131" i="3" s="1"/>
  <c r="Z117" i="3" a="1"/>
  <c r="Z117" i="3" s="1"/>
  <c r="Z116" i="3" a="1"/>
  <c r="Z116" i="3" s="1"/>
  <c r="Z138" i="3" a="1"/>
  <c r="Z138" i="3" s="1"/>
  <c r="Z134" i="3" a="1"/>
  <c r="Z134" i="3" s="1"/>
  <c r="Z130" i="3" a="1"/>
  <c r="Z130" i="3" s="1"/>
  <c r="Z124" i="3" a="1"/>
  <c r="Z124" i="3" s="1"/>
  <c r="Z123" i="3" a="1"/>
  <c r="Z123" i="3" s="1"/>
  <c r="Z122" i="3" a="1"/>
  <c r="Z122" i="3" s="1"/>
  <c r="Z137" i="3" a="1"/>
  <c r="Z137" i="3" s="1"/>
  <c r="Z133" i="3" a="1"/>
  <c r="Z133" i="3" s="1"/>
  <c r="Z129" i="3" a="1"/>
  <c r="Z129" i="3" s="1"/>
  <c r="Z121" i="3" a="1"/>
  <c r="Z121" i="3" s="1"/>
  <c r="Z139" i="3" a="1"/>
  <c r="Z139" i="3" s="1"/>
  <c r="Z127" i="3" a="1"/>
  <c r="Z127" i="3" s="1"/>
  <c r="Z126" i="3" a="1"/>
  <c r="Z126" i="3" s="1"/>
  <c r="Z120" i="3" a="1"/>
  <c r="Z120" i="3" s="1"/>
  <c r="Z109" i="3" a="1"/>
  <c r="Z109" i="3" s="1"/>
  <c r="Z108" i="3" a="1"/>
  <c r="Z108" i="3" s="1"/>
  <c r="Z107" i="3" a="1"/>
  <c r="Z107" i="3" s="1"/>
  <c r="Z115" i="3" a="1"/>
  <c r="Z115" i="3" s="1"/>
  <c r="Z114" i="3" a="1"/>
  <c r="Z114" i="3" s="1"/>
  <c r="Z106" i="3" a="1"/>
  <c r="Z106" i="3" s="1"/>
  <c r="Z113" i="3" a="1"/>
  <c r="Z113" i="3" s="1"/>
  <c r="Z105" i="3" a="1"/>
  <c r="Z105" i="3" s="1"/>
  <c r="Z112" i="3" a="1"/>
  <c r="Z112" i="3" s="1"/>
  <c r="Z104" i="3" a="1"/>
  <c r="Z104" i="3" s="1"/>
  <c r="Z111" i="3" a="1"/>
  <c r="Z111" i="3" s="1"/>
  <c r="Z103" i="3" a="1"/>
  <c r="Z103" i="3" s="1"/>
  <c r="Z110" i="3" a="1"/>
  <c r="Z110" i="3" s="1"/>
  <c r="Z102" i="3" a="1"/>
  <c r="Z102" i="3" s="1"/>
  <c r="Z99" i="3" a="1"/>
  <c r="Z99" i="3" s="1"/>
  <c r="Z91" i="3" a="1"/>
  <c r="Z91" i="3" s="1"/>
  <c r="Z83" i="3" a="1"/>
  <c r="Z83" i="3" s="1"/>
  <c r="Z75" i="3" a="1"/>
  <c r="Z75" i="3" s="1"/>
  <c r="Z98" i="3" a="1"/>
  <c r="Z98" i="3" s="1"/>
  <c r="Z90" i="3" a="1"/>
  <c r="Z90" i="3" s="1"/>
  <c r="Z82" i="3" a="1"/>
  <c r="Z82" i="3" s="1"/>
  <c r="Z97" i="3" a="1"/>
  <c r="Z97" i="3" s="1"/>
  <c r="Z89" i="3" a="1"/>
  <c r="Z89" i="3" s="1"/>
  <c r="Z81" i="3" a="1"/>
  <c r="Z81" i="3" s="1"/>
  <c r="Z96" i="3" a="1"/>
  <c r="Z96" i="3" s="1"/>
  <c r="Z88" i="3" a="1"/>
  <c r="Z88" i="3" s="1"/>
  <c r="Z80" i="3" a="1"/>
  <c r="Z80" i="3" s="1"/>
  <c r="Z95" i="3" a="1"/>
  <c r="Z95" i="3" s="1"/>
  <c r="Z87" i="3" a="1"/>
  <c r="Z87" i="3" s="1"/>
  <c r="Z94" i="3" a="1"/>
  <c r="Z94" i="3" s="1"/>
  <c r="Z86" i="3" a="1"/>
  <c r="Z86" i="3" s="1"/>
  <c r="Z78" i="3" a="1"/>
  <c r="Z78" i="3" s="1"/>
  <c r="Z101" i="3" a="1"/>
  <c r="Z101" i="3" s="1"/>
  <c r="Z93" i="3" a="1"/>
  <c r="Z93" i="3" s="1"/>
  <c r="Z85" i="3" a="1"/>
  <c r="Z85" i="3" s="1"/>
  <c r="Z77" i="3" a="1"/>
  <c r="Z77" i="3" s="1"/>
  <c r="Z100" i="3" a="1"/>
  <c r="Z100" i="3" s="1"/>
  <c r="Z92" i="3" a="1"/>
  <c r="Z92" i="3" s="1"/>
  <c r="Z84" i="3" a="1"/>
  <c r="Z84" i="3" s="1"/>
  <c r="Z76" i="3" a="1"/>
  <c r="Z76" i="3" s="1"/>
  <c r="Z73" i="3" a="1"/>
  <c r="Z73" i="3" s="1"/>
  <c r="Z65" i="3" a="1"/>
  <c r="Z65" i="3" s="1"/>
  <c r="Z57" i="3" a="1"/>
  <c r="Z57" i="3" s="1"/>
  <c r="Z49" i="3" a="1"/>
  <c r="Z49" i="3" s="1"/>
  <c r="Z72" i="3" a="1"/>
  <c r="Z72" i="3" s="1"/>
  <c r="Z64" i="3" a="1"/>
  <c r="Z64" i="3" s="1"/>
  <c r="Z56" i="3" a="1"/>
  <c r="Z56" i="3" s="1"/>
  <c r="Z71" i="3" a="1"/>
  <c r="Z71" i="3" s="1"/>
  <c r="Z63" i="3" a="1"/>
  <c r="Z63" i="3" s="1"/>
  <c r="Z55" i="3" a="1"/>
  <c r="Z55" i="3" s="1"/>
  <c r="Z70" i="3" a="1"/>
  <c r="Z70" i="3" s="1"/>
  <c r="Z62" i="3" a="1"/>
  <c r="Z62" i="3" s="1"/>
  <c r="Z54" i="3" a="1"/>
  <c r="Z54" i="3" s="1"/>
  <c r="Z69" i="3" a="1"/>
  <c r="Z69" i="3" s="1"/>
  <c r="Z61" i="3" a="1"/>
  <c r="Z61" i="3" s="1"/>
  <c r="Z53" i="3" a="1"/>
  <c r="Z53" i="3" s="1"/>
  <c r="Z79" i="3" a="1"/>
  <c r="Z79" i="3" s="1"/>
  <c r="Z68" i="3" a="1"/>
  <c r="Z68" i="3" s="1"/>
  <c r="Z60" i="3" a="1"/>
  <c r="Z60" i="3" s="1"/>
  <c r="Z52" i="3" a="1"/>
  <c r="Z52" i="3" s="1"/>
  <c r="Z67" i="3" a="1"/>
  <c r="Z67" i="3" s="1"/>
  <c r="Z59" i="3" a="1"/>
  <c r="Z59" i="3" s="1"/>
  <c r="Z51" i="3" a="1"/>
  <c r="Z51" i="3" s="1"/>
  <c r="Z74" i="3" a="1"/>
  <c r="Z74" i="3" s="1"/>
  <c r="Z66" i="3" a="1"/>
  <c r="Z66" i="3" s="1"/>
  <c r="Z58" i="3" a="1"/>
  <c r="Z58" i="3" s="1"/>
  <c r="Z47" i="3" a="1"/>
  <c r="Z47" i="3" s="1"/>
  <c r="Z46" i="3" a="1"/>
  <c r="Z46" i="3" s="1"/>
  <c r="Z38" i="3" a="1"/>
  <c r="Z38" i="3" s="1"/>
  <c r="Z29" i="3" a="1"/>
  <c r="Z29" i="3" s="1"/>
  <c r="Z21" i="3" a="1"/>
  <c r="Z21" i="3" s="1"/>
  <c r="Z50" i="3" a="1"/>
  <c r="Z50" i="3" s="1"/>
  <c r="Z45" i="3" a="1"/>
  <c r="Z45" i="3" s="1"/>
  <c r="Z37" i="3" a="1"/>
  <c r="Z37" i="3" s="1"/>
  <c r="Z28" i="3" a="1"/>
  <c r="Z28" i="3" s="1"/>
  <c r="Z44" i="3" a="1"/>
  <c r="Z44" i="3" s="1"/>
  <c r="Z35" i="3" a="1"/>
  <c r="Z35" i="3" s="1"/>
  <c r="Z27" i="3" a="1"/>
  <c r="Z27" i="3" s="1"/>
  <c r="Z48" i="3" a="1"/>
  <c r="Z48" i="3" s="1"/>
  <c r="Z43" i="3" a="1"/>
  <c r="Z43" i="3" s="1"/>
  <c r="Z34" i="3" a="1"/>
  <c r="Z34" i="3" s="1"/>
  <c r="Z26" i="3" a="1"/>
  <c r="Z26" i="3" s="1"/>
  <c r="Z42" i="3" a="1"/>
  <c r="Z42" i="3" s="1"/>
  <c r="Z33" i="3" a="1"/>
  <c r="Z33" i="3" s="1"/>
  <c r="Z25" i="3" a="1"/>
  <c r="Z25" i="3" s="1"/>
  <c r="Z41" i="3" a="1"/>
  <c r="Z41" i="3" s="1"/>
  <c r="Z32" i="3" a="1"/>
  <c r="Z32" i="3" s="1"/>
  <c r="Z24" i="3" a="1"/>
  <c r="Z24" i="3" s="1"/>
  <c r="Z40" i="3" a="1"/>
  <c r="Z40" i="3" s="1"/>
  <c r="Z31" i="3" a="1"/>
  <c r="Z31" i="3" s="1"/>
  <c r="Z23" i="3" a="1"/>
  <c r="Z23" i="3" s="1"/>
  <c r="Z39" i="3" a="1"/>
  <c r="Z39" i="3" s="1"/>
  <c r="Z30" i="3" a="1"/>
  <c r="Z30" i="3" s="1"/>
  <c r="Z22" i="3" a="1"/>
  <c r="Z22" i="3" s="1"/>
  <c r="Z13" i="3" a="1"/>
  <c r="Z13" i="3" s="1"/>
  <c r="Z12" i="3" a="1"/>
  <c r="Z12" i="3" s="1"/>
  <c r="Z20" i="3" a="1"/>
  <c r="Z20" i="3" s="1"/>
  <c r="Z11" i="3" a="1"/>
  <c r="Z11" i="3" s="1"/>
  <c r="Z19" i="3" a="1"/>
  <c r="Z19" i="3" s="1"/>
  <c r="Z10" i="3" a="1"/>
  <c r="Z10" i="3" s="1"/>
  <c r="Z152" i="3" s="1"/>
  <c r="Z168" i="3" s="1"/>
  <c r="Z18" i="3" a="1"/>
  <c r="Z18" i="3" s="1"/>
  <c r="Z9" i="3" a="1"/>
  <c r="Z9" i="3" s="1"/>
  <c r="Z151" i="3" s="1"/>
  <c r="Z167" i="3" s="1"/>
  <c r="Z17" i="3" a="1"/>
  <c r="Z17" i="3" s="1"/>
  <c r="Z16" i="3" a="1"/>
  <c r="Z16" i="3" s="1"/>
  <c r="Z14" i="3" a="1"/>
  <c r="Z14" i="3" s="1"/>
  <c r="E9" i="3" a="1"/>
  <c r="E9" i="3" s="1"/>
  <c r="E151" i="3" s="1"/>
  <c r="E167" i="3" s="1"/>
  <c r="J9" i="3" a="1"/>
  <c r="J9" i="3" s="1"/>
  <c r="J151" i="3" s="1"/>
  <c r="J167" i="3" s="1"/>
  <c r="P9" i="3" a="1"/>
  <c r="P9" i="3" s="1"/>
  <c r="P151" i="3" s="1"/>
  <c r="P167" i="3" s="1"/>
  <c r="W9" i="3" a="1"/>
  <c r="W9" i="3" s="1"/>
  <c r="W151" i="3" s="1"/>
  <c r="W167" i="3" s="1"/>
  <c r="K9" i="3" a="1"/>
  <c r="K9" i="3" s="1"/>
  <c r="K151" i="3" s="1"/>
  <c r="K167" i="3" s="1"/>
  <c r="X9" i="3" a="1"/>
  <c r="X9" i="3" s="1"/>
  <c r="X151" i="3" s="1"/>
  <c r="X167" i="3" s="1"/>
  <c r="E146" i="2" l="1" a="1"/>
  <c r="E146" i="2" s="1"/>
  <c r="E162" i="2" s="1"/>
  <c r="E163" i="2" s="1"/>
  <c r="F146" i="2" a="1"/>
  <c r="F146" i="2" s="1"/>
  <c r="F162" i="2" s="1"/>
  <c r="F163" i="2" s="1"/>
  <c r="I147" i="2" a="1"/>
  <c r="I147" i="2" s="1"/>
  <c r="I164" i="2" s="1"/>
  <c r="I165" i="2" s="1"/>
  <c r="I146" i="2" a="1"/>
  <c r="I146" i="2" s="1"/>
  <c r="I162" i="2" s="1"/>
  <c r="I163" i="2" s="1"/>
  <c r="N155" i="3" a="1"/>
  <c r="N155" i="3" s="1"/>
  <c r="N173" i="3" s="1"/>
  <c r="N174" i="3" s="1"/>
  <c r="Q155" i="3" a="1"/>
  <c r="Q155" i="3" s="1"/>
  <c r="Q173" i="3" s="1"/>
  <c r="Q174" i="3" s="1"/>
  <c r="Q156" i="3" a="1"/>
  <c r="Q156" i="3" s="1"/>
  <c r="Q175" i="3" s="1"/>
  <c r="Q176" i="3" s="1"/>
  <c r="L155" i="3" a="1"/>
  <c r="L155" i="3" s="1"/>
  <c r="L173" i="3" s="1"/>
  <c r="L174" i="3" s="1"/>
  <c r="H155" i="3" a="1"/>
  <c r="H155" i="3" s="1"/>
  <c r="H173" i="3" s="1"/>
  <c r="H174" i="3" s="1"/>
  <c r="W155" i="3" a="1"/>
  <c r="W155" i="3" s="1"/>
  <c r="W173" i="3" s="1"/>
  <c r="W174" i="3" s="1"/>
  <c r="K156" i="3" a="1"/>
  <c r="K156" i="3" s="1"/>
  <c r="K175" i="3" s="1"/>
  <c r="K176" i="3" s="1"/>
  <c r="Z155" i="3" a="1"/>
  <c r="Z155" i="3" s="1"/>
  <c r="Z173" i="3" s="1"/>
  <c r="Z174" i="3" s="1"/>
  <c r="Z153" i="3"/>
  <c r="Z169" i="3" s="1"/>
  <c r="Z154" i="3"/>
  <c r="Z170" i="3" s="1"/>
  <c r="Z156" i="3" a="1"/>
  <c r="Z156" i="3" s="1"/>
  <c r="Z175" i="3" s="1"/>
  <c r="Z176" i="3" s="1"/>
  <c r="Z178" i="3"/>
  <c r="Z177" i="3"/>
  <c r="Z158" i="3"/>
  <c r="Z157" i="3"/>
  <c r="V180" i="3"/>
  <c r="V179" i="3"/>
  <c r="R160" i="3"/>
  <c r="R172" i="3" s="1"/>
  <c r="R159" i="3"/>
  <c r="R171" i="3" s="1"/>
  <c r="N160" i="3"/>
  <c r="N172" i="3" s="1"/>
  <c r="N159" i="3"/>
  <c r="N171" i="3" s="1"/>
  <c r="J156" i="3" a="1"/>
  <c r="J156" i="3" s="1"/>
  <c r="J175" i="3" s="1"/>
  <c r="J176" i="3" s="1"/>
  <c r="J178" i="3"/>
  <c r="J177" i="3"/>
  <c r="J158" i="3"/>
  <c r="J157" i="3"/>
  <c r="Y154" i="3"/>
  <c r="Y170" i="3" s="1"/>
  <c r="Y153" i="3"/>
  <c r="Y169" i="3" s="1"/>
  <c r="Y180" i="3"/>
  <c r="Y179" i="3"/>
  <c r="U159" i="3"/>
  <c r="U171" i="3" s="1"/>
  <c r="U160" i="3"/>
  <c r="U172" i="3" s="1"/>
  <c r="E180" i="3"/>
  <c r="E179" i="3"/>
  <c r="AB153" i="3"/>
  <c r="AB169" i="3" s="1"/>
  <c r="AB154" i="3"/>
  <c r="AB170" i="3" s="1"/>
  <c r="AB156" i="3" a="1"/>
  <c r="AB156" i="3" s="1"/>
  <c r="AB175" i="3" s="1"/>
  <c r="AB176" i="3" s="1"/>
  <c r="X160" i="3"/>
  <c r="X172" i="3" s="1"/>
  <c r="X159" i="3"/>
  <c r="X171" i="3" s="1"/>
  <c r="T180" i="3"/>
  <c r="T179" i="3"/>
  <c r="T159" i="3"/>
  <c r="T171" i="3" s="1"/>
  <c r="T160" i="3"/>
  <c r="T172" i="3" s="1"/>
  <c r="L159" i="3"/>
  <c r="L171" i="3" s="1"/>
  <c r="L160" i="3"/>
  <c r="L172" i="3" s="1"/>
  <c r="W154" i="3"/>
  <c r="W170" i="3" s="1"/>
  <c r="W153" i="3"/>
  <c r="W169" i="3" s="1"/>
  <c r="S156" i="3" a="1"/>
  <c r="S156" i="3" s="1"/>
  <c r="S175" i="3" s="1"/>
  <c r="S176" i="3" s="1"/>
  <c r="S160" i="3"/>
  <c r="S172" i="3" s="1"/>
  <c r="S159" i="3"/>
  <c r="S171" i="3" s="1"/>
  <c r="O156" i="3" a="1"/>
  <c r="O156" i="3" s="1"/>
  <c r="O175" i="3" s="1"/>
  <c r="O176" i="3" s="1"/>
  <c r="G158" i="3"/>
  <c r="G157" i="3"/>
  <c r="G177" i="3"/>
  <c r="G178" i="3"/>
  <c r="G160" i="3"/>
  <c r="G172" i="3" s="1"/>
  <c r="G159" i="3"/>
  <c r="G171" i="3" s="1"/>
  <c r="L10" i="2"/>
  <c r="L9" i="2"/>
  <c r="P147" i="2" a="1"/>
  <c r="P147" i="2" s="1"/>
  <c r="P164" i="2" s="1"/>
  <c r="P165" i="2" s="1"/>
  <c r="M9" i="2"/>
  <c r="M10" i="2"/>
  <c r="G151" i="2"/>
  <c r="G150" i="2"/>
  <c r="G161" i="2"/>
  <c r="M161" i="2" s="1"/>
  <c r="G160" i="2"/>
  <c r="M160" i="2" s="1"/>
  <c r="F10" i="2"/>
  <c r="F9" i="2"/>
  <c r="P271" i="2"/>
  <c r="E167" i="2"/>
  <c r="E149" i="2"/>
  <c r="E166" i="2"/>
  <c r="E148" i="2"/>
  <c r="V153" i="3"/>
  <c r="V169" i="3" s="1"/>
  <c r="V154" i="3"/>
  <c r="V170" i="3" s="1"/>
  <c r="R180" i="3"/>
  <c r="R179" i="3"/>
  <c r="N180" i="3"/>
  <c r="N179" i="3"/>
  <c r="J155" i="3" a="1"/>
  <c r="J155" i="3" s="1"/>
  <c r="J173" i="3" s="1"/>
  <c r="J174" i="3" s="1"/>
  <c r="F155" i="3" a="1"/>
  <c r="F155" i="3" s="1"/>
  <c r="F173" i="3" s="1"/>
  <c r="F174" i="3" s="1"/>
  <c r="Q178" i="3"/>
  <c r="Q177" i="3"/>
  <c r="Q158" i="3"/>
  <c r="Q157" i="3"/>
  <c r="X153" i="3"/>
  <c r="X169" i="3" s="1"/>
  <c r="X154" i="3"/>
  <c r="X170" i="3" s="1"/>
  <c r="X156" i="3" a="1"/>
  <c r="X156" i="3" s="1"/>
  <c r="X175" i="3" s="1"/>
  <c r="X176" i="3" s="1"/>
  <c r="X178" i="3"/>
  <c r="X158" i="3"/>
  <c r="X157" i="3"/>
  <c r="X177" i="3"/>
  <c r="P155" i="3" a="1"/>
  <c r="P155" i="3" s="1"/>
  <c r="P173" i="3" s="1"/>
  <c r="P174" i="3" s="1"/>
  <c r="P180" i="3"/>
  <c r="P179" i="3"/>
  <c r="AA155" i="3" a="1"/>
  <c r="AA155" i="3" s="1"/>
  <c r="AA173" i="3" s="1"/>
  <c r="AA174" i="3" s="1"/>
  <c r="AA160" i="3"/>
  <c r="AA172" i="3" s="1"/>
  <c r="AA159" i="3"/>
  <c r="AA171" i="3" s="1"/>
  <c r="W179" i="3"/>
  <c r="W180" i="3"/>
  <c r="S154" i="3"/>
  <c r="S170" i="3" s="1"/>
  <c r="S153" i="3"/>
  <c r="S169" i="3" s="1"/>
  <c r="O160" i="3"/>
  <c r="O172" i="3" s="1"/>
  <c r="O159" i="3"/>
  <c r="O171" i="3" s="1"/>
  <c r="L147" i="2" a="1"/>
  <c r="L147" i="2" s="1"/>
  <c r="L164" i="2" s="1"/>
  <c r="L165" i="2" s="1"/>
  <c r="O167" i="2"/>
  <c r="O149" i="2"/>
  <c r="O166" i="2"/>
  <c r="O148" i="2"/>
  <c r="O151" i="2"/>
  <c r="O150" i="2"/>
  <c r="I150" i="2"/>
  <c r="I151" i="2"/>
  <c r="N167" i="2"/>
  <c r="N149" i="2"/>
  <c r="N166" i="2"/>
  <c r="N148" i="2"/>
  <c r="M169" i="2"/>
  <c r="M168" i="2"/>
  <c r="G167" i="2"/>
  <c r="G149" i="2"/>
  <c r="G166" i="2"/>
  <c r="G148" i="2"/>
  <c r="K150" i="2"/>
  <c r="K151" i="2"/>
  <c r="J147" i="2" a="1"/>
  <c r="J147" i="2" s="1"/>
  <c r="J164" i="2" s="1"/>
  <c r="J165" i="2" s="1"/>
  <c r="J160" i="3"/>
  <c r="J172" i="3" s="1"/>
  <c r="J159" i="3"/>
  <c r="J171" i="3" s="1"/>
  <c r="U153" i="3"/>
  <c r="U169" i="3" s="1"/>
  <c r="U154" i="3"/>
  <c r="U170" i="3" s="1"/>
  <c r="T153" i="3"/>
  <c r="T169" i="3" s="1"/>
  <c r="T154" i="3"/>
  <c r="T170" i="3" s="1"/>
  <c r="T178" i="3"/>
  <c r="T177" i="3"/>
  <c r="T157" i="3"/>
  <c r="T158" i="3"/>
  <c r="P160" i="3"/>
  <c r="P172" i="3" s="1"/>
  <c r="P159" i="3"/>
  <c r="P171" i="3" s="1"/>
  <c r="L180" i="3"/>
  <c r="L179" i="3"/>
  <c r="AA178" i="3"/>
  <c r="AA177" i="3"/>
  <c r="AA158" i="3"/>
  <c r="AA157" i="3"/>
  <c r="S180" i="3"/>
  <c r="S179" i="3"/>
  <c r="O154" i="3"/>
  <c r="O170" i="3" s="1"/>
  <c r="O153" i="3"/>
  <c r="O169" i="3" s="1"/>
  <c r="G156" i="3" a="1"/>
  <c r="G156" i="3" s="1"/>
  <c r="G175" i="3" s="1"/>
  <c r="G176" i="3" s="1"/>
  <c r="P169" i="2"/>
  <c r="P168" i="2"/>
  <c r="P151" i="2"/>
  <c r="P150" i="2"/>
  <c r="L168" i="2"/>
  <c r="L169" i="2"/>
  <c r="L150" i="2"/>
  <c r="L151" i="2"/>
  <c r="H169" i="2"/>
  <c r="H168" i="2"/>
  <c r="H147" i="2" a="1"/>
  <c r="H147" i="2" s="1"/>
  <c r="H164" i="2" s="1"/>
  <c r="H165" i="2" s="1"/>
  <c r="N151" i="2"/>
  <c r="N150" i="2"/>
  <c r="K148" i="2"/>
  <c r="K167" i="2"/>
  <c r="K149" i="2"/>
  <c r="K166" i="2"/>
  <c r="Z160" i="3"/>
  <c r="Z172" i="3" s="1"/>
  <c r="Z159" i="3"/>
  <c r="Z171" i="3" s="1"/>
  <c r="V178" i="3"/>
  <c r="V177" i="3"/>
  <c r="V158" i="3"/>
  <c r="V157" i="3"/>
  <c r="R154" i="3"/>
  <c r="R170" i="3" s="1"/>
  <c r="R153" i="3"/>
  <c r="R169" i="3" s="1"/>
  <c r="J180" i="3"/>
  <c r="J179" i="3"/>
  <c r="F180" i="3"/>
  <c r="F179" i="3"/>
  <c r="U180" i="3"/>
  <c r="U179" i="3"/>
  <c r="M155" i="3" a="1"/>
  <c r="M155" i="3" s="1"/>
  <c r="M173" i="3" s="1"/>
  <c r="M174" i="3" s="1"/>
  <c r="M178" i="3"/>
  <c r="M177" i="3"/>
  <c r="M158" i="3"/>
  <c r="M157" i="3"/>
  <c r="I155" i="3" a="1"/>
  <c r="I155" i="3" s="1"/>
  <c r="I173" i="3" s="1"/>
  <c r="I174" i="3" s="1"/>
  <c r="E178" i="3"/>
  <c r="E177" i="3"/>
  <c r="E157" i="3"/>
  <c r="E158" i="3"/>
  <c r="AB160" i="3"/>
  <c r="AB172" i="3" s="1"/>
  <c r="AB159" i="3"/>
  <c r="AB171" i="3" s="1"/>
  <c r="T156" i="3" a="1"/>
  <c r="T156" i="3" s="1"/>
  <c r="T175" i="3" s="1"/>
  <c r="T176" i="3" s="1"/>
  <c r="P153" i="3"/>
  <c r="P169" i="3" s="1"/>
  <c r="P154" i="3"/>
  <c r="P170" i="3" s="1"/>
  <c r="P177" i="3"/>
  <c r="P158" i="3"/>
  <c r="P157" i="3"/>
  <c r="P178" i="3"/>
  <c r="H180" i="3"/>
  <c r="H179" i="3"/>
  <c r="W177" i="3"/>
  <c r="W178" i="3"/>
  <c r="W158" i="3"/>
  <c r="W157" i="3"/>
  <c r="S155" i="3" a="1"/>
  <c r="S155" i="3" s="1"/>
  <c r="S173" i="3" s="1"/>
  <c r="S174" i="3" s="1"/>
  <c r="O180" i="3"/>
  <c r="O179" i="3"/>
  <c r="K154" i="3"/>
  <c r="K170" i="3" s="1"/>
  <c r="K153" i="3"/>
  <c r="K169" i="3" s="1"/>
  <c r="N169" i="2"/>
  <c r="N168" i="2"/>
  <c r="P159" i="2"/>
  <c r="P145" i="2"/>
  <c r="H271" i="2"/>
  <c r="E147" i="2" a="1"/>
  <c r="E147" i="2" s="1"/>
  <c r="E164" i="2" s="1"/>
  <c r="E165" i="2" s="1"/>
  <c r="V160" i="3"/>
  <c r="V172" i="3" s="1"/>
  <c r="V159" i="3"/>
  <c r="V171" i="3" s="1"/>
  <c r="V155" i="3" a="1"/>
  <c r="V155" i="3" s="1"/>
  <c r="V173" i="3" s="1"/>
  <c r="V174" i="3" s="1"/>
  <c r="V156" i="3" a="1"/>
  <c r="V156" i="3" s="1"/>
  <c r="V175" i="3" s="1"/>
  <c r="V176" i="3" s="1"/>
  <c r="N169" i="3"/>
  <c r="N154" i="3"/>
  <c r="N170" i="3" s="1"/>
  <c r="Y156" i="3" a="1"/>
  <c r="Y156" i="3" s="1"/>
  <c r="Y175" i="3" s="1"/>
  <c r="Y176" i="3" s="1"/>
  <c r="Y178" i="3"/>
  <c r="Y177" i="3"/>
  <c r="Y158" i="3"/>
  <c r="Y157" i="3"/>
  <c r="Y160" i="3"/>
  <c r="Y172" i="3" s="1"/>
  <c r="Y159" i="3"/>
  <c r="Y171" i="3" s="1"/>
  <c r="Q154" i="3"/>
  <c r="Q170" i="3" s="1"/>
  <c r="Q153" i="3"/>
  <c r="Q169" i="3" s="1"/>
  <c r="M156" i="3" a="1"/>
  <c r="M156" i="3" s="1"/>
  <c r="M175" i="3" s="1"/>
  <c r="M176" i="3" s="1"/>
  <c r="I156" i="3" a="1"/>
  <c r="I156" i="3" s="1"/>
  <c r="I175" i="3" s="1"/>
  <c r="I176" i="3" s="1"/>
  <c r="I178" i="3"/>
  <c r="I177" i="3"/>
  <c r="I158" i="3"/>
  <c r="I157" i="3"/>
  <c r="I160" i="3"/>
  <c r="I172" i="3" s="1"/>
  <c r="I159" i="3"/>
  <c r="I171" i="3" s="1"/>
  <c r="E155" i="3" a="1"/>
  <c r="E155" i="3" s="1"/>
  <c r="E173" i="3" s="1"/>
  <c r="E174" i="3" s="1"/>
  <c r="E156" i="3" a="1"/>
  <c r="E156" i="3" s="1"/>
  <c r="E175" i="3" s="1"/>
  <c r="E176" i="3" s="1"/>
  <c r="E159" i="3"/>
  <c r="E171" i="3" s="1"/>
  <c r="E160" i="3"/>
  <c r="E172" i="3" s="1"/>
  <c r="AB155" i="3" a="1"/>
  <c r="AB155" i="3" s="1"/>
  <c r="AB173" i="3" s="1"/>
  <c r="AB174" i="3" s="1"/>
  <c r="P156" i="3" a="1"/>
  <c r="P156" i="3" s="1"/>
  <c r="P175" i="3" s="1"/>
  <c r="P176" i="3" s="1"/>
  <c r="L153" i="3"/>
  <c r="L169" i="3" s="1"/>
  <c r="L154" i="3"/>
  <c r="L170" i="3" s="1"/>
  <c r="AA156" i="3" a="1"/>
  <c r="AA156" i="3" s="1"/>
  <c r="AA175" i="3" s="1"/>
  <c r="AA176" i="3" s="1"/>
  <c r="W160" i="3"/>
  <c r="W172" i="3" s="1"/>
  <c r="W159" i="3"/>
  <c r="W171" i="3" s="1"/>
  <c r="S178" i="3"/>
  <c r="S177" i="3"/>
  <c r="S158" i="3"/>
  <c r="S157" i="3"/>
  <c r="K180" i="3"/>
  <c r="K179" i="3"/>
  <c r="F154" i="3"/>
  <c r="F170" i="3" s="1"/>
  <c r="F205" i="3" s="1"/>
  <c r="I168" i="2"/>
  <c r="I169" i="2"/>
  <c r="G169" i="2"/>
  <c r="G168" i="2"/>
  <c r="F167" i="2"/>
  <c r="F149" i="2"/>
  <c r="F166" i="2"/>
  <c r="F148" i="2"/>
  <c r="J146" i="2" a="1"/>
  <c r="J146" i="2" s="1"/>
  <c r="J162" i="2" s="1"/>
  <c r="J163" i="2" s="1"/>
  <c r="E10" i="2"/>
  <c r="E9" i="2"/>
  <c r="Z180" i="3"/>
  <c r="Z179" i="3"/>
  <c r="R178" i="3"/>
  <c r="R177" i="3"/>
  <c r="R158" i="3"/>
  <c r="R157" i="3"/>
  <c r="Y155" i="3" a="1"/>
  <c r="Y155" i="3" s="1"/>
  <c r="Y173" i="3" s="1"/>
  <c r="Y174" i="3" s="1"/>
  <c r="M159" i="3"/>
  <c r="M171" i="3" s="1"/>
  <c r="M160" i="3"/>
  <c r="M172" i="3" s="1"/>
  <c r="AB180" i="3"/>
  <c r="AB179" i="3"/>
  <c r="L156" i="3" a="1"/>
  <c r="L156" i="3" s="1"/>
  <c r="L175" i="3" s="1"/>
  <c r="L176" i="3" s="1"/>
  <c r="L178" i="3"/>
  <c r="L177" i="3"/>
  <c r="L158" i="3"/>
  <c r="L157" i="3"/>
  <c r="H153" i="3"/>
  <c r="H169" i="3" s="1"/>
  <c r="H154" i="3"/>
  <c r="H170" i="3" s="1"/>
  <c r="W156" i="3" a="1"/>
  <c r="W156" i="3" s="1"/>
  <c r="W175" i="3" s="1"/>
  <c r="W176" i="3" s="1"/>
  <c r="O155" i="3" a="1"/>
  <c r="O155" i="3" s="1"/>
  <c r="O173" i="3" s="1"/>
  <c r="O174" i="3" s="1"/>
  <c r="O177" i="3"/>
  <c r="O158" i="3"/>
  <c r="O157" i="3"/>
  <c r="O178" i="3"/>
  <c r="K160" i="3"/>
  <c r="K172" i="3" s="1"/>
  <c r="K159" i="3"/>
  <c r="K171" i="3" s="1"/>
  <c r="G154" i="3"/>
  <c r="G170" i="3" s="1"/>
  <c r="G153" i="3"/>
  <c r="G169" i="3" s="1"/>
  <c r="G179" i="3"/>
  <c r="G180" i="3"/>
  <c r="P167" i="2"/>
  <c r="P149" i="2"/>
  <c r="P166" i="2"/>
  <c r="P148" i="2"/>
  <c r="O9" i="2"/>
  <c r="O10" i="2"/>
  <c r="O169" i="2"/>
  <c r="O168" i="2"/>
  <c r="N147" i="2" a="1"/>
  <c r="N147" i="2" s="1"/>
  <c r="N164" i="2" s="1"/>
  <c r="N165" i="2" s="1"/>
  <c r="M167" i="2"/>
  <c r="M149" i="2"/>
  <c r="M166" i="2"/>
  <c r="M148" i="2"/>
  <c r="G147" i="2" a="1"/>
  <c r="G147" i="2" s="1"/>
  <c r="G164" i="2" s="1"/>
  <c r="G165" i="2" s="1"/>
  <c r="F151" i="2"/>
  <c r="F150" i="2"/>
  <c r="K147" i="2" a="1"/>
  <c r="K147" i="2" s="1"/>
  <c r="K164" i="2" s="1"/>
  <c r="K165" i="2" s="1"/>
  <c r="J150" i="2"/>
  <c r="J160" i="2"/>
  <c r="P160" i="2" s="1"/>
  <c r="J151" i="2"/>
  <c r="H159" i="2"/>
  <c r="H145" i="2"/>
  <c r="E169" i="2"/>
  <c r="E168" i="2"/>
  <c r="E151" i="2"/>
  <c r="E150" i="2"/>
  <c r="R155" i="3" a="1"/>
  <c r="R155" i="3" s="1"/>
  <c r="R173" i="3" s="1"/>
  <c r="R174" i="3" s="1"/>
  <c r="R156" i="3" a="1"/>
  <c r="R156" i="3" s="1"/>
  <c r="R175" i="3" s="1"/>
  <c r="R176" i="3" s="1"/>
  <c r="U156" i="3" a="1"/>
  <c r="U156" i="3" s="1"/>
  <c r="U175" i="3" s="1"/>
  <c r="U176" i="3" s="1"/>
  <c r="U178" i="3"/>
  <c r="U177" i="3"/>
  <c r="U157" i="3"/>
  <c r="U158" i="3"/>
  <c r="Q180" i="3"/>
  <c r="Q179" i="3"/>
  <c r="Q160" i="3"/>
  <c r="Q172" i="3" s="1"/>
  <c r="Q159" i="3"/>
  <c r="Q171" i="3" s="1"/>
  <c r="M153" i="3"/>
  <c r="M169" i="3" s="1"/>
  <c r="M154" i="3"/>
  <c r="M170" i="3" s="1"/>
  <c r="I154" i="3"/>
  <c r="I170" i="3" s="1"/>
  <c r="I153" i="3"/>
  <c r="I169" i="3" s="1"/>
  <c r="E154" i="3"/>
  <c r="E170" i="3" s="1"/>
  <c r="E153" i="3"/>
  <c r="E169" i="3" s="1"/>
  <c r="X155" i="3" a="1"/>
  <c r="X155" i="3" s="1"/>
  <c r="X173" i="3" s="1"/>
  <c r="X174" i="3" s="1"/>
  <c r="X179" i="3"/>
  <c r="X180" i="3"/>
  <c r="H156" i="3" a="1"/>
  <c r="H156" i="3" s="1"/>
  <c r="H175" i="3" s="1"/>
  <c r="H176" i="3" s="1"/>
  <c r="H158" i="3"/>
  <c r="H157" i="3"/>
  <c r="H177" i="3"/>
  <c r="H178" i="3"/>
  <c r="K155" i="3" a="1"/>
  <c r="K155" i="3" s="1"/>
  <c r="K173" i="3" s="1"/>
  <c r="K174" i="3" s="1"/>
  <c r="K178" i="3"/>
  <c r="K177" i="3"/>
  <c r="K158" i="3"/>
  <c r="K157" i="3"/>
  <c r="G155" i="3" a="1"/>
  <c r="G155" i="3" s="1"/>
  <c r="G173" i="3" s="1"/>
  <c r="G174" i="3" s="1"/>
  <c r="L148" i="2"/>
  <c r="L167" i="2"/>
  <c r="L149" i="2"/>
  <c r="L166" i="2"/>
  <c r="P146" i="2" a="1"/>
  <c r="P146" i="2" s="1"/>
  <c r="P162" i="2" s="1"/>
  <c r="P163" i="2" s="1"/>
  <c r="O146" i="2" a="1"/>
  <c r="O146" i="2" s="1"/>
  <c r="O162" i="2" s="1"/>
  <c r="O163" i="2" s="1"/>
  <c r="O147" i="2" a="1"/>
  <c r="O147" i="2" s="1"/>
  <c r="O164" i="2" s="1"/>
  <c r="O165" i="2" s="1"/>
  <c r="I10" i="2"/>
  <c r="I9" i="2"/>
  <c r="K10" i="2"/>
  <c r="K9" i="2"/>
  <c r="N146" i="2" a="1"/>
  <c r="N146" i="2" s="1"/>
  <c r="N162" i="2" s="1"/>
  <c r="N163" i="2" s="1"/>
  <c r="N10" i="2"/>
  <c r="N9" i="2"/>
  <c r="M151" i="2"/>
  <c r="M150" i="2"/>
  <c r="G146" i="2" a="1"/>
  <c r="G146" i="2" s="1"/>
  <c r="G162" i="2" s="1"/>
  <c r="G163" i="2" s="1"/>
  <c r="G9" i="2"/>
  <c r="G10" i="2"/>
  <c r="K168" i="2"/>
  <c r="K169" i="2"/>
  <c r="J166" i="2"/>
  <c r="J148" i="2"/>
  <c r="J167" i="2"/>
  <c r="J149" i="2"/>
  <c r="J169" i="2"/>
  <c r="J168" i="2"/>
  <c r="J159" i="2"/>
  <c r="J145" i="2"/>
  <c r="N156" i="3" a="1"/>
  <c r="N156" i="3" s="1"/>
  <c r="N175" i="3" s="1"/>
  <c r="N176" i="3" s="1"/>
  <c r="N178" i="3"/>
  <c r="N177" i="3"/>
  <c r="J153" i="3"/>
  <c r="J169" i="3" s="1"/>
  <c r="J154" i="3"/>
  <c r="J170" i="3" s="1"/>
  <c r="F156" i="3" a="1"/>
  <c r="F156" i="3" s="1"/>
  <c r="F175" i="3" s="1"/>
  <c r="F176" i="3" s="1"/>
  <c r="F178" i="3"/>
  <c r="F177" i="3"/>
  <c r="F158" i="3"/>
  <c r="F157" i="3"/>
  <c r="F160" i="3"/>
  <c r="F172" i="3" s="1"/>
  <c r="F159" i="3"/>
  <c r="F171" i="3" s="1"/>
  <c r="F246" i="3" s="1"/>
  <c r="U155" i="3" a="1"/>
  <c r="U155" i="3" s="1"/>
  <c r="U173" i="3" s="1"/>
  <c r="U174" i="3" s="1"/>
  <c r="M180" i="3"/>
  <c r="M179" i="3"/>
  <c r="I180" i="3"/>
  <c r="I179" i="3"/>
  <c r="AB178" i="3"/>
  <c r="AB177" i="3"/>
  <c r="AB157" i="3"/>
  <c r="AB158" i="3"/>
  <c r="T155" i="3" a="1"/>
  <c r="T155" i="3" s="1"/>
  <c r="T173" i="3" s="1"/>
  <c r="T174" i="3" s="1"/>
  <c r="H160" i="3"/>
  <c r="H172" i="3" s="1"/>
  <c r="H159" i="3"/>
  <c r="H171" i="3" s="1"/>
  <c r="AA154" i="3"/>
  <c r="AA170" i="3" s="1"/>
  <c r="AA153" i="3"/>
  <c r="AA169" i="3" s="1"/>
  <c r="AA180" i="3"/>
  <c r="AA179" i="3"/>
  <c r="H146" i="2" a="1"/>
  <c r="H146" i="2" s="1"/>
  <c r="H162" i="2" s="1"/>
  <c r="H163" i="2" s="1"/>
  <c r="H149" i="2"/>
  <c r="H161" i="2" s="1"/>
  <c r="H166" i="2"/>
  <c r="H148" i="2"/>
  <c r="H167" i="2"/>
  <c r="L146" i="2" a="1"/>
  <c r="L146" i="2" s="1"/>
  <c r="L162" i="2" s="1"/>
  <c r="L163" i="2" s="1"/>
  <c r="H151" i="2"/>
  <c r="H150" i="2"/>
  <c r="I166" i="2"/>
  <c r="I148" i="2"/>
  <c r="I167" i="2"/>
  <c r="I149" i="2"/>
  <c r="M147" i="2" a="1"/>
  <c r="M147" i="2" s="1"/>
  <c r="M164" i="2" s="1"/>
  <c r="M165" i="2" s="1"/>
  <c r="F147" i="2" a="1"/>
  <c r="F147" i="2" s="1"/>
  <c r="F164" i="2" s="1"/>
  <c r="F165" i="2" s="1"/>
  <c r="F169" i="2"/>
  <c r="F168" i="2"/>
  <c r="K146" i="2" a="1"/>
  <c r="K146" i="2" s="1"/>
  <c r="K162" i="2" s="1"/>
  <c r="K163" i="2" s="1"/>
  <c r="J158" i="2"/>
  <c r="J144" i="2"/>
  <c r="J161" i="2" l="1"/>
  <c r="P161" i="2" s="1"/>
  <c r="P211" i="2"/>
  <c r="P227" i="2"/>
  <c r="O219" i="2"/>
  <c r="N219" i="2"/>
  <c r="L219" i="2"/>
  <c r="AA246" i="3"/>
  <c r="AA245" i="3"/>
  <c r="AA244" i="3"/>
  <c r="AA243" i="3"/>
  <c r="AA242" i="3"/>
  <c r="AA241" i="3"/>
  <c r="AA240" i="3"/>
  <c r="AA238" i="3"/>
  <c r="AA237" i="3"/>
  <c r="AA236" i="3"/>
  <c r="AA235" i="3"/>
  <c r="AA234" i="3"/>
  <c r="AA233" i="3"/>
  <c r="AA232" i="3"/>
  <c r="AA230" i="3"/>
  <c r="AA229" i="3"/>
  <c r="AA228" i="3"/>
  <c r="AA227" i="3"/>
  <c r="AA226" i="3"/>
  <c r="AA224" i="3"/>
  <c r="AA210" i="3"/>
  <c r="AA209" i="3"/>
  <c r="AA208" i="3"/>
  <c r="AA207" i="3"/>
  <c r="AA206" i="3"/>
  <c r="AA205" i="3"/>
  <c r="AA204" i="3"/>
  <c r="AA202" i="3"/>
  <c r="AA225" i="3"/>
  <c r="AA201" i="3"/>
  <c r="AA200" i="3"/>
  <c r="AA199" i="3"/>
  <c r="AA198" i="3"/>
  <c r="AA197" i="3"/>
  <c r="AA196" i="3"/>
  <c r="AA194" i="3"/>
  <c r="AA193" i="3"/>
  <c r="AA192" i="3"/>
  <c r="AA191" i="3"/>
  <c r="AA190" i="3"/>
  <c r="AA188" i="3"/>
  <c r="AA189" i="3"/>
  <c r="H160" i="2"/>
  <c r="G158" i="2"/>
  <c r="G144" i="2"/>
  <c r="K159" i="2"/>
  <c r="K145" i="2"/>
  <c r="E246" i="3"/>
  <c r="E245" i="3"/>
  <c r="E244" i="3"/>
  <c r="E243" i="3"/>
  <c r="E242" i="3"/>
  <c r="E241" i="3"/>
  <c r="E240" i="3"/>
  <c r="E238" i="3"/>
  <c r="E237" i="3"/>
  <c r="E236" i="3"/>
  <c r="E235" i="3"/>
  <c r="E234" i="3"/>
  <c r="E233" i="3"/>
  <c r="E232" i="3"/>
  <c r="E230" i="3"/>
  <c r="E229" i="3"/>
  <c r="E228" i="3"/>
  <c r="E226" i="3"/>
  <c r="E227" i="3"/>
  <c r="E225" i="3"/>
  <c r="E224" i="3"/>
  <c r="E202" i="3"/>
  <c r="E201" i="3"/>
  <c r="E200" i="3"/>
  <c r="E199" i="3"/>
  <c r="E198" i="3"/>
  <c r="E197" i="3"/>
  <c r="E196" i="3"/>
  <c r="E194" i="3"/>
  <c r="E193" i="3"/>
  <c r="E192" i="3"/>
  <c r="E191" i="3"/>
  <c r="E190" i="3"/>
  <c r="E189" i="3"/>
  <c r="E210" i="3"/>
  <c r="E208" i="3"/>
  <c r="E206" i="3"/>
  <c r="E204" i="3"/>
  <c r="E209" i="3"/>
  <c r="E207" i="3"/>
  <c r="E205" i="3"/>
  <c r="E188" i="3"/>
  <c r="L246" i="3"/>
  <c r="L245" i="3"/>
  <c r="L244" i="3"/>
  <c r="L243" i="3"/>
  <c r="L242" i="3"/>
  <c r="L241" i="3"/>
  <c r="L240" i="3"/>
  <c r="L238" i="3"/>
  <c r="L237" i="3"/>
  <c r="L236" i="3"/>
  <c r="L235" i="3"/>
  <c r="L234" i="3"/>
  <c r="L233" i="3"/>
  <c r="L232" i="3"/>
  <c r="L230" i="3"/>
  <c r="L229" i="3"/>
  <c r="L228" i="3"/>
  <c r="L224" i="3"/>
  <c r="L226" i="3"/>
  <c r="L225" i="3"/>
  <c r="L227" i="3"/>
  <c r="L210" i="3"/>
  <c r="L208" i="3"/>
  <c r="L206" i="3"/>
  <c r="L204" i="3"/>
  <c r="L202" i="3"/>
  <c r="L201" i="3"/>
  <c r="L200" i="3"/>
  <c r="L199" i="3"/>
  <c r="L198" i="3"/>
  <c r="L197" i="3"/>
  <c r="L196" i="3"/>
  <c r="L194" i="3"/>
  <c r="L193" i="3"/>
  <c r="L192" i="3"/>
  <c r="L191" i="3"/>
  <c r="L190" i="3"/>
  <c r="L189" i="3"/>
  <c r="L207" i="3"/>
  <c r="L188" i="3"/>
  <c r="L209" i="3"/>
  <c r="L205" i="3"/>
  <c r="R242" i="3"/>
  <c r="R237" i="3"/>
  <c r="R235" i="3"/>
  <c r="R233" i="3"/>
  <c r="R230" i="3"/>
  <c r="R225" i="3"/>
  <c r="R241" i="3"/>
  <c r="R228" i="3"/>
  <c r="R240" i="3"/>
  <c r="R227" i="3"/>
  <c r="R224" i="3"/>
  <c r="R246" i="3"/>
  <c r="R238" i="3"/>
  <c r="R236" i="3"/>
  <c r="R234" i="3"/>
  <c r="R232" i="3"/>
  <c r="R229" i="3"/>
  <c r="R245" i="3"/>
  <c r="R226" i="3"/>
  <c r="R244" i="3"/>
  <c r="R243" i="3"/>
  <c r="R210" i="3"/>
  <c r="R209" i="3"/>
  <c r="R208" i="3"/>
  <c r="R207" i="3"/>
  <c r="R206" i="3"/>
  <c r="R205" i="3"/>
  <c r="R204" i="3"/>
  <c r="R202" i="3"/>
  <c r="R201" i="3"/>
  <c r="R200" i="3"/>
  <c r="R199" i="3"/>
  <c r="R198" i="3"/>
  <c r="R197" i="3"/>
  <c r="R196" i="3"/>
  <c r="R194" i="3"/>
  <c r="R193" i="3"/>
  <c r="R192" i="3"/>
  <c r="R191" i="3"/>
  <c r="R190" i="3"/>
  <c r="R188" i="3"/>
  <c r="R189" i="3"/>
  <c r="S246" i="3"/>
  <c r="S245" i="3"/>
  <c r="S244" i="3"/>
  <c r="S243" i="3"/>
  <c r="S242" i="3"/>
  <c r="S241" i="3"/>
  <c r="S240" i="3"/>
  <c r="S238" i="3"/>
  <c r="S237" i="3"/>
  <c r="S236" i="3"/>
  <c r="S235" i="3"/>
  <c r="S234" i="3"/>
  <c r="Q385" i="3" s="1"/>
  <c r="S233" i="3"/>
  <c r="Q386" i="3" s="1"/>
  <c r="S232" i="3"/>
  <c r="S230" i="3"/>
  <c r="S229" i="3"/>
  <c r="S228" i="3"/>
  <c r="S227" i="3"/>
  <c r="S224" i="3"/>
  <c r="S226" i="3"/>
  <c r="S210" i="3"/>
  <c r="S209" i="3"/>
  <c r="S208" i="3"/>
  <c r="S207" i="3"/>
  <c r="S206" i="3"/>
  <c r="S205" i="3"/>
  <c r="S204" i="3"/>
  <c r="S225" i="3"/>
  <c r="S202" i="3"/>
  <c r="S201" i="3"/>
  <c r="S200" i="3"/>
  <c r="S199" i="3"/>
  <c r="S198" i="3"/>
  <c r="S197" i="3"/>
  <c r="S196" i="3"/>
  <c r="S194" i="3"/>
  <c r="S193" i="3"/>
  <c r="S192" i="3"/>
  <c r="S191" i="3"/>
  <c r="S190" i="3"/>
  <c r="S188" i="3"/>
  <c r="S189" i="3"/>
  <c r="X246" i="3"/>
  <c r="X245" i="3"/>
  <c r="X244" i="3"/>
  <c r="X243" i="3"/>
  <c r="X242" i="3"/>
  <c r="X241" i="3"/>
  <c r="X240" i="3"/>
  <c r="X226" i="3"/>
  <c r="X238" i="3"/>
  <c r="X236" i="3"/>
  <c r="X234" i="3"/>
  <c r="X232" i="3"/>
  <c r="X229" i="3"/>
  <c r="X225" i="3"/>
  <c r="X224" i="3"/>
  <c r="X237" i="3"/>
  <c r="X235" i="3"/>
  <c r="X233" i="3"/>
  <c r="X230" i="3"/>
  <c r="X228" i="3"/>
  <c r="X227" i="3"/>
  <c r="X188" i="3"/>
  <c r="X210" i="3"/>
  <c r="X208" i="3"/>
  <c r="X206" i="3"/>
  <c r="X204" i="3"/>
  <c r="X209" i="3"/>
  <c r="X207" i="3"/>
  <c r="X205" i="3"/>
  <c r="X202" i="3"/>
  <c r="X189" i="3"/>
  <c r="X201" i="3"/>
  <c r="X197" i="3"/>
  <c r="X192" i="3"/>
  <c r="X198" i="3"/>
  <c r="X193" i="3"/>
  <c r="X200" i="3"/>
  <c r="X196" i="3"/>
  <c r="X191" i="3"/>
  <c r="X199" i="3"/>
  <c r="X194" i="3"/>
  <c r="X190" i="3"/>
  <c r="P214" i="2"/>
  <c r="P247" i="2"/>
  <c r="M159" i="2"/>
  <c r="M145" i="2"/>
  <c r="F192" i="3"/>
  <c r="F201" i="3"/>
  <c r="F240" i="3"/>
  <c r="F206" i="3"/>
  <c r="F234" i="3"/>
  <c r="I158" i="2"/>
  <c r="I144" i="2"/>
  <c r="H246" i="3"/>
  <c r="H245" i="3"/>
  <c r="H244" i="3"/>
  <c r="H243" i="3"/>
  <c r="H242" i="3"/>
  <c r="H241" i="3"/>
  <c r="H240" i="3"/>
  <c r="H228" i="3"/>
  <c r="H238" i="3"/>
  <c r="H236" i="3"/>
  <c r="H234" i="3"/>
  <c r="H232" i="3"/>
  <c r="H229" i="3"/>
  <c r="H227" i="3"/>
  <c r="H225" i="3"/>
  <c r="H224" i="3"/>
  <c r="H237" i="3"/>
  <c r="H235" i="3"/>
  <c r="H233" i="3"/>
  <c r="H230" i="3"/>
  <c r="H226" i="3"/>
  <c r="H188" i="3"/>
  <c r="H210" i="3"/>
  <c r="H208" i="3"/>
  <c r="H206" i="3"/>
  <c r="H204" i="3"/>
  <c r="H209" i="3"/>
  <c r="H207" i="3"/>
  <c r="H205" i="3"/>
  <c r="H189" i="3"/>
  <c r="H199" i="3"/>
  <c r="H194" i="3"/>
  <c r="H190" i="3"/>
  <c r="H200" i="3"/>
  <c r="H196" i="3"/>
  <c r="H191" i="3"/>
  <c r="H202" i="3"/>
  <c r="H198" i="3"/>
  <c r="H193" i="3"/>
  <c r="H197" i="3"/>
  <c r="H192" i="3"/>
  <c r="H201" i="3"/>
  <c r="N244" i="3"/>
  <c r="N243" i="3"/>
  <c r="N226" i="3"/>
  <c r="N242" i="3"/>
  <c r="N241" i="3"/>
  <c r="N237" i="3"/>
  <c r="N235" i="3"/>
  <c r="N233" i="3"/>
  <c r="N230" i="3"/>
  <c r="N210" i="3"/>
  <c r="N209" i="3"/>
  <c r="N208" i="3"/>
  <c r="N207" i="3"/>
  <c r="N206" i="3"/>
  <c r="N205" i="3"/>
  <c r="N204" i="3"/>
  <c r="N240" i="3"/>
  <c r="N228" i="3"/>
  <c r="N225" i="3"/>
  <c r="N227" i="3"/>
  <c r="N246" i="3"/>
  <c r="N224" i="3"/>
  <c r="N245" i="3"/>
  <c r="N238" i="3"/>
  <c r="N236" i="3"/>
  <c r="N234" i="3"/>
  <c r="N232" i="3"/>
  <c r="N229" i="3"/>
  <c r="N189" i="3"/>
  <c r="N188" i="3"/>
  <c r="N202" i="3"/>
  <c r="N201" i="3"/>
  <c r="N200" i="3"/>
  <c r="N199" i="3"/>
  <c r="N198" i="3"/>
  <c r="N197" i="3"/>
  <c r="N196" i="3"/>
  <c r="N194" i="3"/>
  <c r="N193" i="3"/>
  <c r="N192" i="3"/>
  <c r="N191" i="3"/>
  <c r="N190" i="3"/>
  <c r="P266" i="2"/>
  <c r="P251" i="2"/>
  <c r="P215" i="2"/>
  <c r="P183" i="2"/>
  <c r="P250" i="2"/>
  <c r="P265" i="2"/>
  <c r="P217" i="2"/>
  <c r="P182" i="2"/>
  <c r="P249" i="2"/>
  <c r="P216" i="2"/>
  <c r="P267" i="2"/>
  <c r="P184" i="2"/>
  <c r="P263" i="2"/>
  <c r="P248" i="2"/>
  <c r="H277" i="2"/>
  <c r="J21" i="1"/>
  <c r="M144" i="2"/>
  <c r="M158" i="2"/>
  <c r="F193" i="3"/>
  <c r="F202" i="3"/>
  <c r="F224" i="3"/>
  <c r="F207" i="3"/>
  <c r="F236" i="3"/>
  <c r="I159" i="2"/>
  <c r="I145" i="2"/>
  <c r="I246" i="3"/>
  <c r="I245" i="3"/>
  <c r="I238" i="3"/>
  <c r="I236" i="3"/>
  <c r="I234" i="3"/>
  <c r="I232" i="3"/>
  <c r="I229" i="3"/>
  <c r="I227" i="3"/>
  <c r="I225" i="3"/>
  <c r="I244" i="3"/>
  <c r="I243" i="3"/>
  <c r="I224" i="3"/>
  <c r="I242" i="3"/>
  <c r="I241" i="3"/>
  <c r="I237" i="3"/>
  <c r="I235" i="3"/>
  <c r="I233" i="3"/>
  <c r="I230" i="3"/>
  <c r="I240" i="3"/>
  <c r="I226" i="3"/>
  <c r="I228" i="3"/>
  <c r="I188" i="3"/>
  <c r="I210" i="3"/>
  <c r="I208" i="3"/>
  <c r="I206" i="3"/>
  <c r="I204" i="3"/>
  <c r="I189" i="3"/>
  <c r="I199" i="3"/>
  <c r="I194" i="3"/>
  <c r="I190" i="3"/>
  <c r="I207" i="3"/>
  <c r="I200" i="3"/>
  <c r="I196" i="3"/>
  <c r="I191" i="3"/>
  <c r="I209" i="3"/>
  <c r="I201" i="3"/>
  <c r="I197" i="3"/>
  <c r="I192" i="3"/>
  <c r="I202" i="3"/>
  <c r="I198" i="3"/>
  <c r="I193" i="3"/>
  <c r="I205" i="3"/>
  <c r="E144" i="2"/>
  <c r="E158" i="2"/>
  <c r="P179" i="2"/>
  <c r="P212" i="2"/>
  <c r="F158" i="2"/>
  <c r="F144" i="2"/>
  <c r="Y240" i="3"/>
  <c r="Y238" i="3"/>
  <c r="Y236" i="3"/>
  <c r="Y234" i="3"/>
  <c r="S385" i="3" s="1"/>
  <c r="Y232" i="3"/>
  <c r="Y229" i="3"/>
  <c r="Y225" i="3"/>
  <c r="Y246" i="3"/>
  <c r="Y245" i="3"/>
  <c r="Y224" i="3"/>
  <c r="Y244" i="3"/>
  <c r="Y243" i="3"/>
  <c r="Y237" i="3"/>
  <c r="Y235" i="3"/>
  <c r="Y233" i="3"/>
  <c r="S386" i="3" s="1"/>
  <c r="Y230" i="3"/>
  <c r="Y228" i="3"/>
  <c r="Y227" i="3"/>
  <c r="Y242" i="3"/>
  <c r="Y241" i="3"/>
  <c r="Y226" i="3"/>
  <c r="Y188" i="3"/>
  <c r="Y210" i="3"/>
  <c r="Y208" i="3"/>
  <c r="Y206" i="3"/>
  <c r="Y204" i="3"/>
  <c r="Y189" i="3"/>
  <c r="Y201" i="3"/>
  <c r="Y197" i="3"/>
  <c r="Y192" i="3"/>
  <c r="Y209" i="3"/>
  <c r="Y198" i="3"/>
  <c r="Y193" i="3"/>
  <c r="Y202" i="3"/>
  <c r="Y199" i="3"/>
  <c r="Y194" i="3"/>
  <c r="Y190" i="3"/>
  <c r="Y200" i="3"/>
  <c r="Y196" i="3"/>
  <c r="Y191" i="3"/>
  <c r="Y207" i="3"/>
  <c r="Y205" i="3"/>
  <c r="F194" i="3"/>
  <c r="F188" i="3"/>
  <c r="F241" i="3"/>
  <c r="F208" i="3"/>
  <c r="F238" i="3"/>
  <c r="J211" i="2"/>
  <c r="J181" i="2"/>
  <c r="J178" i="2"/>
  <c r="J262" i="2"/>
  <c r="J248" i="2"/>
  <c r="J214" i="2"/>
  <c r="J246" i="2"/>
  <c r="J213" i="2"/>
  <c r="J179" i="2"/>
  <c r="J271" i="2"/>
  <c r="J263" i="2"/>
  <c r="J261" i="2"/>
  <c r="J247" i="2"/>
  <c r="J180" i="2"/>
  <c r="J264" i="2"/>
  <c r="J245" i="2"/>
  <c r="J212" i="2"/>
  <c r="E159" i="2"/>
  <c r="E145" i="2"/>
  <c r="P181" i="2"/>
  <c r="P245" i="2"/>
  <c r="F159" i="2"/>
  <c r="F145" i="2"/>
  <c r="L158" i="2"/>
  <c r="L144" i="2"/>
  <c r="AB246" i="3"/>
  <c r="AB245" i="3"/>
  <c r="AB244" i="3"/>
  <c r="AB243" i="3"/>
  <c r="AB242" i="3"/>
  <c r="AB241" i="3"/>
  <c r="AB240" i="3"/>
  <c r="AB238" i="3"/>
  <c r="AB237" i="3"/>
  <c r="AB236" i="3"/>
  <c r="AB235" i="3"/>
  <c r="AB234" i="3"/>
  <c r="T385" i="3" s="1"/>
  <c r="AB233" i="3"/>
  <c r="T386" i="3" s="1"/>
  <c r="AB232" i="3"/>
  <c r="AB230" i="3"/>
  <c r="AB229" i="3"/>
  <c r="AB228" i="3"/>
  <c r="AB224" i="3"/>
  <c r="AB227" i="3"/>
  <c r="AB226" i="3"/>
  <c r="AB225" i="3"/>
  <c r="AB210" i="3"/>
  <c r="AB208" i="3"/>
  <c r="AB206" i="3"/>
  <c r="AB204" i="3"/>
  <c r="AB201" i="3"/>
  <c r="AB200" i="3"/>
  <c r="AB199" i="3"/>
  <c r="AB198" i="3"/>
  <c r="AB197" i="3"/>
  <c r="AB196" i="3"/>
  <c r="AB194" i="3"/>
  <c r="AB193" i="3"/>
  <c r="AB192" i="3"/>
  <c r="AB191" i="3"/>
  <c r="AB190" i="3"/>
  <c r="AB189" i="3"/>
  <c r="AB209" i="3"/>
  <c r="AB202" i="3"/>
  <c r="AB205" i="3"/>
  <c r="AB188" i="3"/>
  <c r="AB207" i="3"/>
  <c r="F196" i="3"/>
  <c r="F189" i="3"/>
  <c r="F242" i="3"/>
  <c r="F209" i="3"/>
  <c r="F244" i="3"/>
  <c r="N158" i="2"/>
  <c r="N144" i="2"/>
  <c r="K246" i="3"/>
  <c r="K245" i="3"/>
  <c r="K244" i="3"/>
  <c r="K243" i="3"/>
  <c r="K242" i="3"/>
  <c r="K241" i="3"/>
  <c r="K240" i="3"/>
  <c r="K238" i="3"/>
  <c r="K237" i="3"/>
  <c r="K236" i="3"/>
  <c r="K235" i="3"/>
  <c r="K234" i="3"/>
  <c r="K233" i="3"/>
  <c r="K232" i="3"/>
  <c r="K230" i="3"/>
  <c r="K229" i="3"/>
  <c r="K228" i="3"/>
  <c r="K227" i="3"/>
  <c r="K224" i="3"/>
  <c r="K226" i="3"/>
  <c r="K210" i="3"/>
  <c r="K209" i="3"/>
  <c r="K208" i="3"/>
  <c r="K207" i="3"/>
  <c r="K206" i="3"/>
  <c r="K205" i="3"/>
  <c r="K204" i="3"/>
  <c r="K225" i="3"/>
  <c r="K202" i="3"/>
  <c r="K201" i="3"/>
  <c r="K200" i="3"/>
  <c r="K199" i="3"/>
  <c r="K198" i="3"/>
  <c r="K197" i="3"/>
  <c r="K196" i="3"/>
  <c r="K194" i="3"/>
  <c r="K193" i="3"/>
  <c r="K192" i="3"/>
  <c r="K191" i="3"/>
  <c r="K190" i="3"/>
  <c r="K188" i="3"/>
  <c r="K189" i="3"/>
  <c r="P246" i="3"/>
  <c r="P245" i="3"/>
  <c r="P244" i="3"/>
  <c r="P243" i="3"/>
  <c r="P242" i="3"/>
  <c r="P241" i="3"/>
  <c r="P240" i="3"/>
  <c r="P237" i="3"/>
  <c r="P235" i="3"/>
  <c r="P233" i="3"/>
  <c r="P230" i="3"/>
  <c r="P225" i="3"/>
  <c r="P228" i="3"/>
  <c r="P227" i="3"/>
  <c r="P224" i="3"/>
  <c r="P238" i="3"/>
  <c r="P236" i="3"/>
  <c r="P234" i="3"/>
  <c r="P232" i="3"/>
  <c r="P229" i="3"/>
  <c r="P226" i="3"/>
  <c r="P188" i="3"/>
  <c r="P209" i="3"/>
  <c r="P207" i="3"/>
  <c r="P205" i="3"/>
  <c r="P210" i="3"/>
  <c r="P208" i="3"/>
  <c r="P206" i="3"/>
  <c r="P204" i="3"/>
  <c r="P189" i="3"/>
  <c r="P200" i="3"/>
  <c r="P196" i="3"/>
  <c r="P191" i="3"/>
  <c r="P201" i="3"/>
  <c r="P197" i="3"/>
  <c r="P192" i="3"/>
  <c r="P199" i="3"/>
  <c r="P194" i="3"/>
  <c r="P190" i="3"/>
  <c r="P198" i="3"/>
  <c r="P193" i="3"/>
  <c r="P202" i="3"/>
  <c r="O246" i="3"/>
  <c r="O245" i="3"/>
  <c r="O244" i="3"/>
  <c r="O243" i="3"/>
  <c r="O242" i="3"/>
  <c r="O241" i="3"/>
  <c r="O240" i="3"/>
  <c r="O238" i="3"/>
  <c r="O237" i="3"/>
  <c r="O236" i="3"/>
  <c r="O235" i="3"/>
  <c r="O234" i="3"/>
  <c r="O233" i="3"/>
  <c r="O232" i="3"/>
  <c r="O230" i="3"/>
  <c r="O229" i="3"/>
  <c r="O228" i="3"/>
  <c r="O227" i="3"/>
  <c r="O226" i="3"/>
  <c r="O210" i="3"/>
  <c r="O209" i="3"/>
  <c r="O208" i="3"/>
  <c r="O207" i="3"/>
  <c r="O206" i="3"/>
  <c r="O205" i="3"/>
  <c r="O204" i="3"/>
  <c r="O225" i="3"/>
  <c r="O224" i="3"/>
  <c r="O189" i="3"/>
  <c r="O188" i="3"/>
  <c r="O202" i="3"/>
  <c r="O201" i="3"/>
  <c r="O200" i="3"/>
  <c r="O199" i="3"/>
  <c r="O198" i="3"/>
  <c r="O197" i="3"/>
  <c r="O196" i="3"/>
  <c r="O194" i="3"/>
  <c r="O193" i="3"/>
  <c r="O192" i="3"/>
  <c r="O191" i="3"/>
  <c r="O190" i="3"/>
  <c r="V241" i="3"/>
  <c r="V240" i="3"/>
  <c r="V226" i="3"/>
  <c r="V246" i="3"/>
  <c r="V238" i="3"/>
  <c r="V236" i="3"/>
  <c r="V234" i="3"/>
  <c r="R385" i="3" s="1"/>
  <c r="V232" i="3"/>
  <c r="V229" i="3"/>
  <c r="V210" i="3"/>
  <c r="V209" i="3"/>
  <c r="V208" i="3"/>
  <c r="V207" i="3"/>
  <c r="V206" i="3"/>
  <c r="V205" i="3"/>
  <c r="V204" i="3"/>
  <c r="V202" i="3"/>
  <c r="V245" i="3"/>
  <c r="V225" i="3"/>
  <c r="V244" i="3"/>
  <c r="V243" i="3"/>
  <c r="V224" i="3"/>
  <c r="V242" i="3"/>
  <c r="V237" i="3"/>
  <c r="V235" i="3"/>
  <c r="V233" i="3"/>
  <c r="R386" i="3" s="1"/>
  <c r="V230" i="3"/>
  <c r="V228" i="3"/>
  <c r="V227" i="3"/>
  <c r="V189" i="3"/>
  <c r="V188" i="3"/>
  <c r="V201" i="3"/>
  <c r="V200" i="3"/>
  <c r="V199" i="3"/>
  <c r="V198" i="3"/>
  <c r="V197" i="3"/>
  <c r="V196" i="3"/>
  <c r="V194" i="3"/>
  <c r="V193" i="3"/>
  <c r="V192" i="3"/>
  <c r="V191" i="3"/>
  <c r="V190" i="3"/>
  <c r="P213" i="2"/>
  <c r="P264" i="2"/>
  <c r="L159" i="2"/>
  <c r="L145" i="2"/>
  <c r="F197" i="3"/>
  <c r="F230" i="3"/>
  <c r="F225" i="3"/>
  <c r="F210" i="3"/>
  <c r="F245" i="3"/>
  <c r="N159" i="2"/>
  <c r="N145" i="2"/>
  <c r="M246" i="3"/>
  <c r="M245" i="3"/>
  <c r="M244" i="3"/>
  <c r="M243" i="3"/>
  <c r="M242" i="3"/>
  <c r="M241" i="3"/>
  <c r="M240" i="3"/>
  <c r="M238" i="3"/>
  <c r="M237" i="3"/>
  <c r="M236" i="3"/>
  <c r="M235" i="3"/>
  <c r="M234" i="3"/>
  <c r="M233" i="3"/>
  <c r="M232" i="3"/>
  <c r="M230" i="3"/>
  <c r="M229" i="3"/>
  <c r="M226" i="3"/>
  <c r="M228" i="3"/>
  <c r="M225" i="3"/>
  <c r="M227" i="3"/>
  <c r="M224" i="3"/>
  <c r="M202" i="3"/>
  <c r="M201" i="3"/>
  <c r="M200" i="3"/>
  <c r="M199" i="3"/>
  <c r="M198" i="3"/>
  <c r="M197" i="3"/>
  <c r="M196" i="3"/>
  <c r="M194" i="3"/>
  <c r="M193" i="3"/>
  <c r="M192" i="3"/>
  <c r="M191" i="3"/>
  <c r="M190" i="3"/>
  <c r="M189" i="3"/>
  <c r="M209" i="3"/>
  <c r="M207" i="3"/>
  <c r="M205" i="3"/>
  <c r="M210" i="3"/>
  <c r="M208" i="3"/>
  <c r="M206" i="3"/>
  <c r="M204" i="3"/>
  <c r="M188" i="3"/>
  <c r="T246" i="3"/>
  <c r="T245" i="3"/>
  <c r="T244" i="3"/>
  <c r="T243" i="3"/>
  <c r="T242" i="3"/>
  <c r="T241" i="3"/>
  <c r="T240" i="3"/>
  <c r="T238" i="3"/>
  <c r="T237" i="3"/>
  <c r="T236" i="3"/>
  <c r="T235" i="3"/>
  <c r="T234" i="3"/>
  <c r="T233" i="3"/>
  <c r="T232" i="3"/>
  <c r="T230" i="3"/>
  <c r="T229" i="3"/>
  <c r="T228" i="3"/>
  <c r="T224" i="3"/>
  <c r="T227" i="3"/>
  <c r="T226" i="3"/>
  <c r="T225" i="3"/>
  <c r="T209" i="3"/>
  <c r="T207" i="3"/>
  <c r="T205" i="3"/>
  <c r="T202" i="3"/>
  <c r="T201" i="3"/>
  <c r="T200" i="3"/>
  <c r="T199" i="3"/>
  <c r="T198" i="3"/>
  <c r="T197" i="3"/>
  <c r="T196" i="3"/>
  <c r="T194" i="3"/>
  <c r="T193" i="3"/>
  <c r="T192" i="3"/>
  <c r="T191" i="3"/>
  <c r="T190" i="3"/>
  <c r="T189" i="3"/>
  <c r="T204" i="3"/>
  <c r="T206" i="3"/>
  <c r="T208" i="3"/>
  <c r="T210" i="3"/>
  <c r="T188" i="3"/>
  <c r="P246" i="2"/>
  <c r="P180" i="2"/>
  <c r="Z238" i="3"/>
  <c r="Z236" i="3"/>
  <c r="Z234" i="3"/>
  <c r="Z232" i="3"/>
  <c r="Z229" i="3"/>
  <c r="Z225" i="3"/>
  <c r="Z246" i="3"/>
  <c r="Z245" i="3"/>
  <c r="Z224" i="3"/>
  <c r="Z244" i="3"/>
  <c r="Z243" i="3"/>
  <c r="Z237" i="3"/>
  <c r="Z235" i="3"/>
  <c r="Z233" i="3"/>
  <c r="Z230" i="3"/>
  <c r="Z228" i="3"/>
  <c r="Z227" i="3"/>
  <c r="Z242" i="3"/>
  <c r="Z241" i="3"/>
  <c r="Z226" i="3"/>
  <c r="Z240" i="3"/>
  <c r="Z210" i="3"/>
  <c r="Z209" i="3"/>
  <c r="Z208" i="3"/>
  <c r="Z207" i="3"/>
  <c r="Z206" i="3"/>
  <c r="Z205" i="3"/>
  <c r="Z204" i="3"/>
  <c r="Z202" i="3"/>
  <c r="Z201" i="3"/>
  <c r="Z200" i="3"/>
  <c r="Z199" i="3"/>
  <c r="Z198" i="3"/>
  <c r="Z197" i="3"/>
  <c r="Z196" i="3"/>
  <c r="Z194" i="3"/>
  <c r="Z193" i="3"/>
  <c r="Z192" i="3"/>
  <c r="Z191" i="3"/>
  <c r="Z190" i="3"/>
  <c r="Z188" i="3"/>
  <c r="Z189" i="3"/>
  <c r="F198" i="3"/>
  <c r="F233" i="3"/>
  <c r="F243" i="3"/>
  <c r="F227" i="3"/>
  <c r="F226" i="3"/>
  <c r="H266" i="2"/>
  <c r="H215" i="2"/>
  <c r="H183" i="2"/>
  <c r="H250" i="2"/>
  <c r="H265" i="2"/>
  <c r="H217" i="2"/>
  <c r="H182" i="2"/>
  <c r="H249" i="2"/>
  <c r="H216" i="2"/>
  <c r="H267" i="2"/>
  <c r="H184" i="2"/>
  <c r="H251" i="2"/>
  <c r="O159" i="2"/>
  <c r="O145" i="2"/>
  <c r="G246" i="3"/>
  <c r="G245" i="3"/>
  <c r="G244" i="3"/>
  <c r="G243" i="3"/>
  <c r="G242" i="3"/>
  <c r="G241" i="3"/>
  <c r="G240" i="3"/>
  <c r="G238" i="3"/>
  <c r="G237" i="3"/>
  <c r="G236" i="3"/>
  <c r="G235" i="3"/>
  <c r="G234" i="3"/>
  <c r="G233" i="3"/>
  <c r="G232" i="3"/>
  <c r="G230" i="3"/>
  <c r="G229" i="3"/>
  <c r="G228" i="3"/>
  <c r="G227" i="3"/>
  <c r="G226" i="3"/>
  <c r="G210" i="3"/>
  <c r="G209" i="3"/>
  <c r="G208" i="3"/>
  <c r="G207" i="3"/>
  <c r="G206" i="3"/>
  <c r="G205" i="3"/>
  <c r="G204" i="3"/>
  <c r="G225" i="3"/>
  <c r="G224" i="3"/>
  <c r="G189" i="3"/>
  <c r="G188" i="3"/>
  <c r="G202" i="3"/>
  <c r="G201" i="3"/>
  <c r="G200" i="3"/>
  <c r="G199" i="3"/>
  <c r="G198" i="3"/>
  <c r="G197" i="3"/>
  <c r="G196" i="3"/>
  <c r="G194" i="3"/>
  <c r="G193" i="3"/>
  <c r="G192" i="3"/>
  <c r="G191" i="3"/>
  <c r="G190" i="3"/>
  <c r="P262" i="2"/>
  <c r="P261" i="2"/>
  <c r="F190" i="3"/>
  <c r="F199" i="3"/>
  <c r="F235" i="3"/>
  <c r="F204" i="3"/>
  <c r="F229" i="3"/>
  <c r="F228" i="3"/>
  <c r="J251" i="2"/>
  <c r="J249" i="2"/>
  <c r="J183" i="2"/>
  <c r="J250" i="2"/>
  <c r="J265" i="2"/>
  <c r="J217" i="2"/>
  <c r="J182" i="2"/>
  <c r="J267" i="2"/>
  <c r="J216" i="2"/>
  <c r="J184" i="2"/>
  <c r="J215" i="2"/>
  <c r="J266" i="2"/>
  <c r="J245" i="3"/>
  <c r="J238" i="3"/>
  <c r="J236" i="3"/>
  <c r="J234" i="3"/>
  <c r="J232" i="3"/>
  <c r="J229" i="3"/>
  <c r="J227" i="3"/>
  <c r="J225" i="3"/>
  <c r="J244" i="3"/>
  <c r="J243" i="3"/>
  <c r="J224" i="3"/>
  <c r="J242" i="3"/>
  <c r="J241" i="3"/>
  <c r="J237" i="3"/>
  <c r="J235" i="3"/>
  <c r="J233" i="3"/>
  <c r="J230" i="3"/>
  <c r="J240" i="3"/>
  <c r="J226" i="3"/>
  <c r="J228" i="3"/>
  <c r="J246" i="3"/>
  <c r="J210" i="3"/>
  <c r="J209" i="3"/>
  <c r="J208" i="3"/>
  <c r="J207" i="3"/>
  <c r="J206" i="3"/>
  <c r="J205" i="3"/>
  <c r="J204" i="3"/>
  <c r="J202" i="3"/>
  <c r="J201" i="3"/>
  <c r="J200" i="3"/>
  <c r="J199" i="3"/>
  <c r="J198" i="3"/>
  <c r="J197" i="3"/>
  <c r="J196" i="3"/>
  <c r="J194" i="3"/>
  <c r="J193" i="3"/>
  <c r="J192" i="3"/>
  <c r="J191" i="3"/>
  <c r="J190" i="3"/>
  <c r="J188" i="3"/>
  <c r="J189" i="3"/>
  <c r="G159" i="2"/>
  <c r="G145" i="2"/>
  <c r="K158" i="2"/>
  <c r="K144" i="2"/>
  <c r="O158" i="2"/>
  <c r="O144" i="2"/>
  <c r="Q243" i="3"/>
  <c r="Q242" i="3"/>
  <c r="Q237" i="3"/>
  <c r="Q235" i="3"/>
  <c r="Q233" i="3"/>
  <c r="Q230" i="3"/>
  <c r="Q225" i="3"/>
  <c r="Q241" i="3"/>
  <c r="Q228" i="3"/>
  <c r="Q240" i="3"/>
  <c r="Q227" i="3"/>
  <c r="Q224" i="3"/>
  <c r="Q246" i="3"/>
  <c r="Q238" i="3"/>
  <c r="Q236" i="3"/>
  <c r="Q234" i="3"/>
  <c r="Q232" i="3"/>
  <c r="Q229" i="3"/>
  <c r="Q245" i="3"/>
  <c r="Q226" i="3"/>
  <c r="Q244" i="3"/>
  <c r="Q188" i="3"/>
  <c r="Q209" i="3"/>
  <c r="Q207" i="3"/>
  <c r="Q205" i="3"/>
  <c r="Q189" i="3"/>
  <c r="Q200" i="3"/>
  <c r="Q196" i="3"/>
  <c r="Q191" i="3"/>
  <c r="Q204" i="3"/>
  <c r="Q201" i="3"/>
  <c r="Q197" i="3"/>
  <c r="Q192" i="3"/>
  <c r="Q206" i="3"/>
  <c r="Q202" i="3"/>
  <c r="Q198" i="3"/>
  <c r="Q193" i="3"/>
  <c r="Q199" i="3"/>
  <c r="Q194" i="3"/>
  <c r="Q190" i="3"/>
  <c r="Q210" i="3"/>
  <c r="Q208" i="3"/>
  <c r="U246" i="3"/>
  <c r="U245" i="3"/>
  <c r="U244" i="3"/>
  <c r="U243" i="3"/>
  <c r="U242" i="3"/>
  <c r="U241" i="3"/>
  <c r="U240" i="3"/>
  <c r="U238" i="3"/>
  <c r="U237" i="3"/>
  <c r="U236" i="3"/>
  <c r="U235" i="3"/>
  <c r="U234" i="3"/>
  <c r="U233" i="3"/>
  <c r="U232" i="3"/>
  <c r="U230" i="3"/>
  <c r="U229" i="3"/>
  <c r="U228" i="3"/>
  <c r="U227" i="3"/>
  <c r="U226" i="3"/>
  <c r="U225" i="3"/>
  <c r="U224" i="3"/>
  <c r="U202" i="3"/>
  <c r="U201" i="3"/>
  <c r="U200" i="3"/>
  <c r="U199" i="3"/>
  <c r="U198" i="3"/>
  <c r="U197" i="3"/>
  <c r="U196" i="3"/>
  <c r="U194" i="3"/>
  <c r="U193" i="3"/>
  <c r="U192" i="3"/>
  <c r="U191" i="3"/>
  <c r="U190" i="3"/>
  <c r="U189" i="3"/>
  <c r="U210" i="3"/>
  <c r="U208" i="3"/>
  <c r="U206" i="3"/>
  <c r="U204" i="3"/>
  <c r="U209" i="3"/>
  <c r="U207" i="3"/>
  <c r="U205" i="3"/>
  <c r="U188" i="3"/>
  <c r="P178" i="2"/>
  <c r="W246" i="3"/>
  <c r="W245" i="3"/>
  <c r="W244" i="3"/>
  <c r="W243" i="3"/>
  <c r="W242" i="3"/>
  <c r="W241" i="3"/>
  <c r="W240" i="3"/>
  <c r="W238" i="3"/>
  <c r="W237" i="3"/>
  <c r="W236" i="3"/>
  <c r="W235" i="3"/>
  <c r="W234" i="3"/>
  <c r="W233" i="3"/>
  <c r="W232" i="3"/>
  <c r="W230" i="3"/>
  <c r="W229" i="3"/>
  <c r="W228" i="3"/>
  <c r="W227" i="3"/>
  <c r="W226" i="3"/>
  <c r="W210" i="3"/>
  <c r="W209" i="3"/>
  <c r="W208" i="3"/>
  <c r="W207" i="3"/>
  <c r="W206" i="3"/>
  <c r="W205" i="3"/>
  <c r="W204" i="3"/>
  <c r="W225" i="3"/>
  <c r="W224" i="3"/>
  <c r="W189" i="3"/>
  <c r="W188" i="3"/>
  <c r="W201" i="3"/>
  <c r="W200" i="3"/>
  <c r="W199" i="3"/>
  <c r="W198" i="3"/>
  <c r="W197" i="3"/>
  <c r="W196" i="3"/>
  <c r="W194" i="3"/>
  <c r="W193" i="3"/>
  <c r="W192" i="3"/>
  <c r="W191" i="3"/>
  <c r="W190" i="3"/>
  <c r="W202" i="3"/>
  <c r="F191" i="3"/>
  <c r="F200" i="3"/>
  <c r="F237" i="3"/>
  <c r="F232" i="3"/>
  <c r="U215" i="3" l="1"/>
  <c r="U214" i="3"/>
  <c r="K161" i="2"/>
  <c r="K160" i="2"/>
  <c r="J200" i="2"/>
  <c r="I192" i="2"/>
  <c r="H192" i="2"/>
  <c r="F192" i="2"/>
  <c r="P269" i="2"/>
  <c r="P270" i="2"/>
  <c r="G249" i="3"/>
  <c r="G248" i="3"/>
  <c r="Z213" i="3"/>
  <c r="Z212" i="3"/>
  <c r="Z248" i="3"/>
  <c r="Z249" i="3"/>
  <c r="H264" i="3" s="1"/>
  <c r="J34" i="1" s="1"/>
  <c r="M253" i="3"/>
  <c r="M252" i="3"/>
  <c r="O213" i="3"/>
  <c r="O212" i="3"/>
  <c r="H384" i="3"/>
  <c r="O251" i="3"/>
  <c r="O250" i="3"/>
  <c r="P215" i="3"/>
  <c r="P214" i="3"/>
  <c r="H386" i="3" s="1"/>
  <c r="F215" i="3"/>
  <c r="F214" i="3"/>
  <c r="L189" i="2"/>
  <c r="O189" i="2"/>
  <c r="P197" i="2"/>
  <c r="N189" i="2"/>
  <c r="J269" i="2"/>
  <c r="J270" i="2"/>
  <c r="I253" i="3"/>
  <c r="I252" i="3"/>
  <c r="L192" i="2"/>
  <c r="P200" i="2"/>
  <c r="O192" i="2"/>
  <c r="N192" i="2"/>
  <c r="L191" i="2"/>
  <c r="O191" i="2"/>
  <c r="N191" i="2"/>
  <c r="P199" i="2"/>
  <c r="N213" i="3"/>
  <c r="N212" i="3"/>
  <c r="N249" i="3"/>
  <c r="N248" i="3"/>
  <c r="H259" i="3" s="1"/>
  <c r="J29" i="1" s="1"/>
  <c r="H249" i="3"/>
  <c r="F259" i="3" s="1"/>
  <c r="H29" i="1" s="1"/>
  <c r="H248" i="3"/>
  <c r="I161" i="2"/>
  <c r="I160" i="2"/>
  <c r="M217" i="2"/>
  <c r="M215" i="2"/>
  <c r="M249" i="2"/>
  <c r="M216" i="2"/>
  <c r="M184" i="2"/>
  <c r="M267" i="2"/>
  <c r="M251" i="2"/>
  <c r="M266" i="2"/>
  <c r="M183" i="2"/>
  <c r="M250" i="2"/>
  <c r="M182" i="2"/>
  <c r="M265" i="2"/>
  <c r="S253" i="3"/>
  <c r="S252" i="3"/>
  <c r="R213" i="3"/>
  <c r="R212" i="3"/>
  <c r="R253" i="3"/>
  <c r="R252" i="3"/>
  <c r="E249" i="3"/>
  <c r="E248" i="3"/>
  <c r="G262" i="2"/>
  <c r="G247" i="2"/>
  <c r="G211" i="2"/>
  <c r="G227" i="2" s="1"/>
  <c r="G261" i="2"/>
  <c r="G180" i="2"/>
  <c r="G196" i="2" s="1"/>
  <c r="G264" i="2"/>
  <c r="G245" i="2"/>
  <c r="G212" i="2"/>
  <c r="G228" i="2" s="1"/>
  <c r="G248" i="2"/>
  <c r="G214" i="2"/>
  <c r="G230" i="2" s="1"/>
  <c r="G178" i="2"/>
  <c r="G194" i="2" s="1"/>
  <c r="G246" i="2"/>
  <c r="G213" i="2"/>
  <c r="G229" i="2" s="1"/>
  <c r="G181" i="2"/>
  <c r="G197" i="2" s="1"/>
  <c r="G179" i="2"/>
  <c r="G195" i="2" s="1"/>
  <c r="G271" i="2"/>
  <c r="G263" i="2"/>
  <c r="AA249" i="3"/>
  <c r="H265" i="3" s="1"/>
  <c r="J35" i="1" s="1"/>
  <c r="AA248" i="3"/>
  <c r="R387" i="3"/>
  <c r="U251" i="3"/>
  <c r="U250" i="3"/>
  <c r="K264" i="2"/>
  <c r="K212" i="2"/>
  <c r="K262" i="2"/>
  <c r="K248" i="2"/>
  <c r="K214" i="2"/>
  <c r="K246" i="2"/>
  <c r="K213" i="2"/>
  <c r="K179" i="2"/>
  <c r="K181" i="2"/>
  <c r="K271" i="2"/>
  <c r="K263" i="2"/>
  <c r="K261" i="2"/>
  <c r="K247" i="2"/>
  <c r="K211" i="2"/>
  <c r="K180" i="2"/>
  <c r="K245" i="2"/>
  <c r="K178" i="2"/>
  <c r="J251" i="3"/>
  <c r="J250" i="3"/>
  <c r="L188" i="2"/>
  <c r="O188" i="2"/>
  <c r="N188" i="2"/>
  <c r="P196" i="2"/>
  <c r="M251" i="3"/>
  <c r="M250" i="3"/>
  <c r="N221" i="2"/>
  <c r="L221" i="2"/>
  <c r="P229" i="2"/>
  <c r="O221" i="2"/>
  <c r="O215" i="3"/>
  <c r="O214" i="3"/>
  <c r="H387" i="3" s="1"/>
  <c r="P249" i="3"/>
  <c r="P248" i="3"/>
  <c r="P253" i="3"/>
  <c r="P252" i="3"/>
  <c r="K213" i="3"/>
  <c r="K212" i="3"/>
  <c r="AB249" i="3"/>
  <c r="AB248" i="3"/>
  <c r="J194" i="2"/>
  <c r="I186" i="2"/>
  <c r="H186" i="2"/>
  <c r="F186" i="2"/>
  <c r="Y216" i="3"/>
  <c r="Y217" i="3"/>
  <c r="Y249" i="3"/>
  <c r="Y248" i="3"/>
  <c r="I217" i="3"/>
  <c r="I216" i="3"/>
  <c r="O223" i="2"/>
  <c r="N223" i="2"/>
  <c r="L223" i="2"/>
  <c r="P231" i="2"/>
  <c r="N215" i="3"/>
  <c r="N214" i="3"/>
  <c r="H253" i="3"/>
  <c r="H252" i="3"/>
  <c r="I263" i="2"/>
  <c r="I248" i="2"/>
  <c r="I214" i="2"/>
  <c r="I264" i="2"/>
  <c r="I245" i="2"/>
  <c r="I212" i="2"/>
  <c r="I178" i="2"/>
  <c r="I262" i="2"/>
  <c r="I246" i="2"/>
  <c r="I213" i="2"/>
  <c r="I181" i="2"/>
  <c r="I179" i="2"/>
  <c r="I271" i="2"/>
  <c r="I211" i="2"/>
  <c r="I261" i="2"/>
  <c r="I247" i="2"/>
  <c r="I180" i="2"/>
  <c r="S387" i="3"/>
  <c r="X251" i="3"/>
  <c r="X250" i="3"/>
  <c r="S251" i="3"/>
  <c r="S250" i="3"/>
  <c r="Q384" i="3"/>
  <c r="R251" i="3"/>
  <c r="R250" i="3"/>
  <c r="Q387" i="3"/>
  <c r="L249" i="3"/>
  <c r="L248" i="3"/>
  <c r="E215" i="3"/>
  <c r="E214" i="3"/>
  <c r="H214" i="2"/>
  <c r="H211" i="2"/>
  <c r="H247" i="2"/>
  <c r="H178" i="2"/>
  <c r="H261" i="2"/>
  <c r="H262" i="2"/>
  <c r="H180" i="2"/>
  <c r="H246" i="2"/>
  <c r="H264" i="2"/>
  <c r="H213" i="2"/>
  <c r="H245" i="2"/>
  <c r="H181" i="2"/>
  <c r="H212" i="2"/>
  <c r="H179" i="2"/>
  <c r="H248" i="2"/>
  <c r="H263" i="2"/>
  <c r="AA215" i="3"/>
  <c r="AA214" i="3"/>
  <c r="AA217" i="3"/>
  <c r="AA216" i="3"/>
  <c r="U217" i="3"/>
  <c r="U216" i="3"/>
  <c r="Q216" i="3"/>
  <c r="Q217" i="3"/>
  <c r="L186" i="2"/>
  <c r="O186" i="2"/>
  <c r="N186" i="2"/>
  <c r="P194" i="2"/>
  <c r="J232" i="2"/>
  <c r="I224" i="2"/>
  <c r="H224" i="2"/>
  <c r="H232" i="2" s="1"/>
  <c r="F224" i="2"/>
  <c r="W253" i="3"/>
  <c r="W252" i="3"/>
  <c r="U213" i="3"/>
  <c r="U212" i="3"/>
  <c r="Q215" i="3"/>
  <c r="Q214" i="3"/>
  <c r="Q249" i="3"/>
  <c r="Q248" i="3"/>
  <c r="E264" i="3" s="1"/>
  <c r="G34" i="1" s="1"/>
  <c r="J217" i="3"/>
  <c r="J216" i="3"/>
  <c r="G217" i="3"/>
  <c r="G216" i="3"/>
  <c r="M249" i="3"/>
  <c r="M248" i="3"/>
  <c r="V253" i="3"/>
  <c r="V252" i="3"/>
  <c r="O249" i="3"/>
  <c r="H258" i="3" s="1"/>
  <c r="J28" i="1" s="1"/>
  <c r="O248" i="3"/>
  <c r="P212" i="3"/>
  <c r="P213" i="3"/>
  <c r="N161" i="2"/>
  <c r="N251" i="2" s="1"/>
  <c r="N160" i="2"/>
  <c r="N181" i="2" s="1"/>
  <c r="N197" i="2" s="1"/>
  <c r="AB213" i="3"/>
  <c r="AB212" i="3"/>
  <c r="AB217" i="3"/>
  <c r="AB216" i="3"/>
  <c r="E217" i="2"/>
  <c r="E215" i="2"/>
  <c r="E216" i="2"/>
  <c r="E184" i="2"/>
  <c r="E267" i="2"/>
  <c r="E251" i="2"/>
  <c r="E266" i="2"/>
  <c r="E183" i="2"/>
  <c r="E250" i="2"/>
  <c r="E182" i="2"/>
  <c r="E265" i="2"/>
  <c r="E249" i="2"/>
  <c r="F277" i="2"/>
  <c r="H21" i="1"/>
  <c r="F189" i="2"/>
  <c r="J197" i="2"/>
  <c r="I189" i="2"/>
  <c r="H189" i="2"/>
  <c r="Y253" i="3"/>
  <c r="Y252" i="3"/>
  <c r="I214" i="3"/>
  <c r="I215" i="3"/>
  <c r="M245" i="2"/>
  <c r="M213" i="2"/>
  <c r="M179" i="2"/>
  <c r="M181" i="2"/>
  <c r="M271" i="2"/>
  <c r="M263" i="2"/>
  <c r="M261" i="2"/>
  <c r="M247" i="2"/>
  <c r="M211" i="2"/>
  <c r="M180" i="2"/>
  <c r="M264" i="2"/>
  <c r="M212" i="2"/>
  <c r="M262" i="2"/>
  <c r="M248" i="2"/>
  <c r="M214" i="2"/>
  <c r="M178" i="2"/>
  <c r="M246" i="2"/>
  <c r="O224" i="2"/>
  <c r="N224" i="2"/>
  <c r="P232" i="2"/>
  <c r="L224" i="2"/>
  <c r="H213" i="3"/>
  <c r="H212" i="3"/>
  <c r="O222" i="2"/>
  <c r="P230" i="2"/>
  <c r="N222" i="2"/>
  <c r="L222" i="2"/>
  <c r="L217" i="3"/>
  <c r="L216" i="3"/>
  <c r="Q212" i="3"/>
  <c r="Q213" i="3"/>
  <c r="E384" i="3"/>
  <c r="F251" i="3"/>
  <c r="F250" i="3"/>
  <c r="W213" i="3"/>
  <c r="W212" i="3"/>
  <c r="S388" i="3"/>
  <c r="W251" i="3"/>
  <c r="W250" i="3"/>
  <c r="G266" i="3" s="1"/>
  <c r="I36" i="1" s="1"/>
  <c r="G251" i="2"/>
  <c r="G266" i="2"/>
  <c r="G215" i="2"/>
  <c r="G231" i="2" s="1"/>
  <c r="G183" i="2"/>
  <c r="G199" i="2" s="1"/>
  <c r="G250" i="2"/>
  <c r="G265" i="2"/>
  <c r="G217" i="2"/>
  <c r="G233" i="2" s="1"/>
  <c r="G182" i="2"/>
  <c r="G198" i="2" s="1"/>
  <c r="G249" i="2"/>
  <c r="G216" i="2"/>
  <c r="G232" i="2" s="1"/>
  <c r="G267" i="2"/>
  <c r="G184" i="2"/>
  <c r="G200" i="2" s="1"/>
  <c r="J215" i="3"/>
  <c r="J214" i="3"/>
  <c r="F386" i="3" s="1"/>
  <c r="J249" i="3"/>
  <c r="J248" i="3"/>
  <c r="J198" i="2"/>
  <c r="H190" i="2"/>
  <c r="H198" i="2" s="1"/>
  <c r="F190" i="2"/>
  <c r="I190" i="2"/>
  <c r="T212" i="3"/>
  <c r="T213" i="3"/>
  <c r="T249" i="3"/>
  <c r="F264" i="3" s="1"/>
  <c r="H34" i="1" s="1"/>
  <c r="T248" i="3"/>
  <c r="M215" i="3"/>
  <c r="M214" i="3"/>
  <c r="G386" i="3" s="1"/>
  <c r="P216" i="3"/>
  <c r="P217" i="3"/>
  <c r="K253" i="3"/>
  <c r="K252" i="3"/>
  <c r="N261" i="2"/>
  <c r="N246" i="2"/>
  <c r="N180" i="2"/>
  <c r="N196" i="2" s="1"/>
  <c r="N213" i="2"/>
  <c r="N229" i="2" s="1"/>
  <c r="N179" i="2"/>
  <c r="N271" i="2"/>
  <c r="N263" i="2"/>
  <c r="N247" i="2"/>
  <c r="N211" i="2"/>
  <c r="N227" i="2" s="1"/>
  <c r="N264" i="2"/>
  <c r="N245" i="2"/>
  <c r="N212" i="2"/>
  <c r="N262" i="2"/>
  <c r="N248" i="2"/>
  <c r="N214" i="2"/>
  <c r="N178" i="2"/>
  <c r="N194" i="2" s="1"/>
  <c r="I220" i="2"/>
  <c r="H220" i="2"/>
  <c r="J228" i="2"/>
  <c r="F220" i="2"/>
  <c r="I187" i="2"/>
  <c r="H187" i="2"/>
  <c r="J195" i="2"/>
  <c r="F187" i="2"/>
  <c r="I219" i="2"/>
  <c r="H219" i="2"/>
  <c r="F219" i="2"/>
  <c r="J227" i="2"/>
  <c r="H385" i="3"/>
  <c r="N251" i="3"/>
  <c r="N250" i="3"/>
  <c r="X216" i="3"/>
  <c r="X217" i="3"/>
  <c r="L213" i="3"/>
  <c r="L212" i="3"/>
  <c r="L215" i="3"/>
  <c r="L214" i="3"/>
  <c r="G387" i="3" s="1"/>
  <c r="E213" i="3"/>
  <c r="E212" i="3"/>
  <c r="AA213" i="3"/>
  <c r="AA212" i="3"/>
  <c r="W249" i="3"/>
  <c r="W248" i="3"/>
  <c r="G264" i="3" s="1"/>
  <c r="I34" i="1" s="1"/>
  <c r="U253" i="3"/>
  <c r="U252" i="3"/>
  <c r="Q252" i="3"/>
  <c r="Q253" i="3"/>
  <c r="J253" i="3"/>
  <c r="J252" i="3"/>
  <c r="F225" i="2"/>
  <c r="I225" i="2"/>
  <c r="J233" i="2"/>
  <c r="H225" i="2"/>
  <c r="H233" i="2" s="1"/>
  <c r="F217" i="3"/>
  <c r="F216" i="3"/>
  <c r="Z253" i="3"/>
  <c r="Z252" i="3"/>
  <c r="V217" i="3"/>
  <c r="V216" i="3"/>
  <c r="V250" i="3"/>
  <c r="R384" i="3"/>
  <c r="V251" i="3"/>
  <c r="O217" i="3"/>
  <c r="O216" i="3"/>
  <c r="K251" i="3"/>
  <c r="K250" i="3"/>
  <c r="G385" i="3"/>
  <c r="AB215" i="3"/>
  <c r="AB214" i="3"/>
  <c r="AB253" i="3"/>
  <c r="AB252" i="3"/>
  <c r="L178" i="2"/>
  <c r="L246" i="2"/>
  <c r="L213" i="2"/>
  <c r="L229" i="2" s="1"/>
  <c r="L179" i="2"/>
  <c r="L181" i="2"/>
  <c r="L197" i="2" s="1"/>
  <c r="L271" i="2"/>
  <c r="L263" i="2"/>
  <c r="L261" i="2"/>
  <c r="L247" i="2"/>
  <c r="L211" i="2"/>
  <c r="L227" i="2" s="1"/>
  <c r="L180" i="2"/>
  <c r="L196" i="2" s="1"/>
  <c r="L245" i="2"/>
  <c r="L264" i="2"/>
  <c r="L212" i="2"/>
  <c r="L262" i="2"/>
  <c r="L248" i="2"/>
  <c r="L214" i="2"/>
  <c r="L230" i="2" s="1"/>
  <c r="J254" i="2"/>
  <c r="J253" i="2"/>
  <c r="J229" i="2"/>
  <c r="I221" i="2"/>
  <c r="H221" i="2"/>
  <c r="F221" i="2"/>
  <c r="Y215" i="3"/>
  <c r="Y214" i="3"/>
  <c r="F261" i="2"/>
  <c r="F246" i="2"/>
  <c r="F180" i="2"/>
  <c r="F271" i="2"/>
  <c r="F263" i="2"/>
  <c r="F247" i="2"/>
  <c r="F211" i="2"/>
  <c r="F227" i="2" s="1"/>
  <c r="F264" i="2"/>
  <c r="F245" i="2"/>
  <c r="F212" i="2"/>
  <c r="F228" i="2" s="1"/>
  <c r="F262" i="2"/>
  <c r="F248" i="2"/>
  <c r="F214" i="2"/>
  <c r="F178" i="2"/>
  <c r="F194" i="2" s="1"/>
  <c r="F213" i="2"/>
  <c r="F229" i="2" s="1"/>
  <c r="F181" i="2"/>
  <c r="F179" i="2"/>
  <c r="I216" i="2"/>
  <c r="I232" i="2" s="1"/>
  <c r="I266" i="2"/>
  <c r="I250" i="2"/>
  <c r="I265" i="2"/>
  <c r="I217" i="2"/>
  <c r="I182" i="2"/>
  <c r="I198" i="2" s="1"/>
  <c r="I249" i="2"/>
  <c r="I267" i="2"/>
  <c r="I184" i="2"/>
  <c r="I200" i="2" s="1"/>
  <c r="I251" i="2"/>
  <c r="I215" i="2"/>
  <c r="I183" i="2"/>
  <c r="L190" i="2"/>
  <c r="P198" i="2"/>
  <c r="O190" i="2"/>
  <c r="N190" i="2"/>
  <c r="H251" i="3"/>
  <c r="H250" i="3"/>
  <c r="F385" i="3"/>
  <c r="F253" i="3"/>
  <c r="F252" i="3"/>
  <c r="S215" i="3"/>
  <c r="S214" i="3"/>
  <c r="S217" i="3"/>
  <c r="S216" i="3"/>
  <c r="S249" i="3"/>
  <c r="S248" i="3"/>
  <c r="L253" i="3"/>
  <c r="L252" i="3"/>
  <c r="W215" i="3"/>
  <c r="W214" i="3"/>
  <c r="Q388" i="3"/>
  <c r="Q251" i="3"/>
  <c r="Q250" i="3"/>
  <c r="J213" i="3"/>
  <c r="J212" i="3"/>
  <c r="G253" i="3"/>
  <c r="G252" i="3"/>
  <c r="Z217" i="3"/>
  <c r="Z216" i="3"/>
  <c r="T388" i="3"/>
  <c r="Z251" i="3"/>
  <c r="Z250" i="3"/>
  <c r="M213" i="3"/>
  <c r="M212" i="3"/>
  <c r="V213" i="3"/>
  <c r="V212" i="3"/>
  <c r="P251" i="3"/>
  <c r="P250" i="3"/>
  <c r="AB251" i="3"/>
  <c r="AB250" i="3"/>
  <c r="T384" i="3"/>
  <c r="Y213" i="3"/>
  <c r="Y212" i="3"/>
  <c r="L220" i="2"/>
  <c r="P228" i="2"/>
  <c r="P236" i="2" s="1"/>
  <c r="O220" i="2"/>
  <c r="N220" i="2"/>
  <c r="I213" i="3"/>
  <c r="I212" i="3"/>
  <c r="F384" i="3"/>
  <c r="I251" i="3"/>
  <c r="I250" i="3"/>
  <c r="F260" i="3" s="1"/>
  <c r="H30" i="1" s="1"/>
  <c r="P233" i="2"/>
  <c r="O225" i="2"/>
  <c r="N225" i="2"/>
  <c r="L225" i="2"/>
  <c r="N253" i="3"/>
  <c r="N252" i="3"/>
  <c r="H214" i="3"/>
  <c r="H215" i="3"/>
  <c r="R217" i="3"/>
  <c r="R216" i="3"/>
  <c r="L251" i="3"/>
  <c r="L250" i="3"/>
  <c r="G384" i="3"/>
  <c r="AA253" i="3"/>
  <c r="AA252" i="3"/>
  <c r="Z215" i="3"/>
  <c r="Z214" i="3"/>
  <c r="T215" i="3"/>
  <c r="T214" i="3"/>
  <c r="M217" i="3"/>
  <c r="M216" i="3"/>
  <c r="V249" i="3"/>
  <c r="V248" i="3"/>
  <c r="F250" i="2"/>
  <c r="F184" i="2"/>
  <c r="F200" i="2" s="1"/>
  <c r="F182" i="2"/>
  <c r="F267" i="2"/>
  <c r="F251" i="2"/>
  <c r="F266" i="2"/>
  <c r="F215" i="2"/>
  <c r="F183" i="2"/>
  <c r="F265" i="2"/>
  <c r="F217" i="2"/>
  <c r="F249" i="2"/>
  <c r="F216" i="2"/>
  <c r="F232" i="2" s="1"/>
  <c r="J196" i="2"/>
  <c r="I188" i="2"/>
  <c r="H188" i="2"/>
  <c r="F188" i="2"/>
  <c r="I222" i="2"/>
  <c r="H222" i="2"/>
  <c r="F222" i="2"/>
  <c r="J230" i="2"/>
  <c r="S384" i="3"/>
  <c r="Y251" i="3"/>
  <c r="Y250" i="3"/>
  <c r="G268" i="3" s="1"/>
  <c r="I38" i="1" s="1"/>
  <c r="L187" i="2"/>
  <c r="P195" i="2"/>
  <c r="O187" i="2"/>
  <c r="N187" i="2"/>
  <c r="N217" i="3"/>
  <c r="N216" i="3"/>
  <c r="H217" i="3"/>
  <c r="H216" i="3"/>
  <c r="X249" i="3"/>
  <c r="G265" i="3" s="1"/>
  <c r="I35" i="1" s="1"/>
  <c r="X248" i="3"/>
  <c r="X253" i="3"/>
  <c r="X252" i="3"/>
  <c r="S213" i="3"/>
  <c r="S212" i="3"/>
  <c r="R215" i="3"/>
  <c r="R214" i="3"/>
  <c r="R249" i="3"/>
  <c r="R248" i="3"/>
  <c r="E265" i="3" s="1"/>
  <c r="G35" i="1" s="1"/>
  <c r="E253" i="3"/>
  <c r="E252" i="3"/>
  <c r="K265" i="2"/>
  <c r="K217" i="2"/>
  <c r="K182" i="2"/>
  <c r="K249" i="2"/>
  <c r="K267" i="2"/>
  <c r="K216" i="2"/>
  <c r="K184" i="2"/>
  <c r="K251" i="2"/>
  <c r="K215" i="2"/>
  <c r="K266" i="2"/>
  <c r="K183" i="2"/>
  <c r="K250" i="2"/>
  <c r="AA251" i="3"/>
  <c r="AA250" i="3"/>
  <c r="H267" i="3" s="1"/>
  <c r="J37" i="1" s="1"/>
  <c r="T387" i="3"/>
  <c r="O161" i="2"/>
  <c r="O267" i="2" s="1"/>
  <c r="O160" i="2"/>
  <c r="O180" i="2" s="1"/>
  <c r="O196" i="2" s="1"/>
  <c r="G213" i="3"/>
  <c r="G212" i="3"/>
  <c r="G251" i="3"/>
  <c r="G250" i="3"/>
  <c r="T253" i="3"/>
  <c r="T252" i="3"/>
  <c r="W217" i="3"/>
  <c r="W216" i="3"/>
  <c r="U249" i="3"/>
  <c r="U248" i="3"/>
  <c r="F265" i="3" s="1"/>
  <c r="H35" i="1" s="1"/>
  <c r="O271" i="2"/>
  <c r="O245" i="2"/>
  <c r="O248" i="2"/>
  <c r="O179" i="2"/>
  <c r="O195" i="2" s="1"/>
  <c r="J231" i="2"/>
  <c r="I223" i="2"/>
  <c r="H223" i="2"/>
  <c r="H231" i="2" s="1"/>
  <c r="F223" i="2"/>
  <c r="I191" i="2"/>
  <c r="H191" i="2"/>
  <c r="H199" i="2" s="1"/>
  <c r="F191" i="2"/>
  <c r="J199" i="2"/>
  <c r="G215" i="3"/>
  <c r="G214" i="3"/>
  <c r="H200" i="2"/>
  <c r="T217" i="3"/>
  <c r="T216" i="3"/>
  <c r="T251" i="3"/>
  <c r="T250" i="3"/>
  <c r="F266" i="3" s="1"/>
  <c r="H36" i="1" s="1"/>
  <c r="R388" i="3"/>
  <c r="L267" i="2"/>
  <c r="L265" i="2"/>
  <c r="L249" i="2"/>
  <c r="L216" i="2"/>
  <c r="L232" i="2" s="1"/>
  <c r="L184" i="2"/>
  <c r="L200" i="2" s="1"/>
  <c r="L251" i="2"/>
  <c r="L215" i="2"/>
  <c r="L231" i="2" s="1"/>
  <c r="L266" i="2"/>
  <c r="L183" i="2"/>
  <c r="L199" i="2" s="1"/>
  <c r="L250" i="2"/>
  <c r="L217" i="2"/>
  <c r="L233" i="2" s="1"/>
  <c r="L182" i="2"/>
  <c r="L198" i="2" s="1"/>
  <c r="V215" i="3"/>
  <c r="V214" i="3"/>
  <c r="O253" i="3"/>
  <c r="O252" i="3"/>
  <c r="K215" i="3"/>
  <c r="K214" i="3"/>
  <c r="K217" i="3"/>
  <c r="K216" i="3"/>
  <c r="K249" i="3"/>
  <c r="K248" i="3"/>
  <c r="G259" i="3" s="1"/>
  <c r="I29" i="1" s="1"/>
  <c r="P254" i="2"/>
  <c r="P253" i="2"/>
  <c r="F213" i="3"/>
  <c r="F212" i="3"/>
  <c r="E245" i="2"/>
  <c r="E213" i="2"/>
  <c r="E179" i="2"/>
  <c r="E181" i="2"/>
  <c r="E271" i="2"/>
  <c r="E263" i="2"/>
  <c r="E261" i="2"/>
  <c r="E247" i="2"/>
  <c r="E211" i="2"/>
  <c r="E180" i="2"/>
  <c r="E264" i="2"/>
  <c r="E212" i="2"/>
  <c r="E262" i="2"/>
  <c r="E248" i="2"/>
  <c r="E214" i="2"/>
  <c r="E178" i="2"/>
  <c r="E246" i="2"/>
  <c r="I249" i="3"/>
  <c r="F258" i="3" s="1"/>
  <c r="H28" i="1" s="1"/>
  <c r="I248" i="3"/>
  <c r="F248" i="3"/>
  <c r="F249" i="3"/>
  <c r="X215" i="3"/>
  <c r="X214" i="3"/>
  <c r="X212" i="3"/>
  <c r="X213" i="3"/>
  <c r="E217" i="3"/>
  <c r="E216" i="3"/>
  <c r="E385" i="3"/>
  <c r="E251" i="3"/>
  <c r="E250" i="3"/>
  <c r="H229" i="2" l="1"/>
  <c r="H227" i="2"/>
  <c r="P235" i="2"/>
  <c r="O263" i="2"/>
  <c r="H230" i="2"/>
  <c r="O261" i="2"/>
  <c r="O249" i="2"/>
  <c r="O262" i="2"/>
  <c r="F231" i="2"/>
  <c r="O265" i="2"/>
  <c r="O251" i="2"/>
  <c r="O246" i="2"/>
  <c r="H194" i="2"/>
  <c r="H260" i="3"/>
  <c r="J30" i="1" s="1"/>
  <c r="G261" i="3"/>
  <c r="I31" i="1" s="1"/>
  <c r="H261" i="3"/>
  <c r="J31" i="1" s="1"/>
  <c r="N230" i="2"/>
  <c r="E269" i="3"/>
  <c r="G39" i="1" s="1"/>
  <c r="Q391" i="3"/>
  <c r="H195" i="2"/>
  <c r="G267" i="3"/>
  <c r="I37" i="1" s="1"/>
  <c r="I195" i="2"/>
  <c r="G270" i="2"/>
  <c r="G269" i="2"/>
  <c r="N267" i="2"/>
  <c r="E270" i="2"/>
  <c r="E269" i="2"/>
  <c r="L270" i="2"/>
  <c r="L269" i="2"/>
  <c r="E254" i="2"/>
  <c r="E253" i="2"/>
  <c r="O178" i="2"/>
  <c r="O194" i="2" s="1"/>
  <c r="O211" i="2"/>
  <c r="O227" i="2" s="1"/>
  <c r="F198" i="2"/>
  <c r="O250" i="2"/>
  <c r="I233" i="2"/>
  <c r="G388" i="3"/>
  <c r="G263" i="3"/>
  <c r="I33" i="1" s="1"/>
  <c r="O214" i="2"/>
  <c r="O230" i="2" s="1"/>
  <c r="O247" i="2"/>
  <c r="F233" i="2"/>
  <c r="T391" i="3"/>
  <c r="H269" i="3"/>
  <c r="J39" i="1" s="1"/>
  <c r="O183" i="2"/>
  <c r="O199" i="2" s="1"/>
  <c r="I199" i="2"/>
  <c r="F230" i="2"/>
  <c r="L228" i="2"/>
  <c r="T389" i="3"/>
  <c r="H271" i="3"/>
  <c r="J41" i="1" s="1"/>
  <c r="G277" i="2"/>
  <c r="I21" i="1"/>
  <c r="H228" i="2"/>
  <c r="H269" i="2"/>
  <c r="F280" i="2" s="1"/>
  <c r="H270" i="2"/>
  <c r="I197" i="2"/>
  <c r="I230" i="2"/>
  <c r="G202" i="2"/>
  <c r="G203" i="2"/>
  <c r="G236" i="2"/>
  <c r="G235" i="2"/>
  <c r="N249" i="2"/>
  <c r="N216" i="2"/>
  <c r="N232" i="2" s="1"/>
  <c r="O215" i="2"/>
  <c r="O231" i="2" s="1"/>
  <c r="F268" i="3"/>
  <c r="H38" i="1" s="1"/>
  <c r="N195" i="2"/>
  <c r="M228" i="2"/>
  <c r="K220" i="2"/>
  <c r="E220" i="2"/>
  <c r="E189" i="2"/>
  <c r="E197" i="2" s="1"/>
  <c r="K189" i="2"/>
  <c r="M197" i="2"/>
  <c r="P202" i="2"/>
  <c r="P203" i="2"/>
  <c r="H197" i="2"/>
  <c r="I229" i="2"/>
  <c r="K269" i="2"/>
  <c r="G280" i="2" s="1"/>
  <c r="K270" i="2"/>
  <c r="F278" i="2"/>
  <c r="H22" i="1"/>
  <c r="N217" i="2"/>
  <c r="N233" i="2" s="1"/>
  <c r="N182" i="2"/>
  <c r="N198" i="2" s="1"/>
  <c r="I231" i="2"/>
  <c r="H281" i="2"/>
  <c r="J25" i="1"/>
  <c r="H262" i="3"/>
  <c r="J32" i="1" s="1"/>
  <c r="O212" i="2"/>
  <c r="O228" i="2" s="1"/>
  <c r="F199" i="2"/>
  <c r="F388" i="3"/>
  <c r="F263" i="3"/>
  <c r="H33" i="1" s="1"/>
  <c r="O216" i="2"/>
  <c r="O232" i="2" s="1"/>
  <c r="O266" i="2"/>
  <c r="E266" i="3"/>
  <c r="G36" i="1" s="1"/>
  <c r="F261" i="3"/>
  <c r="H31" i="1" s="1"/>
  <c r="F196" i="2"/>
  <c r="L253" i="2"/>
  <c r="L254" i="2"/>
  <c r="L195" i="2"/>
  <c r="J236" i="2"/>
  <c r="J235" i="2"/>
  <c r="N228" i="2"/>
  <c r="M195" i="2"/>
  <c r="K187" i="2"/>
  <c r="E187" i="2"/>
  <c r="E195" i="2" s="1"/>
  <c r="H254" i="2"/>
  <c r="H253" i="2"/>
  <c r="F283" i="2" s="1"/>
  <c r="E267" i="3"/>
  <c r="G37" i="1" s="1"/>
  <c r="I196" i="2"/>
  <c r="K192" i="2"/>
  <c r="K200" i="2" s="1"/>
  <c r="E192" i="2"/>
  <c r="E200" i="2" s="1"/>
  <c r="M200" i="2"/>
  <c r="F276" i="2"/>
  <c r="H20" i="1"/>
  <c r="N265" i="2"/>
  <c r="N184" i="2"/>
  <c r="N200" i="2" s="1"/>
  <c r="O254" i="2"/>
  <c r="O253" i="2"/>
  <c r="H282" i="2" s="1"/>
  <c r="E270" i="3"/>
  <c r="G40" i="1" s="1"/>
  <c r="Q390" i="3"/>
  <c r="K221" i="2"/>
  <c r="E221" i="2"/>
  <c r="E229" i="2" s="1"/>
  <c r="M229" i="2"/>
  <c r="T390" i="3"/>
  <c r="H270" i="3"/>
  <c r="J40" i="1" s="1"/>
  <c r="M232" i="2"/>
  <c r="K224" i="2"/>
  <c r="K232" i="2" s="1"/>
  <c r="E224" i="2"/>
  <c r="E232" i="2" s="1"/>
  <c r="N183" i="2"/>
  <c r="N199" i="2" s="1"/>
  <c r="N250" i="2"/>
  <c r="N253" i="2" s="1"/>
  <c r="H283" i="2" s="1"/>
  <c r="K228" i="2"/>
  <c r="E228" i="2"/>
  <c r="K198" i="2"/>
  <c r="O182" i="2"/>
  <c r="O198" i="2" s="1"/>
  <c r="O184" i="2"/>
  <c r="O200" i="2" s="1"/>
  <c r="F253" i="2"/>
  <c r="F254" i="2"/>
  <c r="L236" i="2"/>
  <c r="L235" i="2"/>
  <c r="K219" i="2"/>
  <c r="K227" i="2" s="1"/>
  <c r="M227" i="2"/>
  <c r="E219" i="2"/>
  <c r="E227" i="2" s="1"/>
  <c r="I194" i="2"/>
  <c r="J203" i="2"/>
  <c r="J202" i="2"/>
  <c r="G254" i="2"/>
  <c r="G253" i="2"/>
  <c r="G25" i="1" s="1"/>
  <c r="E190" i="2"/>
  <c r="E198" i="2" s="1"/>
  <c r="M198" i="2"/>
  <c r="K190" i="2"/>
  <c r="N215" i="2"/>
  <c r="N231" i="2" s="1"/>
  <c r="F281" i="2"/>
  <c r="H25" i="1"/>
  <c r="E188" i="2"/>
  <c r="E196" i="2" s="1"/>
  <c r="M196" i="2"/>
  <c r="K188" i="2"/>
  <c r="K196" i="2" s="1"/>
  <c r="H236" i="2"/>
  <c r="H235" i="2"/>
  <c r="E277" i="2"/>
  <c r="G21" i="1"/>
  <c r="R389" i="3"/>
  <c r="F271" i="3"/>
  <c r="H41" i="1" s="1"/>
  <c r="O181" i="2"/>
  <c r="O197" i="2" s="1"/>
  <c r="O264" i="2"/>
  <c r="O270" i="2" s="1"/>
  <c r="F195" i="2"/>
  <c r="F270" i="2"/>
  <c r="F269" i="2"/>
  <c r="M253" i="2"/>
  <c r="M254" i="2"/>
  <c r="I270" i="2"/>
  <c r="I269" i="2"/>
  <c r="F279" i="2" s="1"/>
  <c r="K197" i="2"/>
  <c r="O213" i="2"/>
  <c r="O229" i="2" s="1"/>
  <c r="H268" i="3"/>
  <c r="J38" i="1" s="1"/>
  <c r="H266" i="3"/>
  <c r="J36" i="1" s="1"/>
  <c r="O217" i="2"/>
  <c r="O233" i="2" s="1"/>
  <c r="S391" i="3"/>
  <c r="G269" i="3"/>
  <c r="I39" i="1" s="1"/>
  <c r="E271" i="3"/>
  <c r="G41" i="1" s="1"/>
  <c r="Q389" i="3"/>
  <c r="F197" i="2"/>
  <c r="S389" i="3"/>
  <c r="G271" i="3"/>
  <c r="I41" i="1" s="1"/>
  <c r="L194" i="2"/>
  <c r="N235" i="2"/>
  <c r="N236" i="2"/>
  <c r="K186" i="2"/>
  <c r="K194" i="2" s="1"/>
  <c r="M194" i="2"/>
  <c r="E186" i="2"/>
  <c r="E194" i="2" s="1"/>
  <c r="E268" i="3"/>
  <c r="G38" i="1" s="1"/>
  <c r="I227" i="2"/>
  <c r="I228" i="2"/>
  <c r="H388" i="3"/>
  <c r="H263" i="3"/>
  <c r="J33" i="1" s="1"/>
  <c r="K254" i="2"/>
  <c r="K253" i="2"/>
  <c r="G283" i="2" s="1"/>
  <c r="K195" i="2"/>
  <c r="F267" i="3"/>
  <c r="H37" i="1" s="1"/>
  <c r="K223" i="2"/>
  <c r="M231" i="2"/>
  <c r="E223" i="2"/>
  <c r="E231" i="2" s="1"/>
  <c r="N266" i="2"/>
  <c r="H278" i="2"/>
  <c r="J22" i="1"/>
  <c r="R390" i="3"/>
  <c r="F270" i="3"/>
  <c r="H40" i="1" s="1"/>
  <c r="S390" i="3"/>
  <c r="G270" i="3"/>
  <c r="I40" i="1" s="1"/>
  <c r="K231" i="2"/>
  <c r="R391" i="3"/>
  <c r="F269" i="3"/>
  <c r="H39" i="1" s="1"/>
  <c r="F235" i="2"/>
  <c r="F236" i="2"/>
  <c r="M230" i="2"/>
  <c r="K222" i="2"/>
  <c r="K230" i="2" s="1"/>
  <c r="E222" i="2"/>
  <c r="E230" i="2" s="1"/>
  <c r="M270" i="2"/>
  <c r="M269" i="2"/>
  <c r="F387" i="3"/>
  <c r="F262" i="3"/>
  <c r="H32" i="1" s="1"/>
  <c r="H196" i="2"/>
  <c r="H202" i="2" s="1"/>
  <c r="I254" i="2"/>
  <c r="I253" i="2"/>
  <c r="F282" i="2" s="1"/>
  <c r="K229" i="2"/>
  <c r="M199" i="2"/>
  <c r="E191" i="2"/>
  <c r="E199" i="2" s="1"/>
  <c r="K191" i="2"/>
  <c r="K199" i="2" s="1"/>
  <c r="K225" i="2"/>
  <c r="K233" i="2" s="1"/>
  <c r="E225" i="2"/>
  <c r="E233" i="2" s="1"/>
  <c r="M233" i="2"/>
  <c r="H276" i="2"/>
  <c r="J20" i="1"/>
  <c r="H203" i="2" l="1"/>
  <c r="N269" i="2"/>
  <c r="H280" i="2" s="1"/>
  <c r="N202" i="2"/>
  <c r="N203" i="2"/>
  <c r="F202" i="2"/>
  <c r="K203" i="2"/>
  <c r="K202" i="2"/>
  <c r="K236" i="2"/>
  <c r="K235" i="2"/>
  <c r="E203" i="2"/>
  <c r="E202" i="2"/>
  <c r="E235" i="2"/>
  <c r="E236" i="2"/>
  <c r="G278" i="2"/>
  <c r="I22" i="1"/>
  <c r="G276" i="2"/>
  <c r="I20" i="1"/>
  <c r="F203" i="2"/>
  <c r="O269" i="2"/>
  <c r="H279" i="2" s="1"/>
  <c r="L203" i="2"/>
  <c r="L202" i="2"/>
  <c r="I202" i="2"/>
  <c r="I203" i="2"/>
  <c r="N270" i="2"/>
  <c r="E280" i="2"/>
  <c r="G24" i="1"/>
  <c r="I236" i="2"/>
  <c r="I235" i="2"/>
  <c r="G282" i="2"/>
  <c r="I26" i="1"/>
  <c r="G281" i="2"/>
  <c r="I25" i="1"/>
  <c r="M235" i="2"/>
  <c r="M236" i="2"/>
  <c r="O235" i="2"/>
  <c r="O236" i="2"/>
  <c r="E282" i="2"/>
  <c r="G26" i="1"/>
  <c r="E279" i="2"/>
  <c r="G23" i="1"/>
  <c r="N254" i="2"/>
  <c r="E281" i="2"/>
  <c r="O203" i="2"/>
  <c r="O202" i="2"/>
  <c r="G279" i="2"/>
  <c r="I23" i="1"/>
  <c r="E276" i="2"/>
  <c r="G20" i="1"/>
  <c r="M203" i="2"/>
  <c r="M202" i="2"/>
  <c r="E283" i="2"/>
  <c r="G27" i="1"/>
  <c r="E278" i="2"/>
  <c r="G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tc={51EC61B9-A3E4-4DC2-8FD4-082D57EE04AA}</author>
  </authors>
  <commentList>
    <comment ref="E5" authorId="0" shapeId="0" xr:uid="{51EC61B9-A3E4-4DC2-8FD4-082D57EE04AA}">
      <text>
        <t>[Threaded comment]
Your version of Excel allows you to read this threaded comment; however, any edits to it will get removed if the file is opened in a newer version of Excel. Learn more: https://go.microsoft.com/fwlink/?linkid=870924
Comment:
    Frank Van Berge Henegouwen factor: extra safety in specification of support reactions for the contractor</t>
      </text>
    </comment>
  </commentList>
</comments>
</file>

<file path=xl/sharedStrings.xml><?xml version="1.0" encoding="utf-8"?>
<sst xmlns="http://schemas.openxmlformats.org/spreadsheetml/2006/main" count="5496" uniqueCount="1001">
  <si>
    <t>still to be updated</t>
  </si>
  <si>
    <t>max</t>
  </si>
  <si>
    <t>min</t>
  </si>
  <si>
    <t>Bearing Schedule</t>
  </si>
  <si>
    <t>FBH factor:</t>
  </si>
  <si>
    <t>EN 1337-1 Annex B  Table B.1</t>
  </si>
  <si>
    <t>Afronding</t>
  </si>
  <si>
    <t>Toeslag voor onzekerheid temp tijdens inbouw (EN1993-2):</t>
  </si>
  <si>
    <t>C</t>
  </si>
  <si>
    <t>Check what to do, is this included by RTD?</t>
  </si>
  <si>
    <t>Naam oplegging</t>
  </si>
  <si>
    <t>Pijler 10 - Oost</t>
  </si>
  <si>
    <t>Pijler 10 - West</t>
  </si>
  <si>
    <t>Pijler 9 - Oost</t>
  </si>
  <si>
    <t>Pijler 9 - West</t>
  </si>
  <si>
    <t>Type oplegging volgens tabel 1 EN1337-1</t>
  </si>
  <si>
    <t>2.1 / 3.1 / 3.2</t>
  </si>
  <si>
    <t>2.3 of 3.5</t>
  </si>
  <si>
    <t>2.2 / 3.3 / 3.4</t>
  </si>
  <si>
    <t>Aantal</t>
  </si>
  <si>
    <t>Materiaal oplegoppervlak</t>
  </si>
  <si>
    <t>Bovenvlak</t>
  </si>
  <si>
    <t>Staal</t>
  </si>
  <si>
    <t>Ondervlak</t>
  </si>
  <si>
    <t>Mortel/Beton</t>
  </si>
  <si>
    <t>Ontwerpbelasting (kN)</t>
  </si>
  <si>
    <t>Bruikbaarheidsgrenstoestand</t>
  </si>
  <si>
    <t>Vertikaal N</t>
  </si>
  <si>
    <t>max.</t>
  </si>
  <si>
    <t>permanent</t>
  </si>
  <si>
    <t>min.</t>
  </si>
  <si>
    <t>Dwarsrichting Vy,sd</t>
  </si>
  <si>
    <t>-</t>
  </si>
  <si>
    <t>Lengterichting Vx,sd</t>
  </si>
  <si>
    <t>Uiterstegrenstoestand</t>
  </si>
  <si>
    <t>Dwarsrichting Vy,ud</t>
  </si>
  <si>
    <t>Lengterichting Vx,ud</t>
  </si>
  <si>
    <t xml:space="preserve">Verplaatsing (mm)        </t>
  </si>
  <si>
    <t>Onomkeerbaar*</t>
  </si>
  <si>
    <t>Dwarsrichting Uy,sdi</t>
  </si>
  <si>
    <t>verplaatsing ten gevolge van verschil HSB+ZOAB met huidige overlaging</t>
  </si>
  <si>
    <t>displacement as a result of difference between HSB + ZOAB and current transfer</t>
  </si>
  <si>
    <t>Lengterichting Ux,sdi</t>
  </si>
  <si>
    <t>Omkeerbaar[1]</t>
  </si>
  <si>
    <t>Dwarsrichting Uy,sdr</t>
  </si>
  <si>
    <t>Verplaatsingen door variable belastingen</t>
  </si>
  <si>
    <t>Travel by variable loads</t>
  </si>
  <si>
    <t>Lengterichting Ux,sdr</t>
  </si>
  <si>
    <t>[1] OMKEERBARE WAARDEN GELDEN ZOWEL PLUS ALS MIN</t>
  </si>
  <si>
    <t>Dwarsrichting Uy,udr</t>
  </si>
  <si>
    <t>Verplaatsingen door variable belastingen met factoren</t>
  </si>
  <si>
    <t>Movements by variable loads with factors</t>
  </si>
  <si>
    <t>Lengterichting Ux,udr</t>
  </si>
  <si>
    <t>Rotatie (mrad)</t>
  </si>
  <si>
    <t>ax,sdi</t>
  </si>
  <si>
    <t>Rotatie ten gevolge van verschil HSB+ZOAB met huidige overlaging</t>
  </si>
  <si>
    <t>Rotation as a result of difference between HSB + ZOAB and current overlay</t>
  </si>
  <si>
    <t>ay,sdi</t>
  </si>
  <si>
    <t>Omkeerbaar (max in één richting)</t>
  </si>
  <si>
    <t>ax,sdr</t>
  </si>
  <si>
    <t>Verkeer, wind en andere variabele belasting</t>
  </si>
  <si>
    <t>Traffic, wind and other variable loads</t>
  </si>
  <si>
    <t>ay,sdr</t>
  </si>
  <si>
    <t>az,sdr</t>
  </si>
  <si>
    <t>ax,udr</t>
  </si>
  <si>
    <t>ay,udr</t>
  </si>
  <si>
    <t>az,udr</t>
  </si>
  <si>
    <t>Beschikbare afmetingen aansluitende constructie (mm)</t>
  </si>
  <si>
    <t xml:space="preserve">Bovenvlak </t>
  </si>
  <si>
    <t>Dwarsrichting</t>
  </si>
  <si>
    <t>Lengterichting</t>
  </si>
  <si>
    <t xml:space="preserve">Ondervlak </t>
  </si>
  <si>
    <t>G - superstructure</t>
  </si>
  <si>
    <t>Maximale hoogte oplegging** (mm)</t>
  </si>
  <si>
    <t>Minimale afmeting diameter glijvlak (mm):</t>
  </si>
  <si>
    <t>wind, tem, traffic</t>
  </si>
  <si>
    <t>*Onomkeerbare vervormingen betreffen de nominale vervormingen ten gevolge van bijkomende permanente belasting (asfalt, brug meubilair, geleiderails)</t>
  </si>
  <si>
    <t>**Gemeten hart bovenkant (nieuwe) beton tot onderkant staal, uitgegaan van 50mm afvijzelen en zonder vulplaten (maximale dikte vulplaten 100mm).</t>
  </si>
  <si>
    <t>GSA Outputs</t>
  </si>
  <si>
    <t>Reaction forces in [kN]</t>
  </si>
  <si>
    <t>input --&gt;</t>
  </si>
  <si>
    <t>Pier</t>
  </si>
  <si>
    <t>P10</t>
  </si>
  <si>
    <t>P9</t>
  </si>
  <si>
    <t>Side</t>
  </si>
  <si>
    <t>E</t>
  </si>
  <si>
    <t>W</t>
  </si>
  <si>
    <t>bearing_no</t>
  </si>
  <si>
    <t>bearing_type</t>
  </si>
  <si>
    <t>force_node</t>
  </si>
  <si>
    <t>input</t>
  </si>
  <si>
    <t>displacement_node</t>
  </si>
  <si>
    <t>Source</t>
  </si>
  <si>
    <t>Type</t>
  </si>
  <si>
    <t>Case</t>
  </si>
  <si>
    <t>Direction</t>
  </si>
  <si>
    <t>x</t>
  </si>
  <si>
    <t>y</t>
  </si>
  <si>
    <t>z</t>
  </si>
  <si>
    <t>GSA_G</t>
  </si>
  <si>
    <t>G</t>
  </si>
  <si>
    <t>c1</t>
  </si>
  <si>
    <t>c2</t>
  </si>
  <si>
    <t>GSA_WT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</si>
  <si>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</si>
  <si>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</si>
  <si>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</si>
  <si>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</si>
  <si>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</si>
  <si>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</si>
  <si>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</si>
  <si>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</si>
  <si>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</si>
  <si>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</si>
  <si>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</si>
  <si>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</si>
  <si>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W*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</si>
  <si>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</si>
  <si>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</si>
  <si>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</si>
  <si>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</si>
  <si>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</si>
  <si>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</si>
  <si>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</si>
  <si>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</si>
  <si>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</si>
  <si>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</si>
  <si>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</si>
  <si>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</si>
  <si>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T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</si>
  <si>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</si>
  <si>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</si>
  <si>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</si>
  <si>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</si>
  <si>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</si>
  <si>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</si>
  <si>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</si>
  <si>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</si>
  <si>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</si>
  <si>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</si>
  <si>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</si>
  <si>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</si>
  <si>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</si>
  <si>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</si>
  <si>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</si>
  <si>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</si>
  <si>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</si>
  <si>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</si>
  <si>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</si>
  <si>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</si>
  <si>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</si>
  <si>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</si>
  <si>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</si>
  <si>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</si>
  <si>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</si>
  <si>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</si>
  <si>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</si>
  <si>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</si>
  <si>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</si>
  <si>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</si>
  <si>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</si>
  <si>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</si>
  <si>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</si>
  <si>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</si>
  <si>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</si>
  <si>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</si>
  <si>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</si>
  <si>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</si>
  <si>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</si>
  <si>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</si>
  <si>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</si>
  <si>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</si>
  <si>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</si>
  <si>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</si>
  <si>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</si>
  <si>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</si>
  <si>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</si>
  <si>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</si>
  <si>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</si>
  <si>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</si>
  <si>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</si>
  <si>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</si>
  <si>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</si>
  <si>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</si>
  <si>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</si>
  <si>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</si>
  <si>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</si>
  <si>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</si>
  <si>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</si>
  <si>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</si>
  <si>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</si>
  <si>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</si>
  <si>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</si>
  <si>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</si>
  <si>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</si>
  <si>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</si>
  <si>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</si>
  <si>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</si>
  <si>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</si>
  <si>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</si>
  <si>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</si>
  <si>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</si>
  <si>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</si>
  <si>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</si>
  <si>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</si>
  <si>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</si>
  <si>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</si>
  <si>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</si>
  <si>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</si>
  <si>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</si>
  <si>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</si>
  <si>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</si>
  <si>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</si>
  <si>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</si>
  <si>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</si>
  <si>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</si>
  <si>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</si>
  <si>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</si>
  <si>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GSA_LM1</t>
  </si>
  <si>
    <t>LM1</t>
  </si>
  <si>
    <t>traffic_A57</t>
  </si>
  <si>
    <t>traffic_A58</t>
  </si>
  <si>
    <t>traffic_A59</t>
  </si>
  <si>
    <t>traffic_A60</t>
  </si>
  <si>
    <t>traffic_A61</t>
  </si>
  <si>
    <t>traffic_A62</t>
  </si>
  <si>
    <t>traffic_A63</t>
  </si>
  <si>
    <t>traffic_A64</t>
  </si>
  <si>
    <t>traffic_A65</t>
  </si>
  <si>
    <t>traffic_A66</t>
  </si>
  <si>
    <t>traffic_A67</t>
  </si>
  <si>
    <t>traffic_A68</t>
  </si>
  <si>
    <t>traffic_A69</t>
  </si>
  <si>
    <t>traffic_A70</t>
  </si>
  <si>
    <t>traffic_A71</t>
  </si>
  <si>
    <t>traffic_A72</t>
  </si>
  <si>
    <t>traffic_A73</t>
  </si>
  <si>
    <t>Summary</t>
  </si>
  <si>
    <t>Wind no traffic (Fwk)</t>
  </si>
  <si>
    <t>Wind with traffic (Fw*)</t>
  </si>
  <si>
    <t>Temp max</t>
  </si>
  <si>
    <t>Temp min</t>
  </si>
  <si>
    <t>LM1 - Max</t>
  </si>
  <si>
    <t>LM1 - Min</t>
  </si>
  <si>
    <t>INDIVIDUELE BELASTING</t>
  </si>
  <si>
    <t>Support 10 (North)</t>
  </si>
  <si>
    <t>Support 9 (South)</t>
  </si>
  <si>
    <t xml:space="preserve">Bearing </t>
  </si>
  <si>
    <t>1 (east)</t>
  </si>
  <si>
    <t>2 (west)</t>
  </si>
  <si>
    <t xml:space="preserve"> 3 (east)</t>
  </si>
  <si>
    <t>4 (west)</t>
  </si>
  <si>
    <t>SW upper</t>
  </si>
  <si>
    <t>SW lower</t>
  </si>
  <si>
    <t>LM1 max</t>
  </si>
  <si>
    <t>LM1 min</t>
  </si>
  <si>
    <t>Wind FWk max</t>
  </si>
  <si>
    <t>Wind FWk min</t>
  </si>
  <si>
    <t>Wind FW* max</t>
  </si>
  <si>
    <t>Wind FW* min</t>
  </si>
  <si>
    <t>Temp EC max (opstort)</t>
  </si>
  <si>
    <t>Temp EC min (opstort)</t>
  </si>
  <si>
    <t>Temp RTD max (bearing)</t>
  </si>
  <si>
    <t>Temp RTD min (bearing)</t>
  </si>
  <si>
    <t>OPSTORTEN / ONDERBOUW / OPLEGVERSTIJVERS</t>
  </si>
  <si>
    <t>Table 1</t>
  </si>
  <si>
    <t>ULS- Verbouw volgens EN 1990/NB</t>
  </si>
  <si>
    <t>ULS Combination factored ("Verbouw" volgens EN 1990/NB)</t>
  </si>
  <si>
    <t>Combined factors</t>
  </si>
  <si>
    <t>Max (W, W*)</t>
  </si>
  <si>
    <t>1 (east - fixed)</t>
  </si>
  <si>
    <t>2 (west - free)</t>
  </si>
  <si>
    <t xml:space="preserve"> 3 (east - guided)</t>
  </si>
  <si>
    <t>4 (west - free)</t>
  </si>
  <si>
    <t>(Calculated)</t>
  </si>
  <si>
    <t>6.10a</t>
  </si>
  <si>
    <t>No.</t>
  </si>
  <si>
    <t>Reference</t>
  </si>
  <si>
    <t>Max / Min</t>
  </si>
  <si>
    <t>Description</t>
  </si>
  <si>
    <t>6.10b traffic leading</t>
  </si>
  <si>
    <t>6.10a (wind W + Verkeer)</t>
  </si>
  <si>
    <t>1.3G+1.3*0.8LM1+ 1.6*0.3W+1.5*0.3T</t>
  </si>
  <si>
    <t>6.10b wind leading</t>
  </si>
  <si>
    <t>6.10b (verkeer leading + wind W (=Fw*))</t>
  </si>
  <si>
    <t>1.15G+1.3LM1+ 1.6 W+1.5*0.3T</t>
  </si>
  <si>
    <t>6.10b temp leading</t>
  </si>
  <si>
    <t>6.10b (wind W leading + verkeer)</t>
  </si>
  <si>
    <t>1.15G+1.3*0.8LM1+ 1.6W+1.5*0.3T</t>
  </si>
  <si>
    <t>wind with traffic</t>
  </si>
  <si>
    <t>6.10b (temp leading)</t>
  </si>
  <si>
    <t>1.15G+1.3*0.8LM1+ 1.6*0.3W+1.5T</t>
  </si>
  <si>
    <t>0.9G+1.3LM1+ 1.6W+1.5*0.3T</t>
  </si>
  <si>
    <t>0.9G+1.3*0.8LM1+ 1.6*W +1.5*0.3T</t>
  </si>
  <si>
    <t>0.9G+1.3*0.8LM1+ 1.6*0.3W+1.5T</t>
  </si>
  <si>
    <t>Note: For ULS values acc. to Ecs the value for wind in the combination formulas is the one with traffic on the bridge (i.e., W= Fw*)</t>
  </si>
  <si>
    <t>6.10a friction (wind W + Verkeer)</t>
  </si>
  <si>
    <t>6.10b friction (verkeer leading + wind W (=Fw*))</t>
  </si>
  <si>
    <t>6.10b friction (wind W leading + verkeer)</t>
  </si>
  <si>
    <t>6.10b friction (temp leading)</t>
  </si>
  <si>
    <t>6.10a tot (wind W + Verkeer)</t>
  </si>
  <si>
    <t>6.10b tot (verkeer leading + wind W (=Fw*))</t>
  </si>
  <si>
    <t>6.10b tot (wind W leading + verkeer)</t>
  </si>
  <si>
    <t>6.10b tot (temp leading)</t>
  </si>
  <si>
    <t>Max</t>
  </si>
  <si>
    <t>Min</t>
  </si>
  <si>
    <t>Table 2</t>
  </si>
  <si>
    <t>SLS- Verbouw volgens EN 1990/NB</t>
  </si>
  <si>
    <t>SLS Combination factored ("Verbouw" volgens EN 1990/NB)</t>
  </si>
  <si>
    <t>G+1.0*0.8LM1+ 1.0*0.3W+1.0*0.3T</t>
  </si>
  <si>
    <t>G+1.0LM1+ 1.0 W+1.0*0.3T</t>
  </si>
  <si>
    <t>G+1.0*0.8LM1+ 1.0W+1.0*0.3T</t>
  </si>
  <si>
    <t>G+1.0*0.8LM1+ 1.0*0.3W+1.0T</t>
  </si>
  <si>
    <t>G+1.0LM1+ 1.0W+1.0*0.3T</t>
  </si>
  <si>
    <t>G+1.0*0.8LM1+ 1.0*W +1.0*0.3T</t>
  </si>
  <si>
    <t>Note: For ULS values acc. to Ecs the vaue for wind in the combination formulas is the one wih traffic on the bridge (i.e., W= Fw*)</t>
  </si>
  <si>
    <t>Max Current</t>
  </si>
  <si>
    <t>Min Current</t>
  </si>
  <si>
    <t>OPLEGGINGEN</t>
  </si>
  <si>
    <t>Table 3</t>
  </si>
  <si>
    <t>ULS Combination factored ("Nieuwbouw" volgens RTD 1012_2015 en EN 1990)</t>
  </si>
  <si>
    <t>ULS- Nieuwbouw volgens RTD 1012 en EN 1990</t>
  </si>
  <si>
    <t>Referrence</t>
  </si>
  <si>
    <t>1.4G+1.5*0.8LM1+ 1.65*0.8W+1.65*0.8T</t>
  </si>
  <si>
    <t>6.10b (verkeer leading + wind W (=Fwk))</t>
  </si>
  <si>
    <t>1.25G+1.5LM1+ 1.65*0.8*W+1.65*0.8T</t>
  </si>
  <si>
    <t>1.25G+1.5*0.8LM1+ 1.65W+1.65*0.8T</t>
  </si>
  <si>
    <t>1.25G+1.5*0.8LM1+ 1.65*0.8W+1.65T</t>
  </si>
  <si>
    <t>0.9G+1.5LM1+ 1.65W+1.65*0.8T</t>
  </si>
  <si>
    <t>wind without traffic</t>
  </si>
  <si>
    <t>0.9G+1.5*0.8LM1+ 1.65*0.8*W +1.65*0.8T</t>
  </si>
  <si>
    <t>0.9G+1.5*0.8LM1+ 1.65*0.8W+1.65T</t>
  </si>
  <si>
    <t>Note: For ULS values acc. to RTD 1012 the vaue for wind in the combination formulas is the one wihout traffic on the bridge (i.e., W= Fwk)</t>
  </si>
  <si>
    <t>Table 4</t>
  </si>
  <si>
    <t>SLS Combination factored ("Nieuwbouw" volgens RTD 1012_2015 en EN 1990)</t>
  </si>
  <si>
    <t>SLS-Nieuwbouw volgens RTD 1012 en EN 1990</t>
  </si>
  <si>
    <t>1.0G+1.0*0.8LM1+ 1.0*0.8W+1.0*0.8T</t>
  </si>
  <si>
    <t>1.0G+1.0LM1+ 1.0*0.8*W+1.0*0.8T</t>
  </si>
  <si>
    <t>1.0G+1.0*0.8LM1+ 1.0W+1.0*0.8T</t>
  </si>
  <si>
    <t>1.0G+1.0*0.8LM1+ 1.0*0.8W+1.0T</t>
  </si>
  <si>
    <t>G+1.0LM1+ 1.0W+1.0*0.8T</t>
  </si>
  <si>
    <t>G+1.0*0.8LM1+ 1.0*0.8*W +1.0*0.8T</t>
  </si>
  <si>
    <t>G+1.0*0.8LM1+ 1.0*0.8W+1.0T</t>
  </si>
  <si>
    <t>Permanent</t>
  </si>
  <si>
    <t>Ontwerpbelasting [kN]</t>
  </si>
  <si>
    <t>Oplegging</t>
  </si>
  <si>
    <t>SLS</t>
  </si>
  <si>
    <t>Vertikaal N | max</t>
  </si>
  <si>
    <t>Vertikaal N | permanent</t>
  </si>
  <si>
    <t>Vertikaal N | min</t>
  </si>
  <si>
    <t>Dwarsrichting V_y,ud</t>
  </si>
  <si>
    <t>Lengterichting V_x,ud</t>
  </si>
  <si>
    <t>ULS</t>
  </si>
  <si>
    <t>Displacements [mm]</t>
  </si>
  <si>
    <t>Rotations [mrad]</t>
  </si>
  <si>
    <t>Name</t>
  </si>
  <si>
    <t>xx</t>
  </si>
  <si>
    <t>yy</t>
  </si>
  <si>
    <t>zz</t>
  </si>
  <si>
    <t>C6</t>
  </si>
  <si>
    <t>C7</t>
  </si>
  <si>
    <t>C8</t>
  </si>
  <si>
    <t>C9</t>
  </si>
  <si>
    <t>traffic_A33</t>
  </si>
  <si>
    <t>traffic_A34</t>
  </si>
  <si>
    <t>NIE17(Min)Char</t>
  </si>
  <si>
    <t>traffic_A35</t>
  </si>
  <si>
    <t>NIE18(Min)Char</t>
  </si>
  <si>
    <t>traffic_A36</t>
  </si>
  <si>
    <t>NIE19(Max)Char</t>
  </si>
  <si>
    <t>traffic_A37</t>
  </si>
  <si>
    <t>NIE19(Min)Char</t>
  </si>
  <si>
    <t>traffic_A38</t>
  </si>
  <si>
    <t>NIE20(Max)Char</t>
  </si>
  <si>
    <t>traffic_A39</t>
  </si>
  <si>
    <t>NIE20(Min)Char</t>
  </si>
  <si>
    <t>traffic_A40</t>
  </si>
  <si>
    <t>NIE21(Max)Char</t>
  </si>
  <si>
    <t>traffic_A41</t>
  </si>
  <si>
    <t>NIE21(Min)Char</t>
  </si>
  <si>
    <t>traffic_A42</t>
  </si>
  <si>
    <t>NIE22(Max)Char</t>
  </si>
  <si>
    <t>traffic_A43</t>
  </si>
  <si>
    <t>NIE22(Min)Char</t>
  </si>
  <si>
    <t>traffic_A44</t>
  </si>
  <si>
    <t>NIE23(Max)Char</t>
  </si>
  <si>
    <t>traffic_A45</t>
  </si>
  <si>
    <t>NIE23(Min)Char</t>
  </si>
  <si>
    <t>traffic_A46</t>
  </si>
  <si>
    <t>NIE24(Min)Char</t>
  </si>
  <si>
    <t>traffic_A47</t>
  </si>
  <si>
    <t>NIE25(Max)Char</t>
  </si>
  <si>
    <t>traffic_A48</t>
  </si>
  <si>
    <t>NIE25(Min)Char</t>
  </si>
  <si>
    <t>traffic_A49</t>
  </si>
  <si>
    <t>NIE26(Max)Char</t>
  </si>
  <si>
    <t>traffic_A50</t>
  </si>
  <si>
    <t>NIE26(Min)Char</t>
  </si>
  <si>
    <t>traffic_A51</t>
  </si>
  <si>
    <t>NIE27(Max)Char</t>
  </si>
  <si>
    <t>traffic_A52</t>
  </si>
  <si>
    <t>NIE27(Min)Char</t>
  </si>
  <si>
    <t>traffic_A53</t>
  </si>
  <si>
    <t>NIE28(Max)Char</t>
  </si>
  <si>
    <t>traffic_A54</t>
  </si>
  <si>
    <t>NIE28(Min)Char</t>
  </si>
  <si>
    <t>traffic_A55</t>
  </si>
  <si>
    <t>NIE29(Max)Char</t>
  </si>
  <si>
    <t>traffic_A56</t>
  </si>
  <si>
    <t>NIE29(Min)Char</t>
  </si>
  <si>
    <t>G.reversible</t>
  </si>
  <si>
    <t>sdl - surfacing and furniture [upperbound]</t>
  </si>
  <si>
    <t>sdl - surfacing and furniture [lowerbound]</t>
  </si>
  <si>
    <t>Total</t>
  </si>
  <si>
    <t>Temp Max</t>
  </si>
  <si>
    <t>Temp Min</t>
  </si>
  <si>
    <t>Permanent (upperbound)</t>
  </si>
  <si>
    <t>Permanent (lowerbound)</t>
  </si>
  <si>
    <t>T_RTD</t>
  </si>
  <si>
    <t>ULS-1</t>
  </si>
  <si>
    <t>irrever. max</t>
  </si>
  <si>
    <t>max V + assoc hor</t>
  </si>
  <si>
    <t>ULS-2.traffic</t>
  </si>
  <si>
    <t>max H + assoc V traffic leading</t>
  </si>
  <si>
    <t>ULS-2.wind</t>
  </si>
  <si>
    <t>max H + assoc V wind leading</t>
  </si>
  <si>
    <t>ULS-2.temp</t>
  </si>
  <si>
    <t>max H + assoc V temp leading</t>
  </si>
  <si>
    <t>irrever. min</t>
  </si>
  <si>
    <t>rever. max</t>
  </si>
  <si>
    <t>rever. Min</t>
  </si>
  <si>
    <t>rever. min</t>
  </si>
  <si>
    <t>total max</t>
  </si>
  <si>
    <t>total min</t>
  </si>
  <si>
    <t>min H + assoc V traffic leading</t>
  </si>
  <si>
    <t>min H + assoc V wind leading</t>
  </si>
  <si>
    <t>min H + assoc V temp leading</t>
  </si>
  <si>
    <t>irreversible</t>
  </si>
  <si>
    <t>irr.max</t>
  </si>
  <si>
    <t>irr.min</t>
  </si>
  <si>
    <t>reversible</t>
  </si>
  <si>
    <t>rev.max</t>
  </si>
  <si>
    <t>rev.min</t>
  </si>
  <si>
    <t>total.max</t>
  </si>
  <si>
    <t>total.min</t>
  </si>
  <si>
    <t>Displacements</t>
  </si>
  <si>
    <t>Rotations</t>
  </si>
  <si>
    <t>max in one direction</t>
  </si>
  <si>
    <t>Node</t>
  </si>
  <si>
    <t>Ux</t>
  </si>
  <si>
    <t>Uy</t>
  </si>
  <si>
    <t>Uz</t>
  </si>
  <si>
    <t>|U|</t>
  </si>
  <si>
    <t>Rxx</t>
  </si>
  <si>
    <t>Ryy</t>
  </si>
  <si>
    <t>Rzz</t>
  </si>
  <si>
    <t>|R|</t>
  </si>
  <si>
    <t>Uxy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</si>
  <si>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</si>
  <si>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</si>
  <si>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</si>
  <si>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</si>
  <si>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</si>
  <si>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</si>
  <si>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</si>
  <si>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</si>
  <si>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</si>
  <si>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</si>
  <si>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</si>
  <si>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</si>
  <si>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</si>
  <si>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</si>
  <si>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</si>
  <si>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</si>
  <si>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</si>
  <si>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</si>
  <si>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</si>
  <si>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</si>
  <si>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</si>
  <si>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</si>
  <si>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</si>
  <si>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</si>
  <si>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</si>
  <si>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</si>
  <si>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</si>
  <si>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</si>
  <si>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</si>
  <si>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</si>
  <si>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</si>
  <si>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</si>
  <si>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</si>
  <si>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</si>
  <si>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</si>
  <si>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</si>
  <si>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</si>
  <si>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</si>
  <si>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</si>
  <si>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</si>
  <si>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</si>
  <si>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</si>
  <si>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</si>
  <si>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</si>
  <si>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</si>
  <si>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</si>
  <si>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</si>
  <si>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</si>
  <si>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</si>
  <si>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</si>
  <si>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</si>
  <si>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</si>
  <si>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</si>
  <si>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</si>
  <si>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</si>
  <si>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</si>
  <si>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</si>
  <si>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</si>
  <si>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</si>
  <si>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</si>
  <si>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</si>
  <si>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</si>
  <si>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</si>
  <si>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</si>
  <si>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</si>
  <si>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</si>
  <si>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</si>
  <si>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</si>
  <si>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</si>
  <si>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</si>
  <si>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</si>
  <si>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</si>
  <si>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</si>
  <si>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</si>
  <si>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</si>
  <si>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</si>
  <si>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</si>
  <si>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C1</t>
  </si>
  <si>
    <t>C2</t>
  </si>
  <si>
    <t>C4</t>
  </si>
  <si>
    <t>C5</t>
  </si>
  <si>
    <t>C11</t>
  </si>
  <si>
    <t>C12</t>
  </si>
  <si>
    <t>C140</t>
  </si>
  <si>
    <t>C141</t>
  </si>
  <si>
    <t>C142</t>
  </si>
  <si>
    <t>C143</t>
  </si>
  <si>
    <t>C144</t>
  </si>
  <si>
    <t>C146</t>
  </si>
  <si>
    <t>C147</t>
  </si>
  <si>
    <t>C150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</si>
  <si>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</si>
  <si>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</si>
  <si>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</si>
  <si>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</si>
  <si>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</si>
  <si>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</si>
  <si>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</si>
  <si>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</si>
  <si>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</si>
  <si>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</si>
  <si>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</si>
  <si>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</si>
  <si>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</si>
  <si>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</si>
  <si>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Traffic_A1</t>
  </si>
  <si>
    <t>Traffic_A2</t>
  </si>
  <si>
    <t>Traffic_A3</t>
  </si>
  <si>
    <t>Traffic_A4</t>
  </si>
  <si>
    <t>Traffic_A5</t>
  </si>
  <si>
    <t>Traffic_A6</t>
  </si>
  <si>
    <t>Traffic_A7</t>
  </si>
  <si>
    <t>Traffic_A8</t>
  </si>
  <si>
    <t>Traffic_A9</t>
  </si>
  <si>
    <t>Traffic_A10</t>
  </si>
  <si>
    <t>Traffic_A11</t>
  </si>
  <si>
    <t>Traffic_A12</t>
  </si>
  <si>
    <t>Traffic_A13</t>
  </si>
  <si>
    <t>Traffic_A14</t>
  </si>
  <si>
    <t>Traffic_A15</t>
  </si>
  <si>
    <t>Traffic_A16</t>
  </si>
  <si>
    <t>Traffic_A17</t>
  </si>
  <si>
    <t>Traffic_A18</t>
  </si>
  <si>
    <t>Traffic_A19</t>
  </si>
  <si>
    <t>Traffic_A20</t>
  </si>
  <si>
    <t>Traffic_A21</t>
  </si>
  <si>
    <t>Traffic_A22</t>
  </si>
  <si>
    <t>Traffic_A23</t>
  </si>
  <si>
    <t>Traffic_A24</t>
  </si>
  <si>
    <t>Traffic_A25</t>
  </si>
  <si>
    <t>Traffic_A26</t>
  </si>
  <si>
    <t>Traffic_A27</t>
  </si>
  <si>
    <t>Traffic_A28</t>
  </si>
  <si>
    <t>Traffic_A29</t>
  </si>
  <si>
    <t>Traffic_A30</t>
  </si>
  <si>
    <t>Traffic_A31</t>
  </si>
  <si>
    <t>Traffic_A32</t>
  </si>
  <si>
    <t>Traffic_A33</t>
  </si>
  <si>
    <t>Traffic_A34</t>
  </si>
  <si>
    <t>Traffic_A35</t>
  </si>
  <si>
    <t>Traffic_A36</t>
  </si>
  <si>
    <t>Traffic_A37</t>
  </si>
  <si>
    <t>Traffic_A38</t>
  </si>
  <si>
    <t>Traffic_A39</t>
  </si>
  <si>
    <t>Traffic_A40</t>
  </si>
  <si>
    <t>Traffic_A41</t>
  </si>
  <si>
    <t>Traffic_A42</t>
  </si>
  <si>
    <t>Traffic_A43</t>
  </si>
  <si>
    <t>Traffic_A44</t>
  </si>
  <si>
    <t>Traffic_A45</t>
  </si>
  <si>
    <t>Traffic_A46</t>
  </si>
  <si>
    <t>Traffic_A47</t>
  </si>
  <si>
    <t>Traffic_A48</t>
  </si>
  <si>
    <t>Traffic_A49</t>
  </si>
  <si>
    <t>Traffic_A50</t>
  </si>
  <si>
    <t>Traffic_A51</t>
  </si>
  <si>
    <t>Traffic_A52</t>
  </si>
  <si>
    <t>Traffic_A53</t>
  </si>
  <si>
    <t>Traffic_A54</t>
  </si>
  <si>
    <t>Traffic_A55</t>
  </si>
  <si>
    <t>Traffic_A56</t>
  </si>
  <si>
    <t>Traffic_A57</t>
  </si>
  <si>
    <t>Traffic_A58</t>
  </si>
  <si>
    <t>Traffic_A59</t>
  </si>
  <si>
    <t>Traffic_A60</t>
  </si>
  <si>
    <t>Traffic_A61</t>
  </si>
  <si>
    <t>Traffic_A62</t>
  </si>
  <si>
    <t>Traffic_A63</t>
  </si>
  <si>
    <t>Traffic_A64</t>
  </si>
  <si>
    <t>Traffic_A65</t>
  </si>
  <si>
    <t>Traffic_A66</t>
  </si>
  <si>
    <t>Traffic_A67</t>
  </si>
  <si>
    <t>Traffic_A68</t>
  </si>
  <si>
    <t>Traffic_A69</t>
  </si>
  <si>
    <t>Traffic_A70</t>
  </si>
  <si>
    <t>Traffic_A71</t>
  </si>
  <si>
    <t>Traffic_A72</t>
  </si>
  <si>
    <t>Traffic_A73</t>
  </si>
  <si>
    <t>Traffic_C1421</t>
  </si>
  <si>
    <t>Traffic_C1422</t>
  </si>
  <si>
    <t>Traffic_C1423</t>
  </si>
  <si>
    <t>Traffic_C1424</t>
  </si>
  <si>
    <t>Traffic_C1425</t>
  </si>
  <si>
    <t>Traffic_C1426</t>
  </si>
  <si>
    <t>Traffic_C1427</t>
  </si>
  <si>
    <t>Traffic_C1428</t>
  </si>
  <si>
    <t>Traffic_C1429</t>
  </si>
  <si>
    <t>Traffic_C1430</t>
  </si>
  <si>
    <t>Traffic_C1431</t>
  </si>
  <si>
    <t>Traffic_C1432</t>
  </si>
  <si>
    <t>Traffic_C1433</t>
  </si>
  <si>
    <t>Traffic_C1434</t>
  </si>
  <si>
    <t>Traffic_C1435</t>
  </si>
  <si>
    <t>Traffic_C1436</t>
  </si>
  <si>
    <t>Traffic_C1437</t>
  </si>
  <si>
    <t>Traffic_C1438</t>
  </si>
  <si>
    <t>Traffic_C1439</t>
  </si>
  <si>
    <t>Traffic_C1440</t>
  </si>
  <si>
    <t>Traffic_C1441</t>
  </si>
  <si>
    <t>Traffic_C1442</t>
  </si>
  <si>
    <t>Traffic_C1443</t>
  </si>
  <si>
    <t>Traffic_C1444</t>
  </si>
  <si>
    <t>Traffic_C1445</t>
  </si>
  <si>
    <t>Traffic_C1446</t>
  </si>
  <si>
    <t>Traffic_C1447</t>
  </si>
  <si>
    <t>Traffic_C1448</t>
  </si>
  <si>
    <t>Traffic_C1449</t>
  </si>
  <si>
    <t>Traffic_C1450</t>
  </si>
  <si>
    <t>Traffic_C1451</t>
  </si>
  <si>
    <t>Traffic_C1452</t>
  </si>
  <si>
    <t>Traffic_C1453</t>
  </si>
  <si>
    <t>Traffic_C1454</t>
  </si>
  <si>
    <t>Traffic_C1455</t>
  </si>
  <si>
    <t>Traffic_C1456</t>
  </si>
  <si>
    <t>Traffic_C1457</t>
  </si>
  <si>
    <t>Traffic_C1458</t>
  </si>
  <si>
    <t>Traffic_C1459</t>
  </si>
  <si>
    <t>Traffic_C1460</t>
  </si>
  <si>
    <t>Traffic_C1461</t>
  </si>
  <si>
    <t>Traffic_C1462</t>
  </si>
  <si>
    <t>Traffic_C1463</t>
  </si>
  <si>
    <t>Traffic_C1464</t>
  </si>
  <si>
    <t>Traffic_C1465</t>
  </si>
  <si>
    <t>Traffic_C1466</t>
  </si>
  <si>
    <t>Traffic_C1467</t>
  </si>
  <si>
    <t>Traffic_C1468</t>
  </si>
  <si>
    <t>Traffic_C1469</t>
  </si>
  <si>
    <t>Traffic_C1470</t>
  </si>
  <si>
    <t>Traffic_C1471</t>
  </si>
  <si>
    <t>Traffic_C1472</t>
  </si>
  <si>
    <t>Traffic_C1473</t>
  </si>
  <si>
    <t>Traffic_C1474</t>
  </si>
  <si>
    <t>Traffic_C1475</t>
  </si>
  <si>
    <t>Traffic_C1476</t>
  </si>
  <si>
    <t>Traffic_C1477</t>
  </si>
  <si>
    <t>Traffic_C1478</t>
  </si>
  <si>
    <t>Traffic_C1479</t>
  </si>
  <si>
    <t>Traffic_C1480</t>
  </si>
  <si>
    <t>Traffic_C1481</t>
  </si>
  <si>
    <t>Traffic_C1482</t>
  </si>
  <si>
    <t>Traffic_C1483</t>
  </si>
  <si>
    <t>Traffic_C1484</t>
  </si>
  <si>
    <t>Traffic_C1485</t>
  </si>
  <si>
    <t>Traffic_C1486</t>
  </si>
  <si>
    <t>Traffic_C1487</t>
  </si>
  <si>
    <t>Traffic_C1488</t>
  </si>
  <si>
    <t>Traffic_C1489</t>
  </si>
  <si>
    <t>Traffic_C1490</t>
  </si>
  <si>
    <t>Traffic_C1491</t>
  </si>
  <si>
    <t>Traffic_C1492</t>
  </si>
  <si>
    <t>Traffic_C1493</t>
  </si>
  <si>
    <t>Fx</t>
  </si>
  <si>
    <t>Fy</t>
  </si>
  <si>
    <t>Fz</t>
  </si>
  <si>
    <t>|F|</t>
  </si>
  <si>
    <t>Mxx</t>
  </si>
  <si>
    <t>Myy</t>
  </si>
  <si>
    <t>Mzz</t>
  </si>
  <si>
    <t>|M|</t>
  </si>
  <si>
    <t>Self Weight Bridge (upperbound)</t>
  </si>
  <si>
    <t>Self Weight Bridge (lowerbound)</t>
  </si>
  <si>
    <t>SW Arches</t>
  </si>
  <si>
    <t>SW MGs</t>
  </si>
  <si>
    <t>SW CGs</t>
  </si>
  <si>
    <t>SW CB</t>
  </si>
  <si>
    <t>SW Hangers</t>
  </si>
  <si>
    <t>SW Troughs</t>
  </si>
  <si>
    <t>SW Deck plate</t>
  </si>
  <si>
    <t>SW Springings</t>
  </si>
  <si>
    <t>Deck surfacing (upperbound)</t>
  </si>
  <si>
    <t>Deck surfacing (lowerbound)</t>
  </si>
  <si>
    <t>Barriers</t>
  </si>
  <si>
    <t>Furniture &amp; drainage</t>
  </si>
  <si>
    <t>Wind x : Arch no traffic</t>
  </si>
  <si>
    <t>Wind x : Arch with traffic</t>
  </si>
  <si>
    <t>Wind x : Cross bracing no traffic</t>
  </si>
  <si>
    <t>Wind x : Cross bracing with traffic</t>
  </si>
  <si>
    <t>Wind x : Deck no traffic</t>
  </si>
  <si>
    <t>Wind x : Deck with traffic</t>
  </si>
  <si>
    <t>Wind y : Arch west no traffic</t>
  </si>
  <si>
    <t>Wind y : Arch east no traffic</t>
  </si>
  <si>
    <t>Wind y : Arch west with traffic</t>
  </si>
  <si>
    <t>Wind y : Arch east with traffic</t>
  </si>
  <si>
    <t>Wind y : Deck west no traffic</t>
  </si>
  <si>
    <t>Wind y : Deck east no traffic</t>
  </si>
  <si>
    <t>Wind y : Deck west with traffic</t>
  </si>
  <si>
    <t>Wind y : Deck east with traffic</t>
  </si>
  <si>
    <t>Wind z : Deck no traffic</t>
  </si>
  <si>
    <t>Wind z : Deck with traffic</t>
  </si>
  <si>
    <t>Wind x : Hangers no traffic</t>
  </si>
  <si>
    <t>Wind x : Hangers with traffic</t>
  </si>
  <si>
    <t>Wind y : Hangers no traffic</t>
  </si>
  <si>
    <t>Wind y : Hangers with traffic</t>
  </si>
  <si>
    <t>Temp: Uniform exp. +37.2</t>
  </si>
  <si>
    <t>Temp: Uniform cont. -40.8</t>
  </si>
  <si>
    <t>Temp: Deck +15</t>
  </si>
  <si>
    <t>Temp: Deck -6</t>
  </si>
  <si>
    <t>Temp: Arch Vert. +15</t>
  </si>
  <si>
    <t>Temp: Arch Hor. +5</t>
  </si>
  <si>
    <t>Temp: Hangers +10</t>
  </si>
  <si>
    <t>Temp: Hor. grad west +5</t>
  </si>
  <si>
    <t>Temp: Hor. grad east +5</t>
  </si>
  <si>
    <t>Temp: Arch uniform +15</t>
  </si>
  <si>
    <t>Temp: Arch Hor. east +5</t>
  </si>
  <si>
    <t>NIE1(Max)Char</t>
  </si>
  <si>
    <t>NIE1(Min)Char</t>
  </si>
  <si>
    <t>NIE2(Max)Char</t>
  </si>
  <si>
    <t>NIE2(Min)Char</t>
  </si>
  <si>
    <t>NIE3(Max)Char</t>
  </si>
  <si>
    <t>NIE3(Min)Char</t>
  </si>
  <si>
    <t>NIE4(Max)Char</t>
  </si>
  <si>
    <t>NIE4(Min)Char</t>
  </si>
  <si>
    <t>NIE5(Max)Char</t>
  </si>
  <si>
    <t>NIE5(Min)Char</t>
  </si>
  <si>
    <t>NIE6(Max)Char</t>
  </si>
  <si>
    <t>NIE6(Min)Char</t>
  </si>
  <si>
    <t>NIE7(Max)Char</t>
  </si>
  <si>
    <t>NIE7(Min)Char</t>
  </si>
  <si>
    <t>NIE8(Max)Char</t>
  </si>
  <si>
    <t>NIE8(Min)Char</t>
  </si>
  <si>
    <t>NIE9(Max)Char</t>
  </si>
  <si>
    <t>NIE9(Min)Char</t>
  </si>
  <si>
    <t>NIE10(Max)Char</t>
  </si>
  <si>
    <t>NIE10(Min)Char</t>
  </si>
  <si>
    <t>NIE11(Max)Char</t>
  </si>
  <si>
    <t>NIE11(Min)Char</t>
  </si>
  <si>
    <t>NIE12(Max)Char</t>
  </si>
  <si>
    <t>NIE12(Min)Char</t>
  </si>
  <si>
    <t>NIE13(Max)Char</t>
  </si>
  <si>
    <t>NIE13(Min)Char</t>
  </si>
  <si>
    <t>NIE14(Max)Char</t>
  </si>
  <si>
    <t>NIE14(Min)Char</t>
  </si>
  <si>
    <t>NIE15(Max)Char</t>
  </si>
  <si>
    <t>NIE15(Min)Char</t>
  </si>
  <si>
    <t>NIE16(Max)Char</t>
  </si>
  <si>
    <t>NIE16(Min)Char</t>
  </si>
  <si>
    <t>NIE17(Max)Char</t>
  </si>
  <si>
    <t>NIE30(Max)Char</t>
  </si>
  <si>
    <t>NIE30(Min)Char</t>
  </si>
  <si>
    <t>NIE31(Max)Char</t>
  </si>
  <si>
    <t>NIE31(Min)Char</t>
  </si>
  <si>
    <t>NIE32(Max)Char</t>
  </si>
  <si>
    <t>NIE32(Min)Char</t>
  </si>
  <si>
    <t>NIE33(Max)Char</t>
  </si>
  <si>
    <t>NIE33(Min)Char</t>
  </si>
  <si>
    <t>NIE34(Max)Char</t>
  </si>
  <si>
    <t>NIE34(Min)Char</t>
  </si>
  <si>
    <t>NIE35(Max)Char</t>
  </si>
  <si>
    <t>NIE35(Min)Char</t>
  </si>
  <si>
    <t>NIE36(Max)Char</t>
  </si>
  <si>
    <t>NIE36(Min)Char</t>
  </si>
  <si>
    <t>NIE37(Max)Char</t>
  </si>
  <si>
    <t>NIE38(Max)Char</t>
  </si>
  <si>
    <t>NIE38(Min)Char</t>
  </si>
  <si>
    <t>Permanent (steelwork upperbound)</t>
  </si>
  <si>
    <t>Permanent (steelwork lowerbound)</t>
  </si>
  <si>
    <t>Permanent (barriers)</t>
  </si>
  <si>
    <t>Permanent (other furniture)</t>
  </si>
  <si>
    <t>Permanent (surfacing upperbound)</t>
  </si>
  <si>
    <t>Permanent (surfacing lowerbound)</t>
  </si>
  <si>
    <t>Permanent (bearings) [upper]</t>
  </si>
  <si>
    <t>Permanent (bearings) [lower]</t>
  </si>
  <si>
    <t>Wind x north: no traffic, up</t>
  </si>
  <si>
    <t>Wind x north: no traffic, down</t>
  </si>
  <si>
    <t>Wind x south: no traffic, up</t>
  </si>
  <si>
    <t>Wind x south: no traffic, down</t>
  </si>
  <si>
    <t>Wind y west: no traffic, up</t>
  </si>
  <si>
    <t>Wind y west: no traffic, down</t>
  </si>
  <si>
    <t>Wind y east: no traffic, up</t>
  </si>
  <si>
    <t>Wind y east: no traffic, down</t>
  </si>
  <si>
    <t>Wind x &amp; y west: no traffic, up</t>
  </si>
  <si>
    <t>Wind x &amp; y west: no traffic, down</t>
  </si>
  <si>
    <t>Wind x &amp; y east: no traffic, up</t>
  </si>
  <si>
    <t>Wind x &amp; y east: no traffic, down</t>
  </si>
  <si>
    <t>Wind x north: with traffic, up</t>
  </si>
  <si>
    <t>Wind x north: with traffic, down</t>
  </si>
  <si>
    <t>Wind x south: with traffic, up</t>
  </si>
  <si>
    <t>Wind x south: with traffic, down</t>
  </si>
  <si>
    <t>Wind y west: with traffic, up</t>
  </si>
  <si>
    <t>Wind y west: with traffic, down</t>
  </si>
  <si>
    <t>Wind y east: with traffic, up</t>
  </si>
  <si>
    <t>Wind y east: with traffic, down</t>
  </si>
  <si>
    <t>Wind x &amp; y west: with traffic, up</t>
  </si>
  <si>
    <t>Wind x &amp; y west: with traffic, down</t>
  </si>
  <si>
    <t>Wind x &amp; y east: with traffic, up</t>
  </si>
  <si>
    <t>Wind x &amp; y east: with traffic, down</t>
  </si>
  <si>
    <t>Temp Individual Case 1: uniform cont.</t>
  </si>
  <si>
    <t>Temp Individual Case 1: uniform exp.</t>
  </si>
  <si>
    <t>Temp Individual Case 2: deck contr.</t>
  </si>
  <si>
    <t>Temp Individual Case 2: deck exp.</t>
  </si>
  <si>
    <t>Temp Individual Case 3: arch vert. grad. exp.</t>
  </si>
  <si>
    <t>Temp Individual Case 3: arch vert. grad. contr.</t>
  </si>
  <si>
    <t>Temp Individual Case 4: arch hor. grad. west contr.</t>
  </si>
  <si>
    <t>Temp Individual Case 4: arch hor. grad. west exp.</t>
  </si>
  <si>
    <t>Temp Individual Case 4: arch hor. grad. east contr.</t>
  </si>
  <si>
    <t>Temp Individual Case 4: arch hor. grad. east exp.</t>
  </si>
  <si>
    <t>Temp Individual Case 5: hangers contr.</t>
  </si>
  <si>
    <t>Temp Individual Case 5: hangers exp.</t>
  </si>
  <si>
    <t>Temp Individual Case 6: hor. grad. west +5</t>
  </si>
  <si>
    <t>Temp Individual Case 6: hor. grad. east +5</t>
  </si>
  <si>
    <t>Temp Individual Case 7: arch uniform contr.</t>
  </si>
  <si>
    <t>Temp Individual Case 7: arch uniform exp.</t>
  </si>
  <si>
    <t>Temp Comb 1-1</t>
  </si>
  <si>
    <t>Temp Comb 1-2</t>
  </si>
  <si>
    <t>Temp Comb 2-1</t>
  </si>
  <si>
    <t>Temp Comb 2-2</t>
  </si>
  <si>
    <t>Temp Comb 3-1</t>
  </si>
  <si>
    <t>Temp Comb 3-2</t>
  </si>
  <si>
    <t>Temp Comb 4-1</t>
  </si>
  <si>
    <t>Temp Comb 4-2</t>
  </si>
  <si>
    <t>Temp Comb 5-1</t>
  </si>
  <si>
    <t>Temp Comb 5-2</t>
  </si>
  <si>
    <t>Temp Comb 6-1</t>
  </si>
  <si>
    <t>Temp Comb 6-2</t>
  </si>
  <si>
    <t>Temp Comb 7-1</t>
  </si>
  <si>
    <t>Temp Comb 7-2</t>
  </si>
  <si>
    <t>Temp Comb 8-1</t>
  </si>
  <si>
    <t>Temp Comb 8-2</t>
  </si>
  <si>
    <t>Temp Comb 9-1</t>
  </si>
  <si>
    <t>Temp Comb 9-2</t>
  </si>
  <si>
    <t>Temp Comb 10-1</t>
  </si>
  <si>
    <t>Temp Comb 10-2</t>
  </si>
  <si>
    <t>Temp Comb 11-1</t>
  </si>
  <si>
    <t>Temp Comb 11-2</t>
  </si>
  <si>
    <t>Temp Comb 12-1</t>
  </si>
  <si>
    <t>Temp Comb 12-2</t>
  </si>
  <si>
    <t>Temp Comb 13-1</t>
  </si>
  <si>
    <t>Temp Comb 13-2</t>
  </si>
  <si>
    <t>Temp Comb 14-1</t>
  </si>
  <si>
    <t>Temp Comb 14-2</t>
  </si>
  <si>
    <t>Temp Bear Individual Case 1: uniform cont.</t>
  </si>
  <si>
    <t>Temp Bear Individual Case 1: uniform exp.</t>
  </si>
  <si>
    <t>Temp Bear Individual Case 2: deck contr.</t>
  </si>
  <si>
    <t>Temp Bear Individual Case 2: deck exp.</t>
  </si>
  <si>
    <t>Temp Bear Individual Case 3: arch vert. grad. exp.</t>
  </si>
  <si>
    <t>Temp Bear Individual Case 3: arch vert. grad. contr.</t>
  </si>
  <si>
    <t>Temp Bear Individual Case 4: arch hor. grad. west contr.</t>
  </si>
  <si>
    <t>Temp Bear Individual Case 4: arch hor. grad. west exp.</t>
  </si>
  <si>
    <t>Temp Bear Individual Case 4: arch hor. grad. east contr.</t>
  </si>
  <si>
    <t>Temp Bear Individual Case 4: arch hor. grad. east exp.</t>
  </si>
  <si>
    <t>Temp Bear Individual Case 5: hangers contr.</t>
  </si>
  <si>
    <t>Temp Bear Individual Case 5: hangers exp.</t>
  </si>
  <si>
    <t>Temp Bear Individual Case 6: hor. grad. west +5</t>
  </si>
  <si>
    <t>Temp Bear Individual Case 6: hor. grad. east +5</t>
  </si>
  <si>
    <t>Temp Bear Individual Case 7: arch uniform exp.</t>
  </si>
  <si>
    <t>Temp Bear Individual Case 7: arch uniform contr.</t>
  </si>
  <si>
    <t>Temp Bear Comb 1-1</t>
  </si>
  <si>
    <t>Temp Bear Comb 1-2</t>
  </si>
  <si>
    <t>Temp Bear Comb 2-1</t>
  </si>
  <si>
    <t>Temp Bear Comb 2-2</t>
  </si>
  <si>
    <t>Temp Bear Comb 3-1</t>
  </si>
  <si>
    <t>Temp Bear Comb 3-2</t>
  </si>
  <si>
    <t>Temp Bear Comb 4-1</t>
  </si>
  <si>
    <t>Temp Bear Comb 4-2</t>
  </si>
  <si>
    <t>Temp Bear Comb 5-1</t>
  </si>
  <si>
    <t>Temp Bear Comb 5-2</t>
  </si>
  <si>
    <t>Temp Bear Comb 6-1</t>
  </si>
  <si>
    <t>Temp Bear Comb 6-2</t>
  </si>
  <si>
    <t>Temp Bear Comb 7-1</t>
  </si>
  <si>
    <t>Temp Bear Comb 7-2</t>
  </si>
  <si>
    <t>Temp Bear Comb 8-1</t>
  </si>
  <si>
    <t>Temp Bear Comb 8-2</t>
  </si>
  <si>
    <t>Temp Bear Comb 9-1</t>
  </si>
  <si>
    <t>Temp Bear Comb 9-2</t>
  </si>
  <si>
    <t>Temp Bear Comb 10-1</t>
  </si>
  <si>
    <t>Temp Bear Comb 10-2</t>
  </si>
  <si>
    <t>Temp Bear Comb 11-1</t>
  </si>
  <si>
    <t>Temp Bear Comb 11-2</t>
  </si>
  <si>
    <t>Temp Bear Comb 12-1</t>
  </si>
  <si>
    <t>Temp Bear Comb 12-2</t>
  </si>
  <si>
    <t>Temp Bear Comb 13-1</t>
  </si>
  <si>
    <t>Temp Bear Comb 13-2</t>
  </si>
  <si>
    <t>Temp Bear Comb 14-1</t>
  </si>
  <si>
    <t>Temp Bear Comb 14-2</t>
  </si>
  <si>
    <t>Construction stage - deck</t>
  </si>
  <si>
    <t>Construction stage - arch</t>
  </si>
  <si>
    <t>Construction stage - deck + arch</t>
  </si>
  <si>
    <t>Construction stage - deck + arch + hanger</t>
  </si>
  <si>
    <t>Construction stage - final</t>
  </si>
  <si>
    <t>C145</t>
  </si>
  <si>
    <t>Cable tuning  - 1st</t>
  </si>
  <si>
    <t>Cable tuning  - 1st [+10%]</t>
  </si>
  <si>
    <t>Cable tuning  - 1st [-10%]</t>
  </si>
  <si>
    <t>Construction stage - after cable tuning</t>
  </si>
  <si>
    <t>C160</t>
  </si>
  <si>
    <t>Prestress SLS</t>
  </si>
  <si>
    <t>C161</t>
  </si>
  <si>
    <t>Prestress ULS 1</t>
  </si>
  <si>
    <t>Prestress ULS 2</t>
  </si>
  <si>
    <t>Prestress ULS 3</t>
  </si>
  <si>
    <t>boog1</t>
  </si>
  <si>
    <t>boog2</t>
  </si>
  <si>
    <t>boog3</t>
  </si>
  <si>
    <t>boog4</t>
  </si>
  <si>
    <t>boog5</t>
  </si>
  <si>
    <t>boog6</t>
  </si>
  <si>
    <t>boog7</t>
  </si>
  <si>
    <t>boog8</t>
  </si>
  <si>
    <t>boog9</t>
  </si>
  <si>
    <t>boog10</t>
  </si>
  <si>
    <t>boog11</t>
  </si>
  <si>
    <t>boog12</t>
  </si>
  <si>
    <t>Arup</t>
  </si>
  <si>
    <t>Element</t>
  </si>
  <si>
    <t>node_r</t>
  </si>
  <si>
    <t>node_d</t>
  </si>
  <si>
    <t>pier</t>
  </si>
  <si>
    <t>side</t>
  </si>
  <si>
    <t>File WBBn_base_v42_influence (Node effects).gwb</t>
  </si>
  <si>
    <t>Exported 01/10/2020 21:59:07</t>
  </si>
  <si>
    <t>GSA 10.1.0.37 64-bit Copyright © Oasys 1985-2020</t>
  </si>
  <si>
    <t>Elements</t>
  </si>
  <si>
    <t>Element types tagged with:  * are dummy elements and are not analysed;  (T) are tension only element;  (C) are compression only element.</t>
  </si>
  <si>
    <t>Element list:  PS1 PS2 PS3</t>
  </si>
  <si>
    <t>START_TABLE Elements</t>
  </si>
  <si>
    <t>[°]</t>
  </si>
  <si>
    <t>[m]</t>
  </si>
  <si>
    <t>Elem</t>
  </si>
  <si>
    <t>Property</t>
  </si>
  <si>
    <t>Group</t>
  </si>
  <si>
    <t>Orient. Node</t>
  </si>
  <si>
    <t>Orient. Angle</t>
  </si>
  <si>
    <t>Vertical</t>
  </si>
  <si>
    <t>Length/ Area/Volume</t>
  </si>
  <si>
    <t>Topology</t>
  </si>
  <si>
    <t>Topology 2</t>
  </si>
  <si>
    <t>Column1</t>
  </si>
  <si>
    <t>drg_ref</t>
  </si>
  <si>
    <t>Spring</t>
  </si>
  <si>
    <t>Free</t>
  </si>
  <si>
    <t>Vert.</t>
  </si>
  <si>
    <t>Fixed</t>
  </si>
  <si>
    <t>Guided</t>
  </si>
  <si>
    <t>END_TABLE</t>
  </si>
  <si>
    <t>bottom_force</t>
  </si>
  <si>
    <t>top_disp</t>
  </si>
  <si>
    <t>Cases</t>
  </si>
  <si>
    <t>type</t>
  </si>
  <si>
    <t>Start</t>
  </si>
  <si>
    <t>End</t>
  </si>
  <si>
    <t>Fwk</t>
  </si>
  <si>
    <t>F*w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</si>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</sst>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28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Arial"/>
      <family val="1"/>
      <charset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7" fillId="2" borderId="4"/>
    <xf numFmtId="0" fontId="5" fillId="0" borderId="0"/>
    <xf numFmtId="9" fontId="5" fillId="0" borderId="0"/>
    <xf numFmtId="0" fontId="5" fillId="0" borderId="0"/>
    <xf numFmtId="9" fontId="5" fillId="0" borderId="0"/>
    <xf numFmtId="0" fontId="6" fillId="0" borderId="0"/>
    <xf numFmtId="0" fontId="19" fillId="5" borderId="0"/>
    <xf numFmtId="0" fontId="5" fillId="0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2" fillId="14" borderId="0"/>
  </cellStyleXfs>
  <cellXfs count="301">
    <xf numFmtId="0" fontId="0" fillId="0" borderId="0" xfId="0"/>
    <xf numFmtId="0" fontId="9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7" fillId="2" borderId="4" xfId="1"/>
    <xf numFmtId="0" fontId="0" fillId="0" borderId="18" xfId="0" applyBorder="1"/>
    <xf numFmtId="0" fontId="6" fillId="0" borderId="16" xfId="0" applyFont="1" applyBorder="1"/>
    <xf numFmtId="1" fontId="0" fillId="4" borderId="8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0" fontId="8" fillId="0" borderId="0" xfId="2" applyFont="1" applyAlignment="1">
      <alignment horizontal="right"/>
    </xf>
    <xf numFmtId="0" fontId="8" fillId="0" borderId="0" xfId="2" applyFont="1"/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" fontId="0" fillId="4" borderId="22" xfId="0" applyNumberForma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" fontId="0" fillId="4" borderId="26" xfId="0" applyNumberForma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" fontId="0" fillId="4" borderId="28" xfId="0" applyNumberFormat="1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33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4" borderId="39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16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64" fontId="0" fillId="4" borderId="14" xfId="0" applyNumberFormat="1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17" xfId="0" applyBorder="1"/>
    <xf numFmtId="1" fontId="6" fillId="0" borderId="38" xfId="0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27" xfId="0" applyNumberFormat="1" applyFont="1" applyBorder="1" applyAlignment="1">
      <alignment horizontal="center"/>
    </xf>
    <xf numFmtId="164" fontId="0" fillId="4" borderId="9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/>
    </xf>
    <xf numFmtId="164" fontId="0" fillId="4" borderId="38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27" xfId="0" applyNumberFormat="1" applyFill="1" applyBorder="1" applyAlignment="1">
      <alignment horizontal="center" vertical="center"/>
    </xf>
    <xf numFmtId="164" fontId="0" fillId="4" borderId="36" xfId="0" applyNumberFormat="1" applyFill="1" applyBorder="1" applyAlignment="1">
      <alignment horizontal="center" vertical="center"/>
    </xf>
    <xf numFmtId="164" fontId="0" fillId="4" borderId="29" xfId="0" applyNumberForma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4" borderId="43" xfId="0" applyNumberFormat="1" applyFill="1" applyBorder="1" applyAlignment="1">
      <alignment horizontal="center" vertical="center"/>
    </xf>
    <xf numFmtId="0" fontId="6" fillId="0" borderId="3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3" fillId="0" borderId="0" xfId="2" applyFont="1" applyAlignment="1">
      <alignment horizontal="left"/>
    </xf>
    <xf numFmtId="0" fontId="16" fillId="0" borderId="0" xfId="2" applyFont="1"/>
    <xf numFmtId="1" fontId="0" fillId="4" borderId="13" xfId="0" applyNumberForma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4" borderId="44" xfId="0" applyFon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/>
    </xf>
    <xf numFmtId="1" fontId="0" fillId="4" borderId="43" xfId="0" applyNumberFormat="1" applyFill="1" applyBorder="1" applyAlignment="1">
      <alignment horizontal="center"/>
    </xf>
    <xf numFmtId="0" fontId="10" fillId="3" borderId="45" xfId="0" applyFont="1" applyFill="1" applyBorder="1" applyAlignment="1">
      <alignment horizontal="center"/>
    </xf>
    <xf numFmtId="0" fontId="10" fillId="3" borderId="46" xfId="0" applyFont="1" applyFill="1" applyBorder="1" applyAlignment="1">
      <alignment horizontal="center"/>
    </xf>
    <xf numFmtId="0" fontId="10" fillId="3" borderId="4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26" fillId="6" borderId="0" xfId="0" applyFont="1" applyFill="1"/>
    <xf numFmtId="0" fontId="8" fillId="0" borderId="0" xfId="2" applyFont="1" applyAlignment="1">
      <alignment vertical="center" textRotation="90"/>
    </xf>
    <xf numFmtId="0" fontId="20" fillId="0" borderId="0" xfId="2" applyFont="1"/>
    <xf numFmtId="0" fontId="0" fillId="6" borderId="0" xfId="0" applyFill="1"/>
    <xf numFmtId="0" fontId="25" fillId="0" borderId="0" xfId="2" applyFont="1"/>
    <xf numFmtId="0" fontId="25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3" fillId="0" borderId="0" xfId="2" applyFont="1"/>
    <xf numFmtId="0" fontId="24" fillId="0" borderId="0" xfId="2" applyFont="1" applyAlignment="1">
      <alignment horizontal="left"/>
    </xf>
    <xf numFmtId="0" fontId="8" fillId="14" borderId="0" xfId="15" applyFont="1" applyAlignment="1">
      <alignment vertical="center"/>
    </xf>
    <xf numFmtId="0" fontId="23" fillId="0" borderId="0" xfId="0" applyFont="1" applyAlignment="1">
      <alignment horizontal="left"/>
    </xf>
    <xf numFmtId="0" fontId="12" fillId="0" borderId="0" xfId="0" applyFont="1"/>
    <xf numFmtId="0" fontId="8" fillId="12" borderId="0" xfId="13" applyFont="1" applyAlignment="1">
      <alignment vertical="center"/>
    </xf>
    <xf numFmtId="0" fontId="27" fillId="11" borderId="0" xfId="12" applyFont="1" applyAlignment="1">
      <alignment vertical="center"/>
    </xf>
    <xf numFmtId="0" fontId="27" fillId="12" borderId="0" xfId="13" applyFont="1" applyAlignment="1">
      <alignment vertical="center"/>
    </xf>
    <xf numFmtId="0" fontId="27" fillId="10" borderId="0" xfId="11" applyFont="1"/>
    <xf numFmtId="0" fontId="15" fillId="0" borderId="0" xfId="2" applyFont="1"/>
    <xf numFmtId="0" fontId="16" fillId="0" borderId="0" xfId="2" applyFont="1" applyAlignment="1">
      <alignment horizontal="right"/>
    </xf>
    <xf numFmtId="0" fontId="17" fillId="0" borderId="0" xfId="2" applyFont="1"/>
    <xf numFmtId="0" fontId="21" fillId="0" borderId="0" xfId="2" applyFont="1"/>
    <xf numFmtId="0" fontId="3" fillId="0" borderId="0" xfId="10" applyFont="1" applyFill="1"/>
    <xf numFmtId="1" fontId="3" fillId="0" borderId="0" xfId="10" applyNumberFormat="1" applyFont="1" applyFill="1"/>
    <xf numFmtId="1" fontId="8" fillId="0" borderId="0" xfId="9" applyNumberFormat="1" applyFont="1" applyFill="1"/>
    <xf numFmtId="0" fontId="8" fillId="8" borderId="0" xfId="9" applyFont="1" applyAlignment="1">
      <alignment horizontal="left"/>
    </xf>
    <xf numFmtId="0" fontId="8" fillId="0" borderId="0" xfId="2" applyFont="1" applyAlignment="1">
      <alignment vertical="center"/>
    </xf>
    <xf numFmtId="0" fontId="3" fillId="0" borderId="0" xfId="2" applyFont="1" applyAlignment="1">
      <alignment horizontal="left"/>
    </xf>
    <xf numFmtId="0" fontId="3" fillId="0" borderId="0" xfId="0" applyFont="1"/>
    <xf numFmtId="0" fontId="8" fillId="7" borderId="0" xfId="2" applyFont="1" applyFill="1" applyAlignment="1">
      <alignment vertical="center"/>
    </xf>
    <xf numFmtId="0" fontId="8" fillId="7" borderId="0" xfId="0" applyFont="1" applyFill="1"/>
    <xf numFmtId="2" fontId="8" fillId="7" borderId="0" xfId="2" applyNumberFormat="1" applyFont="1" applyFill="1"/>
    <xf numFmtId="0" fontId="8" fillId="7" borderId="0" xfId="2" applyFont="1" applyFill="1"/>
    <xf numFmtId="0" fontId="8" fillId="12" borderId="0" xfId="13" applyFont="1"/>
    <xf numFmtId="0" fontId="8" fillId="0" borderId="0" xfId="13" applyFont="1" applyFill="1" applyAlignment="1">
      <alignment horizontal="left" vertical="center"/>
    </xf>
    <xf numFmtId="0" fontId="24" fillId="0" borderId="0" xfId="2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1" fontId="3" fillId="0" borderId="0" xfId="2" applyNumberFormat="1" applyFont="1"/>
    <xf numFmtId="0" fontId="12" fillId="0" borderId="0" xfId="0" applyFont="1" applyAlignment="1">
      <alignment horizontal="left"/>
    </xf>
    <xf numFmtId="0" fontId="27" fillId="0" borderId="0" xfId="12" applyFont="1" applyFill="1" applyAlignment="1">
      <alignment horizontal="left" vertical="center"/>
    </xf>
    <xf numFmtId="0" fontId="27" fillId="11" borderId="0" xfId="12" applyFont="1"/>
    <xf numFmtId="0" fontId="8" fillId="8" borderId="0" xfId="9" applyFont="1"/>
    <xf numFmtId="0" fontId="8" fillId="8" borderId="0" xfId="9" applyFont="1" applyAlignment="1">
      <alignment horizontal="right"/>
    </xf>
    <xf numFmtId="0" fontId="3" fillId="9" borderId="0" xfId="10" applyFont="1"/>
    <xf numFmtId="0" fontId="3" fillId="9" borderId="0" xfId="10" applyFont="1" applyAlignment="1">
      <alignment horizontal="right"/>
    </xf>
    <xf numFmtId="2" fontId="3" fillId="0" borderId="0" xfId="2" applyNumberFormat="1" applyFont="1"/>
    <xf numFmtId="0" fontId="12" fillId="0" borderId="0" xfId="2" applyFont="1"/>
    <xf numFmtId="0" fontId="14" fillId="0" borderId="0" xfId="2" applyFont="1"/>
    <xf numFmtId="164" fontId="12" fillId="0" borderId="0" xfId="0" applyNumberFormat="1" applyFont="1"/>
    <xf numFmtId="0" fontId="27" fillId="0" borderId="0" xfId="15" applyFont="1" applyFill="1" applyAlignment="1">
      <alignment vertical="center"/>
    </xf>
    <xf numFmtId="0" fontId="8" fillId="14" borderId="0" xfId="15" applyFont="1"/>
    <xf numFmtId="0" fontId="8" fillId="14" borderId="0" xfId="15" applyFont="1" applyAlignment="1">
      <alignment horizontal="right"/>
    </xf>
    <xf numFmtId="0" fontId="8" fillId="14" borderId="0" xfId="15" applyFont="1" applyAlignment="1">
      <alignment horizontal="center" vertical="center"/>
    </xf>
    <xf numFmtId="0" fontId="27" fillId="13" borderId="0" xfId="14" applyFont="1"/>
    <xf numFmtId="0" fontId="27" fillId="13" borderId="0" xfId="14" applyFont="1" applyAlignment="1">
      <alignment vertical="center"/>
    </xf>
    <xf numFmtId="0" fontId="27" fillId="12" borderId="0" xfId="13" applyFont="1"/>
    <xf numFmtId="0" fontId="27" fillId="0" borderId="0" xfId="13" applyFont="1" applyFill="1" applyAlignment="1">
      <alignment horizontal="left" vertical="center"/>
    </xf>
    <xf numFmtId="0" fontId="27" fillId="12" borderId="0" xfId="13" applyFont="1" applyAlignment="1">
      <alignment horizontal="right"/>
    </xf>
    <xf numFmtId="0" fontId="1" fillId="0" borderId="0" xfId="13" applyFont="1" applyFill="1" applyAlignment="1">
      <alignment horizontal="left"/>
    </xf>
    <xf numFmtId="0" fontId="1" fillId="0" borderId="0" xfId="12" applyFont="1" applyFill="1" applyAlignment="1">
      <alignment horizontal="left"/>
    </xf>
    <xf numFmtId="0" fontId="8" fillId="0" borderId="1" xfId="0" applyFont="1" applyBorder="1" applyAlignment="1">
      <alignment horizontal="center" vertical="top"/>
    </xf>
    <xf numFmtId="0" fontId="0" fillId="4" borderId="2" xfId="0" applyFill="1" applyBorder="1"/>
    <xf numFmtId="0" fontId="0" fillId="4" borderId="23" xfId="0" applyFill="1" applyBorder="1"/>
    <xf numFmtId="0" fontId="0" fillId="0" borderId="0" xfId="0" applyAlignment="1">
      <alignment horizontal="center" wrapText="1"/>
    </xf>
    <xf numFmtId="0" fontId="27" fillId="0" borderId="0" xfId="15" applyFont="1" applyFill="1"/>
    <xf numFmtId="0" fontId="27" fillId="0" borderId="0" xfId="11" applyFont="1" applyFill="1"/>
    <xf numFmtId="0" fontId="27" fillId="10" borderId="0" xfId="11" applyFont="1" applyAlignment="1">
      <alignment horizontal="right"/>
    </xf>
    <xf numFmtId="0" fontId="27" fillId="11" borderId="0" xfId="12" applyFont="1" applyAlignment="1">
      <alignment horizontal="center" vertical="center"/>
    </xf>
    <xf numFmtId="0" fontId="27" fillId="0" borderId="0" xfId="12" applyFont="1" applyFill="1"/>
    <xf numFmtId="0" fontId="27" fillId="0" borderId="0" xfId="14" applyFont="1" applyFill="1"/>
    <xf numFmtId="0" fontId="8" fillId="0" borderId="0" xfId="9" applyFont="1" applyFill="1"/>
    <xf numFmtId="0" fontId="27" fillId="12" borderId="0" xfId="13" applyFont="1" applyAlignment="1">
      <alignment horizontal="center" vertical="center"/>
    </xf>
    <xf numFmtId="0" fontId="8" fillId="0" borderId="0" xfId="13" applyFont="1" applyFill="1"/>
    <xf numFmtId="0" fontId="8" fillId="12" borderId="0" xfId="13" applyFont="1" applyAlignment="1">
      <alignment horizontal="center" vertical="center"/>
    </xf>
    <xf numFmtId="0" fontId="8" fillId="12" borderId="0" xfId="13" applyFont="1" applyAlignment="1">
      <alignment horizontal="right"/>
    </xf>
    <xf numFmtId="0" fontId="27" fillId="11" borderId="0" xfId="12" applyFont="1" applyAlignment="1">
      <alignment horizontal="right"/>
    </xf>
    <xf numFmtId="165" fontId="3" fillId="0" borderId="0" xfId="2" applyNumberFormat="1" applyFont="1" applyAlignment="1">
      <alignment horizontal="left"/>
    </xf>
    <xf numFmtId="1" fontId="3" fillId="0" borderId="0" xfId="2" applyNumberFormat="1" applyFont="1" applyAlignment="1">
      <alignment horizontal="left"/>
    </xf>
    <xf numFmtId="1" fontId="8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164" fontId="8" fillId="7" borderId="0" xfId="2" applyNumberFormat="1" applyFont="1" applyFill="1" applyAlignment="1">
      <alignment horizontal="left"/>
    </xf>
    <xf numFmtId="0" fontId="8" fillId="9" borderId="0" xfId="10" applyFont="1"/>
    <xf numFmtId="0" fontId="8" fillId="9" borderId="0" xfId="10" applyFont="1" applyAlignment="1">
      <alignment horizontal="left"/>
    </xf>
    <xf numFmtId="1" fontId="8" fillId="0" borderId="0" xfId="10" applyNumberFormat="1" applyFont="1" applyFill="1"/>
    <xf numFmtId="0" fontId="8" fillId="0" borderId="0" xfId="10" applyFont="1" applyFill="1"/>
    <xf numFmtId="0" fontId="8" fillId="10" borderId="0" xfId="11" applyFont="1" applyAlignment="1">
      <alignment horizontal="center"/>
    </xf>
    <xf numFmtId="0" fontId="8" fillId="0" borderId="0" xfId="11" applyFont="1" applyFill="1" applyAlignment="1">
      <alignment horizontal="center"/>
    </xf>
    <xf numFmtId="0" fontId="8" fillId="10" borderId="0" xfId="11" applyFont="1"/>
    <xf numFmtId="0" fontId="8" fillId="10" borderId="0" xfId="11" applyFont="1" applyAlignment="1">
      <alignment horizontal="right"/>
    </xf>
    <xf numFmtId="0" fontId="8" fillId="0" borderId="0" xfId="11" applyFont="1" applyFill="1"/>
    <xf numFmtId="0" fontId="8" fillId="11" borderId="0" xfId="12" applyFont="1"/>
    <xf numFmtId="0" fontId="8" fillId="0" borderId="0" xfId="12" applyFont="1" applyFill="1"/>
    <xf numFmtId="0" fontId="8" fillId="11" borderId="0" xfId="12" applyFont="1" applyAlignment="1">
      <alignment vertical="center"/>
    </xf>
    <xf numFmtId="0" fontId="8" fillId="0" borderId="0" xfId="12" applyFont="1" applyFill="1" applyAlignment="1">
      <alignment horizontal="left" vertical="center"/>
    </xf>
    <xf numFmtId="0" fontId="8" fillId="11" borderId="0" xfId="12" applyFont="1" applyAlignment="1">
      <alignment horizontal="center" vertical="center"/>
    </xf>
    <xf numFmtId="0" fontId="3" fillId="9" borderId="0" xfId="10" applyFont="1" applyAlignment="1">
      <alignment horizontal="left"/>
    </xf>
    <xf numFmtId="2" fontId="3" fillId="0" borderId="0" xfId="2" applyNumberFormat="1" applyFont="1" applyAlignment="1">
      <alignment horizontal="left"/>
    </xf>
    <xf numFmtId="1" fontId="8" fillId="7" borderId="0" xfId="2" applyNumberFormat="1" applyFont="1" applyFill="1" applyAlignment="1">
      <alignment horizontal="left"/>
    </xf>
    <xf numFmtId="0" fontId="0" fillId="0" borderId="0" xfId="0"/>
    <xf numFmtId="0" fontId="27" fillId="0" borderId="0" xfId="13" applyFont="1" applyFill="1"/>
    <xf numFmtId="0" fontId="27" fillId="10" borderId="0" xfId="11" applyFont="1" applyAlignment="1">
      <alignment horizontal="left"/>
    </xf>
    <xf numFmtId="0" fontId="27" fillId="0" borderId="0" xfId="12" applyFont="1" applyFill="1" applyAlignment="1">
      <alignment horizontal="left"/>
    </xf>
    <xf numFmtId="0" fontId="27" fillId="14" borderId="0" xfId="15" applyFont="1" applyAlignment="1">
      <alignment horizontal="left"/>
    </xf>
    <xf numFmtId="0" fontId="27" fillId="13" borderId="0" xfId="14" applyFont="1" applyAlignment="1">
      <alignment horizontal="left"/>
    </xf>
    <xf numFmtId="0" fontId="27" fillId="12" borderId="0" xfId="13" applyFont="1" applyAlignment="1">
      <alignment horizontal="left"/>
    </xf>
    <xf numFmtId="0" fontId="27" fillId="11" borderId="0" xfId="12" applyFont="1" applyAlignment="1">
      <alignment horizontal="left"/>
    </xf>
    <xf numFmtId="0" fontId="8" fillId="10" borderId="0" xfId="11" applyFont="1" applyAlignment="1">
      <alignment horizontal="left"/>
    </xf>
    <xf numFmtId="0" fontId="8" fillId="12" borderId="0" xfId="13" applyFont="1" applyAlignment="1">
      <alignment horizontal="left"/>
    </xf>
    <xf numFmtId="0" fontId="8" fillId="0" borderId="0" xfId="13" applyFont="1" applyFill="1" applyAlignment="1">
      <alignment horizontal="left"/>
    </xf>
    <xf numFmtId="0" fontId="8" fillId="0" borderId="0" xfId="12" applyFont="1" applyFill="1" applyAlignment="1">
      <alignment horizontal="left"/>
    </xf>
    <xf numFmtId="0" fontId="8" fillId="11" borderId="0" xfId="12" applyFont="1" applyAlignment="1">
      <alignment horizontal="left"/>
    </xf>
    <xf numFmtId="164" fontId="8" fillId="12" borderId="0" xfId="13" applyNumberFormat="1" applyFont="1" applyAlignment="1">
      <alignment horizontal="left"/>
    </xf>
    <xf numFmtId="0" fontId="24" fillId="0" borderId="0" xfId="0" applyFont="1"/>
    <xf numFmtId="1" fontId="6" fillId="0" borderId="22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" fontId="6" fillId="0" borderId="24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26" xfId="0" applyNumberFormat="1" applyFont="1" applyBorder="1" applyAlignment="1">
      <alignment horizontal="center"/>
    </xf>
    <xf numFmtId="1" fontId="6" fillId="0" borderId="32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1" fontId="6" fillId="0" borderId="33" xfId="0" applyNumberFormat="1" applyFont="1" applyBorder="1" applyAlignment="1">
      <alignment horizontal="center"/>
    </xf>
    <xf numFmtId="166" fontId="3" fillId="0" borderId="0" xfId="2" applyNumberFormat="1" applyFont="1" applyAlignment="1">
      <alignment horizontal="left"/>
    </xf>
    <xf numFmtId="0" fontId="8" fillId="8" borderId="0" xfId="9" applyFont="1" applyAlignment="1">
      <alignment vertical="center"/>
    </xf>
    <xf numFmtId="0" fontId="8" fillId="0" borderId="0" xfId="9" applyFont="1" applyFill="1" applyAlignment="1"/>
    <xf numFmtId="0" fontId="8" fillId="10" borderId="0" xfId="11" applyFont="1" applyAlignment="1">
      <alignment vertical="center"/>
    </xf>
    <xf numFmtId="0" fontId="8" fillId="10" borderId="0" xfId="11" applyFont="1" applyAlignment="1"/>
    <xf numFmtId="0" fontId="8" fillId="12" borderId="0" xfId="13" applyFont="1" applyAlignment="1"/>
    <xf numFmtId="0" fontId="27" fillId="0" borderId="0" xfId="13" applyFont="1" applyFill="1" applyAlignment="1">
      <alignment horizontal="left"/>
    </xf>
    <xf numFmtId="0" fontId="27" fillId="0" borderId="0" xfId="13" applyFont="1" applyFill="1"/>
    <xf numFmtId="0" fontId="27" fillId="0" borderId="0" xfId="15" applyFont="1" applyFill="1"/>
    <xf numFmtId="0" fontId="27" fillId="0" borderId="0" xfId="11" applyFont="1" applyFill="1"/>
    <xf numFmtId="0" fontId="27" fillId="0" borderId="0" xfId="14" applyFont="1" applyFill="1"/>
    <xf numFmtId="0" fontId="8" fillId="0" borderId="0" xfId="9" applyFont="1" applyFill="1"/>
    <xf numFmtId="0" fontId="27" fillId="0" borderId="0" xfId="13" applyFont="1" applyFill="1" applyAlignment="1"/>
    <xf numFmtId="0" fontId="6" fillId="0" borderId="0" xfId="0" applyFont="1" applyAlignment="1">
      <alignment horizontal="center" wrapText="1"/>
    </xf>
    <xf numFmtId="0" fontId="0" fillId="0" borderId="0" xfId="0"/>
    <xf numFmtId="0" fontId="0" fillId="0" borderId="45" xfId="0" applyBorder="1" applyAlignment="1">
      <alignment horizontal="left"/>
    </xf>
    <xf numFmtId="0" fontId="0" fillId="0" borderId="49" xfId="0" applyBorder="1"/>
    <xf numFmtId="0" fontId="0" fillId="0" borderId="50" xfId="0" applyBorder="1"/>
    <xf numFmtId="0" fontId="11" fillId="4" borderId="43" xfId="0" applyFont="1" applyFill="1" applyBorder="1" applyAlignment="1">
      <alignment horizontal="left"/>
    </xf>
    <xf numFmtId="0" fontId="0" fillId="0" borderId="11" xfId="0" applyBorder="1"/>
    <xf numFmtId="0" fontId="0" fillId="0" borderId="52" xfId="0" applyBorder="1"/>
    <xf numFmtId="0" fontId="0" fillId="0" borderId="36" xfId="0" applyBorder="1" applyAlignment="1">
      <alignment horizontal="left"/>
    </xf>
    <xf numFmtId="0" fontId="0" fillId="0" borderId="8" xfId="0" applyBorder="1"/>
    <xf numFmtId="0" fontId="0" fillId="0" borderId="53" xfId="0" applyBorder="1"/>
    <xf numFmtId="0" fontId="0" fillId="0" borderId="25" xfId="0" applyBorder="1" applyAlignment="1">
      <alignment horizontal="left"/>
    </xf>
    <xf numFmtId="0" fontId="0" fillId="0" borderId="51" xfId="0" applyBorder="1"/>
    <xf numFmtId="0" fontId="0" fillId="4" borderId="35" xfId="0" applyFill="1" applyBorder="1" applyAlignment="1">
      <alignment vertical="center" wrapText="1"/>
    </xf>
    <xf numFmtId="0" fontId="0" fillId="0" borderId="43" xfId="0" applyBorder="1"/>
    <xf numFmtId="0" fontId="0" fillId="4" borderId="1" xfId="0" applyFill="1" applyBorder="1" applyAlignment="1">
      <alignment horizontal="left"/>
    </xf>
    <xf numFmtId="0" fontId="0" fillId="0" borderId="3" xfId="0" applyBorder="1"/>
    <xf numFmtId="0" fontId="0" fillId="0" borderId="54" xfId="0" applyBorder="1"/>
    <xf numFmtId="0" fontId="0" fillId="4" borderId="9" xfId="0" applyFill="1" applyBorder="1" applyAlignment="1">
      <alignment horizontal="left"/>
    </xf>
    <xf numFmtId="0" fontId="0" fillId="4" borderId="45" xfId="0" applyFill="1" applyBorder="1" applyAlignment="1">
      <alignment horizontal="left" vertical="center" wrapText="1"/>
    </xf>
    <xf numFmtId="0" fontId="0" fillId="0" borderId="25" xfId="0" applyBorder="1"/>
    <xf numFmtId="0" fontId="0" fillId="0" borderId="29" xfId="0" applyBorder="1"/>
    <xf numFmtId="0" fontId="0" fillId="4" borderId="21" xfId="0" applyFill="1" applyBorder="1" applyAlignment="1">
      <alignment horizontal="left" vertical="center" wrapText="1"/>
    </xf>
    <xf numFmtId="0" fontId="0" fillId="0" borderId="48" xfId="0" applyBorder="1"/>
    <xf numFmtId="0" fontId="0" fillId="0" borderId="6" xfId="0" applyBorder="1"/>
    <xf numFmtId="0" fontId="0" fillId="0" borderId="12" xfId="0" applyBorder="1"/>
    <xf numFmtId="0" fontId="0" fillId="4" borderId="21" xfId="0" applyFill="1" applyBorder="1" applyAlignment="1">
      <alignment vertical="center"/>
    </xf>
    <xf numFmtId="0" fontId="0" fillId="0" borderId="10" xfId="0" applyBorder="1"/>
    <xf numFmtId="0" fontId="0" fillId="0" borderId="13" xfId="0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30" xfId="0" applyFill="1" applyBorder="1"/>
    <xf numFmtId="0" fontId="0" fillId="0" borderId="55" xfId="0" applyBorder="1"/>
    <xf numFmtId="0" fontId="6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/>
    <xf numFmtId="0" fontId="0" fillId="0" borderId="56" xfId="0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0" fillId="0" borderId="30" xfId="0" applyBorder="1"/>
    <xf numFmtId="0" fontId="22" fillId="4" borderId="30" xfId="0" applyFont="1" applyFill="1" applyBorder="1"/>
    <xf numFmtId="0" fontId="22" fillId="4" borderId="1" xfId="0" applyFont="1" applyFill="1" applyBorder="1"/>
    <xf numFmtId="0" fontId="22" fillId="4" borderId="13" xfId="0" applyFont="1" applyFill="1" applyBorder="1"/>
    <xf numFmtId="0" fontId="22" fillId="4" borderId="21" xfId="0" applyFont="1" applyFill="1" applyBorder="1"/>
    <xf numFmtId="0" fontId="6" fillId="4" borderId="45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0" fillId="0" borderId="32" xfId="0" applyBorder="1"/>
    <xf numFmtId="0" fontId="18" fillId="0" borderId="2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7" xfId="0" applyFont="1" applyBorder="1" applyAlignment="1">
      <alignment horizontal="center" vertical="center"/>
    </xf>
    <xf numFmtId="0" fontId="0" fillId="0" borderId="40" xfId="0" applyBorder="1"/>
    <xf numFmtId="0" fontId="0" fillId="0" borderId="42" xfId="0" applyBorder="1"/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6" fillId="0" borderId="58" xfId="0" applyFont="1" applyBorder="1" applyAlignment="1">
      <alignment horizontal="left"/>
    </xf>
    <xf numFmtId="0" fontId="0" fillId="0" borderId="19" xfId="0" applyBorder="1"/>
    <xf numFmtId="0" fontId="0" fillId="0" borderId="57" xfId="0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7" fillId="11" borderId="0" xfId="12" applyFont="1" applyAlignment="1">
      <alignment horizontal="left"/>
    </xf>
    <xf numFmtId="0" fontId="27" fillId="0" borderId="0" xfId="12" applyFont="1" applyFill="1"/>
    <xf numFmtId="0" fontId="27" fillId="13" borderId="0" xfId="14" applyFont="1" applyAlignment="1">
      <alignment horizontal="left"/>
    </xf>
    <xf numFmtId="0" fontId="27" fillId="0" borderId="0" xfId="14" applyFont="1" applyFill="1"/>
    <xf numFmtId="0" fontId="27" fillId="12" borderId="0" xfId="13" applyFont="1" applyAlignment="1">
      <alignment horizontal="left" vertical="center"/>
    </xf>
    <xf numFmtId="0" fontId="27" fillId="0" borderId="0" xfId="13" applyFont="1" applyFill="1"/>
    <xf numFmtId="0" fontId="27" fillId="12" borderId="0" xfId="13" applyFont="1" applyAlignment="1">
      <alignment horizontal="left"/>
    </xf>
    <xf numFmtId="0" fontId="8" fillId="8" borderId="0" xfId="9" applyFont="1" applyAlignment="1">
      <alignment horizontal="left" vertical="center"/>
    </xf>
    <xf numFmtId="0" fontId="8" fillId="0" borderId="0" xfId="9" applyFont="1" applyFill="1"/>
    <xf numFmtId="0" fontId="27" fillId="10" borderId="0" xfId="11" applyFont="1" applyAlignment="1">
      <alignment horizontal="left"/>
    </xf>
    <xf numFmtId="0" fontId="27" fillId="0" borderId="0" xfId="11" applyFont="1" applyFill="1"/>
    <xf numFmtId="0" fontId="27" fillId="14" borderId="0" xfId="15" applyFont="1" applyAlignment="1">
      <alignment horizontal="left" vertical="center"/>
    </xf>
    <xf numFmtId="0" fontId="27" fillId="0" borderId="0" xfId="15" applyFont="1" applyFill="1"/>
    <xf numFmtId="0" fontId="27" fillId="10" borderId="0" xfId="11" applyFont="1" applyAlignment="1">
      <alignment horizontal="left" vertical="center"/>
    </xf>
    <xf numFmtId="0" fontId="27" fillId="11" borderId="0" xfId="12" applyFont="1" applyAlignment="1">
      <alignment horizontal="left" vertical="center"/>
    </xf>
    <xf numFmtId="0" fontId="27" fillId="14" borderId="0" xfId="15" applyFont="1" applyAlignment="1">
      <alignment horizontal="left"/>
    </xf>
    <xf numFmtId="0" fontId="27" fillId="13" borderId="0" xfId="14" applyFont="1" applyAlignment="1">
      <alignment horizontal="left" vertical="center"/>
    </xf>
  </cellXfs>
  <cellStyles count="16">
    <cellStyle name="20% - Accent1" xfId="9" builtinId="30"/>
    <cellStyle name="20% - Accent2" xfId="11" builtinId="34"/>
    <cellStyle name="20% - Accent3" xfId="12" builtinId="38"/>
    <cellStyle name="20% - Accent5" xfId="14" builtinId="46"/>
    <cellStyle name="40% - Accent3" xfId="13" builtinId="39"/>
    <cellStyle name="40% - Accent5" xfId="15" builtinId="47"/>
    <cellStyle name="60% - Accent1" xfId="10" builtinId="32"/>
    <cellStyle name="Input" xfId="1" builtinId="20"/>
    <cellStyle name="Neutral 2" xfId="7" xr:uid="{00000000-0005-0000-0000-000007000000}"/>
    <cellStyle name="Normal" xfId="0" builtinId="0"/>
    <cellStyle name="Normal 2" xfId="2" xr:uid="{00000000-0005-0000-0000-000002000000}"/>
    <cellStyle name="Normal 2 2" xfId="4" xr:uid="{00000000-0005-0000-0000-000004000000}"/>
    <cellStyle name="Normal 2 3" xfId="6" xr:uid="{00000000-0005-0000-0000-000006000000}"/>
    <cellStyle name="Normal 3" xfId="8" xr:uid="{00000000-0005-0000-0000-000008000000}"/>
    <cellStyle name="Percent 2" xfId="3" xr:uid="{00000000-0005-0000-0000-000003000000}"/>
    <cellStyle name="Percent 2 2" xfId="5" xr:uid="{00000000-0005-0000-0000-000005000000}"/>
  </cellStyles>
  <dxfs count="4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12</xdr:col>
      <xdr:colOff>447189</xdr:colOff>
      <xdr:row>36</xdr:row>
      <xdr:rowOff>24880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7200000" cy="14822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ureen Klomp" id="{CC29ED33-E7E2-4B8F-B42E-453997DBE6CB}" userId="S::Maureen.Klomp@arup.com::affc596d-10ec-4696-a47b-8485d8f1332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p" displayName="disp" ref="A1:K1469" totalsRowShown="0" headerRowDxfId="1">
  <autoFilter ref="A1:K1469" xr:uid="{00000000-0009-0000-0100-000001000000}"/>
  <tableColumns count="11">
    <tableColumn id="2" xr3:uid="{00000000-0010-0000-0000-000002000000}" name="Node"/>
    <tableColumn id="3" xr3:uid="{00000000-0010-0000-0000-000003000000}" name="Case"/>
    <tableColumn id="4" xr3:uid="{00000000-0010-0000-0000-000004000000}" name="Ux"/>
    <tableColumn id="5" xr3:uid="{00000000-0010-0000-0000-000005000000}" name="Uy"/>
    <tableColumn id="6" xr3:uid="{00000000-0010-0000-0000-000006000000}" name="Uz"/>
    <tableColumn id="7" xr3:uid="{00000000-0010-0000-0000-000007000000}" name="|U|"/>
    <tableColumn id="8" xr3:uid="{00000000-0010-0000-0000-000008000000}" name="Rxx"/>
    <tableColumn id="9" xr3:uid="{00000000-0010-0000-0000-000009000000}" name="Ryy"/>
    <tableColumn id="10" xr3:uid="{00000000-0010-0000-0000-00000A000000}" name="Rzz"/>
    <tableColumn id="11" xr3:uid="{00000000-0010-0000-0000-00000B000000}" name="|R|"/>
    <tableColumn id="12" xr3:uid="{00000000-0010-0000-0000-00000C000000}" name="Ux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ctions" displayName="reactions" ref="A1:J1469" totalsRowShown="0" headerRowDxfId="0">
  <autoFilter ref="A1:J1469" xr:uid="{00000000-0009-0000-0100-000002000000}"/>
  <tableColumns count="10">
    <tableColumn id="2" xr3:uid="{00000000-0010-0000-0100-000002000000}" name="Node"/>
    <tableColumn id="3" xr3:uid="{00000000-0010-0000-0100-000003000000}" name="Case"/>
    <tableColumn id="4" xr3:uid="{00000000-0010-0000-0100-000004000000}" name="Fx"/>
    <tableColumn id="5" xr3:uid="{00000000-0010-0000-0100-000005000000}" name="Fy"/>
    <tableColumn id="6" xr3:uid="{00000000-0010-0000-0100-000006000000}" name="Fz"/>
    <tableColumn id="7" xr3:uid="{00000000-0010-0000-0100-000007000000}" name="|F|"/>
    <tableColumn id="8" xr3:uid="{00000000-0010-0000-0100-000008000000}" name="Mxx"/>
    <tableColumn id="9" xr3:uid="{00000000-0010-0000-0100-000009000000}" name="Myy"/>
    <tableColumn id="10" xr3:uid="{00000000-0010-0000-0100-00000A000000}" name="Mzz"/>
    <tableColumn id="11" xr3:uid="{00000000-0010-0000-0100-00000B000000}" name="|M|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ses" displayName="cases" ref="A1:B266" totalsRowShown="0">
  <autoFilter ref="A1:B266" xr:uid="{00000000-0009-0000-0100-000003000000}"/>
  <tableColumns count="2">
    <tableColumn id="2" xr3:uid="{00000000-0010-0000-0200-000002000000}" name="Case"/>
    <tableColumn id="3" xr3:uid="{00000000-0010-0000-0200-000003000000}" name="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earings" displayName="bearings" ref="A18:O22" totalsRowShown="0">
  <autoFilter ref="A18:O22" xr:uid="{00000000-0009-0000-0100-000004000000}"/>
  <tableColumns count="15">
    <tableColumn id="1" xr3:uid="{00000000-0010-0000-0300-000001000000}" name="Elem"/>
    <tableColumn id="2" xr3:uid="{00000000-0010-0000-0300-000002000000}" name="Name"/>
    <tableColumn id="3" xr3:uid="{00000000-0010-0000-0300-000003000000}" name="Type"/>
    <tableColumn id="4" xr3:uid="{00000000-0010-0000-0300-000004000000}" name="Property"/>
    <tableColumn id="5" xr3:uid="{00000000-0010-0000-0300-000005000000}" name="Group"/>
    <tableColumn id="6" xr3:uid="{00000000-0010-0000-0300-000006000000}" name="Orient. Node"/>
    <tableColumn id="7" xr3:uid="{00000000-0010-0000-0300-000007000000}" name="Orient. Angle"/>
    <tableColumn id="8" xr3:uid="{00000000-0010-0000-0300-000008000000}" name="Vertical"/>
    <tableColumn id="9" xr3:uid="{00000000-0010-0000-0300-000009000000}" name="Length/ Area/Volume"/>
    <tableColumn id="10" xr3:uid="{00000000-0010-0000-0300-00000A000000}" name="Topology"/>
    <tableColumn id="11" xr3:uid="{00000000-0010-0000-0300-00000B000000}" name="Topology 2"/>
    <tableColumn id="12" xr3:uid="{00000000-0010-0000-0300-00000C000000}" name="Column1"/>
    <tableColumn id="13" xr3:uid="{00000000-0010-0000-0300-00000D000000}" name="drg_ref"/>
    <tableColumn id="14" xr3:uid="{00000000-0010-0000-0300-00000E000000}" name="Pier"/>
    <tableColumn id="15" xr3:uid="{00000000-0010-0000-0300-00000F000000}" name="Side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1-02-10T13:07:46.49" personId="{CC29ED33-E7E2-4B8F-B42E-453997DBE6CB}" id="{51EC61B9-A3E4-4DC2-8FD4-082D57EE04AA}">
    <text>Frank Van Berge Henegouwen factor: extra safety in specification of support reactions for the contractor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fitToPage="1"/>
  </sheetPr>
  <dimension ref="A1:P56"/>
  <sheetViews>
    <sheetView topLeftCell="A9" workbookViewId="0">
      <selection activeCell="D28" sqref="D28:V29"/>
    </sheetView>
  </sheetViews>
  <sheetFormatPr defaultRowHeight="12.75"/>
  <cols>
    <col min="1" max="1" width="5.7109375" style="185" customWidth="1"/>
    <col min="2" max="2" width="21.42578125" style="185" customWidth="1"/>
    <col min="3" max="3" width="25.5703125" style="185" customWidth="1"/>
    <col min="4" max="4" width="19.42578125" style="185" customWidth="1"/>
    <col min="5" max="5" width="20.7109375" style="185" customWidth="1"/>
    <col min="6" max="6" width="10.5703125" style="185" customWidth="1"/>
    <col min="7" max="7" width="18" style="185" customWidth="1"/>
    <col min="8" max="8" width="15.5703125" style="185" customWidth="1"/>
    <col min="9" max="9" width="16.42578125" style="185" customWidth="1"/>
    <col min="10" max="10" width="15.28515625" style="185" customWidth="1"/>
    <col min="12" max="12" width="39.42578125" style="185" customWidth="1"/>
  </cols>
  <sheetData>
    <row r="1" spans="1:11" ht="26.25" customHeight="1">
      <c r="A1" s="86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4" spans="1:11">
      <c r="E4" t="s">
        <v>1</v>
      </c>
      <c r="F4" t="s">
        <v>2</v>
      </c>
    </row>
    <row r="5" spans="1:11">
      <c r="B5" s="85" t="s">
        <v>3</v>
      </c>
      <c r="D5" t="s">
        <v>4</v>
      </c>
      <c r="E5">
        <v>1.1000000000000001</v>
      </c>
      <c r="F5">
        <v>0.9</v>
      </c>
    </row>
    <row r="6" spans="1:11">
      <c r="B6" s="85" t="s">
        <v>5</v>
      </c>
      <c r="D6" t="s">
        <v>6</v>
      </c>
      <c r="E6">
        <v>250</v>
      </c>
    </row>
    <row r="7" spans="1:11" ht="15" customHeight="1">
      <c r="B7" s="1"/>
      <c r="D7" t="s">
        <v>7</v>
      </c>
      <c r="G7">
        <v>15</v>
      </c>
      <c r="H7" t="s">
        <v>8</v>
      </c>
      <c r="I7" t="s">
        <v>9</v>
      </c>
    </row>
    <row r="9" spans="1:11" ht="15" customHeight="1">
      <c r="F9" s="12"/>
    </row>
    <row r="10" spans="1:11" ht="15" customHeight="1">
      <c r="F10" s="12"/>
    </row>
    <row r="11" spans="1:11" ht="17.45" customHeight="1"/>
    <row r="12" spans="1:11" ht="17.45" customHeight="1"/>
    <row r="13" spans="1:11" ht="13.5" customHeight="1" thickBot="1"/>
    <row r="14" spans="1:11" ht="16.5" customHeight="1" thickBot="1">
      <c r="B14" s="224" t="s">
        <v>10</v>
      </c>
      <c r="C14" s="225"/>
      <c r="D14" s="225"/>
      <c r="E14" s="225"/>
      <c r="F14" s="226"/>
      <c r="G14" s="80">
        <v>1</v>
      </c>
      <c r="H14" s="81">
        <v>2</v>
      </c>
      <c r="I14" s="81">
        <v>3</v>
      </c>
      <c r="J14" s="82">
        <v>4</v>
      </c>
    </row>
    <row r="15" spans="1:11" ht="15" customHeight="1">
      <c r="B15" s="227"/>
      <c r="C15" s="228"/>
      <c r="D15" s="228"/>
      <c r="E15" s="228"/>
      <c r="F15" s="229"/>
      <c r="G15" s="35" t="s">
        <v>11</v>
      </c>
      <c r="H15" s="36" t="s">
        <v>12</v>
      </c>
      <c r="I15" s="36" t="s">
        <v>13</v>
      </c>
      <c r="J15" s="37" t="s">
        <v>14</v>
      </c>
    </row>
    <row r="16" spans="1:11">
      <c r="B16" s="230" t="s">
        <v>15</v>
      </c>
      <c r="C16" s="231"/>
      <c r="D16" s="231"/>
      <c r="E16" s="231"/>
      <c r="F16" s="232"/>
      <c r="G16" s="2" t="s">
        <v>16</v>
      </c>
      <c r="H16" s="3" t="s">
        <v>17</v>
      </c>
      <c r="I16" s="3" t="s">
        <v>18</v>
      </c>
      <c r="J16" s="27" t="s">
        <v>17</v>
      </c>
    </row>
    <row r="17" spans="2:14">
      <c r="B17" s="233" t="s">
        <v>19</v>
      </c>
      <c r="C17" s="223"/>
      <c r="D17" s="223"/>
      <c r="E17" s="223"/>
      <c r="F17" s="234"/>
      <c r="G17" s="30">
        <v>1</v>
      </c>
      <c r="H17" s="4">
        <v>1</v>
      </c>
      <c r="I17" s="4">
        <v>1</v>
      </c>
      <c r="J17" s="28">
        <v>1</v>
      </c>
    </row>
    <row r="18" spans="2:14" ht="19.149999999999999" customHeight="1">
      <c r="B18" s="235" t="s">
        <v>20</v>
      </c>
      <c r="C18" s="237" t="s">
        <v>21</v>
      </c>
      <c r="D18" s="238"/>
      <c r="E18" s="238"/>
      <c r="F18" s="239"/>
      <c r="G18" s="31" t="s">
        <v>22</v>
      </c>
      <c r="H18" s="13" t="s">
        <v>22</v>
      </c>
      <c r="I18" s="14" t="s">
        <v>22</v>
      </c>
      <c r="J18" s="29" t="s">
        <v>22</v>
      </c>
    </row>
    <row r="19" spans="2:14" ht="20.45" customHeight="1" thickBot="1">
      <c r="B19" s="236"/>
      <c r="C19" s="240" t="s">
        <v>23</v>
      </c>
      <c r="D19" s="231"/>
      <c r="E19" s="231"/>
      <c r="F19" s="232"/>
      <c r="G19" s="74" t="s">
        <v>24</v>
      </c>
      <c r="H19" s="75" t="s">
        <v>24</v>
      </c>
      <c r="I19" s="75" t="s">
        <v>24</v>
      </c>
      <c r="J19" s="76" t="s">
        <v>24</v>
      </c>
      <c r="N19">
        <v>23903</v>
      </c>
    </row>
    <row r="20" spans="2:14">
      <c r="B20" s="241" t="s">
        <v>25</v>
      </c>
      <c r="C20" s="244" t="s">
        <v>26</v>
      </c>
      <c r="D20" s="245"/>
      <c r="E20" s="248" t="s">
        <v>27</v>
      </c>
      <c r="F20" s="148" t="s">
        <v>28</v>
      </c>
      <c r="G20" s="77">
        <f>CEILING(bearing_forces!G269*Oplegtabel!$E$5,Oplegtabel!$E$6)</f>
        <v>42250</v>
      </c>
      <c r="H20" s="19">
        <f>MAX(CEILING(bearing_forces!J269*Oplegtabel!$E$5,Oplegtabel!$E$6),CEILING(bearing_forces!P269*Oplegtabel!$E$5,Oplegtabel!$E$6))</f>
        <v>42250</v>
      </c>
      <c r="I20" s="19">
        <f>CEILING(bearing_forces!M269*Oplegtabel!$E$5,Oplegtabel!$E$6)</f>
        <v>42250</v>
      </c>
      <c r="J20" s="20">
        <f>CEILING(bearing_forces!P269*Oplegtabel!$E$5,Oplegtabel!$E$6)</f>
        <v>42250</v>
      </c>
      <c r="N20">
        <f>N19-50</f>
        <v>23853</v>
      </c>
    </row>
    <row r="21" spans="2:14">
      <c r="B21" s="242"/>
      <c r="C21" s="246"/>
      <c r="D21" s="234"/>
      <c r="E21" s="249"/>
      <c r="F21" s="147" t="s">
        <v>29</v>
      </c>
      <c r="G21" s="78">
        <f>CEILING(bearing_forces!G271,Oplegtabel!$E$6)</f>
        <v>25750</v>
      </c>
      <c r="H21" s="16">
        <f>CEILING(bearing_forces!J271,Oplegtabel!$E$6)</f>
        <v>26000</v>
      </c>
      <c r="I21" s="16">
        <f>CEILING(bearing_forces!M271,Oplegtabel!$E$6)</f>
        <v>25750</v>
      </c>
      <c r="J21" s="21">
        <f>CEILING(bearing_forces!P271,Oplegtabel!$E$6)</f>
        <v>26000</v>
      </c>
      <c r="N21">
        <f>N20-20</f>
        <v>23833</v>
      </c>
    </row>
    <row r="22" spans="2:14">
      <c r="B22" s="242"/>
      <c r="C22" s="246"/>
      <c r="D22" s="234"/>
      <c r="E22" s="250"/>
      <c r="F22" s="147" t="s">
        <v>30</v>
      </c>
      <c r="G22" s="78">
        <f>CEILING(bearing_forces!G270*Oplegtabel!$F$5,Oplegtabel!$E$6)</f>
        <v>20000</v>
      </c>
      <c r="H22" s="16">
        <f>CEILING(bearing_forces!J270*Oplegtabel!$F$5,Oplegtabel!$E$6)</f>
        <v>20000</v>
      </c>
      <c r="I22" s="16">
        <f>CEILING(bearing_forces!M270*Oplegtabel!$F$5,Oplegtabel!$E$6)</f>
        <v>20000</v>
      </c>
      <c r="J22" s="21">
        <f>CEILING(bearing_forces!P270*Oplegtabel!$F$5,Oplegtabel!$E$6)</f>
        <v>20000</v>
      </c>
    </row>
    <row r="23" spans="2:14" ht="18" customHeight="1">
      <c r="B23" s="242"/>
      <c r="C23" s="246"/>
      <c r="D23" s="234"/>
      <c r="E23" s="251" t="s">
        <v>31</v>
      </c>
      <c r="F23" s="239"/>
      <c r="G23" s="78">
        <f>CEILING(MAX(ABS(bearing_forces!F269),ABS(bearing_forces!F270))*Oplegtabel!$E$5,Oplegtabel!$E$6)</f>
        <v>4750</v>
      </c>
      <c r="H23" s="16" t="s">
        <v>32</v>
      </c>
      <c r="I23" s="16">
        <f>CEILING(MAX(ABS(bearing_forces!L269),ABS(bearing_forces!L270))*Oplegtabel!$E$5,Oplegtabel!$E$6)</f>
        <v>4750</v>
      </c>
      <c r="J23" s="21" t="s">
        <v>32</v>
      </c>
    </row>
    <row r="24" spans="2:14" ht="18" customHeight="1">
      <c r="B24" s="242"/>
      <c r="C24" s="247"/>
      <c r="D24" s="229"/>
      <c r="E24" s="251" t="s">
        <v>33</v>
      </c>
      <c r="F24" s="239"/>
      <c r="G24" s="79">
        <f>CEILING(MAX(ABS(bearing_forces!E269),ABS(bearing_forces!E270))*Oplegtabel!$E$5,Oplegtabel!$E$6)</f>
        <v>6000</v>
      </c>
      <c r="H24" s="73" t="s">
        <v>32</v>
      </c>
      <c r="I24" s="73" t="s">
        <v>32</v>
      </c>
      <c r="J24" s="22" t="s">
        <v>32</v>
      </c>
    </row>
    <row r="25" spans="2:14">
      <c r="B25" s="242"/>
      <c r="C25" s="252" t="s">
        <v>34</v>
      </c>
      <c r="D25" s="232"/>
      <c r="E25" s="251" t="s">
        <v>27</v>
      </c>
      <c r="F25" s="239"/>
      <c r="G25" s="32">
        <f>CEILING(bearing_forces!G253*$E$5,$E$6)</f>
        <v>57750</v>
      </c>
      <c r="H25" s="15">
        <f>MAX(CEILING(bearing_forces!J253*$E$5,E6),CEILING(bearing_forces!P253*$E$5,$E$6))</f>
        <v>57750</v>
      </c>
      <c r="I25" s="8">
        <f>CEILING(bearing_forces!M253*$E$5,$E$6)</f>
        <v>57750</v>
      </c>
      <c r="J25" s="23">
        <f>CEILING(bearing_forces!P253*$E$5,$E$6)</f>
        <v>57750</v>
      </c>
    </row>
    <row r="26" spans="2:14" ht="18" customHeight="1">
      <c r="B26" s="242"/>
      <c r="C26" s="246"/>
      <c r="D26" s="234"/>
      <c r="E26" s="251" t="s">
        <v>35</v>
      </c>
      <c r="F26" s="239"/>
      <c r="G26" s="32">
        <f>CEILING(MAX(ABS(bearing_forces!F253),ABS(bearing_forces!F254))*$E$5,$E$6)</f>
        <v>8000</v>
      </c>
      <c r="H26" s="16" t="s">
        <v>32</v>
      </c>
      <c r="I26" s="9">
        <f>CEILING(MAX(ABS(bearing_forces!L253),ABS(bearing_forces!L254))*$E$5,$E$6)</f>
        <v>8000</v>
      </c>
      <c r="J26" s="21" t="s">
        <v>32</v>
      </c>
    </row>
    <row r="27" spans="2:14" ht="18.75" customHeight="1" thickBot="1">
      <c r="B27" s="243"/>
      <c r="C27" s="247"/>
      <c r="D27" s="229"/>
      <c r="E27" s="253" t="s">
        <v>36</v>
      </c>
      <c r="F27" s="254"/>
      <c r="G27" s="33">
        <f>CEILING(MAX(ABS(bearing_forces!E253),ABS(bearing_forces!E254))*$E$5,$E$6)</f>
        <v>9500</v>
      </c>
      <c r="H27" s="24" t="s">
        <v>32</v>
      </c>
      <c r="I27" s="25" t="s">
        <v>32</v>
      </c>
      <c r="J27" s="26" t="s">
        <v>32</v>
      </c>
    </row>
    <row r="28" spans="2:14" ht="18" customHeight="1">
      <c r="B28" s="255" t="s">
        <v>37</v>
      </c>
      <c r="C28" s="256" t="s">
        <v>26</v>
      </c>
      <c r="D28" s="261" t="s">
        <v>38</v>
      </c>
      <c r="E28" s="257" t="s">
        <v>39</v>
      </c>
      <c r="F28" s="258"/>
      <c r="G28" s="39" t="str">
        <f>bearing_displacement!E258</f>
        <v>-</v>
      </c>
      <c r="H28" s="200">
        <f>bearing_displacement!F258</f>
        <v>-3.6</v>
      </c>
      <c r="I28" s="201" t="str">
        <f>bearing_displacement!G258</f>
        <v>-</v>
      </c>
      <c r="J28" s="202">
        <f>bearing_displacement!H258</f>
        <v>-3.6</v>
      </c>
      <c r="L28" s="222" t="s">
        <v>40</v>
      </c>
      <c r="M28" t="s">
        <v>41</v>
      </c>
    </row>
    <row r="29" spans="2:14" ht="18" customHeight="1">
      <c r="B29" s="242"/>
      <c r="C29" s="249"/>
      <c r="D29" s="249"/>
      <c r="E29" s="259" t="s">
        <v>42</v>
      </c>
      <c r="F29" s="239"/>
      <c r="G29" s="38" t="str">
        <f>bearing_displacement!E259</f>
        <v>-</v>
      </c>
      <c r="H29" s="203">
        <f>bearing_displacement!F259</f>
        <v>-0.1</v>
      </c>
      <c r="I29" s="204">
        <f>bearing_displacement!G259</f>
        <v>43.2</v>
      </c>
      <c r="J29" s="205">
        <f>bearing_displacement!H259</f>
        <v>43.3</v>
      </c>
      <c r="L29" s="223"/>
    </row>
    <row r="30" spans="2:14" ht="18" customHeight="1">
      <c r="B30" s="242"/>
      <c r="C30" s="249"/>
      <c r="D30" s="260" t="s">
        <v>43</v>
      </c>
      <c r="E30" s="259" t="s">
        <v>44</v>
      </c>
      <c r="F30" s="239"/>
      <c r="G30" s="38" t="str">
        <f>bearing_displacement!E260</f>
        <v>-</v>
      </c>
      <c r="H30" s="203" t="str">
        <f>bearing_displacement!F260</f>
        <v>24/-31</v>
      </c>
      <c r="I30" s="204" t="str">
        <f>bearing_displacement!G260</f>
        <v>-</v>
      </c>
      <c r="J30" s="205" t="str">
        <f>bearing_displacement!H260</f>
        <v>24/-30</v>
      </c>
      <c r="L30" s="222" t="s">
        <v>45</v>
      </c>
      <c r="M30" t="s">
        <v>46</v>
      </c>
    </row>
    <row r="31" spans="2:14" ht="18" customHeight="1">
      <c r="B31" s="242"/>
      <c r="C31" s="250"/>
      <c r="D31" s="250"/>
      <c r="E31" s="259" t="s">
        <v>47</v>
      </c>
      <c r="F31" s="239"/>
      <c r="G31" s="52" t="str">
        <f>bearing_displacement!E261</f>
        <v>-</v>
      </c>
      <c r="H31" s="53" t="str">
        <f>bearing_displacement!F261</f>
        <v>55/-55</v>
      </c>
      <c r="I31" s="54" t="str">
        <f>bearing_displacement!G261</f>
        <v>280/-220</v>
      </c>
      <c r="J31" s="55" t="str">
        <f>bearing_displacement!H261</f>
        <v>245/-199</v>
      </c>
      <c r="L31" s="223"/>
    </row>
    <row r="32" spans="2:14" ht="25.5" customHeight="1" thickBot="1">
      <c r="B32" s="270" t="s">
        <v>48</v>
      </c>
      <c r="C32" s="271" t="s">
        <v>34</v>
      </c>
      <c r="D32" s="260" t="s">
        <v>43</v>
      </c>
      <c r="E32" s="259" t="s">
        <v>49</v>
      </c>
      <c r="F32" s="239"/>
      <c r="G32" s="38" t="str">
        <f>bearing_displacement!E262</f>
        <v>-</v>
      </c>
      <c r="H32" s="203" t="str">
        <f>bearing_displacement!F262</f>
        <v>32/-42</v>
      </c>
      <c r="I32" s="204" t="str">
        <f>bearing_displacement!G262</f>
        <v>-</v>
      </c>
      <c r="J32" s="205" t="str">
        <f>bearing_displacement!H262</f>
        <v>21/-34</v>
      </c>
      <c r="L32" s="222" t="s">
        <v>50</v>
      </c>
      <c r="M32" t="s">
        <v>51</v>
      </c>
    </row>
    <row r="33" spans="2:13" ht="30.75" customHeight="1" thickBot="1">
      <c r="B33" s="243"/>
      <c r="C33" s="250"/>
      <c r="D33" s="250"/>
      <c r="E33" s="262" t="s">
        <v>52</v>
      </c>
      <c r="F33" s="254"/>
      <c r="G33" s="40" t="str">
        <f>bearing_displacement!E263</f>
        <v>-</v>
      </c>
      <c r="H33" s="206" t="str">
        <f>bearing_displacement!F263</f>
        <v>85/-84</v>
      </c>
      <c r="I33" s="207" t="str">
        <f>bearing_displacement!G263</f>
        <v>342/-259</v>
      </c>
      <c r="J33" s="208" t="str">
        <f>bearing_displacement!H263</f>
        <v>289/-224</v>
      </c>
      <c r="L33" s="223"/>
    </row>
    <row r="34" spans="2:13" ht="18" customHeight="1" thickBot="1">
      <c r="B34" s="267" t="s">
        <v>53</v>
      </c>
      <c r="C34" s="275" t="s">
        <v>26</v>
      </c>
      <c r="D34" s="248" t="s">
        <v>38</v>
      </c>
      <c r="E34" s="266" t="s">
        <v>54</v>
      </c>
      <c r="F34" s="258"/>
      <c r="G34" s="41">
        <f>bearing_displacement!E264</f>
        <v>0.8</v>
      </c>
      <c r="H34" s="42">
        <f>bearing_displacement!F264</f>
        <v>-0.8</v>
      </c>
      <c r="I34" s="43">
        <f>bearing_displacement!G264</f>
        <v>0.8</v>
      </c>
      <c r="J34" s="44">
        <f>bearing_displacement!H264</f>
        <v>-0.8</v>
      </c>
      <c r="L34" s="222" t="s">
        <v>55</v>
      </c>
      <c r="M34" t="s">
        <v>56</v>
      </c>
    </row>
    <row r="35" spans="2:13" ht="18" customHeight="1">
      <c r="B35" s="242"/>
      <c r="C35" s="249"/>
      <c r="D35" s="250"/>
      <c r="E35" s="264" t="s">
        <v>57</v>
      </c>
      <c r="F35" s="239"/>
      <c r="G35" s="59">
        <f>bearing_displacement!E265</f>
        <v>2.2000000000000002</v>
      </c>
      <c r="H35" s="60">
        <f>bearing_displacement!F265</f>
        <v>2.2999999999999998</v>
      </c>
      <c r="I35" s="61">
        <f>bearing_displacement!G265</f>
        <v>-2.2000000000000002</v>
      </c>
      <c r="J35" s="62">
        <f>bearing_displacement!H265</f>
        <v>-2.2999999999999998</v>
      </c>
      <c r="L35" s="223"/>
    </row>
    <row r="36" spans="2:13" ht="18" customHeight="1">
      <c r="B36" s="242"/>
      <c r="C36" s="249"/>
      <c r="D36" s="276" t="s">
        <v>58</v>
      </c>
      <c r="E36" s="264" t="s">
        <v>59</v>
      </c>
      <c r="F36" s="239"/>
      <c r="G36" s="63" t="str">
        <f>bearing_displacement!E266</f>
        <v>4.2/-3.5</v>
      </c>
      <c r="H36" s="56" t="str">
        <f>bearing_displacement!F266</f>
        <v>1.6/-2.3</v>
      </c>
      <c r="I36" s="57" t="str">
        <f>bearing_displacement!G266</f>
        <v>4.1/-3.5</v>
      </c>
      <c r="J36" s="58" t="str">
        <f>bearing_displacement!H266</f>
        <v>1.4/-2.1</v>
      </c>
      <c r="L36" s="222" t="s">
        <v>60</v>
      </c>
      <c r="M36" t="s">
        <v>61</v>
      </c>
    </row>
    <row r="37" spans="2:13" ht="18" customHeight="1">
      <c r="B37" s="242"/>
      <c r="C37" s="249"/>
      <c r="D37" s="249"/>
      <c r="E37" s="264" t="s">
        <v>62</v>
      </c>
      <c r="F37" s="239"/>
      <c r="G37" s="65" t="str">
        <f>bearing_displacement!E267</f>
        <v>6.1/-2.8</v>
      </c>
      <c r="H37" s="17" t="str">
        <f>bearing_displacement!F267</f>
        <v>5.6/-2.2</v>
      </c>
      <c r="I37" s="18" t="str">
        <f>bearing_displacement!G267</f>
        <v>2.2/-5.6</v>
      </c>
      <c r="J37" s="34" t="str">
        <f>bearing_displacement!H267</f>
        <v>2.2/-5.6</v>
      </c>
      <c r="L37" s="223"/>
    </row>
    <row r="38" spans="2:13" ht="18" customHeight="1">
      <c r="B38" s="242"/>
      <c r="C38" s="250"/>
      <c r="D38" s="250"/>
      <c r="E38" s="264" t="s">
        <v>63</v>
      </c>
      <c r="F38" s="239"/>
      <c r="G38" s="66" t="str">
        <f>bearing_displacement!E268</f>
        <v>2.3/-2.3</v>
      </c>
      <c r="H38" s="17" t="str">
        <f>bearing_displacement!F268</f>
        <v>1.8/-1.7</v>
      </c>
      <c r="I38" s="18" t="str">
        <f>bearing_displacement!G268</f>
        <v>2.3/-2.3</v>
      </c>
      <c r="J38" s="34" t="str">
        <f>bearing_displacement!H268</f>
        <v>1.7/-1.8</v>
      </c>
      <c r="L38" s="149"/>
    </row>
    <row r="39" spans="2:13" ht="18" customHeight="1">
      <c r="B39" s="242"/>
      <c r="C39" s="268" t="s">
        <v>34</v>
      </c>
      <c r="D39" s="277" t="s">
        <v>58</v>
      </c>
      <c r="E39" s="265" t="s">
        <v>64</v>
      </c>
      <c r="F39" s="229"/>
      <c r="G39" s="65" t="str">
        <f>bearing_displacement!E269</f>
        <v>6.5/-5.2</v>
      </c>
      <c r="H39" s="56" t="str">
        <f>bearing_displacement!F269</f>
        <v>1.9/-3.3</v>
      </c>
      <c r="I39" s="56" t="str">
        <f>bearing_displacement!G269</f>
        <v>6.3/-5.2</v>
      </c>
      <c r="J39" s="58" t="str">
        <f>bearing_displacement!H269</f>
        <v>1.7/-2.9</v>
      </c>
      <c r="L39" s="149"/>
    </row>
    <row r="40" spans="2:13" ht="18" customHeight="1">
      <c r="B40" s="242"/>
      <c r="C40" s="249"/>
      <c r="D40" s="249"/>
      <c r="E40" s="264" t="s">
        <v>65</v>
      </c>
      <c r="F40" s="239"/>
      <c r="G40" s="65" t="str">
        <f>bearing_displacement!E270</f>
        <v>8.9/-4</v>
      </c>
      <c r="H40" s="17" t="str">
        <f>bearing_displacement!F270</f>
        <v>8.1/-3</v>
      </c>
      <c r="I40" s="17" t="str">
        <f>bearing_displacement!G270</f>
        <v>3/-8.1</v>
      </c>
      <c r="J40" s="34" t="str">
        <f>bearing_displacement!H270</f>
        <v>3/-8.1</v>
      </c>
      <c r="L40" s="149"/>
    </row>
    <row r="41" spans="2:13" ht="18.75" customHeight="1" thickBot="1">
      <c r="B41" s="243"/>
      <c r="C41" s="269"/>
      <c r="D41" s="269"/>
      <c r="E41" s="263" t="s">
        <v>66</v>
      </c>
      <c r="F41" s="254"/>
      <c r="G41" s="64" t="str">
        <f>bearing_displacement!E271</f>
        <v>3.6/-3.6</v>
      </c>
      <c r="H41" s="45" t="str">
        <f>bearing_displacement!F271</f>
        <v>2.7/-2.6</v>
      </c>
      <c r="I41" s="45" t="str">
        <f>bearing_displacement!G271</f>
        <v>3.6/-3.6</v>
      </c>
      <c r="J41" s="46" t="str">
        <f>bearing_displacement!H271</f>
        <v>2.6/-2.7</v>
      </c>
      <c r="L41" s="149"/>
    </row>
    <row r="42" spans="2:13" ht="12.75" customHeight="1">
      <c r="B42" s="281" t="s">
        <v>67</v>
      </c>
      <c r="C42" s="282" t="s">
        <v>68</v>
      </c>
      <c r="D42" s="234"/>
      <c r="E42" s="250" t="s">
        <v>69</v>
      </c>
      <c r="F42" s="229"/>
      <c r="G42" s="49">
        <v>1750</v>
      </c>
      <c r="H42" s="47">
        <v>1750</v>
      </c>
      <c r="I42" s="48">
        <v>1750</v>
      </c>
      <c r="J42" s="50">
        <v>1750</v>
      </c>
    </row>
    <row r="43" spans="2:13">
      <c r="B43" s="242"/>
      <c r="C43" s="247"/>
      <c r="D43" s="229"/>
      <c r="E43" s="259" t="s">
        <v>70</v>
      </c>
      <c r="F43" s="239"/>
      <c r="G43" s="52">
        <v>1940</v>
      </c>
      <c r="H43" s="53">
        <v>1940</v>
      </c>
      <c r="I43" s="54">
        <v>1940</v>
      </c>
      <c r="J43" s="55">
        <v>1940</v>
      </c>
    </row>
    <row r="44" spans="2:13" ht="13.5" customHeight="1" thickBot="1">
      <c r="B44" s="242"/>
      <c r="C44" s="283" t="s">
        <v>71</v>
      </c>
      <c r="D44" s="232"/>
      <c r="E44" s="259" t="s">
        <v>69</v>
      </c>
      <c r="F44" s="239"/>
      <c r="G44" s="49">
        <v>2350</v>
      </c>
      <c r="H44" s="47">
        <v>1850</v>
      </c>
      <c r="I44" s="48">
        <v>2350</v>
      </c>
      <c r="J44" s="50">
        <v>1850</v>
      </c>
    </row>
    <row r="45" spans="2:13">
      <c r="B45" s="236"/>
      <c r="C45" s="247"/>
      <c r="D45" s="229"/>
      <c r="E45" s="259" t="s">
        <v>70</v>
      </c>
      <c r="F45" s="239"/>
      <c r="G45" s="49">
        <v>1550</v>
      </c>
      <c r="H45" s="47">
        <v>1550</v>
      </c>
      <c r="I45" s="48">
        <v>1550</v>
      </c>
      <c r="J45" s="50">
        <v>1550</v>
      </c>
      <c r="L45" s="261" t="s">
        <v>38</v>
      </c>
      <c r="M45" t="s">
        <v>72</v>
      </c>
    </row>
    <row r="46" spans="2:13">
      <c r="B46" s="278" t="s">
        <v>73</v>
      </c>
      <c r="C46" s="228"/>
      <c r="D46" s="228"/>
      <c r="E46" s="228"/>
      <c r="F46" s="279"/>
      <c r="G46" s="67">
        <v>425</v>
      </c>
      <c r="H46" s="68">
        <v>315</v>
      </c>
      <c r="I46" s="69">
        <v>425</v>
      </c>
      <c r="J46" s="70">
        <v>315</v>
      </c>
      <c r="L46" s="249"/>
    </row>
    <row r="47" spans="2:13" ht="21.75" customHeight="1" thickBot="1">
      <c r="B47" s="280" t="s">
        <v>74</v>
      </c>
      <c r="C47" s="273"/>
      <c r="D47" s="273"/>
      <c r="E47" s="273"/>
      <c r="F47" s="274"/>
      <c r="G47" s="272">
        <v>1000</v>
      </c>
      <c r="H47" s="273"/>
      <c r="I47" s="273"/>
      <c r="J47" s="274"/>
      <c r="L47" s="260" t="s">
        <v>43</v>
      </c>
      <c r="M47" t="s">
        <v>75</v>
      </c>
    </row>
    <row r="48" spans="2:13" ht="13.5" customHeight="1" thickBot="1">
      <c r="B48" s="7" t="s">
        <v>76</v>
      </c>
      <c r="C48" s="51"/>
      <c r="D48" s="51"/>
      <c r="E48" s="51"/>
      <c r="F48" s="51"/>
      <c r="G48" s="51"/>
      <c r="H48" s="51"/>
      <c r="I48" s="51"/>
      <c r="J48" s="6"/>
      <c r="L48" s="250"/>
    </row>
    <row r="49" spans="2:16" ht="13.5" customHeight="1" thickBot="1">
      <c r="B49" s="7" t="s">
        <v>77</v>
      </c>
      <c r="C49" s="51"/>
      <c r="D49" s="51"/>
      <c r="E49" s="51"/>
      <c r="F49" s="51"/>
      <c r="G49" s="51"/>
      <c r="H49" s="51"/>
      <c r="I49" s="51"/>
      <c r="J49" s="6"/>
    </row>
    <row r="51" spans="2:16">
      <c r="B51" s="85"/>
    </row>
    <row r="55" spans="2:16" ht="15" customHeight="1">
      <c r="P55" s="5"/>
    </row>
    <row r="56" spans="2:16">
      <c r="M56" s="85"/>
    </row>
  </sheetData>
  <mergeCells count="60">
    <mergeCell ref="L45:L46"/>
    <mergeCell ref="L47:L48"/>
    <mergeCell ref="G47:J47"/>
    <mergeCell ref="C34:C38"/>
    <mergeCell ref="D36:D38"/>
    <mergeCell ref="E38:F38"/>
    <mergeCell ref="D39:D41"/>
    <mergeCell ref="B46:F46"/>
    <mergeCell ref="B47:F47"/>
    <mergeCell ref="B42:B45"/>
    <mergeCell ref="C42:D43"/>
    <mergeCell ref="E42:F42"/>
    <mergeCell ref="E43:F43"/>
    <mergeCell ref="C44:D45"/>
    <mergeCell ref="E44:F44"/>
    <mergeCell ref="E45:F45"/>
    <mergeCell ref="B34:B41"/>
    <mergeCell ref="C39:C41"/>
    <mergeCell ref="B32:B33"/>
    <mergeCell ref="C32:C33"/>
    <mergeCell ref="D32:D33"/>
    <mergeCell ref="D34:D35"/>
    <mergeCell ref="E32:F32"/>
    <mergeCell ref="E33:F33"/>
    <mergeCell ref="E41:F41"/>
    <mergeCell ref="E40:F40"/>
    <mergeCell ref="E39:F39"/>
    <mergeCell ref="E34:F34"/>
    <mergeCell ref="E35:F35"/>
    <mergeCell ref="E36:F36"/>
    <mergeCell ref="E37:F37"/>
    <mergeCell ref="B28:B31"/>
    <mergeCell ref="C28:C31"/>
    <mergeCell ref="E28:F28"/>
    <mergeCell ref="E29:F29"/>
    <mergeCell ref="D30:D31"/>
    <mergeCell ref="E30:F30"/>
    <mergeCell ref="E31:F31"/>
    <mergeCell ref="D28:D29"/>
    <mergeCell ref="B20:B27"/>
    <mergeCell ref="C20:D24"/>
    <mergeCell ref="E20:E22"/>
    <mergeCell ref="E23:F23"/>
    <mergeCell ref="E24:F24"/>
    <mergeCell ref="C25:D27"/>
    <mergeCell ref="E25:F25"/>
    <mergeCell ref="E26:F26"/>
    <mergeCell ref="E27:F27"/>
    <mergeCell ref="B14:F14"/>
    <mergeCell ref="B15:F15"/>
    <mergeCell ref="B16:F16"/>
    <mergeCell ref="B17:F17"/>
    <mergeCell ref="B18:B19"/>
    <mergeCell ref="C18:F18"/>
    <mergeCell ref="C19:F19"/>
    <mergeCell ref="L36:L37"/>
    <mergeCell ref="L34:L35"/>
    <mergeCell ref="L28:L29"/>
    <mergeCell ref="L30:L31"/>
    <mergeCell ref="L32:L33"/>
  </mergeCells>
  <conditionalFormatting sqref="G17:J33">
    <cfRule type="containsBlanks" dxfId="3" priority="2">
      <formula>LEN(TRIM(G17))=0</formula>
    </cfRule>
  </conditionalFormatting>
  <conditionalFormatting sqref="G42:J46">
    <cfRule type="containsBlanks" dxfId="2" priority="1">
      <formula>LEN(TRIM(G42))=0</formula>
    </cfRule>
  </conditionalFormatting>
  <pageMargins left="0.51181102362204722" right="0.51181102362204722" top="0.59055118110236227" bottom="0.70866141732283472" header="0.51181102362204722" footer="0.39370078740157483"/>
  <pageSetup paperSize="9" scale="85" fitToHeight="0" orientation="landscape"/>
  <headerFooter>
    <oddFooter>&amp;L&amp;8 &amp;Z
&amp;F : &amp;A&amp;R&amp;8 Page &amp;P of &amp;N
Printed &amp;D  Time &amp;T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fitToPage="1"/>
  </sheetPr>
  <dimension ref="A1:X283"/>
  <sheetViews>
    <sheetView zoomScale="110" zoomScaleNormal="110" zoomScaleSheetLayoutView="85" workbookViewId="0">
      <pane ySplit="8" topLeftCell="A237" activePane="bottomLeft" state="frozen"/>
      <selection activeCell="F142" sqref="F142"/>
      <selection pane="bottomLeft" activeCell="B254" sqref="B254"/>
    </sheetView>
  </sheetViews>
  <sheetFormatPr defaultColWidth="8.85546875" defaultRowHeight="15" outlineLevelRow="1"/>
  <cols>
    <col min="1" max="1" width="19.42578125" style="71" customWidth="1"/>
    <col min="2" max="2" width="20.85546875" style="93" customWidth="1"/>
    <col min="3" max="3" width="13.85546875" style="93" customWidth="1"/>
    <col min="4" max="4" width="37.42578125" style="93" customWidth="1"/>
    <col min="5" max="16" width="7.85546875" style="111" customWidth="1"/>
    <col min="17" max="17" width="4.28515625" style="93" customWidth="1"/>
    <col min="18" max="18" width="19.28515625" style="93" customWidth="1"/>
    <col min="19" max="19" width="4" style="93" bestFit="1" customWidth="1"/>
    <col min="20" max="22" width="5" style="93" bestFit="1" customWidth="1"/>
    <col min="23" max="23" width="12.7109375" style="93" bestFit="1" customWidth="1"/>
    <col min="24" max="24" width="4" style="93" bestFit="1" customWidth="1"/>
    <col min="25" max="28" width="8.85546875" style="93" customWidth="1"/>
    <col min="29" max="16384" width="8.85546875" style="93"/>
  </cols>
  <sheetData>
    <row r="1" spans="1:23" s="156" customFormat="1">
      <c r="A1" s="109" t="s">
        <v>78</v>
      </c>
      <c r="B1" s="127"/>
      <c r="C1" s="127"/>
      <c r="D1" s="127"/>
      <c r="E1" s="291" t="s">
        <v>79</v>
      </c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R1" s="220"/>
      <c r="S1" s="220"/>
      <c r="T1" s="220"/>
      <c r="U1" s="220"/>
      <c r="V1" s="220"/>
      <c r="W1" s="220"/>
    </row>
    <row r="2" spans="1:23" s="156" customFormat="1">
      <c r="A2" s="109"/>
      <c r="B2" s="127"/>
      <c r="C2" s="127" t="s">
        <v>80</v>
      </c>
      <c r="D2" s="128" t="s">
        <v>81</v>
      </c>
      <c r="E2" s="109" t="s">
        <v>82</v>
      </c>
      <c r="F2" s="109" t="s">
        <v>82</v>
      </c>
      <c r="G2" s="109" t="s">
        <v>82</v>
      </c>
      <c r="H2" s="109" t="s">
        <v>82</v>
      </c>
      <c r="I2" s="109" t="s">
        <v>82</v>
      </c>
      <c r="J2" s="109" t="s">
        <v>82</v>
      </c>
      <c r="K2" s="109" t="s">
        <v>83</v>
      </c>
      <c r="L2" s="109" t="s">
        <v>83</v>
      </c>
      <c r="M2" s="109" t="s">
        <v>83</v>
      </c>
      <c r="N2" s="109" t="s">
        <v>83</v>
      </c>
      <c r="O2" s="109" t="s">
        <v>83</v>
      </c>
      <c r="P2" s="109" t="s">
        <v>83</v>
      </c>
      <c r="R2" s="220"/>
      <c r="S2" s="220"/>
      <c r="T2" s="220"/>
      <c r="U2" s="108"/>
      <c r="V2" s="108"/>
      <c r="W2" s="220"/>
    </row>
    <row r="3" spans="1:23" s="156" customFormat="1">
      <c r="A3" s="109"/>
      <c r="B3" s="127"/>
      <c r="C3" s="127" t="s">
        <v>80</v>
      </c>
      <c r="D3" s="128" t="s">
        <v>84</v>
      </c>
      <c r="E3" s="109" t="s">
        <v>85</v>
      </c>
      <c r="F3" s="109" t="s">
        <v>85</v>
      </c>
      <c r="G3" s="109" t="s">
        <v>85</v>
      </c>
      <c r="H3" s="109" t="s">
        <v>86</v>
      </c>
      <c r="I3" s="109" t="s">
        <v>86</v>
      </c>
      <c r="J3" s="109" t="s">
        <v>86</v>
      </c>
      <c r="K3" s="109" t="s">
        <v>85</v>
      </c>
      <c r="L3" s="109" t="s">
        <v>85</v>
      </c>
      <c r="M3" s="109" t="s">
        <v>85</v>
      </c>
      <c r="N3" s="109" t="s">
        <v>86</v>
      </c>
      <c r="O3" s="109" t="s">
        <v>86</v>
      </c>
      <c r="P3" s="109" t="s">
        <v>86</v>
      </c>
      <c r="R3" s="220"/>
      <c r="S3" s="220"/>
      <c r="T3" s="220"/>
      <c r="U3" s="108"/>
      <c r="V3" s="108"/>
      <c r="W3" s="220"/>
    </row>
    <row r="4" spans="1:23" s="156" customFormat="1">
      <c r="A4" s="109"/>
      <c r="B4" s="127"/>
      <c r="C4" s="127"/>
      <c r="D4" s="128" t="s">
        <v>87</v>
      </c>
      <c r="E4" s="109">
        <f t="array" ref="E4">INDEX(bearings[drg_ref],MATCH(1,(E2=bearings[Pier])*(E3=bearings[Side]),0))</f>
        <v>1</v>
      </c>
      <c r="F4" s="109">
        <f t="array" ref="F4">INDEX(bearings[drg_ref],MATCH(1,(F2=bearings[Pier])*(F3=bearings[Side]),0))</f>
        <v>1</v>
      </c>
      <c r="G4" s="109">
        <f t="array" ref="G4">INDEX(bearings[drg_ref],MATCH(1,(G2=bearings[Pier])*(G3=bearings[Side]),0))</f>
        <v>1</v>
      </c>
      <c r="H4" s="109">
        <f t="array" ref="H4">INDEX(bearings[drg_ref],MATCH(1,(H2=bearings[Pier])*(H3=bearings[Side]),0))</f>
        <v>2</v>
      </c>
      <c r="I4" s="109">
        <f t="array" ref="I4">INDEX(bearings[drg_ref],MATCH(1,(I2=bearings[Pier])*(I3=bearings[Side]),0))</f>
        <v>2</v>
      </c>
      <c r="J4" s="109">
        <f t="array" ref="J4">INDEX(bearings[drg_ref],MATCH(1,(J2=bearings[Pier])*(J3=bearings[Side]),0))</f>
        <v>2</v>
      </c>
      <c r="K4" s="109">
        <f t="array" ref="K4">INDEX(bearings[drg_ref],MATCH(1,(K2=bearings[Pier])*(K3=bearings[Side]),0))</f>
        <v>3</v>
      </c>
      <c r="L4" s="109">
        <f t="array" ref="L4">INDEX(bearings[drg_ref],MATCH(1,(L2=bearings[Pier])*(L3=bearings[Side]),0))</f>
        <v>3</v>
      </c>
      <c r="M4" s="109">
        <f t="array" ref="M4">INDEX(bearings[drg_ref],MATCH(1,(M2=bearings[Pier])*(M3=bearings[Side]),0))</f>
        <v>3</v>
      </c>
      <c r="N4" s="109">
        <f t="array" ref="N4">INDEX(bearings[drg_ref],MATCH(1,(N2=bearings[Pier])*(N3=bearings[Side]),0))</f>
        <v>4</v>
      </c>
      <c r="O4" s="109">
        <f t="array" ref="O4">INDEX(bearings[drg_ref],MATCH(1,(O2=bearings[Pier])*(O3=bearings[Side]),0))</f>
        <v>4</v>
      </c>
      <c r="P4" s="109">
        <f t="array" ref="P4">INDEX(bearings[drg_ref],MATCH(1,(P2=bearings[Pier])*(P3=bearings[Side]),0))</f>
        <v>4</v>
      </c>
      <c r="R4" s="220"/>
      <c r="S4" s="220"/>
      <c r="T4" s="220"/>
      <c r="U4" s="108"/>
      <c r="V4" s="108"/>
      <c r="W4" s="220"/>
    </row>
    <row r="5" spans="1:23" s="156" customFormat="1">
      <c r="A5" s="109"/>
      <c r="B5" s="127"/>
      <c r="C5" s="127"/>
      <c r="D5" s="128" t="s">
        <v>88</v>
      </c>
      <c r="E5" s="109" t="str">
        <f t="array" ref="E5">INDEX(bearings[Property],MATCH(1,(E2=bearings[Pier])*(E3=bearings[Side]),0))</f>
        <v>Fixed</v>
      </c>
      <c r="F5" s="109" t="str">
        <f t="array" ref="F5">INDEX(bearings[Property],MATCH(1,(F2=bearings[Pier])*(F3=bearings[Side]),0))</f>
        <v>Fixed</v>
      </c>
      <c r="G5" s="109" t="str">
        <f t="array" ref="G5">INDEX(bearings[Property],MATCH(1,(G2=bearings[Pier])*(G3=bearings[Side]),0))</f>
        <v>Fixed</v>
      </c>
      <c r="H5" s="109" t="str">
        <f t="array" ref="H5">INDEX(bearings[Property],MATCH(1,(H2=bearings[Pier])*(H3=bearings[Side]),0))</f>
        <v>Free</v>
      </c>
      <c r="I5" s="109" t="str">
        <f t="array" ref="I5">INDEX(bearings[Property],MATCH(1,(I2=bearings[Pier])*(I3=bearings[Side]),0))</f>
        <v>Free</v>
      </c>
      <c r="J5" s="109" t="str">
        <f t="array" ref="J5">INDEX(bearings[Property],MATCH(1,(J2=bearings[Pier])*(J3=bearings[Side]),0))</f>
        <v>Free</v>
      </c>
      <c r="K5" s="109" t="str">
        <f t="array" ref="K5">INDEX(bearings[Property],MATCH(1,(K2=bearings[Pier])*(K3=bearings[Side]),0))</f>
        <v>Guided</v>
      </c>
      <c r="L5" s="109" t="str">
        <f t="array" ref="L5">INDEX(bearings[Property],MATCH(1,(L2=bearings[Pier])*(L3=bearings[Side]),0))</f>
        <v>Guided</v>
      </c>
      <c r="M5" s="109" t="str">
        <f t="array" ref="M5">INDEX(bearings[Property],MATCH(1,(M2=bearings[Pier])*(M3=bearings[Side]),0))</f>
        <v>Guided</v>
      </c>
      <c r="N5" s="109" t="str">
        <f t="array" ref="N5">INDEX(bearings[Property],MATCH(1,(N2=bearings[Pier])*(N3=bearings[Side]),0))</f>
        <v>Free</v>
      </c>
      <c r="O5" s="109" t="str">
        <f t="array" ref="O5">INDEX(bearings[Property],MATCH(1,(O2=bearings[Pier])*(O3=bearings[Side]),0))</f>
        <v>Free</v>
      </c>
      <c r="P5" s="109" t="str">
        <f t="array" ref="P5">INDEX(bearings[Property],MATCH(1,(P2=bearings[Pier])*(P3=bearings[Side]),0))</f>
        <v>Free</v>
      </c>
      <c r="R5" s="220"/>
      <c r="S5" s="220"/>
      <c r="T5" s="220"/>
      <c r="U5" s="108"/>
      <c r="V5" s="108"/>
      <c r="W5" s="220"/>
    </row>
    <row r="6" spans="1:23" s="156" customFormat="1">
      <c r="A6" s="109"/>
      <c r="B6" s="127"/>
      <c r="C6" s="127"/>
      <c r="D6" s="128" t="s">
        <v>89</v>
      </c>
      <c r="E6" s="109">
        <f t="array" ref="E6">INDEX(bearings[Topology],MATCH(1,(E2=bearings[Pier])*(E3=bearings[Side]),0))</f>
        <v>30098</v>
      </c>
      <c r="F6" s="109">
        <f t="array" ref="F6">INDEX(bearings[Topology],MATCH(1,(F2=bearings[Pier])*(F3=bearings[Side]),0))</f>
        <v>30098</v>
      </c>
      <c r="G6" s="109">
        <f t="array" ref="G6">INDEX(bearings[Topology],MATCH(1,(G2=bearings[Pier])*(G3=bearings[Side]),0))</f>
        <v>30098</v>
      </c>
      <c r="H6" s="109">
        <f t="array" ref="H6">INDEX(bearings[Topology],MATCH(1,(H2=bearings[Pier])*(H3=bearings[Side]),0))</f>
        <v>17027</v>
      </c>
      <c r="I6" s="109">
        <f t="array" ref="I6">INDEX(bearings[Topology],MATCH(1,(I2=bearings[Pier])*(I3=bearings[Side]),0))</f>
        <v>17027</v>
      </c>
      <c r="J6" s="109">
        <f t="array" ref="J6">INDEX(bearings[Topology],MATCH(1,(J2=bearings[Pier])*(J3=bearings[Side]),0))</f>
        <v>17027</v>
      </c>
      <c r="K6" s="109">
        <f t="array" ref="K6">INDEX(bearings[Topology],MATCH(1,(K2=bearings[Pier])*(K3=bearings[Side]),0))</f>
        <v>32316</v>
      </c>
      <c r="L6" s="109">
        <f t="array" ref="L6">INDEX(bearings[Topology],MATCH(1,(L2=bearings[Pier])*(L3=bearings[Side]),0))</f>
        <v>32316</v>
      </c>
      <c r="M6" s="109">
        <f t="array" ref="M6">INDEX(bearings[Topology],MATCH(1,(M2=bearings[Pier])*(M3=bearings[Side]),0))</f>
        <v>32316</v>
      </c>
      <c r="N6" s="109">
        <f t="array" ref="N6">INDEX(bearings[Topology],MATCH(1,(N2=bearings[Pier])*(N3=bearings[Side]),0))</f>
        <v>31307</v>
      </c>
      <c r="O6" s="109">
        <f t="array" ref="O6">INDEX(bearings[Topology],MATCH(1,(O2=bearings[Pier])*(O3=bearings[Side]),0))</f>
        <v>31307</v>
      </c>
      <c r="P6" s="109">
        <f t="array" ref="P6">INDEX(bearings[Topology],MATCH(1,(P2=bearings[Pier])*(P3=bearings[Side]),0))</f>
        <v>31307</v>
      </c>
      <c r="R6" s="220"/>
      <c r="S6" s="220"/>
      <c r="T6" s="220"/>
      <c r="U6" s="108"/>
      <c r="V6" s="108"/>
      <c r="W6" s="220"/>
    </row>
    <row r="7" spans="1:23" s="156" customFormat="1">
      <c r="A7" s="109" t="s">
        <v>90</v>
      </c>
      <c r="B7" s="127" t="s">
        <v>90</v>
      </c>
      <c r="C7" s="127" t="s">
        <v>90</v>
      </c>
      <c r="D7" s="128" t="s">
        <v>91</v>
      </c>
      <c r="E7" s="109">
        <f t="array" ref="E7">INDEX(bearings[Topology 2],MATCH(1,(E2=bearings[Pier])*(E3=bearings[Side]),0))</f>
        <v>30097</v>
      </c>
      <c r="F7" s="109">
        <f t="array" ref="F7">INDEX(bearings[Topology 2],MATCH(1,(F2=bearings[Pier])*(F3=bearings[Side]),0))</f>
        <v>30097</v>
      </c>
      <c r="G7" s="109">
        <f t="array" ref="G7">INDEX(bearings[Topology 2],MATCH(1,(G2=bearings[Pier])*(G3=bearings[Side]),0))</f>
        <v>30097</v>
      </c>
      <c r="H7" s="109">
        <f t="array" ref="H7">INDEX(bearings[Topology 2],MATCH(1,(H2=bearings[Pier])*(H3=bearings[Side]),0))</f>
        <v>12110</v>
      </c>
      <c r="I7" s="109">
        <f t="array" ref="I7">INDEX(bearings[Topology 2],MATCH(1,(I2=bearings[Pier])*(I3=bearings[Side]),0))</f>
        <v>12110</v>
      </c>
      <c r="J7" s="109">
        <f t="array" ref="J7">INDEX(bearings[Topology 2],MATCH(1,(J2=bearings[Pier])*(J3=bearings[Side]),0))</f>
        <v>12110</v>
      </c>
      <c r="K7" s="109">
        <f t="array" ref="K7">INDEX(bearings[Topology 2],MATCH(1,(K2=bearings[Pier])*(K3=bearings[Side]),0))</f>
        <v>32315</v>
      </c>
      <c r="L7" s="109">
        <f t="array" ref="L7">INDEX(bearings[Topology 2],MATCH(1,(L2=bearings[Pier])*(L3=bearings[Side]),0))</f>
        <v>32315</v>
      </c>
      <c r="M7" s="109">
        <f t="array" ref="M7">INDEX(bearings[Topology 2],MATCH(1,(M2=bearings[Pier])*(M3=bearings[Side]),0))</f>
        <v>32315</v>
      </c>
      <c r="N7" s="109">
        <f t="array" ref="N7">INDEX(bearings[Topology 2],MATCH(1,(N2=bearings[Pier])*(N3=bearings[Side]),0))</f>
        <v>31306</v>
      </c>
      <c r="O7" s="109">
        <f t="array" ref="O7">INDEX(bearings[Topology 2],MATCH(1,(O2=bearings[Pier])*(O3=bearings[Side]),0))</f>
        <v>31306</v>
      </c>
      <c r="P7" s="109">
        <f t="array" ref="P7">INDEX(bearings[Topology 2],MATCH(1,(P2=bearings[Pier])*(P3=bearings[Side]),0))</f>
        <v>31306</v>
      </c>
      <c r="R7" s="220"/>
      <c r="S7" s="220"/>
      <c r="T7" s="220"/>
      <c r="U7" s="108"/>
      <c r="V7" s="108"/>
      <c r="W7" s="220"/>
    </row>
    <row r="8" spans="1:23" s="106" customFormat="1">
      <c r="A8" s="129" t="s">
        <v>92</v>
      </c>
      <c r="B8" s="129" t="s">
        <v>93</v>
      </c>
      <c r="C8" s="129" t="s">
        <v>94</v>
      </c>
      <c r="D8" s="130" t="s">
        <v>95</v>
      </c>
      <c r="E8" s="182" t="s">
        <v>96</v>
      </c>
      <c r="F8" s="182" t="s">
        <v>97</v>
      </c>
      <c r="G8" s="182" t="s">
        <v>98</v>
      </c>
      <c r="H8" s="182" t="s">
        <v>96</v>
      </c>
      <c r="I8" s="182" t="s">
        <v>97</v>
      </c>
      <c r="J8" s="182" t="s">
        <v>98</v>
      </c>
      <c r="K8" s="182" t="s">
        <v>96</v>
      </c>
      <c r="L8" s="182" t="s">
        <v>97</v>
      </c>
      <c r="M8" s="182" t="s">
        <v>98</v>
      </c>
      <c r="N8" s="182" t="s">
        <v>96</v>
      </c>
      <c r="O8" s="182" t="s">
        <v>97</v>
      </c>
      <c r="P8" s="182" t="s">
        <v>98</v>
      </c>
      <c r="U8" s="107"/>
      <c r="V8" s="107"/>
    </row>
    <row r="9" spans="1:23">
      <c r="A9" s="110" t="s">
        <v>99</v>
      </c>
      <c r="B9" s="110" t="s">
        <v>100</v>
      </c>
      <c r="C9" s="111" t="s">
        <v>101</v>
      </c>
      <c r="D9" s="111" t="str">
        <f>INDEX(cases[Name],MATCH(C9,cases[Case],0))</f>
        <v>Permanent (upperbound)</v>
      </c>
      <c r="E9" s="183">
        <f t="array" ref="E9:E10">INDEX(reactions[Fx],MATCH(1,(reactions[Node]=E$6)*(reactions[Case]=$C9), 0))</f>
        <v>5.4890000000000005E-7</v>
      </c>
      <c r="F9" s="183">
        <f t="array" ref="F9:F10">INDEX(reactions[Fy],MATCH(1,(reactions[Node]=F$6)*(reactions[Case]=$C9), 0))</f>
        <v>1.6899999999999998E-2</v>
      </c>
      <c r="G9" s="183">
        <f t="array" ref="G9:G10">INDEX(reactions[Fz],MATCH(1,(reactions[Node]=G$6)*(reactions[Case]=$C9), 0))</f>
        <v>25740</v>
      </c>
      <c r="H9" s="183">
        <f t="array" ref="H9:H10">INDEX(reactions[Fx],MATCH(1,(reactions[Node]=H$6)*(reactions[Case]=$C9), 0))</f>
        <v>0</v>
      </c>
      <c r="I9" s="183">
        <f t="array" ref="I9:I10">INDEX(reactions[Fy],MATCH(1,(reactions[Node]=I$6)*(reactions[Case]=$C9), 0))</f>
        <v>0</v>
      </c>
      <c r="J9" s="183">
        <f t="array" ref="J9:J10">INDEX(reactions[Fz],MATCH(1,(reactions[Node]=J$6)*(reactions[Case]=$C9), 0))</f>
        <v>25760</v>
      </c>
      <c r="K9" s="183">
        <f t="array" ref="K9:K10">INDEX(reactions[Fx],MATCH(1,(reactions[Node]=K$6)*(reactions[Case]=$C9), 0))</f>
        <v>0</v>
      </c>
      <c r="L9" s="183">
        <f t="array" ref="L9:L10">INDEX(reactions[Fy],MATCH(1,(reactions[Node]=L$6)*(reactions[Case]=$C9), 0))</f>
        <v>1.4460000000000001E-2</v>
      </c>
      <c r="M9" s="183">
        <f t="array" ref="M9:M10">INDEX(reactions[Fz],MATCH(1,(reactions[Node]=M$6)*(reactions[Case]=$C9), 0))</f>
        <v>25740</v>
      </c>
      <c r="N9" s="183">
        <f t="array" ref="N9:N10">INDEX(reactions[Fx],MATCH(1,(reactions[Node]=N$6)*(reactions[Case]=$C9), 0))</f>
        <v>0</v>
      </c>
      <c r="O9" s="183">
        <f t="array" ref="O9:O10">INDEX(reactions[Fy],MATCH(1,(reactions[Node]=O$6)*(reactions[Case]=$C9), 0))</f>
        <v>0</v>
      </c>
      <c r="P9" s="183">
        <f t="array" ref="P9:P10">INDEX(reactions[Fz],MATCH(1,(reactions[Node]=P$6)*(reactions[Case]=$C9), 0))</f>
        <v>25760</v>
      </c>
      <c r="U9" s="123"/>
      <c r="V9" s="123"/>
    </row>
    <row r="10" spans="1:23">
      <c r="A10" s="110" t="s">
        <v>99</v>
      </c>
      <c r="B10" s="110" t="s">
        <v>100</v>
      </c>
      <c r="C10" s="111" t="s">
        <v>102</v>
      </c>
      <c r="D10" s="111" t="str">
        <f t="array" ref="D10">INDEX(cases[Name],MATCH(C10,cases[Case],0))</f>
        <v>Permanent (lowerbound)</v>
      </c>
      <c r="E10" s="183">
        <v>5.4890000000000005E-7</v>
      </c>
      <c r="F10" s="183">
        <v>1.6899999999999998E-2</v>
      </c>
      <c r="G10" s="183">
        <v>25740</v>
      </c>
      <c r="H10" s="183">
        <v>0</v>
      </c>
      <c r="I10" s="183">
        <v>0</v>
      </c>
      <c r="J10" s="183">
        <v>25760</v>
      </c>
      <c r="K10" s="183">
        <v>0</v>
      </c>
      <c r="L10" s="183">
        <v>1.4460000000000001E-2</v>
      </c>
      <c r="M10" s="183">
        <v>25740</v>
      </c>
      <c r="N10" s="183">
        <v>0</v>
      </c>
      <c r="O10" s="183">
        <v>0</v>
      </c>
      <c r="P10" s="183">
        <v>25760</v>
      </c>
      <c r="U10" s="123"/>
      <c r="V10" s="123"/>
    </row>
    <row r="11" spans="1:23">
      <c r="A11" s="110"/>
      <c r="B11" s="110"/>
      <c r="C11" s="111"/>
      <c r="D11" s="111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U11" s="123"/>
      <c r="V11" s="123"/>
    </row>
    <row r="12" spans="1:23">
      <c r="A12" s="110" t="s">
        <v>103</v>
      </c>
      <c r="B12" s="110" t="s">
        <v>86</v>
      </c>
      <c r="C12" s="111" t="s">
        <v>104</v>
      </c>
      <c r="D12" s="111" t="str">
        <f>INDEX(cases[Name],MATCH(C12,cases[Case],0))</f>
        <v>Wind x north: no traffic, up</v>
      </c>
      <c r="E12" s="183">
        <f t="array" ref="E12">INDEX(reactions[Fx],MATCH(1,($C12=reactions[Case])*(E$6=reactions[Node]),0))</f>
        <v>-4603</v>
      </c>
      <c r="F12" s="183">
        <f t="array" ref="F12">INDEX(reactions[Fy],MATCH(1,($C12=reactions[Case])*(F$6=reactions[Node]),0))</f>
        <v>223.9</v>
      </c>
      <c r="G12" s="183">
        <f t="array" ref="G12">INDEX(reactions[Fz],MATCH(1,($C12=reactions[Case])*(G$6=reactions[Node]),0))</f>
        <v>-1378</v>
      </c>
      <c r="H12" s="183">
        <f t="array" ref="H12">INDEX(reactions[Fx],MATCH(1,($C12=reactions[Case])*(H$6=reactions[Node]),0))</f>
        <v>0</v>
      </c>
      <c r="I12" s="183">
        <f t="array" ref="I12">INDEX(reactions[Fy],MATCH(1,($C12=reactions[Case])*(I$6=reactions[Node]),0))</f>
        <v>0</v>
      </c>
      <c r="J12" s="183">
        <f t="array" ref="J12">INDEX(reactions[Fz],MATCH(1,($C12=reactions[Case])*(J$6=reactions[Node]),0))</f>
        <v>-1152</v>
      </c>
      <c r="K12" s="183">
        <f t="array" ref="K12">INDEX(reactions[Fx],MATCH(1,($C12=reactions[Case])*(K$6=reactions[Node]),0))</f>
        <v>0</v>
      </c>
      <c r="L12" s="183">
        <f t="array" ref="L12">INDEX(reactions[Fy],MATCH(1,($C12=reactions[Case])*(L$6=reactions[Node]),0))</f>
        <v>-223.9</v>
      </c>
      <c r="M12" s="183">
        <f t="array" ref="M12">INDEX(reactions[Fz],MATCH(1,($C12=reactions[Case])*(M$6=reactions[Node]),0))</f>
        <v>-792.4</v>
      </c>
      <c r="N12" s="183">
        <f t="array" ref="N12">INDEX(reactions[Fx],MATCH(1,($C12=reactions[Case])*(N$6=reactions[Node]),0))</f>
        <v>0</v>
      </c>
      <c r="O12" s="183">
        <f t="array" ref="O12">INDEX(reactions[Fy],MATCH(1,($C12=reactions[Case])*(O$6=reactions[Node]),0))</f>
        <v>0</v>
      </c>
      <c r="P12" s="183">
        <f t="array" ref="P12">INDEX(reactions[Fz],MATCH(1,($C12=reactions[Case])*(P$6=reactions[Node]),0))</f>
        <v>-1018</v>
      </c>
      <c r="U12" s="123"/>
      <c r="V12" s="123"/>
    </row>
    <row r="13" spans="1:23">
      <c r="A13" s="110" t="s">
        <v>103</v>
      </c>
      <c r="B13" s="110" t="s">
        <v>86</v>
      </c>
      <c r="C13" s="111" t="s">
        <v>105</v>
      </c>
      <c r="D13" s="111" t="str">
        <f>INDEX(cases[Name],MATCH(C13,cases[Case],0))</f>
        <v>Wind x north: no traffic, down</v>
      </c>
      <c r="E13" s="183">
        <f t="array" ref="E13">INDEX(reactions[Fx],MATCH(1,($C13=reactions[Case])*(E$6=reactions[Node]),0))</f>
        <v>-4603</v>
      </c>
      <c r="F13" s="183">
        <f t="array" ref="F13">INDEX(reactions[Fy],MATCH(1,($C13=reactions[Case])*(F$6=reactions[Node]),0))</f>
        <v>223.9</v>
      </c>
      <c r="G13" s="183">
        <f t="array" ref="G13">INDEX(reactions[Fz],MATCH(1,($C13=reactions[Case])*(G$6=reactions[Node]),0))</f>
        <v>792.4</v>
      </c>
      <c r="H13" s="183">
        <f t="array" ref="H13">INDEX(reactions[Fx],MATCH(1,($C13=reactions[Case])*(H$6=reactions[Node]),0))</f>
        <v>0</v>
      </c>
      <c r="I13" s="183">
        <f t="array" ref="I13">INDEX(reactions[Fy],MATCH(1,($C13=reactions[Case])*(I$6=reactions[Node]),0))</f>
        <v>0</v>
      </c>
      <c r="J13" s="183">
        <f t="array" ref="J13">INDEX(reactions[Fz],MATCH(1,($C13=reactions[Case])*(J$6=reactions[Node]),0))</f>
        <v>1018</v>
      </c>
      <c r="K13" s="183">
        <f t="array" ref="K13">INDEX(reactions[Fx],MATCH(1,($C13=reactions[Case])*(K$6=reactions[Node]),0))</f>
        <v>0</v>
      </c>
      <c r="L13" s="183">
        <f t="array" ref="L13">INDEX(reactions[Fy],MATCH(1,($C13=reactions[Case])*(L$6=reactions[Node]),0))</f>
        <v>-223.9</v>
      </c>
      <c r="M13" s="183">
        <f t="array" ref="M13">INDEX(reactions[Fz],MATCH(1,($C13=reactions[Case])*(M$6=reactions[Node]),0))</f>
        <v>1378</v>
      </c>
      <c r="N13" s="183">
        <f t="array" ref="N13">INDEX(reactions[Fx],MATCH(1,($C13=reactions[Case])*(N$6=reactions[Node]),0))</f>
        <v>0</v>
      </c>
      <c r="O13" s="183">
        <f t="array" ref="O13">INDEX(reactions[Fy],MATCH(1,($C13=reactions[Case])*(O$6=reactions[Node]),0))</f>
        <v>0</v>
      </c>
      <c r="P13" s="183">
        <f t="array" ref="P13">INDEX(reactions[Fz],MATCH(1,($C13=reactions[Case])*(P$6=reactions[Node]),0))</f>
        <v>1152</v>
      </c>
      <c r="U13" s="123"/>
      <c r="V13" s="123"/>
    </row>
    <row r="14" spans="1:23">
      <c r="A14" s="110" t="s">
        <v>103</v>
      </c>
      <c r="B14" s="110" t="s">
        <v>86</v>
      </c>
      <c r="C14" s="111" t="s">
        <v>106</v>
      </c>
      <c r="D14" s="111" t="str">
        <f>INDEX(cases[Name],MATCH(C14,cases[Case],0))</f>
        <v>Wind x south: no traffic, up</v>
      </c>
      <c r="E14" s="183">
        <f t="array" ref="E14">INDEX(reactions[Fx],MATCH(1,($C14=reactions[Case])*(E$6=reactions[Node]),0))</f>
        <v>4603</v>
      </c>
      <c r="F14" s="183">
        <f t="array" ref="F14">INDEX(reactions[Fy],MATCH(1,($C14=reactions[Case])*(F$6=reactions[Node]),0))</f>
        <v>-223.9</v>
      </c>
      <c r="G14" s="183">
        <f t="array" ref="G14">INDEX(reactions[Fz],MATCH(1,($C14=reactions[Case])*(G$6=reactions[Node]),0))</f>
        <v>-792.4</v>
      </c>
      <c r="H14" s="183">
        <f t="array" ref="H14">INDEX(reactions[Fx],MATCH(1,($C14=reactions[Case])*(H$6=reactions[Node]),0))</f>
        <v>0</v>
      </c>
      <c r="I14" s="183">
        <f t="array" ref="I14">INDEX(reactions[Fy],MATCH(1,($C14=reactions[Case])*(I$6=reactions[Node]),0))</f>
        <v>0</v>
      </c>
      <c r="J14" s="183">
        <f t="array" ref="J14">INDEX(reactions[Fz],MATCH(1,($C14=reactions[Case])*(J$6=reactions[Node]),0))</f>
        <v>-1018</v>
      </c>
      <c r="K14" s="183">
        <f t="array" ref="K14">INDEX(reactions[Fx],MATCH(1,($C14=reactions[Case])*(K$6=reactions[Node]),0))</f>
        <v>0</v>
      </c>
      <c r="L14" s="183">
        <f t="array" ref="L14">INDEX(reactions[Fy],MATCH(1,($C14=reactions[Case])*(L$6=reactions[Node]),0))</f>
        <v>223.9</v>
      </c>
      <c r="M14" s="183">
        <f t="array" ref="M14">INDEX(reactions[Fz],MATCH(1,($C14=reactions[Case])*(M$6=reactions[Node]),0))</f>
        <v>-1378</v>
      </c>
      <c r="N14" s="183">
        <f t="array" ref="N14">INDEX(reactions[Fx],MATCH(1,($C14=reactions[Case])*(N$6=reactions[Node]),0))</f>
        <v>0</v>
      </c>
      <c r="O14" s="183">
        <f t="array" ref="O14">INDEX(reactions[Fy],MATCH(1,($C14=reactions[Case])*(O$6=reactions[Node]),0))</f>
        <v>0</v>
      </c>
      <c r="P14" s="183">
        <f t="array" ref="P14">INDEX(reactions[Fz],MATCH(1,($C14=reactions[Case])*(P$6=reactions[Node]),0))</f>
        <v>-1152</v>
      </c>
      <c r="U14" s="123"/>
      <c r="V14" s="123"/>
    </row>
    <row r="15" spans="1:23">
      <c r="A15" s="110" t="s">
        <v>103</v>
      </c>
      <c r="B15" s="110" t="s">
        <v>86</v>
      </c>
      <c r="C15" s="111" t="s">
        <v>107</v>
      </c>
      <c r="D15" s="111" t="str">
        <f>INDEX(cases[Name],MATCH(C15,cases[Case],0))</f>
        <v>Wind x south: no traffic, down</v>
      </c>
      <c r="E15" s="183">
        <f t="array" ref="E15">INDEX(reactions[Fx],MATCH(1,($C15=reactions[Case])*(E$6=reactions[Node]),0))</f>
        <v>4603</v>
      </c>
      <c r="F15" s="183">
        <f t="array" ref="F15">INDEX(reactions[Fy],MATCH(1,($C15=reactions[Case])*(F$6=reactions[Node]),0))</f>
        <v>-223.9</v>
      </c>
      <c r="G15" s="183">
        <f t="array" ref="G15">INDEX(reactions[Fz],MATCH(1,($C15=reactions[Case])*(G$6=reactions[Node]),0))</f>
        <v>1378</v>
      </c>
      <c r="H15" s="183">
        <f t="array" ref="H15">INDEX(reactions[Fx],MATCH(1,($C15=reactions[Case])*(H$6=reactions[Node]),0))</f>
        <v>0</v>
      </c>
      <c r="I15" s="183">
        <f t="array" ref="I15">INDEX(reactions[Fy],MATCH(1,($C15=reactions[Case])*(I$6=reactions[Node]),0))</f>
        <v>0</v>
      </c>
      <c r="J15" s="183">
        <f t="array" ref="J15">INDEX(reactions[Fz],MATCH(1,($C15=reactions[Case])*(J$6=reactions[Node]),0))</f>
        <v>1152</v>
      </c>
      <c r="K15" s="183">
        <f t="array" ref="K15">INDEX(reactions[Fx],MATCH(1,($C15=reactions[Case])*(K$6=reactions[Node]),0))</f>
        <v>0</v>
      </c>
      <c r="L15" s="183">
        <f t="array" ref="L15">INDEX(reactions[Fy],MATCH(1,($C15=reactions[Case])*(L$6=reactions[Node]),0))</f>
        <v>223.9</v>
      </c>
      <c r="M15" s="183">
        <f t="array" ref="M15">INDEX(reactions[Fz],MATCH(1,($C15=reactions[Case])*(M$6=reactions[Node]),0))</f>
        <v>792.4</v>
      </c>
      <c r="N15" s="183">
        <f t="array" ref="N15">INDEX(reactions[Fx],MATCH(1,($C15=reactions[Case])*(N$6=reactions[Node]),0))</f>
        <v>0</v>
      </c>
      <c r="O15" s="183">
        <f t="array" ref="O15">INDEX(reactions[Fy],MATCH(1,($C15=reactions[Case])*(O$6=reactions[Node]),0))</f>
        <v>0</v>
      </c>
      <c r="P15" s="183">
        <f t="array" ref="P15">INDEX(reactions[Fz],MATCH(1,($C15=reactions[Case])*(P$6=reactions[Node]),0))</f>
        <v>1018</v>
      </c>
    </row>
    <row r="16" spans="1:23">
      <c r="A16" s="110" t="s">
        <v>103</v>
      </c>
      <c r="B16" s="110" t="s">
        <v>86</v>
      </c>
      <c r="C16" s="111" t="s">
        <v>108</v>
      </c>
      <c r="D16" s="111" t="str">
        <f>INDEX(cases[Name],MATCH(C16,cases[Case],0))</f>
        <v>Wind y west: no traffic, up</v>
      </c>
      <c r="E16" s="183">
        <f t="array" ref="E16">INDEX(reactions[Fx],MATCH(1,($C16=reactions[Case])*(E$6=reactions[Node]),0))</f>
        <v>-2.8950000000000001E-8</v>
      </c>
      <c r="F16" s="183">
        <f t="array" ref="F16">INDEX(reactions[Fy],MATCH(1,($C16=reactions[Case])*(F$6=reactions[Node]),0))</f>
        <v>-4147</v>
      </c>
      <c r="G16" s="183">
        <f t="array" ref="G16">INDEX(reactions[Fz],MATCH(1,($C16=reactions[Case])*(G$6=reactions[Node]),0))</f>
        <v>1568</v>
      </c>
      <c r="H16" s="183">
        <f t="array" ref="H16">INDEX(reactions[Fx],MATCH(1,($C16=reactions[Case])*(H$6=reactions[Node]),0))</f>
        <v>0</v>
      </c>
      <c r="I16" s="183">
        <f t="array" ref="I16">INDEX(reactions[Fy],MATCH(1,($C16=reactions[Case])*(I$6=reactions[Node]),0))</f>
        <v>0</v>
      </c>
      <c r="J16" s="183">
        <f t="array" ref="J16">INDEX(reactions[Fz],MATCH(1,($C16=reactions[Case])*(J$6=reactions[Node]),0))</f>
        <v>-3739</v>
      </c>
      <c r="K16" s="183">
        <f t="array" ref="K16">INDEX(reactions[Fx],MATCH(1,($C16=reactions[Case])*(K$6=reactions[Node]),0))</f>
        <v>0</v>
      </c>
      <c r="L16" s="183">
        <f t="array" ref="L16">INDEX(reactions[Fy],MATCH(1,($C16=reactions[Case])*(L$6=reactions[Node]),0))</f>
        <v>-4147</v>
      </c>
      <c r="M16" s="183">
        <f t="array" ref="M16">INDEX(reactions[Fz],MATCH(1,($C16=reactions[Case])*(M$6=reactions[Node]),0))</f>
        <v>1568</v>
      </c>
      <c r="N16" s="183">
        <f t="array" ref="N16">INDEX(reactions[Fx],MATCH(1,($C16=reactions[Case])*(N$6=reactions[Node]),0))</f>
        <v>0</v>
      </c>
      <c r="O16" s="183">
        <f t="array" ref="O16">INDEX(reactions[Fy],MATCH(1,($C16=reactions[Case])*(O$6=reactions[Node]),0))</f>
        <v>0</v>
      </c>
      <c r="P16" s="183">
        <f t="array" ref="P16">INDEX(reactions[Fz],MATCH(1,($C16=reactions[Case])*(P$6=reactions[Node]),0))</f>
        <v>-3739</v>
      </c>
    </row>
    <row r="17" spans="1:17" s="102" customFormat="1">
      <c r="A17" s="110" t="s">
        <v>103</v>
      </c>
      <c r="B17" s="110" t="s">
        <v>86</v>
      </c>
      <c r="C17" s="111" t="s">
        <v>109</v>
      </c>
      <c r="D17" s="111" t="str">
        <f>INDEX(cases[Name],MATCH(C17,cases[Case],0))</f>
        <v>Wind y west: no traffic, down</v>
      </c>
      <c r="E17" s="183">
        <f t="array" ref="E17">INDEX(reactions[Fx],MATCH(1,($C17=reactions[Case])*(E$6=reactions[Node]),0))</f>
        <v>1.3549999999999999E-7</v>
      </c>
      <c r="F17" s="183">
        <f t="array" ref="F17">INDEX(reactions[Fy],MATCH(1,($C17=reactions[Case])*(F$6=reactions[Node]),0))</f>
        <v>-4147</v>
      </c>
      <c r="G17" s="183">
        <f t="array" ref="G17">INDEX(reactions[Fz],MATCH(1,($C17=reactions[Case])*(G$6=reactions[Node]),0))</f>
        <v>3739</v>
      </c>
      <c r="H17" s="183">
        <f t="array" ref="H17">INDEX(reactions[Fx],MATCH(1,($C17=reactions[Case])*(H$6=reactions[Node]),0))</f>
        <v>0</v>
      </c>
      <c r="I17" s="183">
        <f t="array" ref="I17">INDEX(reactions[Fy],MATCH(1,($C17=reactions[Case])*(I$6=reactions[Node]),0))</f>
        <v>0</v>
      </c>
      <c r="J17" s="183">
        <f t="array" ref="J17">INDEX(reactions[Fz],MATCH(1,($C17=reactions[Case])*(J$6=reactions[Node]),0))</f>
        <v>-1568</v>
      </c>
      <c r="K17" s="183">
        <f t="array" ref="K17">INDEX(reactions[Fx],MATCH(1,($C17=reactions[Case])*(K$6=reactions[Node]),0))</f>
        <v>0</v>
      </c>
      <c r="L17" s="183">
        <f t="array" ref="L17">INDEX(reactions[Fy],MATCH(1,($C17=reactions[Case])*(L$6=reactions[Node]),0))</f>
        <v>-4147</v>
      </c>
      <c r="M17" s="183">
        <f t="array" ref="M17">INDEX(reactions[Fz],MATCH(1,($C17=reactions[Case])*(M$6=reactions[Node]),0))</f>
        <v>3739</v>
      </c>
      <c r="N17" s="183">
        <f t="array" ref="N17">INDEX(reactions[Fx],MATCH(1,($C17=reactions[Case])*(N$6=reactions[Node]),0))</f>
        <v>0</v>
      </c>
      <c r="O17" s="183">
        <f t="array" ref="O17">INDEX(reactions[Fy],MATCH(1,($C17=reactions[Case])*(O$6=reactions[Node]),0))</f>
        <v>0</v>
      </c>
      <c r="P17" s="183">
        <f t="array" ref="P17">INDEX(reactions[Fz],MATCH(1,($C17=reactions[Case])*(P$6=reactions[Node]),0))</f>
        <v>-1568</v>
      </c>
    </row>
    <row r="18" spans="1:17" s="102" customFormat="1" ht="13.5" customHeight="1">
      <c r="A18" s="110" t="s">
        <v>103</v>
      </c>
      <c r="B18" s="110" t="s">
        <v>86</v>
      </c>
      <c r="C18" s="111" t="s">
        <v>110</v>
      </c>
      <c r="D18" s="111" t="str">
        <f>INDEX(cases[Name],MATCH(C18,cases[Case],0))</f>
        <v>Wind y east: no traffic, up</v>
      </c>
      <c r="E18" s="183">
        <f t="array" ref="E18">INDEX(reactions[Fx],MATCH(1,($C18=reactions[Case])*(E$6=reactions[Node]),0))</f>
        <v>-8.3960000000000005E-8</v>
      </c>
      <c r="F18" s="183">
        <f t="array" ref="F18">INDEX(reactions[Fy],MATCH(1,($C18=reactions[Case])*(F$6=reactions[Node]),0))</f>
        <v>4147</v>
      </c>
      <c r="G18" s="183">
        <f t="array" ref="G18">INDEX(reactions[Fz],MATCH(1,($C18=reactions[Case])*(G$6=reactions[Node]),0))</f>
        <v>-3739</v>
      </c>
      <c r="H18" s="183">
        <f t="array" ref="H18">INDEX(reactions[Fx],MATCH(1,($C18=reactions[Case])*(H$6=reactions[Node]),0))</f>
        <v>0</v>
      </c>
      <c r="I18" s="183">
        <f t="array" ref="I18">INDEX(reactions[Fy],MATCH(1,($C18=reactions[Case])*(I$6=reactions[Node]),0))</f>
        <v>0</v>
      </c>
      <c r="J18" s="183">
        <f t="array" ref="J18">INDEX(reactions[Fz],MATCH(1,($C18=reactions[Case])*(J$6=reactions[Node]),0))</f>
        <v>1568</v>
      </c>
      <c r="K18" s="183">
        <f t="array" ref="K18">INDEX(reactions[Fx],MATCH(1,($C18=reactions[Case])*(K$6=reactions[Node]),0))</f>
        <v>0</v>
      </c>
      <c r="L18" s="183">
        <f t="array" ref="L18">INDEX(reactions[Fy],MATCH(1,($C18=reactions[Case])*(L$6=reactions[Node]),0))</f>
        <v>4147</v>
      </c>
      <c r="M18" s="183">
        <f t="array" ref="M18">INDEX(reactions[Fz],MATCH(1,($C18=reactions[Case])*(M$6=reactions[Node]),0))</f>
        <v>-3739</v>
      </c>
      <c r="N18" s="183">
        <f t="array" ref="N18">INDEX(reactions[Fx],MATCH(1,($C18=reactions[Case])*(N$6=reactions[Node]),0))</f>
        <v>0</v>
      </c>
      <c r="O18" s="183">
        <f t="array" ref="O18">INDEX(reactions[Fy],MATCH(1,($C18=reactions[Case])*(O$6=reactions[Node]),0))</f>
        <v>0</v>
      </c>
      <c r="P18" s="183">
        <f t="array" ref="P18">INDEX(reactions[Fz],MATCH(1,($C18=reactions[Case])*(P$6=reactions[Node]),0))</f>
        <v>1568</v>
      </c>
    </row>
    <row r="19" spans="1:17" s="102" customFormat="1" ht="14.45" customHeight="1">
      <c r="A19" s="110" t="s">
        <v>103</v>
      </c>
      <c r="B19" s="110" t="s">
        <v>86</v>
      </c>
      <c r="C19" s="111" t="s">
        <v>111</v>
      </c>
      <c r="D19" s="111" t="str">
        <f>INDEX(cases[Name],MATCH(C19,cases[Case],0))</f>
        <v>Wind y east: no traffic, down</v>
      </c>
      <c r="E19" s="183">
        <f t="array" ref="E19">INDEX(reactions[Fx],MATCH(1,($C19=reactions[Case])*(E$6=reactions[Node]),0))</f>
        <v>8.0440000000000011E-8</v>
      </c>
      <c r="F19" s="183">
        <f t="array" ref="F19">INDEX(reactions[Fy],MATCH(1,($C19=reactions[Case])*(F$6=reactions[Node]),0))</f>
        <v>4147</v>
      </c>
      <c r="G19" s="183">
        <f t="array" ref="G19">INDEX(reactions[Fz],MATCH(1,($C19=reactions[Case])*(G$6=reactions[Node]),0))</f>
        <v>-1568</v>
      </c>
      <c r="H19" s="183">
        <f t="array" ref="H19">INDEX(reactions[Fx],MATCH(1,($C19=reactions[Case])*(H$6=reactions[Node]),0))</f>
        <v>0</v>
      </c>
      <c r="I19" s="183">
        <f t="array" ref="I19">INDEX(reactions[Fy],MATCH(1,($C19=reactions[Case])*(I$6=reactions[Node]),0))</f>
        <v>0</v>
      </c>
      <c r="J19" s="183">
        <f t="array" ref="J19">INDEX(reactions[Fz],MATCH(1,($C19=reactions[Case])*(J$6=reactions[Node]),0))</f>
        <v>3739</v>
      </c>
      <c r="K19" s="183">
        <f t="array" ref="K19">INDEX(reactions[Fx],MATCH(1,($C19=reactions[Case])*(K$6=reactions[Node]),0))</f>
        <v>0</v>
      </c>
      <c r="L19" s="183">
        <f t="array" ref="L19">INDEX(reactions[Fy],MATCH(1,($C19=reactions[Case])*(L$6=reactions[Node]),0))</f>
        <v>4147</v>
      </c>
      <c r="M19" s="183">
        <f t="array" ref="M19">INDEX(reactions[Fz],MATCH(1,($C19=reactions[Case])*(M$6=reactions[Node]),0))</f>
        <v>-1568</v>
      </c>
      <c r="N19" s="183">
        <f t="array" ref="N19">INDEX(reactions[Fx],MATCH(1,($C19=reactions[Case])*(N$6=reactions[Node]),0))</f>
        <v>0</v>
      </c>
      <c r="O19" s="183">
        <f t="array" ref="O19">INDEX(reactions[Fy],MATCH(1,($C19=reactions[Case])*(O$6=reactions[Node]),0))</f>
        <v>0</v>
      </c>
      <c r="P19" s="183">
        <f t="array" ref="P19">INDEX(reactions[Fz],MATCH(1,($C19=reactions[Case])*(P$6=reactions[Node]),0))</f>
        <v>3739</v>
      </c>
    </row>
    <row r="20" spans="1:17" s="102" customFormat="1">
      <c r="A20" s="110" t="s">
        <v>103</v>
      </c>
      <c r="B20" s="110" t="s">
        <v>86</v>
      </c>
      <c r="C20" s="111" t="s">
        <v>112</v>
      </c>
      <c r="D20" s="111" t="str">
        <f>INDEX(cases[Name],MATCH(C20,cases[Case],0))</f>
        <v>Wind x &amp; y west: no traffic, up</v>
      </c>
      <c r="E20" s="183">
        <f t="array" ref="E20">INDEX(reactions[Fx],MATCH(1,($C20=reactions[Case])*(E$6=reactions[Node]),0))</f>
        <v>-4603</v>
      </c>
      <c r="F20" s="183">
        <f t="array" ref="F20">INDEX(reactions[Fy],MATCH(1,($C20=reactions[Case])*(F$6=reactions[Node]),0))</f>
        <v>-1435</v>
      </c>
      <c r="G20" s="183">
        <f t="array" ref="G20">INDEX(reactions[Fz],MATCH(1,($C20=reactions[Case])*(G$6=reactions[Node]),0))</f>
        <v>-316.8</v>
      </c>
      <c r="H20" s="183">
        <f t="array" ref="H20">INDEX(reactions[Fx],MATCH(1,($C20=reactions[Case])*(H$6=reactions[Node]),0))</f>
        <v>0</v>
      </c>
      <c r="I20" s="183">
        <f t="array" ref="I20">INDEX(reactions[Fy],MATCH(1,($C20=reactions[Case])*(I$6=reactions[Node]),0))</f>
        <v>0</v>
      </c>
      <c r="J20" s="183">
        <f t="array" ref="J20">INDEX(reactions[Fz],MATCH(1,($C20=reactions[Case])*(J$6=reactions[Node]),0))</f>
        <v>-2214</v>
      </c>
      <c r="K20" s="183">
        <f t="array" ref="K20">INDEX(reactions[Fx],MATCH(1,($C20=reactions[Case])*(K$6=reactions[Node]),0))</f>
        <v>0</v>
      </c>
      <c r="L20" s="183">
        <f t="array" ref="L20">INDEX(reactions[Fy],MATCH(1,($C20=reactions[Case])*(L$6=reactions[Node]),0))</f>
        <v>-1883</v>
      </c>
      <c r="M20" s="183">
        <f t="array" ref="M20">INDEX(reactions[Fz],MATCH(1,($C20=reactions[Case])*(M$6=reactions[Node]),0))</f>
        <v>269.10000000000002</v>
      </c>
      <c r="N20" s="183">
        <f t="array" ref="N20">INDEX(reactions[Fx],MATCH(1,($C20=reactions[Case])*(N$6=reactions[Node]),0))</f>
        <v>0</v>
      </c>
      <c r="O20" s="183">
        <f t="array" ref="O20">INDEX(reactions[Fy],MATCH(1,($C20=reactions[Case])*(O$6=reactions[Node]),0))</f>
        <v>0</v>
      </c>
      <c r="P20" s="183">
        <f t="array" ref="P20">INDEX(reactions[Fz],MATCH(1,($C20=reactions[Case])*(P$6=reactions[Node]),0))</f>
        <v>-2080</v>
      </c>
      <c r="Q20" s="132"/>
    </row>
    <row r="21" spans="1:17">
      <c r="A21" s="110" t="s">
        <v>103</v>
      </c>
      <c r="B21" s="110" t="s">
        <v>86</v>
      </c>
      <c r="C21" s="111" t="s">
        <v>113</v>
      </c>
      <c r="D21" s="111" t="str">
        <f>INDEX(cases[Name],MATCH(C21,cases[Case],0))</f>
        <v>Wind x &amp; y west: no traffic, down</v>
      </c>
      <c r="E21" s="183">
        <f t="array" ref="E21">INDEX(reactions[Fx],MATCH(1,($C21=reactions[Case])*(E$6=reactions[Node]),0))</f>
        <v>-4603</v>
      </c>
      <c r="F21" s="183">
        <f t="array" ref="F21">INDEX(reactions[Fy],MATCH(1,($C21=reactions[Case])*(F$6=reactions[Node]),0))</f>
        <v>-1435</v>
      </c>
      <c r="G21" s="183">
        <f t="array" ref="G21">INDEX(reactions[Fz],MATCH(1,($C21=reactions[Case])*(G$6=reactions[Node]),0))</f>
        <v>1854</v>
      </c>
      <c r="H21" s="183">
        <f t="array" ref="H21">INDEX(reactions[Fx],MATCH(1,($C21=reactions[Case])*(H$6=reactions[Node]),0))</f>
        <v>0</v>
      </c>
      <c r="I21" s="183">
        <f t="array" ref="I21">INDEX(reactions[Fy],MATCH(1,($C21=reactions[Case])*(I$6=reactions[Node]),0))</f>
        <v>0</v>
      </c>
      <c r="J21" s="183">
        <f t="array" ref="J21">INDEX(reactions[Fz],MATCH(1,($C21=reactions[Case])*(J$6=reactions[Node]),0))</f>
        <v>-43.03</v>
      </c>
      <c r="K21" s="183">
        <f t="array" ref="K21">INDEX(reactions[Fx],MATCH(1,($C21=reactions[Case])*(K$6=reactions[Node]),0))</f>
        <v>0</v>
      </c>
      <c r="L21" s="183">
        <f t="array" ref="L21">INDEX(reactions[Fy],MATCH(1,($C21=reactions[Case])*(L$6=reactions[Node]),0))</f>
        <v>-1883</v>
      </c>
      <c r="M21" s="183">
        <f t="array" ref="M21">INDEX(reactions[Fz],MATCH(1,($C21=reactions[Case])*(M$6=reactions[Node]),0))</f>
        <v>2440</v>
      </c>
      <c r="N21" s="183">
        <f t="array" ref="N21">INDEX(reactions[Fx],MATCH(1,($C21=reactions[Case])*(N$6=reactions[Node]),0))</f>
        <v>0</v>
      </c>
      <c r="O21" s="183">
        <f t="array" ref="O21">INDEX(reactions[Fy],MATCH(1,($C21=reactions[Case])*(O$6=reactions[Node]),0))</f>
        <v>0</v>
      </c>
      <c r="P21" s="183">
        <f t="array" ref="P21">INDEX(reactions[Fz],MATCH(1,($C21=reactions[Case])*(P$6=reactions[Node]),0))</f>
        <v>90.81</v>
      </c>
    </row>
    <row r="22" spans="1:17">
      <c r="A22" s="110" t="s">
        <v>103</v>
      </c>
      <c r="B22" s="110" t="s">
        <v>86</v>
      </c>
      <c r="C22" s="111" t="s">
        <v>114</v>
      </c>
      <c r="D22" s="111" t="str">
        <f>INDEX(cases[Name],MATCH(C22,cases[Case],0))</f>
        <v>Wind x &amp; y east: no traffic, up</v>
      </c>
      <c r="E22" s="183">
        <f t="array" ref="E22">INDEX(reactions[Fx],MATCH(1,($C22=reactions[Case])*(E$6=reactions[Node]),0))</f>
        <v>-4603</v>
      </c>
      <c r="F22" s="183">
        <f t="array" ref="F22">INDEX(reactions[Fy],MATCH(1,($C22=reactions[Case])*(F$6=reactions[Node]),0))</f>
        <v>1883</v>
      </c>
      <c r="G22" s="183">
        <f t="array" ref="G22">INDEX(reactions[Fz],MATCH(1,($C22=reactions[Case])*(G$6=reactions[Node]),0))</f>
        <v>-2440</v>
      </c>
      <c r="H22" s="183">
        <f t="array" ref="H22">INDEX(reactions[Fx],MATCH(1,($C22=reactions[Case])*(H$6=reactions[Node]),0))</f>
        <v>0</v>
      </c>
      <c r="I22" s="183">
        <f t="array" ref="I22">INDEX(reactions[Fy],MATCH(1,($C22=reactions[Case])*(I$6=reactions[Node]),0))</f>
        <v>0</v>
      </c>
      <c r="J22" s="183">
        <f t="array" ref="J22">INDEX(reactions[Fz],MATCH(1,($C22=reactions[Case])*(J$6=reactions[Node]),0))</f>
        <v>-90.85</v>
      </c>
      <c r="K22" s="183">
        <f t="array" ref="K22">INDEX(reactions[Fx],MATCH(1,($C22=reactions[Case])*(K$6=reactions[Node]),0))</f>
        <v>0</v>
      </c>
      <c r="L22" s="183">
        <f t="array" ref="L22">INDEX(reactions[Fy],MATCH(1,($C22=reactions[Case])*(L$6=reactions[Node]),0))</f>
        <v>1435</v>
      </c>
      <c r="M22" s="183">
        <f t="array" ref="M22">INDEX(reactions[Fz],MATCH(1,($C22=reactions[Case])*(M$6=reactions[Node]),0))</f>
        <v>-1854</v>
      </c>
      <c r="N22" s="183">
        <f t="array" ref="N22">INDEX(reactions[Fx],MATCH(1,($C22=reactions[Case])*(N$6=reactions[Node]),0))</f>
        <v>0</v>
      </c>
      <c r="O22" s="183">
        <f t="array" ref="O22">INDEX(reactions[Fy],MATCH(1,($C22=reactions[Case])*(O$6=reactions[Node]),0))</f>
        <v>0</v>
      </c>
      <c r="P22" s="183">
        <f t="array" ref="P22">INDEX(reactions[Fz],MATCH(1,($C22=reactions[Case])*(P$6=reactions[Node]),0))</f>
        <v>43.06</v>
      </c>
    </row>
    <row r="23" spans="1:17">
      <c r="A23" s="110" t="s">
        <v>103</v>
      </c>
      <c r="B23" s="110" t="s">
        <v>86</v>
      </c>
      <c r="C23" s="111" t="s">
        <v>115</v>
      </c>
      <c r="D23" s="111" t="str">
        <f>INDEX(cases[Name],MATCH(C23,cases[Case],0))</f>
        <v>Wind x &amp; y east: no traffic, down</v>
      </c>
      <c r="E23" s="183">
        <f t="array" ref="E23">INDEX(reactions[Fx],MATCH(1,($C23=reactions[Case])*(E$6=reactions[Node]),0))</f>
        <v>-4603</v>
      </c>
      <c r="F23" s="183">
        <f t="array" ref="F23">INDEX(reactions[Fy],MATCH(1,($C23=reactions[Case])*(F$6=reactions[Node]),0))</f>
        <v>1883</v>
      </c>
      <c r="G23" s="183">
        <f t="array" ref="G23">INDEX(reactions[Fz],MATCH(1,($C23=reactions[Case])*(G$6=reactions[Node]),0))</f>
        <v>-269</v>
      </c>
      <c r="H23" s="183">
        <f t="array" ref="H23">INDEX(reactions[Fx],MATCH(1,($C23=reactions[Case])*(H$6=reactions[Node]),0))</f>
        <v>0</v>
      </c>
      <c r="I23" s="183">
        <f t="array" ref="I23">INDEX(reactions[Fy],MATCH(1,($C23=reactions[Case])*(I$6=reactions[Node]),0))</f>
        <v>0</v>
      </c>
      <c r="J23" s="183">
        <f t="array" ref="J23">INDEX(reactions[Fz],MATCH(1,($C23=reactions[Case])*(J$6=reactions[Node]),0))</f>
        <v>2080</v>
      </c>
      <c r="K23" s="183">
        <f t="array" ref="K23">INDEX(reactions[Fx],MATCH(1,($C23=reactions[Case])*(K$6=reactions[Node]),0))</f>
        <v>0</v>
      </c>
      <c r="L23" s="183">
        <f t="array" ref="L23">INDEX(reactions[Fy],MATCH(1,($C23=reactions[Case])*(L$6=reactions[Node]),0))</f>
        <v>1435</v>
      </c>
      <c r="M23" s="183">
        <f t="array" ref="M23">INDEX(reactions[Fz],MATCH(1,($C23=reactions[Case])*(M$6=reactions[Node]),0))</f>
        <v>316.8</v>
      </c>
      <c r="N23" s="183">
        <f t="array" ref="N23">INDEX(reactions[Fx],MATCH(1,($C23=reactions[Case])*(N$6=reactions[Node]),0))</f>
        <v>0</v>
      </c>
      <c r="O23" s="183">
        <f t="array" ref="O23">INDEX(reactions[Fy],MATCH(1,($C23=reactions[Case])*(O$6=reactions[Node]),0))</f>
        <v>0</v>
      </c>
      <c r="P23" s="183">
        <f t="array" ref="P23">INDEX(reactions[Fz],MATCH(1,($C23=reactions[Case])*(P$6=reactions[Node]),0))</f>
        <v>2214</v>
      </c>
    </row>
    <row r="24" spans="1:17">
      <c r="A24" s="110" t="s">
        <v>103</v>
      </c>
      <c r="B24" s="110" t="s">
        <v>116</v>
      </c>
      <c r="C24" s="111" t="s">
        <v>117</v>
      </c>
      <c r="D24" s="111" t="str">
        <f>INDEX(cases[Name],MATCH(C24,cases[Case],0))</f>
        <v>Wind x north: with traffic, up</v>
      </c>
      <c r="E24" s="183">
        <f t="array" ref="E24">INDEX(reactions[Fx],MATCH(1,($C24=reactions[Case])*(E$6=reactions[Node]),0))</f>
        <v>-3075</v>
      </c>
      <c r="F24" s="183">
        <f t="array" ref="F24">INDEX(reactions[Fy],MATCH(1,($C24=reactions[Case])*(F$6=reactions[Node]),0))</f>
        <v>149.6</v>
      </c>
      <c r="G24" s="183">
        <f t="array" ref="G24">INDEX(reactions[Fz],MATCH(1,($C24=reactions[Case])*(G$6=reactions[Node]),0))</f>
        <v>-921.9</v>
      </c>
      <c r="H24" s="183">
        <f t="array" ref="H24">INDEX(reactions[Fx],MATCH(1,($C24=reactions[Case])*(H$6=reactions[Node]),0))</f>
        <v>0</v>
      </c>
      <c r="I24" s="183">
        <f t="array" ref="I24">INDEX(reactions[Fy],MATCH(1,($C24=reactions[Case])*(I$6=reactions[Node]),0))</f>
        <v>0</v>
      </c>
      <c r="J24" s="183">
        <f t="array" ref="J24">INDEX(reactions[Fz],MATCH(1,($C24=reactions[Case])*(J$6=reactions[Node]),0))</f>
        <v>-771</v>
      </c>
      <c r="K24" s="183">
        <f t="array" ref="K24">INDEX(reactions[Fx],MATCH(1,($C24=reactions[Case])*(K$6=reactions[Node]),0))</f>
        <v>0</v>
      </c>
      <c r="L24" s="183">
        <f t="array" ref="L24">INDEX(reactions[Fy],MATCH(1,($C24=reactions[Case])*(L$6=reactions[Node]),0))</f>
        <v>-149.6</v>
      </c>
      <c r="M24" s="183">
        <f t="array" ref="M24">INDEX(reactions[Fz],MATCH(1,($C24=reactions[Case])*(M$6=reactions[Node]),0))</f>
        <v>-530.6</v>
      </c>
      <c r="N24" s="183">
        <f t="array" ref="N24">INDEX(reactions[Fx],MATCH(1,($C24=reactions[Case])*(N$6=reactions[Node]),0))</f>
        <v>0</v>
      </c>
      <c r="O24" s="183">
        <f t="array" ref="O24">INDEX(reactions[Fy],MATCH(1,($C24=reactions[Case])*(O$6=reactions[Node]),0))</f>
        <v>0</v>
      </c>
      <c r="P24" s="183">
        <f t="array" ref="P24">INDEX(reactions[Fz],MATCH(1,($C24=reactions[Case])*(P$6=reactions[Node]),0))</f>
        <v>-681.6</v>
      </c>
    </row>
    <row r="25" spans="1:17" ht="15" customHeight="1">
      <c r="A25" s="110" t="s">
        <v>103</v>
      </c>
      <c r="B25" s="110" t="s">
        <v>116</v>
      </c>
      <c r="C25" s="111" t="s">
        <v>118</v>
      </c>
      <c r="D25" s="111" t="str">
        <f>INDEX(cases[Name],MATCH(C25,cases[Case],0))</f>
        <v>Wind x north: with traffic, down</v>
      </c>
      <c r="E25" s="183">
        <f t="array" ref="E25">INDEX(reactions[Fx],MATCH(1,($C25=reactions[Case])*(E$6=reactions[Node]),0))</f>
        <v>-3075</v>
      </c>
      <c r="F25" s="183">
        <f t="array" ref="F25">INDEX(reactions[Fy],MATCH(1,($C25=reactions[Case])*(F$6=reactions[Node]),0))</f>
        <v>149.6</v>
      </c>
      <c r="G25" s="183">
        <f t="array" ref="G25">INDEX(reactions[Fz],MATCH(1,($C25=reactions[Case])*(G$6=reactions[Node]),0))</f>
        <v>530.6</v>
      </c>
      <c r="H25" s="183">
        <f t="array" ref="H25">INDEX(reactions[Fx],MATCH(1,($C25=reactions[Case])*(H$6=reactions[Node]),0))</f>
        <v>0</v>
      </c>
      <c r="I25" s="183">
        <f t="array" ref="I25">INDEX(reactions[Fy],MATCH(1,($C25=reactions[Case])*(I$6=reactions[Node]),0))</f>
        <v>0</v>
      </c>
      <c r="J25" s="183">
        <f t="array" ref="J25">INDEX(reactions[Fz],MATCH(1,($C25=reactions[Case])*(J$6=reactions[Node]),0))</f>
        <v>681.6</v>
      </c>
      <c r="K25" s="183">
        <f t="array" ref="K25">INDEX(reactions[Fx],MATCH(1,($C25=reactions[Case])*(K$6=reactions[Node]),0))</f>
        <v>0</v>
      </c>
      <c r="L25" s="183">
        <f t="array" ref="L25">INDEX(reactions[Fy],MATCH(1,($C25=reactions[Case])*(L$6=reactions[Node]),0))</f>
        <v>-149.6</v>
      </c>
      <c r="M25" s="183">
        <f t="array" ref="M25">INDEX(reactions[Fz],MATCH(1,($C25=reactions[Case])*(M$6=reactions[Node]),0))</f>
        <v>921.9</v>
      </c>
      <c r="N25" s="183">
        <f t="array" ref="N25">INDEX(reactions[Fx],MATCH(1,($C25=reactions[Case])*(N$6=reactions[Node]),0))</f>
        <v>0</v>
      </c>
      <c r="O25" s="183">
        <f t="array" ref="O25">INDEX(reactions[Fy],MATCH(1,($C25=reactions[Case])*(O$6=reactions[Node]),0))</f>
        <v>0</v>
      </c>
      <c r="P25" s="183">
        <f t="array" ref="P25">INDEX(reactions[Fz],MATCH(1,($C25=reactions[Case])*(P$6=reactions[Node]),0))</f>
        <v>771</v>
      </c>
      <c r="Q25" s="102"/>
    </row>
    <row r="26" spans="1:17" ht="15" customHeight="1">
      <c r="A26" s="110" t="s">
        <v>103</v>
      </c>
      <c r="B26" s="110" t="s">
        <v>116</v>
      </c>
      <c r="C26" s="111" t="s">
        <v>119</v>
      </c>
      <c r="D26" s="111" t="str">
        <f>INDEX(cases[Name],MATCH(C26,cases[Case],0))</f>
        <v>Wind x south: with traffic, up</v>
      </c>
      <c r="E26" s="183">
        <f t="array" ref="E26">INDEX(reactions[Fx],MATCH(1,($C26=reactions[Case])*(E$6=reactions[Node]),0))</f>
        <v>3075</v>
      </c>
      <c r="F26" s="183">
        <f t="array" ref="F26">INDEX(reactions[Fy],MATCH(1,($C26=reactions[Case])*(F$6=reactions[Node]),0))</f>
        <v>-149.6</v>
      </c>
      <c r="G26" s="183">
        <f t="array" ref="G26">INDEX(reactions[Fz],MATCH(1,($C26=reactions[Case])*(G$6=reactions[Node]),0))</f>
        <v>-530.6</v>
      </c>
      <c r="H26" s="183">
        <f t="array" ref="H26">INDEX(reactions[Fx],MATCH(1,($C26=reactions[Case])*(H$6=reactions[Node]),0))</f>
        <v>0</v>
      </c>
      <c r="I26" s="183">
        <f t="array" ref="I26">INDEX(reactions[Fy],MATCH(1,($C26=reactions[Case])*(I$6=reactions[Node]),0))</f>
        <v>0</v>
      </c>
      <c r="J26" s="183">
        <f t="array" ref="J26">INDEX(reactions[Fz],MATCH(1,($C26=reactions[Case])*(J$6=reactions[Node]),0))</f>
        <v>-681.6</v>
      </c>
      <c r="K26" s="183">
        <f t="array" ref="K26">INDEX(reactions[Fx],MATCH(1,($C26=reactions[Case])*(K$6=reactions[Node]),0))</f>
        <v>0</v>
      </c>
      <c r="L26" s="183">
        <f t="array" ref="L26">INDEX(reactions[Fy],MATCH(1,($C26=reactions[Case])*(L$6=reactions[Node]),0))</f>
        <v>149.6</v>
      </c>
      <c r="M26" s="183">
        <f t="array" ref="M26">INDEX(reactions[Fz],MATCH(1,($C26=reactions[Case])*(M$6=reactions[Node]),0))</f>
        <v>-921.9</v>
      </c>
      <c r="N26" s="183">
        <f t="array" ref="N26">INDEX(reactions[Fx],MATCH(1,($C26=reactions[Case])*(N$6=reactions[Node]),0))</f>
        <v>0</v>
      </c>
      <c r="O26" s="183">
        <f t="array" ref="O26">INDEX(reactions[Fy],MATCH(1,($C26=reactions[Case])*(O$6=reactions[Node]),0))</f>
        <v>0</v>
      </c>
      <c r="P26" s="183">
        <f t="array" ref="P26">INDEX(reactions[Fz],MATCH(1,($C26=reactions[Case])*(P$6=reactions[Node]),0))</f>
        <v>-771</v>
      </c>
      <c r="Q26" s="102"/>
    </row>
    <row r="27" spans="1:17">
      <c r="A27" s="110" t="s">
        <v>103</v>
      </c>
      <c r="B27" s="110" t="s">
        <v>116</v>
      </c>
      <c r="C27" s="111" t="s">
        <v>120</v>
      </c>
      <c r="D27" s="111" t="str">
        <f>INDEX(cases[Name],MATCH(C27,cases[Case],0))</f>
        <v>Wind x south: with traffic, down</v>
      </c>
      <c r="E27" s="183">
        <f t="array" ref="E27">INDEX(reactions[Fx],MATCH(1,($C27=reactions[Case])*(E$6=reactions[Node]),0))</f>
        <v>3075</v>
      </c>
      <c r="F27" s="183">
        <f t="array" ref="F27">INDEX(reactions[Fy],MATCH(1,($C27=reactions[Case])*(F$6=reactions[Node]),0))</f>
        <v>-149.6</v>
      </c>
      <c r="G27" s="183">
        <f t="array" ref="G27">INDEX(reactions[Fz],MATCH(1,($C27=reactions[Case])*(G$6=reactions[Node]),0))</f>
        <v>921.9</v>
      </c>
      <c r="H27" s="183">
        <f t="array" ref="H27">INDEX(reactions[Fx],MATCH(1,($C27=reactions[Case])*(H$6=reactions[Node]),0))</f>
        <v>0</v>
      </c>
      <c r="I27" s="183">
        <f t="array" ref="I27">INDEX(reactions[Fy],MATCH(1,($C27=reactions[Case])*(I$6=reactions[Node]),0))</f>
        <v>0</v>
      </c>
      <c r="J27" s="183">
        <f t="array" ref="J27">INDEX(reactions[Fz],MATCH(1,($C27=reactions[Case])*(J$6=reactions[Node]),0))</f>
        <v>771</v>
      </c>
      <c r="K27" s="183">
        <f t="array" ref="K27">INDEX(reactions[Fx],MATCH(1,($C27=reactions[Case])*(K$6=reactions[Node]),0))</f>
        <v>0</v>
      </c>
      <c r="L27" s="183">
        <f t="array" ref="L27">INDEX(reactions[Fy],MATCH(1,($C27=reactions[Case])*(L$6=reactions[Node]),0))</f>
        <v>149.6</v>
      </c>
      <c r="M27" s="183">
        <f t="array" ref="M27">INDEX(reactions[Fz],MATCH(1,($C27=reactions[Case])*(M$6=reactions[Node]),0))</f>
        <v>530.6</v>
      </c>
      <c r="N27" s="183">
        <f t="array" ref="N27">INDEX(reactions[Fx],MATCH(1,($C27=reactions[Case])*(N$6=reactions[Node]),0))</f>
        <v>0</v>
      </c>
      <c r="O27" s="183">
        <f t="array" ref="O27">INDEX(reactions[Fy],MATCH(1,($C27=reactions[Case])*(O$6=reactions[Node]),0))</f>
        <v>0</v>
      </c>
      <c r="P27" s="183">
        <f t="array" ref="P27">INDEX(reactions[Fz],MATCH(1,($C27=reactions[Case])*(P$6=reactions[Node]),0))</f>
        <v>681.6</v>
      </c>
    </row>
    <row r="28" spans="1:17">
      <c r="A28" s="110" t="s">
        <v>103</v>
      </c>
      <c r="B28" s="110" t="s">
        <v>116</v>
      </c>
      <c r="C28" s="111" t="s">
        <v>121</v>
      </c>
      <c r="D28" s="111" t="str">
        <f>INDEX(cases[Name],MATCH(C28,cases[Case],0))</f>
        <v>Wind y west: with traffic, up</v>
      </c>
      <c r="E28" s="183">
        <f t="array" ref="E28">INDEX(reactions[Fx],MATCH(1,($C28=reactions[Case])*(E$6=reactions[Node]),0))</f>
        <v>2.8579999999999999E-8</v>
      </c>
      <c r="F28" s="183">
        <f t="array" ref="F28">INDEX(reactions[Fy],MATCH(1,($C28=reactions[Case])*(F$6=reactions[Node]),0))</f>
        <v>-2769</v>
      </c>
      <c r="G28" s="183">
        <f t="array" ref="G28">INDEX(reactions[Fz],MATCH(1,($C28=reactions[Case])*(G$6=reactions[Node]),0))</f>
        <v>1045</v>
      </c>
      <c r="H28" s="183">
        <f t="array" ref="H28">INDEX(reactions[Fx],MATCH(1,($C28=reactions[Case])*(H$6=reactions[Node]),0))</f>
        <v>0</v>
      </c>
      <c r="I28" s="183">
        <f t="array" ref="I28">INDEX(reactions[Fy],MATCH(1,($C28=reactions[Case])*(I$6=reactions[Node]),0))</f>
        <v>0</v>
      </c>
      <c r="J28" s="183">
        <f t="array" ref="J28">INDEX(reactions[Fz],MATCH(1,($C28=reactions[Case])*(J$6=reactions[Node]),0))</f>
        <v>-2498</v>
      </c>
      <c r="K28" s="183">
        <f t="array" ref="K28">INDEX(reactions[Fx],MATCH(1,($C28=reactions[Case])*(K$6=reactions[Node]),0))</f>
        <v>0</v>
      </c>
      <c r="L28" s="183">
        <f t="array" ref="L28">INDEX(reactions[Fy],MATCH(1,($C28=reactions[Case])*(L$6=reactions[Node]),0))</f>
        <v>-2769</v>
      </c>
      <c r="M28" s="183">
        <f t="array" ref="M28">INDEX(reactions[Fz],MATCH(1,($C28=reactions[Case])*(M$6=reactions[Node]),0))</f>
        <v>1045</v>
      </c>
      <c r="N28" s="183">
        <f t="array" ref="N28">INDEX(reactions[Fx],MATCH(1,($C28=reactions[Case])*(N$6=reactions[Node]),0))</f>
        <v>0</v>
      </c>
      <c r="O28" s="183">
        <f t="array" ref="O28">INDEX(reactions[Fy],MATCH(1,($C28=reactions[Case])*(O$6=reactions[Node]),0))</f>
        <v>0</v>
      </c>
      <c r="P28" s="183">
        <f t="array" ref="P28">INDEX(reactions[Fz],MATCH(1,($C28=reactions[Case])*(P$6=reactions[Node]),0))</f>
        <v>-2498</v>
      </c>
    </row>
    <row r="29" spans="1:17">
      <c r="A29" s="110" t="s">
        <v>103</v>
      </c>
      <c r="B29" s="110" t="s">
        <v>116</v>
      </c>
      <c r="C29" s="111" t="s">
        <v>122</v>
      </c>
      <c r="D29" s="111" t="str">
        <f>INDEX(cases[Name],MATCH(C29,cases[Case],0))</f>
        <v>Wind y west: with traffic, down</v>
      </c>
      <c r="E29" s="183">
        <f t="array" ref="E29">INDEX(reactions[Fx],MATCH(1,($C29=reactions[Case])*(E$6=reactions[Node]),0))</f>
        <v>1.97E-9</v>
      </c>
      <c r="F29" s="183">
        <f t="array" ref="F29">INDEX(reactions[Fy],MATCH(1,($C29=reactions[Case])*(F$6=reactions[Node]),0))</f>
        <v>-2769</v>
      </c>
      <c r="G29" s="183">
        <f t="array" ref="G29">INDEX(reactions[Fz],MATCH(1,($C29=reactions[Case])*(G$6=reactions[Node]),0))</f>
        <v>2498</v>
      </c>
      <c r="H29" s="183">
        <f t="array" ref="H29">INDEX(reactions[Fx],MATCH(1,($C29=reactions[Case])*(H$6=reactions[Node]),0))</f>
        <v>0</v>
      </c>
      <c r="I29" s="183">
        <f t="array" ref="I29">INDEX(reactions[Fy],MATCH(1,($C29=reactions[Case])*(I$6=reactions[Node]),0))</f>
        <v>0</v>
      </c>
      <c r="J29" s="183">
        <f t="array" ref="J29">INDEX(reactions[Fz],MATCH(1,($C29=reactions[Case])*(J$6=reactions[Node]),0))</f>
        <v>-1045</v>
      </c>
      <c r="K29" s="183">
        <f t="array" ref="K29">INDEX(reactions[Fx],MATCH(1,($C29=reactions[Case])*(K$6=reactions[Node]),0))</f>
        <v>0</v>
      </c>
      <c r="L29" s="183">
        <f t="array" ref="L29">INDEX(reactions[Fy],MATCH(1,($C29=reactions[Case])*(L$6=reactions[Node]),0))</f>
        <v>-2769</v>
      </c>
      <c r="M29" s="183">
        <f t="array" ref="M29">INDEX(reactions[Fz],MATCH(1,($C29=reactions[Case])*(M$6=reactions[Node]),0))</f>
        <v>2498</v>
      </c>
      <c r="N29" s="183">
        <f t="array" ref="N29">INDEX(reactions[Fx],MATCH(1,($C29=reactions[Case])*(N$6=reactions[Node]),0))</f>
        <v>0</v>
      </c>
      <c r="O29" s="183">
        <f t="array" ref="O29">INDEX(reactions[Fy],MATCH(1,($C29=reactions[Case])*(O$6=reactions[Node]),0))</f>
        <v>0</v>
      </c>
      <c r="P29" s="183">
        <f t="array" ref="P29">INDEX(reactions[Fz],MATCH(1,($C29=reactions[Case])*(P$6=reactions[Node]),0))</f>
        <v>-1045</v>
      </c>
    </row>
    <row r="30" spans="1:17">
      <c r="A30" s="110" t="s">
        <v>103</v>
      </c>
      <c r="B30" s="110" t="s">
        <v>116</v>
      </c>
      <c r="C30" s="111" t="s">
        <v>123</v>
      </c>
      <c r="D30" s="111" t="str">
        <f>INDEX(cases[Name],MATCH(C30,cases[Case],0))</f>
        <v>Wind y east: with traffic, up</v>
      </c>
      <c r="E30" s="183">
        <f t="array" ref="E30">INDEX(reactions[Fx],MATCH(1,($C30=reactions[Case])*(E$6=reactions[Node]),0))</f>
        <v>6.7309999999999999E-8</v>
      </c>
      <c r="F30" s="183">
        <f t="array" ref="F30">INDEX(reactions[Fy],MATCH(1,($C30=reactions[Case])*(F$6=reactions[Node]),0))</f>
        <v>2769</v>
      </c>
      <c r="G30" s="183">
        <f t="array" ref="G30">INDEX(reactions[Fz],MATCH(1,($C30=reactions[Case])*(G$6=reactions[Node]),0))</f>
        <v>-2498</v>
      </c>
      <c r="H30" s="183">
        <f t="array" ref="H30">INDEX(reactions[Fx],MATCH(1,($C30=reactions[Case])*(H$6=reactions[Node]),0))</f>
        <v>0</v>
      </c>
      <c r="I30" s="183">
        <f t="array" ref="I30">INDEX(reactions[Fy],MATCH(1,($C30=reactions[Case])*(I$6=reactions[Node]),0))</f>
        <v>0</v>
      </c>
      <c r="J30" s="183">
        <f t="array" ref="J30">INDEX(reactions[Fz],MATCH(1,($C30=reactions[Case])*(J$6=reactions[Node]),0))</f>
        <v>1045</v>
      </c>
      <c r="K30" s="183">
        <f t="array" ref="K30">INDEX(reactions[Fx],MATCH(1,($C30=reactions[Case])*(K$6=reactions[Node]),0))</f>
        <v>0</v>
      </c>
      <c r="L30" s="183">
        <f t="array" ref="L30">INDEX(reactions[Fy],MATCH(1,($C30=reactions[Case])*(L$6=reactions[Node]),0))</f>
        <v>2769</v>
      </c>
      <c r="M30" s="183">
        <f t="array" ref="M30">INDEX(reactions[Fz],MATCH(1,($C30=reactions[Case])*(M$6=reactions[Node]),0))</f>
        <v>-2498</v>
      </c>
      <c r="N30" s="183">
        <f t="array" ref="N30">INDEX(reactions[Fx],MATCH(1,($C30=reactions[Case])*(N$6=reactions[Node]),0))</f>
        <v>0</v>
      </c>
      <c r="O30" s="183">
        <f t="array" ref="O30">INDEX(reactions[Fy],MATCH(1,($C30=reactions[Case])*(O$6=reactions[Node]),0))</f>
        <v>0</v>
      </c>
      <c r="P30" s="183">
        <f t="array" ref="P30">INDEX(reactions[Fz],MATCH(1,($C30=reactions[Case])*(P$6=reactions[Node]),0))</f>
        <v>1045</v>
      </c>
    </row>
    <row r="31" spans="1:17">
      <c r="A31" s="110" t="s">
        <v>103</v>
      </c>
      <c r="B31" s="110" t="s">
        <v>116</v>
      </c>
      <c r="C31" s="111" t="s">
        <v>124</v>
      </c>
      <c r="D31" s="111" t="str">
        <f>INDEX(cases[Name],MATCH(C31,cases[Case],0))</f>
        <v>Wind y east: with traffic, down</v>
      </c>
      <c r="E31" s="183">
        <f t="array" ref="E31">INDEX(reactions[Fx],MATCH(1,($C31=reactions[Case])*(E$6=reactions[Node]),0))</f>
        <v>4.0690000000000002E-8</v>
      </c>
      <c r="F31" s="183">
        <f t="array" ref="F31">INDEX(reactions[Fy],MATCH(1,($C31=reactions[Case])*(F$6=reactions[Node]),0))</f>
        <v>2769</v>
      </c>
      <c r="G31" s="183">
        <f t="array" ref="G31">INDEX(reactions[Fz],MATCH(1,($C31=reactions[Case])*(G$6=reactions[Node]),0))</f>
        <v>-1045</v>
      </c>
      <c r="H31" s="183">
        <f t="array" ref="H31">INDEX(reactions[Fx],MATCH(1,($C31=reactions[Case])*(H$6=reactions[Node]),0))</f>
        <v>0</v>
      </c>
      <c r="I31" s="183">
        <f t="array" ref="I31">INDEX(reactions[Fy],MATCH(1,($C31=reactions[Case])*(I$6=reactions[Node]),0))</f>
        <v>0</v>
      </c>
      <c r="J31" s="183">
        <f t="array" ref="J31">INDEX(reactions[Fz],MATCH(1,($C31=reactions[Case])*(J$6=reactions[Node]),0))</f>
        <v>2498</v>
      </c>
      <c r="K31" s="183">
        <f t="array" ref="K31">INDEX(reactions[Fx],MATCH(1,($C31=reactions[Case])*(K$6=reactions[Node]),0))</f>
        <v>0</v>
      </c>
      <c r="L31" s="183">
        <f t="array" ref="L31">INDEX(reactions[Fy],MATCH(1,($C31=reactions[Case])*(L$6=reactions[Node]),0))</f>
        <v>2769</v>
      </c>
      <c r="M31" s="183">
        <f t="array" ref="M31">INDEX(reactions[Fz],MATCH(1,($C31=reactions[Case])*(M$6=reactions[Node]),0))</f>
        <v>-1045</v>
      </c>
      <c r="N31" s="183">
        <f t="array" ref="N31">INDEX(reactions[Fx],MATCH(1,($C31=reactions[Case])*(N$6=reactions[Node]),0))</f>
        <v>0</v>
      </c>
      <c r="O31" s="183">
        <f t="array" ref="O31">INDEX(reactions[Fy],MATCH(1,($C31=reactions[Case])*(O$6=reactions[Node]),0))</f>
        <v>0</v>
      </c>
      <c r="P31" s="183">
        <f t="array" ref="P31">INDEX(reactions[Fz],MATCH(1,($C31=reactions[Case])*(P$6=reactions[Node]),0))</f>
        <v>2498</v>
      </c>
    </row>
    <row r="32" spans="1:17">
      <c r="A32" s="110" t="s">
        <v>103</v>
      </c>
      <c r="B32" s="110" t="s">
        <v>116</v>
      </c>
      <c r="C32" s="111" t="s">
        <v>125</v>
      </c>
      <c r="D32" s="111" t="str">
        <f>INDEX(cases[Name],MATCH(C32,cases[Case],0))</f>
        <v>Wind x &amp; y west: with traffic, up</v>
      </c>
      <c r="E32" s="183">
        <f t="array" ref="E32">INDEX(reactions[Fx],MATCH(1,($C32=reactions[Case])*(E$6=reactions[Node]),0))</f>
        <v>-3075</v>
      </c>
      <c r="F32" s="183">
        <f t="array" ref="F32">INDEX(reactions[Fy],MATCH(1,($C32=reactions[Case])*(F$6=reactions[Node]),0))</f>
        <v>-957.9</v>
      </c>
      <c r="G32" s="183">
        <f t="array" ref="G32">INDEX(reactions[Fz],MATCH(1,($C32=reactions[Case])*(G$6=reactions[Node]),0))</f>
        <v>-213.3</v>
      </c>
      <c r="H32" s="183">
        <f t="array" ref="H32">INDEX(reactions[Fx],MATCH(1,($C32=reactions[Case])*(H$6=reactions[Node]),0))</f>
        <v>0</v>
      </c>
      <c r="I32" s="183">
        <f t="array" ref="I32">INDEX(reactions[Fy],MATCH(1,($C32=reactions[Case])*(I$6=reactions[Node]),0))</f>
        <v>0</v>
      </c>
      <c r="J32" s="183">
        <f t="array" ref="J32">INDEX(reactions[Fz],MATCH(1,($C32=reactions[Case])*(J$6=reactions[Node]),0))</f>
        <v>-1480</v>
      </c>
      <c r="K32" s="183">
        <f t="array" ref="K32">INDEX(reactions[Fx],MATCH(1,($C32=reactions[Case])*(K$6=reactions[Node]),0))</f>
        <v>0</v>
      </c>
      <c r="L32" s="183">
        <f t="array" ref="L32">INDEX(reactions[Fy],MATCH(1,($C32=reactions[Case])*(L$6=reactions[Node]),0))</f>
        <v>-1257</v>
      </c>
      <c r="M32" s="183">
        <f t="array" ref="M32">INDEX(reactions[Fz],MATCH(1,($C32=reactions[Case])*(M$6=reactions[Node]),0))</f>
        <v>178.1</v>
      </c>
      <c r="N32" s="183">
        <f t="array" ref="N32">INDEX(reactions[Fx],MATCH(1,($C32=reactions[Case])*(N$6=reactions[Node]),0))</f>
        <v>0</v>
      </c>
      <c r="O32" s="183">
        <f t="array" ref="O32">INDEX(reactions[Fy],MATCH(1,($C32=reactions[Case])*(O$6=reactions[Node]),0))</f>
        <v>0</v>
      </c>
      <c r="P32" s="183">
        <f t="array" ref="P32">INDEX(reactions[Fz],MATCH(1,($C32=reactions[Case])*(P$6=reactions[Node]),0))</f>
        <v>-1390</v>
      </c>
    </row>
    <row r="33" spans="1:17">
      <c r="A33" s="110" t="s">
        <v>103</v>
      </c>
      <c r="B33" s="110" t="s">
        <v>116</v>
      </c>
      <c r="C33" s="111" t="s">
        <v>126</v>
      </c>
      <c r="D33" s="111" t="str">
        <f>INDEX(cases[Name],MATCH(C33,cases[Case],0))</f>
        <v>Wind x &amp; y west: with traffic, down</v>
      </c>
      <c r="E33" s="183">
        <f t="array" ref="E33">INDEX(reactions[Fx],MATCH(1,($C33=reactions[Case])*(E$6=reactions[Node]),0))</f>
        <v>-3075</v>
      </c>
      <c r="F33" s="183">
        <f t="array" ref="F33">INDEX(reactions[Fy],MATCH(1,($C33=reactions[Case])*(F$6=reactions[Node]),0))</f>
        <v>-957.9</v>
      </c>
      <c r="G33" s="183">
        <f t="array" ref="G33">INDEX(reactions[Fz],MATCH(1,($C33=reactions[Case])*(G$6=reactions[Node]),0))</f>
        <v>1239</v>
      </c>
      <c r="H33" s="183">
        <f t="array" ref="H33">INDEX(reactions[Fx],MATCH(1,($C33=reactions[Case])*(H$6=reactions[Node]),0))</f>
        <v>0</v>
      </c>
      <c r="I33" s="183">
        <f t="array" ref="I33">INDEX(reactions[Fy],MATCH(1,($C33=reactions[Case])*(I$6=reactions[Node]),0))</f>
        <v>0</v>
      </c>
      <c r="J33" s="183">
        <f t="array" ref="J33">INDEX(reactions[Fz],MATCH(1,($C33=reactions[Case])*(J$6=reactions[Node]),0))</f>
        <v>-27.05</v>
      </c>
      <c r="K33" s="183">
        <f t="array" ref="K33">INDEX(reactions[Fx],MATCH(1,($C33=reactions[Case])*(K$6=reactions[Node]),0))</f>
        <v>0</v>
      </c>
      <c r="L33" s="183">
        <f t="array" ref="L33">INDEX(reactions[Fy],MATCH(1,($C33=reactions[Case])*(L$6=reactions[Node]),0))</f>
        <v>-1257</v>
      </c>
      <c r="M33" s="183">
        <f t="array" ref="M33">INDEX(reactions[Fz],MATCH(1,($C33=reactions[Case])*(M$6=reactions[Node]),0))</f>
        <v>1631</v>
      </c>
      <c r="N33" s="183">
        <f t="array" ref="N33">INDEX(reactions[Fx],MATCH(1,($C33=reactions[Case])*(N$6=reactions[Node]),0))</f>
        <v>0</v>
      </c>
      <c r="O33" s="183">
        <f t="array" ref="O33">INDEX(reactions[Fy],MATCH(1,($C33=reactions[Case])*(O$6=reactions[Node]),0))</f>
        <v>0</v>
      </c>
      <c r="P33" s="183">
        <f t="array" ref="P33">INDEX(reactions[Fz],MATCH(1,($C33=reactions[Case])*(P$6=reactions[Node]),0))</f>
        <v>62.29</v>
      </c>
    </row>
    <row r="34" spans="1:17">
      <c r="A34" s="110" t="s">
        <v>103</v>
      </c>
      <c r="B34" s="110" t="s">
        <v>116</v>
      </c>
      <c r="C34" s="111" t="s">
        <v>127</v>
      </c>
      <c r="D34" s="111" t="str">
        <f>INDEX(cases[Name],MATCH(C34,cases[Case],0))</f>
        <v>Wind x &amp; y east: with traffic, up</v>
      </c>
      <c r="E34" s="183">
        <f t="array" ref="E34">INDEX(reactions[Fx],MATCH(1,($C34=reactions[Case])*(E$6=reactions[Node]),0))</f>
        <v>-3075</v>
      </c>
      <c r="F34" s="183">
        <f t="array" ref="F34">INDEX(reactions[Fy],MATCH(1,($C34=reactions[Case])*(F$6=reactions[Node]),0))</f>
        <v>1257</v>
      </c>
      <c r="G34" s="183">
        <f t="array" ref="G34">INDEX(reactions[Fz],MATCH(1,($C34=reactions[Case])*(G$6=reactions[Node]),0))</f>
        <v>-1631</v>
      </c>
      <c r="H34" s="183">
        <f t="array" ref="H34">INDEX(reactions[Fx],MATCH(1,($C34=reactions[Case])*(H$6=reactions[Node]),0))</f>
        <v>0</v>
      </c>
      <c r="I34" s="183">
        <f t="array" ref="I34">INDEX(reactions[Fy],MATCH(1,($C34=reactions[Case])*(I$6=reactions[Node]),0))</f>
        <v>0</v>
      </c>
      <c r="J34" s="183">
        <f t="array" ref="J34">INDEX(reactions[Fz],MATCH(1,($C34=reactions[Case])*(J$6=reactions[Node]),0))</f>
        <v>-62.31</v>
      </c>
      <c r="K34" s="183">
        <f t="array" ref="K34">INDEX(reactions[Fx],MATCH(1,($C34=reactions[Case])*(K$6=reactions[Node]),0))</f>
        <v>0</v>
      </c>
      <c r="L34" s="183">
        <f t="array" ref="L34">INDEX(reactions[Fy],MATCH(1,($C34=reactions[Case])*(L$6=reactions[Node]),0))</f>
        <v>957.9</v>
      </c>
      <c r="M34" s="183">
        <f t="array" ref="M34">INDEX(reactions[Fz],MATCH(1,($C34=reactions[Case])*(M$6=reactions[Node]),0))</f>
        <v>-1239</v>
      </c>
      <c r="N34" s="183">
        <f t="array" ref="N34">INDEX(reactions[Fx],MATCH(1,($C34=reactions[Case])*(N$6=reactions[Node]),0))</f>
        <v>0</v>
      </c>
      <c r="O34" s="183">
        <f t="array" ref="O34">INDEX(reactions[Fy],MATCH(1,($C34=reactions[Case])*(O$6=reactions[Node]),0))</f>
        <v>0</v>
      </c>
      <c r="P34" s="183">
        <f t="array" ref="P34">INDEX(reactions[Fz],MATCH(1,($C34=reactions[Case])*(P$6=reactions[Node]),0))</f>
        <v>27.08</v>
      </c>
    </row>
    <row r="35" spans="1:17">
      <c r="A35" s="110" t="s">
        <v>103</v>
      </c>
      <c r="B35" s="110" t="s">
        <v>116</v>
      </c>
      <c r="C35" s="111" t="s">
        <v>128</v>
      </c>
      <c r="D35" s="111" t="str">
        <f>INDEX(cases[Name],MATCH(C35,cases[Case],0))</f>
        <v>Wind x &amp; y east: with traffic, down</v>
      </c>
      <c r="E35" s="183">
        <f t="array" ref="E35">INDEX(reactions[Fx],MATCH(1,($C35=reactions[Case])*(E$6=reactions[Node]),0))</f>
        <v>-3075</v>
      </c>
      <c r="F35" s="183">
        <f t="array" ref="F35">INDEX(reactions[Fy],MATCH(1,($C35=reactions[Case])*(F$6=reactions[Node]),0))</f>
        <v>1257</v>
      </c>
      <c r="G35" s="183">
        <f t="array" ref="G35">INDEX(reactions[Fz],MATCH(1,($C35=reactions[Case])*(G$6=reactions[Node]),0))</f>
        <v>-178</v>
      </c>
      <c r="H35" s="183">
        <f t="array" ref="H35">INDEX(reactions[Fx],MATCH(1,($C35=reactions[Case])*(H$6=reactions[Node]),0))</f>
        <v>0</v>
      </c>
      <c r="I35" s="183">
        <f t="array" ref="I35">INDEX(reactions[Fy],MATCH(1,($C35=reactions[Case])*(I$6=reactions[Node]),0))</f>
        <v>0</v>
      </c>
      <c r="J35" s="183">
        <f t="array" ref="J35">INDEX(reactions[Fz],MATCH(1,($C35=reactions[Case])*(J$6=reactions[Node]),0))</f>
        <v>1390</v>
      </c>
      <c r="K35" s="183">
        <f t="array" ref="K35">INDEX(reactions[Fx],MATCH(1,($C35=reactions[Case])*(K$6=reactions[Node]),0))</f>
        <v>0</v>
      </c>
      <c r="L35" s="183">
        <f t="array" ref="L35">INDEX(reactions[Fy],MATCH(1,($C35=reactions[Case])*(L$6=reactions[Node]),0))</f>
        <v>957.9</v>
      </c>
      <c r="M35" s="183">
        <f t="array" ref="M35">INDEX(reactions[Fz],MATCH(1,($C35=reactions[Case])*(M$6=reactions[Node]),0))</f>
        <v>213.3</v>
      </c>
      <c r="N35" s="183">
        <f t="array" ref="N35">INDEX(reactions[Fx],MATCH(1,($C35=reactions[Case])*(N$6=reactions[Node]),0))</f>
        <v>0</v>
      </c>
      <c r="O35" s="183">
        <f t="array" ref="O35">INDEX(reactions[Fy],MATCH(1,($C35=reactions[Case])*(O$6=reactions[Node]),0))</f>
        <v>0</v>
      </c>
      <c r="P35" s="183">
        <f t="array" ref="P35">INDEX(reactions[Fz],MATCH(1,($C35=reactions[Case])*(P$6=reactions[Node]),0))</f>
        <v>1480</v>
      </c>
    </row>
    <row r="36" spans="1:17">
      <c r="A36" s="110"/>
      <c r="B36" s="110"/>
      <c r="C36" s="111"/>
      <c r="D36" s="111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</row>
    <row r="37" spans="1:17">
      <c r="A37" s="110" t="s">
        <v>103</v>
      </c>
      <c r="B37" s="110" t="s">
        <v>129</v>
      </c>
      <c r="C37" s="132" t="s">
        <v>130</v>
      </c>
      <c r="D37" s="111" t="str">
        <f>INDEX(cases[Name],MATCH(C37,cases[Case],0))</f>
        <v>Temp Individual Case 1: uniform cont.</v>
      </c>
      <c r="E37" s="183">
        <f t="array" ref="E37">INDEX(reactions[Fx],MATCH(1,($C37=reactions[Case])*(E$6=reactions[Node]),0))</f>
        <v>8.2119999999999997E-8</v>
      </c>
      <c r="F37" s="183">
        <f t="array" ref="F37">INDEX(reactions[Fy],MATCH(1,($C37=reactions[Case])*(F$6=reactions[Node]),0))</f>
        <v>3.743E-6</v>
      </c>
      <c r="G37" s="183">
        <f t="array" ref="G37">INDEX(reactions[Fz],MATCH(1,($C37=reactions[Case])*(G$6=reactions[Node]),0))</f>
        <v>-1.521E-2</v>
      </c>
      <c r="H37" s="183">
        <f t="array" ref="H37">INDEX(reactions[Fx],MATCH(1,($C37=reactions[Case])*(H$6=reactions[Node]),0))</f>
        <v>0</v>
      </c>
      <c r="I37" s="183">
        <f t="array" ref="I37">INDEX(reactions[Fy],MATCH(1,($C37=reactions[Case])*(I$6=reactions[Node]),0))</f>
        <v>0</v>
      </c>
      <c r="J37" s="183">
        <f t="array" ref="J37">INDEX(reactions[Fz],MATCH(1,($C37=reactions[Case])*(J$6=reactions[Node]),0))</f>
        <v>1.473E-2</v>
      </c>
      <c r="K37" s="183">
        <f t="array" ref="K37">INDEX(reactions[Fx],MATCH(1,($C37=reactions[Case])*(K$6=reactions[Node]),0))</f>
        <v>0</v>
      </c>
      <c r="L37" s="183">
        <f t="array" ref="L37">INDEX(reactions[Fy],MATCH(1,($C37=reactions[Case])*(L$6=reactions[Node]),0))</f>
        <v>-3.755E-6</v>
      </c>
      <c r="M37" s="183">
        <f t="array" ref="M37">INDEX(reactions[Fz],MATCH(1,($C37=reactions[Case])*(M$6=reactions[Node]),0))</f>
        <v>1.5270000000000001E-2</v>
      </c>
      <c r="N37" s="183">
        <f t="array" ref="N37">INDEX(reactions[Fx],MATCH(1,($C37=reactions[Case])*(N$6=reactions[Node]),0))</f>
        <v>0</v>
      </c>
      <c r="O37" s="183">
        <f t="array" ref="O37">INDEX(reactions[Fy],MATCH(1,($C37=reactions[Case])*(O$6=reactions[Node]),0))</f>
        <v>0</v>
      </c>
      <c r="P37" s="183">
        <f t="array" ref="P37">INDEX(reactions[Fz],MATCH(1,($C37=reactions[Case])*(P$6=reactions[Node]),0))</f>
        <v>-1.4789999999999999E-2</v>
      </c>
    </row>
    <row r="38" spans="1:17">
      <c r="A38" s="110" t="s">
        <v>103</v>
      </c>
      <c r="B38" s="110" t="s">
        <v>129</v>
      </c>
      <c r="C38" s="132" t="s">
        <v>131</v>
      </c>
      <c r="D38" s="111" t="str">
        <f>INDEX(cases[Name],MATCH(C38,cases[Case],0))</f>
        <v>Temp Individual Case 1: uniform exp.</v>
      </c>
      <c r="E38" s="183">
        <f t="array" ref="E38">INDEX(reactions[Fx],MATCH(1,($C38=reactions[Case])*(E$6=reactions[Node]),0))</f>
        <v>-1.5839999999999999E-7</v>
      </c>
      <c r="F38" s="183">
        <f t="array" ref="F38">INDEX(reactions[Fy],MATCH(1,($C38=reactions[Case])*(F$6=reactions[Node]),0))</f>
        <v>-3.49E-6</v>
      </c>
      <c r="G38" s="183">
        <f t="array" ref="G38">INDEX(reactions[Fz],MATCH(1,($C38=reactions[Case])*(G$6=reactions[Node]),0))</f>
        <v>1.387E-2</v>
      </c>
      <c r="H38" s="183">
        <f t="array" ref="H38">INDEX(reactions[Fx],MATCH(1,($C38=reactions[Case])*(H$6=reactions[Node]),0))</f>
        <v>0</v>
      </c>
      <c r="I38" s="183">
        <f t="array" ref="I38">INDEX(reactions[Fy],MATCH(1,($C38=reactions[Case])*(I$6=reactions[Node]),0))</f>
        <v>0</v>
      </c>
      <c r="J38" s="183">
        <f t="array" ref="J38">INDEX(reactions[Fz],MATCH(1,($C38=reactions[Case])*(J$6=reactions[Node]),0))</f>
        <v>-1.3429999999999999E-2</v>
      </c>
      <c r="K38" s="183">
        <f t="array" ref="K38">INDEX(reactions[Fx],MATCH(1,($C38=reactions[Case])*(K$6=reactions[Node]),0))</f>
        <v>0</v>
      </c>
      <c r="L38" s="183">
        <f t="array" ref="L38">INDEX(reactions[Fy],MATCH(1,($C38=reactions[Case])*(L$6=reactions[Node]),0))</f>
        <v>3.3830000000000001E-6</v>
      </c>
      <c r="M38" s="183">
        <f t="array" ref="M38">INDEX(reactions[Fz],MATCH(1,($C38=reactions[Case])*(M$6=reactions[Node]),0))</f>
        <v>-1.392E-2</v>
      </c>
      <c r="N38" s="183">
        <f t="array" ref="N38">INDEX(reactions[Fx],MATCH(1,($C38=reactions[Case])*(N$6=reactions[Node]),0))</f>
        <v>0</v>
      </c>
      <c r="O38" s="183">
        <f t="array" ref="O38">INDEX(reactions[Fy],MATCH(1,($C38=reactions[Case])*(O$6=reactions[Node]),0))</f>
        <v>0</v>
      </c>
      <c r="P38" s="183">
        <f t="array" ref="P38">INDEX(reactions[Fz],MATCH(1,($C38=reactions[Case])*(P$6=reactions[Node]),0))</f>
        <v>1.3480000000000001E-2</v>
      </c>
    </row>
    <row r="39" spans="1:17" s="97" customFormat="1">
      <c r="A39" s="110" t="s">
        <v>103</v>
      </c>
      <c r="B39" s="110" t="s">
        <v>129</v>
      </c>
      <c r="C39" s="132" t="s">
        <v>132</v>
      </c>
      <c r="D39" s="111" t="str">
        <f>INDEX(cases[Name],MATCH(C39,cases[Case],0))</f>
        <v>Temp Individual Case 2: deck contr.</v>
      </c>
      <c r="E39" s="183">
        <f t="array" ref="E39">INDEX(reactions[Fx],MATCH(1,($C39=reactions[Case])*(E$6=reactions[Node]),0))</f>
        <v>1.075E-8</v>
      </c>
      <c r="F39" s="183">
        <f t="array" ref="F39">INDEX(reactions[Fy],MATCH(1,($C39=reactions[Case])*(F$6=reactions[Node]),0))</f>
        <v>4.03E-7</v>
      </c>
      <c r="G39" s="183">
        <f t="array" ref="G39">INDEX(reactions[Fz],MATCH(1,($C39=reactions[Case])*(G$6=reactions[Node]),0))</f>
        <v>2.6679999999999999E-2</v>
      </c>
      <c r="H39" s="183">
        <f t="array" ref="H39">INDEX(reactions[Fx],MATCH(1,($C39=reactions[Case])*(H$6=reactions[Node]),0))</f>
        <v>0</v>
      </c>
      <c r="I39" s="183">
        <f t="array" ref="I39">INDEX(reactions[Fy],MATCH(1,($C39=reactions[Case])*(I$6=reactions[Node]),0))</f>
        <v>0</v>
      </c>
      <c r="J39" s="183">
        <f t="array" ref="J39">INDEX(reactions[Fz],MATCH(1,($C39=reactions[Case])*(J$6=reactions[Node]),0))</f>
        <v>-2.664E-2</v>
      </c>
      <c r="K39" s="183">
        <f t="array" ref="K39">INDEX(reactions[Fx],MATCH(1,($C39=reactions[Case])*(K$6=reactions[Node]),0))</f>
        <v>0</v>
      </c>
      <c r="L39" s="183">
        <f t="array" ref="L39">INDEX(reactions[Fy],MATCH(1,($C39=reactions[Case])*(L$6=reactions[Node]),0))</f>
        <v>-4.0040000000000001E-7</v>
      </c>
      <c r="M39" s="183">
        <f t="array" ref="M39">INDEX(reactions[Fz],MATCH(1,($C39=reactions[Case])*(M$6=reactions[Node]),0))</f>
        <v>-2.6689999999999998E-2</v>
      </c>
      <c r="N39" s="183">
        <f t="array" ref="N39">INDEX(reactions[Fx],MATCH(1,($C39=reactions[Case])*(N$6=reactions[Node]),0))</f>
        <v>0</v>
      </c>
      <c r="O39" s="183">
        <f t="array" ref="O39">INDEX(reactions[Fy],MATCH(1,($C39=reactions[Case])*(O$6=reactions[Node]),0))</f>
        <v>0</v>
      </c>
      <c r="P39" s="183">
        <f t="array" ref="P39">INDEX(reactions[Fz],MATCH(1,($C39=reactions[Case])*(P$6=reactions[Node]),0))</f>
        <v>2.665E-2</v>
      </c>
      <c r="Q39" s="133"/>
    </row>
    <row r="40" spans="1:17" s="97" customFormat="1">
      <c r="A40" s="110" t="s">
        <v>103</v>
      </c>
      <c r="B40" s="110" t="s">
        <v>129</v>
      </c>
      <c r="C40" s="132" t="s">
        <v>133</v>
      </c>
      <c r="D40" s="111" t="str">
        <f>INDEX(cases[Name],MATCH(C40,cases[Case],0))</f>
        <v>Temp Individual Case 2: deck exp.</v>
      </c>
      <c r="E40" s="183">
        <f t="array" ref="E40">INDEX(reactions[Fx],MATCH(1,($C40=reactions[Case])*(E$6=reactions[Node]),0))</f>
        <v>-8.8010000000000005E-8</v>
      </c>
      <c r="F40" s="183">
        <f t="array" ref="F40">INDEX(reactions[Fy],MATCH(1,($C40=reactions[Case])*(F$6=reactions[Node]),0))</f>
        <v>-9.9999999999999995E-7</v>
      </c>
      <c r="G40" s="183">
        <f t="array" ref="G40">INDEX(reactions[Fz],MATCH(1,($C40=reactions[Case])*(G$6=reactions[Node]),0))</f>
        <v>-6.6689999999999999E-2</v>
      </c>
      <c r="H40" s="183">
        <f t="array" ref="H40">INDEX(reactions[Fx],MATCH(1,($C40=reactions[Case])*(H$6=reactions[Node]),0))</f>
        <v>0</v>
      </c>
      <c r="I40" s="183">
        <f t="array" ref="I40">INDEX(reactions[Fy],MATCH(1,($C40=reactions[Case])*(I$6=reactions[Node]),0))</f>
        <v>0</v>
      </c>
      <c r="J40" s="183">
        <f t="array" ref="J40">INDEX(reactions[Fz],MATCH(1,($C40=reactions[Case])*(J$6=reactions[Node]),0))</f>
        <v>6.6600000000000006E-2</v>
      </c>
      <c r="K40" s="183">
        <f t="array" ref="K40">INDEX(reactions[Fx],MATCH(1,($C40=reactions[Case])*(K$6=reactions[Node]),0))</f>
        <v>0</v>
      </c>
      <c r="L40" s="183">
        <f t="array" ref="L40">INDEX(reactions[Fy],MATCH(1,($C40=reactions[Case])*(L$6=reactions[Node]),0))</f>
        <v>1.0109999999999999E-6</v>
      </c>
      <c r="M40" s="183">
        <f t="array" ref="M40">INDEX(reactions[Fz],MATCH(1,($C40=reactions[Case])*(M$6=reactions[Node]),0))</f>
        <v>6.6710000000000005E-2</v>
      </c>
      <c r="N40" s="183">
        <f t="array" ref="N40">INDEX(reactions[Fx],MATCH(1,($C40=reactions[Case])*(N$6=reactions[Node]),0))</f>
        <v>0</v>
      </c>
      <c r="O40" s="183">
        <f t="array" ref="O40">INDEX(reactions[Fy],MATCH(1,($C40=reactions[Case])*(O$6=reactions[Node]),0))</f>
        <v>0</v>
      </c>
      <c r="P40" s="183">
        <f t="array" ref="P40">INDEX(reactions[Fz],MATCH(1,($C40=reactions[Case])*(P$6=reactions[Node]),0))</f>
        <v>-6.6619999999999999E-2</v>
      </c>
      <c r="Q40" s="133"/>
    </row>
    <row r="41" spans="1:17" s="97" customFormat="1">
      <c r="A41" s="110" t="s">
        <v>103</v>
      </c>
      <c r="B41" s="110" t="s">
        <v>129</v>
      </c>
      <c r="C41" s="132" t="s">
        <v>134</v>
      </c>
      <c r="D41" s="111" t="str">
        <f>INDEX(cases[Name],MATCH(C41,cases[Case],0))</f>
        <v>Temp Individual Case 3: arch vert. grad. exp.</v>
      </c>
      <c r="E41" s="183">
        <f t="array" ref="E41">INDEX(reactions[Fx],MATCH(1,($C41=reactions[Case])*(E$6=reactions[Node]),0))</f>
        <v>-3.4389999999999998E-9</v>
      </c>
      <c r="F41" s="183">
        <f t="array" ref="F41">INDEX(reactions[Fy],MATCH(1,($C41=reactions[Case])*(F$6=reactions[Node]),0))</f>
        <v>-1.6429999999999999E-8</v>
      </c>
      <c r="G41" s="183">
        <f t="array" ref="G41">INDEX(reactions[Fz],MATCH(1,($C41=reactions[Case])*(G$6=reactions[Node]),0))</f>
        <v>2.35E-2</v>
      </c>
      <c r="H41" s="183">
        <f t="array" ref="H41">INDEX(reactions[Fx],MATCH(1,($C41=reactions[Case])*(H$6=reactions[Node]),0))</f>
        <v>0</v>
      </c>
      <c r="I41" s="183">
        <f t="array" ref="I41">INDEX(reactions[Fy],MATCH(1,($C41=reactions[Case])*(I$6=reactions[Node]),0))</f>
        <v>0</v>
      </c>
      <c r="J41" s="183">
        <f t="array" ref="J41">INDEX(reactions[Fz],MATCH(1,($C41=reactions[Case])*(J$6=reactions[Node]),0))</f>
        <v>-2.351E-2</v>
      </c>
      <c r="K41" s="183">
        <f t="array" ref="K41">INDEX(reactions[Fx],MATCH(1,($C41=reactions[Case])*(K$6=reactions[Node]),0))</f>
        <v>0</v>
      </c>
      <c r="L41" s="183">
        <f t="array" ref="L41">INDEX(reactions[Fy],MATCH(1,($C41=reactions[Case])*(L$6=reactions[Node]),0))</f>
        <v>1.6499999999999999E-8</v>
      </c>
      <c r="M41" s="183">
        <f t="array" ref="M41">INDEX(reactions[Fz],MATCH(1,($C41=reactions[Case])*(M$6=reactions[Node]),0))</f>
        <v>-2.35E-2</v>
      </c>
      <c r="N41" s="183">
        <f t="array" ref="N41">INDEX(reactions[Fx],MATCH(1,($C41=reactions[Case])*(N$6=reactions[Node]),0))</f>
        <v>0</v>
      </c>
      <c r="O41" s="183">
        <f t="array" ref="O41">INDEX(reactions[Fy],MATCH(1,($C41=reactions[Case])*(O$6=reactions[Node]),0))</f>
        <v>0</v>
      </c>
      <c r="P41" s="183">
        <f t="array" ref="P41">INDEX(reactions[Fz],MATCH(1,($C41=reactions[Case])*(P$6=reactions[Node]),0))</f>
        <v>2.3519999999999999E-2</v>
      </c>
      <c r="Q41" s="133"/>
    </row>
    <row r="42" spans="1:17" ht="15" customHeight="1">
      <c r="A42" s="110" t="s">
        <v>103</v>
      </c>
      <c r="B42" s="110" t="s">
        <v>129</v>
      </c>
      <c r="C42" s="132" t="s">
        <v>135</v>
      </c>
      <c r="D42" s="111" t="str">
        <f>INDEX(cases[Name],MATCH(C42,cases[Case],0))</f>
        <v>Temp Individual Case 3: arch vert. grad. contr.</v>
      </c>
      <c r="E42" s="183">
        <f t="array" ref="E42">INDEX(reactions[Fx],MATCH(1,($C42=reactions[Case])*(E$6=reactions[Node]),0))</f>
        <v>3.4389999999999998E-9</v>
      </c>
      <c r="F42" s="183">
        <f t="array" ref="F42">INDEX(reactions[Fy],MATCH(1,($C42=reactions[Case])*(F$6=reactions[Node]),0))</f>
        <v>1.6429999999999999E-8</v>
      </c>
      <c r="G42" s="183">
        <f t="array" ref="G42">INDEX(reactions[Fz],MATCH(1,($C42=reactions[Case])*(G$6=reactions[Node]),0))</f>
        <v>-2.35E-2</v>
      </c>
      <c r="H42" s="183">
        <f t="array" ref="H42">INDEX(reactions[Fx],MATCH(1,($C42=reactions[Case])*(H$6=reactions[Node]),0))</f>
        <v>0</v>
      </c>
      <c r="I42" s="183">
        <f t="array" ref="I42">INDEX(reactions[Fy],MATCH(1,($C42=reactions[Case])*(I$6=reactions[Node]),0))</f>
        <v>0</v>
      </c>
      <c r="J42" s="183">
        <f t="array" ref="J42">INDEX(reactions[Fz],MATCH(1,($C42=reactions[Case])*(J$6=reactions[Node]),0))</f>
        <v>2.351E-2</v>
      </c>
      <c r="K42" s="183">
        <f t="array" ref="K42">INDEX(reactions[Fx],MATCH(1,($C42=reactions[Case])*(K$6=reactions[Node]),0))</f>
        <v>0</v>
      </c>
      <c r="L42" s="183">
        <f t="array" ref="L42">INDEX(reactions[Fy],MATCH(1,($C42=reactions[Case])*(L$6=reactions[Node]),0))</f>
        <v>-1.6499999999999999E-8</v>
      </c>
      <c r="M42" s="183">
        <f t="array" ref="M42">INDEX(reactions[Fz],MATCH(1,($C42=reactions[Case])*(M$6=reactions[Node]),0))</f>
        <v>2.35E-2</v>
      </c>
      <c r="N42" s="183">
        <f t="array" ref="N42">INDEX(reactions[Fx],MATCH(1,($C42=reactions[Case])*(N$6=reactions[Node]),0))</f>
        <v>0</v>
      </c>
      <c r="O42" s="183">
        <f t="array" ref="O42">INDEX(reactions[Fy],MATCH(1,($C42=reactions[Case])*(O$6=reactions[Node]),0))</f>
        <v>0</v>
      </c>
      <c r="P42" s="183">
        <f t="array" ref="P42">INDEX(reactions[Fz],MATCH(1,($C42=reactions[Case])*(P$6=reactions[Node]),0))</f>
        <v>-2.3519999999999999E-2</v>
      </c>
    </row>
    <row r="43" spans="1:17">
      <c r="A43" s="110" t="s">
        <v>103</v>
      </c>
      <c r="B43" s="110" t="s">
        <v>129</v>
      </c>
      <c r="C43" s="132" t="s">
        <v>136</v>
      </c>
      <c r="D43" s="111" t="str">
        <f>INDEX(cases[Name],MATCH(C43,cases[Case],0))</f>
        <v>Temp Individual Case 4: arch hor. grad. west contr.</v>
      </c>
      <c r="E43" s="183">
        <f t="array" ref="E43">INDEX(reactions[Fx],MATCH(1,($C43=reactions[Case])*(E$6=reactions[Node]),0))</f>
        <v>-4.9700000000000002E-8</v>
      </c>
      <c r="F43" s="183">
        <f t="array" ref="F43">INDEX(reactions[Fy],MATCH(1,($C43=reactions[Case])*(F$6=reactions[Node]),0))</f>
        <v>-2.2929999999999999E-6</v>
      </c>
      <c r="G43" s="183">
        <f t="array" ref="G43">INDEX(reactions[Fz],MATCH(1,($C43=reactions[Case])*(G$6=reactions[Node]),0))</f>
        <v>3.9459999999999999E-3</v>
      </c>
      <c r="H43" s="183">
        <f t="array" ref="H43">INDEX(reactions[Fx],MATCH(1,($C43=reactions[Case])*(H$6=reactions[Node]),0))</f>
        <v>0</v>
      </c>
      <c r="I43" s="183">
        <f t="array" ref="I43">INDEX(reactions[Fy],MATCH(1,($C43=reactions[Case])*(I$6=reactions[Node]),0))</f>
        <v>0</v>
      </c>
      <c r="J43" s="183">
        <f t="array" ref="J43">INDEX(reactions[Fz],MATCH(1,($C43=reactions[Case])*(J$6=reactions[Node]),0))</f>
        <v>-3.9280000000000001E-3</v>
      </c>
      <c r="K43" s="183">
        <f t="array" ref="K43">INDEX(reactions[Fx],MATCH(1,($C43=reactions[Case])*(K$6=reactions[Node]),0))</f>
        <v>0</v>
      </c>
      <c r="L43" s="183">
        <f t="array" ref="L43">INDEX(reactions[Fy],MATCH(1,($C43=reactions[Case])*(L$6=reactions[Node]),0))</f>
        <v>2.272E-6</v>
      </c>
      <c r="M43" s="183">
        <f t="array" ref="M43">INDEX(reactions[Fz],MATCH(1,($C43=reactions[Case])*(M$6=reactions[Node]),0))</f>
        <v>-7.7640000000000001E-3</v>
      </c>
      <c r="N43" s="183">
        <f t="array" ref="N43">INDEX(reactions[Fx],MATCH(1,($C43=reactions[Case])*(N$6=reactions[Node]),0))</f>
        <v>0</v>
      </c>
      <c r="O43" s="183">
        <f t="array" ref="O43">INDEX(reactions[Fy],MATCH(1,($C43=reactions[Case])*(O$6=reactions[Node]),0))</f>
        <v>0</v>
      </c>
      <c r="P43" s="183">
        <f t="array" ref="P43">INDEX(reactions[Fz],MATCH(1,($C43=reactions[Case])*(P$6=reactions[Node]),0))</f>
        <v>7.7459999999999994E-3</v>
      </c>
    </row>
    <row r="44" spans="1:17">
      <c r="A44" s="110" t="s">
        <v>103</v>
      </c>
      <c r="B44" s="110" t="s">
        <v>129</v>
      </c>
      <c r="C44" s="132" t="s">
        <v>137</v>
      </c>
      <c r="D44" s="111" t="str">
        <f>INDEX(cases[Name],MATCH(C44,cases[Case],0))</f>
        <v>Temp Individual Case 4: arch hor. grad. west exp.</v>
      </c>
      <c r="E44" s="183">
        <f t="array" ref="E44">INDEX(reactions[Fx],MATCH(1,($C44=reactions[Case])*(E$6=reactions[Node]),0))</f>
        <v>4.9700000000000002E-8</v>
      </c>
      <c r="F44" s="183">
        <f t="array" ref="F44">INDEX(reactions[Fy],MATCH(1,($C44=reactions[Case])*(F$6=reactions[Node]),0))</f>
        <v>2.2929999999999999E-6</v>
      </c>
      <c r="G44" s="183">
        <f t="array" ref="G44">INDEX(reactions[Fz],MATCH(1,($C44=reactions[Case])*(G$6=reactions[Node]),0))</f>
        <v>-3.9459999999999999E-3</v>
      </c>
      <c r="H44" s="183">
        <f t="array" ref="H44">INDEX(reactions[Fx],MATCH(1,($C44=reactions[Case])*(H$6=reactions[Node]),0))</f>
        <v>0</v>
      </c>
      <c r="I44" s="183">
        <f t="array" ref="I44">INDEX(reactions[Fy],MATCH(1,($C44=reactions[Case])*(I$6=reactions[Node]),0))</f>
        <v>0</v>
      </c>
      <c r="J44" s="183">
        <f t="array" ref="J44">INDEX(reactions[Fz],MATCH(1,($C44=reactions[Case])*(J$6=reactions[Node]),0))</f>
        <v>3.9280000000000001E-3</v>
      </c>
      <c r="K44" s="183">
        <f t="array" ref="K44">INDEX(reactions[Fx],MATCH(1,($C44=reactions[Case])*(K$6=reactions[Node]),0))</f>
        <v>0</v>
      </c>
      <c r="L44" s="183">
        <f t="array" ref="L44">INDEX(reactions[Fy],MATCH(1,($C44=reactions[Case])*(L$6=reactions[Node]),0))</f>
        <v>-2.272E-6</v>
      </c>
      <c r="M44" s="183">
        <f t="array" ref="M44">INDEX(reactions[Fz],MATCH(1,($C44=reactions[Case])*(M$6=reactions[Node]),0))</f>
        <v>7.7640000000000001E-3</v>
      </c>
      <c r="N44" s="183">
        <f t="array" ref="N44">INDEX(reactions[Fx],MATCH(1,($C44=reactions[Case])*(N$6=reactions[Node]),0))</f>
        <v>0</v>
      </c>
      <c r="O44" s="183">
        <f t="array" ref="O44">INDEX(reactions[Fy],MATCH(1,($C44=reactions[Case])*(O$6=reactions[Node]),0))</f>
        <v>0</v>
      </c>
      <c r="P44" s="183">
        <f t="array" ref="P44">INDEX(reactions[Fz],MATCH(1,($C44=reactions[Case])*(P$6=reactions[Node]),0))</f>
        <v>-7.7459999999999994E-3</v>
      </c>
    </row>
    <row r="45" spans="1:17">
      <c r="A45" s="110" t="s">
        <v>103</v>
      </c>
      <c r="B45" s="110" t="s">
        <v>129</v>
      </c>
      <c r="C45" s="132" t="s">
        <v>138</v>
      </c>
      <c r="D45" s="111" t="str">
        <f>INDEX(cases[Name],MATCH(C45,cases[Case],0))</f>
        <v>Temp Individual Case 4: arch hor. grad. east contr.</v>
      </c>
      <c r="E45" s="183">
        <f t="array" ref="E45">INDEX(reactions[Fx],MATCH(1,($C45=reactions[Case])*(E$6=reactions[Node]),0))</f>
        <v>-1.172E-8</v>
      </c>
      <c r="F45" s="183">
        <f t="array" ref="F45">INDEX(reactions[Fy],MATCH(1,($C45=reactions[Case])*(F$6=reactions[Node]),0))</f>
        <v>2.3029999999999998E-6</v>
      </c>
      <c r="G45" s="183">
        <f t="array" ref="G45">INDEX(reactions[Fz],MATCH(1,($C45=reactions[Case])*(G$6=reactions[Node]),0))</f>
        <v>1.0529999999999999E-2</v>
      </c>
      <c r="H45" s="183">
        <f t="array" ref="H45">INDEX(reactions[Fx],MATCH(1,($C45=reactions[Case])*(H$6=reactions[Node]),0))</f>
        <v>0</v>
      </c>
      <c r="I45" s="183">
        <f t="array" ref="I45">INDEX(reactions[Fy],MATCH(1,($C45=reactions[Case])*(I$6=reactions[Node]),0))</f>
        <v>0</v>
      </c>
      <c r="J45" s="183">
        <f t="array" ref="J45">INDEX(reactions[Fz],MATCH(1,($C45=reactions[Case])*(J$6=reactions[Node]),0))</f>
        <v>-1.051E-2</v>
      </c>
      <c r="K45" s="183">
        <f t="array" ref="K45">INDEX(reactions[Fx],MATCH(1,($C45=reactions[Case])*(K$6=reactions[Node]),0))</f>
        <v>0</v>
      </c>
      <c r="L45" s="183">
        <f t="array" ref="L45">INDEX(reactions[Fy],MATCH(1,($C45=reactions[Case])*(L$6=reactions[Node]),0))</f>
        <v>-2.3E-6</v>
      </c>
      <c r="M45" s="183">
        <f t="array" ref="M45">INDEX(reactions[Fz],MATCH(1,($C45=reactions[Case])*(M$6=reactions[Node]),0))</f>
        <v>-6.7159999999999997E-3</v>
      </c>
      <c r="N45" s="183">
        <f t="array" ref="N45">INDEX(reactions[Fx],MATCH(1,($C45=reactions[Case])*(N$6=reactions[Node]),0))</f>
        <v>0</v>
      </c>
      <c r="O45" s="183">
        <f t="array" ref="O45">INDEX(reactions[Fy],MATCH(1,($C45=reactions[Case])*(O$6=reactions[Node]),0))</f>
        <v>0</v>
      </c>
      <c r="P45" s="183">
        <f t="array" ref="P45">INDEX(reactions[Fz],MATCH(1,($C45=reactions[Case])*(P$6=reactions[Node]),0))</f>
        <v>6.6950000000000004E-3</v>
      </c>
    </row>
    <row r="46" spans="1:17" s="72" customFormat="1">
      <c r="A46" s="110" t="s">
        <v>103</v>
      </c>
      <c r="B46" s="110" t="s">
        <v>129</v>
      </c>
      <c r="C46" s="132" t="s">
        <v>139</v>
      </c>
      <c r="D46" s="111" t="str">
        <f>INDEX(cases[Name],MATCH(C46,cases[Case],0))</f>
        <v>Temp Individual Case 4: arch hor. grad. east exp.</v>
      </c>
      <c r="E46" s="183">
        <f t="array" ref="E46">INDEX(reactions[Fx],MATCH(1,($C46=reactions[Case])*(E$6=reactions[Node]),0))</f>
        <v>1.172E-8</v>
      </c>
      <c r="F46" s="183">
        <f t="array" ref="F46">INDEX(reactions[Fy],MATCH(1,($C46=reactions[Case])*(F$6=reactions[Node]),0))</f>
        <v>-2.3029999999999998E-6</v>
      </c>
      <c r="G46" s="183">
        <f t="array" ref="G46">INDEX(reactions[Fz],MATCH(1,($C46=reactions[Case])*(G$6=reactions[Node]),0))</f>
        <v>-1.0529999999999999E-2</v>
      </c>
      <c r="H46" s="183">
        <f t="array" ref="H46">INDEX(reactions[Fx],MATCH(1,($C46=reactions[Case])*(H$6=reactions[Node]),0))</f>
        <v>0</v>
      </c>
      <c r="I46" s="183">
        <f t="array" ref="I46">INDEX(reactions[Fy],MATCH(1,($C46=reactions[Case])*(I$6=reactions[Node]),0))</f>
        <v>0</v>
      </c>
      <c r="J46" s="183">
        <f t="array" ref="J46">INDEX(reactions[Fz],MATCH(1,($C46=reactions[Case])*(J$6=reactions[Node]),0))</f>
        <v>1.051E-2</v>
      </c>
      <c r="K46" s="183">
        <f t="array" ref="K46">INDEX(reactions[Fx],MATCH(1,($C46=reactions[Case])*(K$6=reactions[Node]),0))</f>
        <v>0</v>
      </c>
      <c r="L46" s="183">
        <f t="array" ref="L46">INDEX(reactions[Fy],MATCH(1,($C46=reactions[Case])*(L$6=reactions[Node]),0))</f>
        <v>2.3E-6</v>
      </c>
      <c r="M46" s="183">
        <f t="array" ref="M46">INDEX(reactions[Fz],MATCH(1,($C46=reactions[Case])*(M$6=reactions[Node]),0))</f>
        <v>6.7159999999999997E-3</v>
      </c>
      <c r="N46" s="183">
        <f t="array" ref="N46">INDEX(reactions[Fx],MATCH(1,($C46=reactions[Case])*(N$6=reactions[Node]),0))</f>
        <v>0</v>
      </c>
      <c r="O46" s="183">
        <f t="array" ref="O46">INDEX(reactions[Fy],MATCH(1,($C46=reactions[Case])*(O$6=reactions[Node]),0))</f>
        <v>0</v>
      </c>
      <c r="P46" s="183">
        <f t="array" ref="P46">INDEX(reactions[Fz],MATCH(1,($C46=reactions[Case])*(P$6=reactions[Node]),0))</f>
        <v>-6.6950000000000004E-3</v>
      </c>
    </row>
    <row r="47" spans="1:17" s="72" customFormat="1">
      <c r="A47" s="110" t="s">
        <v>103</v>
      </c>
      <c r="B47" s="110" t="s">
        <v>129</v>
      </c>
      <c r="C47" s="132" t="s">
        <v>140</v>
      </c>
      <c r="D47" s="111" t="str">
        <f>INDEX(cases[Name],MATCH(C47,cases[Case],0))</f>
        <v>Temp Individual Case 5: hangers contr.</v>
      </c>
      <c r="E47" s="183">
        <f t="array" ref="E47">INDEX(reactions[Fx],MATCH(1,($C47=reactions[Case])*(E$6=reactions[Node]),0))</f>
        <v>2.9370000000000001E-9</v>
      </c>
      <c r="F47" s="183">
        <f t="array" ref="F47">INDEX(reactions[Fy],MATCH(1,($C47=reactions[Case])*(F$6=reactions[Node]),0))</f>
        <v>-2.6110000000000002E-9</v>
      </c>
      <c r="G47" s="183">
        <f t="array" ref="G47">INDEX(reactions[Fz],MATCH(1,($C47=reactions[Case])*(G$6=reactions[Node]),0))</f>
        <v>-4.414E-4</v>
      </c>
      <c r="H47" s="183">
        <f t="array" ref="H47">INDEX(reactions[Fx],MATCH(1,($C47=reactions[Case])*(H$6=reactions[Node]),0))</f>
        <v>0</v>
      </c>
      <c r="I47" s="183">
        <f t="array" ref="I47">INDEX(reactions[Fy],MATCH(1,($C47=reactions[Case])*(I$6=reactions[Node]),0))</f>
        <v>0</v>
      </c>
      <c r="J47" s="183">
        <f t="array" ref="J47">INDEX(reactions[Fz],MATCH(1,($C47=reactions[Case])*(J$6=reactions[Node]),0))</f>
        <v>4.4260000000000002E-4</v>
      </c>
      <c r="K47" s="183">
        <f t="array" ref="K47">INDEX(reactions[Fx],MATCH(1,($C47=reactions[Case])*(K$6=reactions[Node]),0))</f>
        <v>0</v>
      </c>
      <c r="L47" s="183">
        <f t="array" ref="L47">INDEX(reactions[Fy],MATCH(1,($C47=reactions[Case])*(L$6=reactions[Node]),0))</f>
        <v>2.6259999999999998E-9</v>
      </c>
      <c r="M47" s="183">
        <f t="array" ref="M47">INDEX(reactions[Fz],MATCH(1,($C47=reactions[Case])*(M$6=reactions[Node]),0))</f>
        <v>4.4119999999999999E-4</v>
      </c>
      <c r="N47" s="183">
        <f t="array" ref="N47">INDEX(reactions[Fx],MATCH(1,($C47=reactions[Case])*(N$6=reactions[Node]),0))</f>
        <v>0</v>
      </c>
      <c r="O47" s="183">
        <f t="array" ref="O47">INDEX(reactions[Fy],MATCH(1,($C47=reactions[Case])*(O$6=reactions[Node]),0))</f>
        <v>0</v>
      </c>
      <c r="P47" s="183">
        <f t="array" ref="P47">INDEX(reactions[Fz],MATCH(1,($C47=reactions[Case])*(P$6=reactions[Node]),0))</f>
        <v>-4.4240000000000002E-4</v>
      </c>
    </row>
    <row r="48" spans="1:17" s="72" customFormat="1">
      <c r="A48" s="110" t="s">
        <v>103</v>
      </c>
      <c r="B48" s="110" t="s">
        <v>129</v>
      </c>
      <c r="C48" s="132" t="s">
        <v>141</v>
      </c>
      <c r="D48" s="111" t="str">
        <f>INDEX(cases[Name],MATCH(C48,cases[Case],0))</f>
        <v>Temp Individual Case 5: hangers exp.</v>
      </c>
      <c r="E48" s="183">
        <f t="array" ref="E48">INDEX(reactions[Fx],MATCH(1,($C48=reactions[Case])*(E$6=reactions[Node]),0))</f>
        <v>-2.9370000000000001E-9</v>
      </c>
      <c r="F48" s="183">
        <f t="array" ref="F48">INDEX(reactions[Fy],MATCH(1,($C48=reactions[Case])*(F$6=reactions[Node]),0))</f>
        <v>2.6110000000000002E-9</v>
      </c>
      <c r="G48" s="183">
        <f t="array" ref="G48">INDEX(reactions[Fz],MATCH(1,($C48=reactions[Case])*(G$6=reactions[Node]),0))</f>
        <v>4.414E-4</v>
      </c>
      <c r="H48" s="183">
        <f t="array" ref="H48">INDEX(reactions[Fx],MATCH(1,($C48=reactions[Case])*(H$6=reactions[Node]),0))</f>
        <v>0</v>
      </c>
      <c r="I48" s="183">
        <f t="array" ref="I48">INDEX(reactions[Fy],MATCH(1,($C48=reactions[Case])*(I$6=reactions[Node]),0))</f>
        <v>0</v>
      </c>
      <c r="J48" s="183">
        <f t="array" ref="J48">INDEX(reactions[Fz],MATCH(1,($C48=reactions[Case])*(J$6=reactions[Node]),0))</f>
        <v>-4.4260000000000002E-4</v>
      </c>
      <c r="K48" s="183">
        <f t="array" ref="K48">INDEX(reactions[Fx],MATCH(1,($C48=reactions[Case])*(K$6=reactions[Node]),0))</f>
        <v>0</v>
      </c>
      <c r="L48" s="183">
        <f t="array" ref="L48">INDEX(reactions[Fy],MATCH(1,($C48=reactions[Case])*(L$6=reactions[Node]),0))</f>
        <v>-2.6259999999999998E-9</v>
      </c>
      <c r="M48" s="183">
        <f t="array" ref="M48">INDEX(reactions[Fz],MATCH(1,($C48=reactions[Case])*(M$6=reactions[Node]),0))</f>
        <v>-4.4119999999999999E-4</v>
      </c>
      <c r="N48" s="183">
        <f t="array" ref="N48">INDEX(reactions[Fx],MATCH(1,($C48=reactions[Case])*(N$6=reactions[Node]),0))</f>
        <v>0</v>
      </c>
      <c r="O48" s="183">
        <f t="array" ref="O48">INDEX(reactions[Fy],MATCH(1,($C48=reactions[Case])*(O$6=reactions[Node]),0))</f>
        <v>0</v>
      </c>
      <c r="P48" s="183">
        <f t="array" ref="P48">INDEX(reactions[Fz],MATCH(1,($C48=reactions[Case])*(P$6=reactions[Node]),0))</f>
        <v>4.4240000000000002E-4</v>
      </c>
    </row>
    <row r="49" spans="1:16" s="72" customFormat="1">
      <c r="A49" s="110" t="s">
        <v>103</v>
      </c>
      <c r="B49" s="110" t="s">
        <v>129</v>
      </c>
      <c r="C49" s="132" t="s">
        <v>142</v>
      </c>
      <c r="D49" s="111" t="str">
        <f>INDEX(cases[Name],MATCH(C49,cases[Case],0))</f>
        <v>Temp Individual Case 6: hor. grad. west +5</v>
      </c>
      <c r="E49" s="183">
        <f t="array" ref="E49">INDEX(reactions[Fx],MATCH(1,($C49=reactions[Case])*(E$6=reactions[Node]),0))</f>
        <v>1.6359999999999999E-8</v>
      </c>
      <c r="F49" s="183">
        <f t="array" ref="F49">INDEX(reactions[Fy],MATCH(1,($C49=reactions[Case])*(F$6=reactions[Node]),0))</f>
        <v>7.5410000000000003E-6</v>
      </c>
      <c r="G49" s="183">
        <f t="array" ref="G49">INDEX(reactions[Fz],MATCH(1,($C49=reactions[Case])*(G$6=reactions[Node]),0))</f>
        <v>-3.4590000000000001</v>
      </c>
      <c r="H49" s="183">
        <f t="array" ref="H49">INDEX(reactions[Fx],MATCH(1,($C49=reactions[Case])*(H$6=reactions[Node]),0))</f>
        <v>0</v>
      </c>
      <c r="I49" s="183">
        <f t="array" ref="I49">INDEX(reactions[Fy],MATCH(1,($C49=reactions[Case])*(I$6=reactions[Node]),0))</f>
        <v>0</v>
      </c>
      <c r="J49" s="183">
        <f t="array" ref="J49">INDEX(reactions[Fz],MATCH(1,($C49=reactions[Case])*(J$6=reactions[Node]),0))</f>
        <v>3.4590000000000001</v>
      </c>
      <c r="K49" s="183">
        <f t="array" ref="K49">INDEX(reactions[Fx],MATCH(1,($C49=reactions[Case])*(K$6=reactions[Node]),0))</f>
        <v>0</v>
      </c>
      <c r="L49" s="183">
        <f t="array" ref="L49">INDEX(reactions[Fy],MATCH(1,($C49=reactions[Case])*(L$6=reactions[Node]),0))</f>
        <v>-7.5889999999999997E-6</v>
      </c>
      <c r="M49" s="183">
        <f t="array" ref="M49">INDEX(reactions[Fz],MATCH(1,($C49=reactions[Case])*(M$6=reactions[Node]),0))</f>
        <v>3.4609999999999999</v>
      </c>
      <c r="N49" s="183">
        <f t="array" ref="N49">INDEX(reactions[Fx],MATCH(1,($C49=reactions[Case])*(N$6=reactions[Node]),0))</f>
        <v>0</v>
      </c>
      <c r="O49" s="183">
        <f t="array" ref="O49">INDEX(reactions[Fy],MATCH(1,($C49=reactions[Case])*(O$6=reactions[Node]),0))</f>
        <v>0</v>
      </c>
      <c r="P49" s="183">
        <f t="array" ref="P49">INDEX(reactions[Fz],MATCH(1,($C49=reactions[Case])*(P$6=reactions[Node]),0))</f>
        <v>-3.4609999999999999</v>
      </c>
    </row>
    <row r="50" spans="1:16" s="72" customFormat="1">
      <c r="A50" s="110" t="s">
        <v>103</v>
      </c>
      <c r="B50" s="110" t="s">
        <v>129</v>
      </c>
      <c r="C50" s="132" t="s">
        <v>143</v>
      </c>
      <c r="D50" s="111" t="str">
        <f>INDEX(cases[Name],MATCH(C50,cases[Case],0))</f>
        <v>Temp Individual Case 6: hor. grad. east +5</v>
      </c>
      <c r="E50" s="183">
        <f t="array" ref="E50">INDEX(reactions[Fx],MATCH(1,($C50=reactions[Case])*(E$6=reactions[Node]),0))</f>
        <v>-2.748E-9</v>
      </c>
      <c r="F50" s="183">
        <f t="array" ref="F50">INDEX(reactions[Fy],MATCH(1,($C50=reactions[Case])*(F$6=reactions[Node]),0))</f>
        <v>-5.8969999999999996E-6</v>
      </c>
      <c r="G50" s="183">
        <f t="array" ref="G50">INDEX(reactions[Fz],MATCH(1,($C50=reactions[Case])*(G$6=reactions[Node]),0))</f>
        <v>-8.9639999999999997E-3</v>
      </c>
      <c r="H50" s="183">
        <f t="array" ref="H50">INDEX(reactions[Fx],MATCH(1,($C50=reactions[Case])*(H$6=reactions[Node]),0))</f>
        <v>0</v>
      </c>
      <c r="I50" s="183">
        <f t="array" ref="I50">INDEX(reactions[Fy],MATCH(1,($C50=reactions[Case])*(I$6=reactions[Node]),0))</f>
        <v>0</v>
      </c>
      <c r="J50" s="183">
        <f t="array" ref="J50">INDEX(reactions[Fz],MATCH(1,($C50=reactions[Case])*(J$6=reactions[Node]),0))</f>
        <v>8.9560000000000004E-3</v>
      </c>
      <c r="K50" s="183">
        <f t="array" ref="K50">INDEX(reactions[Fx],MATCH(1,($C50=reactions[Case])*(K$6=reactions[Node]),0))</f>
        <v>0</v>
      </c>
      <c r="L50" s="183">
        <f t="array" ref="L50">INDEX(reactions[Fy],MATCH(1,($C50=reactions[Case])*(L$6=reactions[Node]),0))</f>
        <v>5.9610000000000002E-6</v>
      </c>
      <c r="M50" s="183">
        <f t="array" ref="M50">INDEX(reactions[Fz],MATCH(1,($C50=reactions[Case])*(M$6=reactions[Node]),0))</f>
        <v>6.1640000000000002E-3</v>
      </c>
      <c r="N50" s="183">
        <f t="array" ref="N50">INDEX(reactions[Fx],MATCH(1,($C50=reactions[Case])*(N$6=reactions[Node]),0))</f>
        <v>0</v>
      </c>
      <c r="O50" s="183">
        <f t="array" ref="O50">INDEX(reactions[Fy],MATCH(1,($C50=reactions[Case])*(O$6=reactions[Node]),0))</f>
        <v>0</v>
      </c>
      <c r="P50" s="183">
        <f t="array" ref="P50">INDEX(reactions[Fz],MATCH(1,($C50=reactions[Case])*(P$6=reactions[Node]),0))</f>
        <v>-6.1549999999999999E-3</v>
      </c>
    </row>
    <row r="51" spans="1:16" s="72" customFormat="1">
      <c r="A51" s="110" t="s">
        <v>103</v>
      </c>
      <c r="B51" s="110" t="s">
        <v>129</v>
      </c>
      <c r="C51" s="132" t="s">
        <v>144</v>
      </c>
      <c r="D51" s="111" t="str">
        <f>INDEX(cases[Name],MATCH(C51,cases[Case],0))</f>
        <v>Temp Individual Case 7: arch uniform contr.</v>
      </c>
      <c r="E51" s="183">
        <f t="array" ref="E51">INDEX(reactions[Fx],MATCH(1,($C51=reactions[Case])*(E$6=reactions[Node]),0))</f>
        <v>1.9589999999999999E-8</v>
      </c>
      <c r="F51" s="183">
        <f t="array" ref="F51">INDEX(reactions[Fy],MATCH(1,($C51=reactions[Case])*(F$6=reactions[Node]),0))</f>
        <v>-5.6430000000000003E-8</v>
      </c>
      <c r="G51" s="183">
        <f t="array" ref="G51">INDEX(reactions[Fz],MATCH(1,($C51=reactions[Case])*(G$6=reactions[Node]),0))</f>
        <v>-4.3439999999999999E-2</v>
      </c>
      <c r="H51" s="183">
        <f t="array" ref="H51">INDEX(reactions[Fx],MATCH(1,($C51=reactions[Case])*(H$6=reactions[Node]),0))</f>
        <v>0</v>
      </c>
      <c r="I51" s="183">
        <f t="array" ref="I51">INDEX(reactions[Fy],MATCH(1,($C51=reactions[Case])*(I$6=reactions[Node]),0))</f>
        <v>0</v>
      </c>
      <c r="J51" s="183">
        <f t="array" ref="J51">INDEX(reactions[Fz],MATCH(1,($C51=reactions[Case])*(J$6=reactions[Node]),0))</f>
        <v>4.3319999999999997E-2</v>
      </c>
      <c r="K51" s="183">
        <f t="array" ref="K51">INDEX(reactions[Fx],MATCH(1,($C51=reactions[Case])*(K$6=reactions[Node]),0))</f>
        <v>0</v>
      </c>
      <c r="L51" s="183">
        <f t="array" ref="L51">INDEX(reactions[Fy],MATCH(1,($C51=reactions[Case])*(L$6=reactions[Node]),0))</f>
        <v>5.5650000000000012E-8</v>
      </c>
      <c r="M51" s="183">
        <f t="array" ref="M51">INDEX(reactions[Fz],MATCH(1,($C51=reactions[Case])*(M$6=reactions[Node]),0))</f>
        <v>4.3439999999999999E-2</v>
      </c>
      <c r="N51" s="183">
        <f t="array" ref="N51">INDEX(reactions[Fx],MATCH(1,($C51=reactions[Case])*(N$6=reactions[Node]),0))</f>
        <v>0</v>
      </c>
      <c r="O51" s="183">
        <f t="array" ref="O51">INDEX(reactions[Fy],MATCH(1,($C51=reactions[Case])*(O$6=reactions[Node]),0))</f>
        <v>0</v>
      </c>
      <c r="P51" s="183">
        <f t="array" ref="P51">INDEX(reactions[Fz],MATCH(1,($C51=reactions[Case])*(P$6=reactions[Node]),0))</f>
        <v>-4.3319999999999997E-2</v>
      </c>
    </row>
    <row r="52" spans="1:16" s="72" customFormat="1">
      <c r="A52" s="110" t="s">
        <v>103</v>
      </c>
      <c r="B52" s="110" t="s">
        <v>129</v>
      </c>
      <c r="C52" s="132" t="s">
        <v>145</v>
      </c>
      <c r="D52" s="111" t="str">
        <f>INDEX(cases[Name],MATCH(C52,cases[Case],0))</f>
        <v>Temp Individual Case 7: arch uniform exp.</v>
      </c>
      <c r="E52" s="183">
        <f t="array" ref="E52">INDEX(reactions[Fx],MATCH(1,($C52=reactions[Case])*(E$6=reactions[Node]),0))</f>
        <v>-1.9589999999999999E-8</v>
      </c>
      <c r="F52" s="183">
        <f t="array" ref="F52">INDEX(reactions[Fy],MATCH(1,($C52=reactions[Case])*(F$6=reactions[Node]),0))</f>
        <v>5.6430000000000003E-8</v>
      </c>
      <c r="G52" s="183">
        <f t="array" ref="G52">INDEX(reactions[Fz],MATCH(1,($C52=reactions[Case])*(G$6=reactions[Node]),0))</f>
        <v>4.3439999999999999E-2</v>
      </c>
      <c r="H52" s="183">
        <f t="array" ref="H52">INDEX(reactions[Fx],MATCH(1,($C52=reactions[Case])*(H$6=reactions[Node]),0))</f>
        <v>0</v>
      </c>
      <c r="I52" s="183">
        <f t="array" ref="I52">INDEX(reactions[Fy],MATCH(1,($C52=reactions[Case])*(I$6=reactions[Node]),0))</f>
        <v>0</v>
      </c>
      <c r="J52" s="183">
        <f t="array" ref="J52">INDEX(reactions[Fz],MATCH(1,($C52=reactions[Case])*(J$6=reactions[Node]),0))</f>
        <v>-4.3319999999999997E-2</v>
      </c>
      <c r="K52" s="183">
        <f t="array" ref="K52">INDEX(reactions[Fx],MATCH(1,($C52=reactions[Case])*(K$6=reactions[Node]),0))</f>
        <v>0</v>
      </c>
      <c r="L52" s="183">
        <f t="array" ref="L52">INDEX(reactions[Fy],MATCH(1,($C52=reactions[Case])*(L$6=reactions[Node]),0))</f>
        <v>-5.5650000000000012E-8</v>
      </c>
      <c r="M52" s="183">
        <f t="array" ref="M52">INDEX(reactions[Fz],MATCH(1,($C52=reactions[Case])*(M$6=reactions[Node]),0))</f>
        <v>-4.3439999999999999E-2</v>
      </c>
      <c r="N52" s="183">
        <f t="array" ref="N52">INDEX(reactions[Fx],MATCH(1,($C52=reactions[Case])*(N$6=reactions[Node]),0))</f>
        <v>0</v>
      </c>
      <c r="O52" s="183">
        <f t="array" ref="O52">INDEX(reactions[Fy],MATCH(1,($C52=reactions[Case])*(O$6=reactions[Node]),0))</f>
        <v>0</v>
      </c>
      <c r="P52" s="183">
        <f t="array" ref="P52">INDEX(reactions[Fz],MATCH(1,($C52=reactions[Case])*(P$6=reactions[Node]),0))</f>
        <v>4.3319999999999997E-2</v>
      </c>
    </row>
    <row r="53" spans="1:16" s="72" customFormat="1">
      <c r="A53" s="110" t="s">
        <v>103</v>
      </c>
      <c r="B53" s="110" t="s">
        <v>129</v>
      </c>
      <c r="C53" s="132" t="s">
        <v>146</v>
      </c>
      <c r="D53" s="111" t="str">
        <f>INDEX(cases[Name],MATCH(C53,cases[Case],0))</f>
        <v>Temp Comb 1-1</v>
      </c>
      <c r="E53" s="183">
        <f t="array" ref="E53">INDEX(reactions[Fx],MATCH(1,($C53=reactions[Case])*(E$6=reactions[Node]),0))</f>
        <v>4.2930000000000001E-8</v>
      </c>
      <c r="F53" s="183">
        <f t="array" ref="F53">INDEX(reactions[Fy],MATCH(1,($C53=reactions[Case])*(F$6=reactions[Node]),0))</f>
        <v>1.73E-6</v>
      </c>
      <c r="G53" s="183">
        <f t="array" ref="G53">INDEX(reactions[Fz],MATCH(1,($C53=reactions[Case])*(G$6=reactions[Node]),0))</f>
        <v>-2.1480000000000002E-3</v>
      </c>
      <c r="H53" s="183">
        <f t="array" ref="H53">INDEX(reactions[Fx],MATCH(1,($C53=reactions[Case])*(H$6=reactions[Node]),0))</f>
        <v>0</v>
      </c>
      <c r="I53" s="183">
        <f t="array" ref="I53">INDEX(reactions[Fy],MATCH(1,($C53=reactions[Case])*(I$6=reactions[Node]),0))</f>
        <v>0</v>
      </c>
      <c r="J53" s="183">
        <f t="array" ref="J53">INDEX(reactions[Fz],MATCH(1,($C53=reactions[Case])*(J$6=reactions[Node]),0))</f>
        <v>2.0300000000000001E-3</v>
      </c>
      <c r="K53" s="183">
        <f t="array" ref="K53">INDEX(reactions[Fx],MATCH(1,($C53=reactions[Case])*(K$6=reactions[Node]),0))</f>
        <v>0</v>
      </c>
      <c r="L53" s="183">
        <f t="array" ref="L53">INDEX(reactions[Fy],MATCH(1,($C53=reactions[Case])*(L$6=reactions[Node]),0))</f>
        <v>-1.731E-6</v>
      </c>
      <c r="M53" s="183">
        <f t="array" ref="M53">INDEX(reactions[Fz],MATCH(1,($C53=reactions[Case])*(M$6=reactions[Node]),0))</f>
        <v>2.16E-3</v>
      </c>
      <c r="N53" s="183">
        <f t="array" ref="N53">INDEX(reactions[Fx],MATCH(1,($C53=reactions[Case])*(N$6=reactions[Node]),0))</f>
        <v>0</v>
      </c>
      <c r="O53" s="183">
        <f t="array" ref="O53">INDEX(reactions[Fy],MATCH(1,($C53=reactions[Case])*(O$6=reactions[Node]),0))</f>
        <v>0</v>
      </c>
      <c r="P53" s="183">
        <f t="array" ref="P53">INDEX(reactions[Fz],MATCH(1,($C53=reactions[Case])*(P$6=reactions[Node]),0))</f>
        <v>-2.042E-3</v>
      </c>
    </row>
    <row r="54" spans="1:16" s="72" customFormat="1">
      <c r="A54" s="110" t="s">
        <v>103</v>
      </c>
      <c r="B54" s="110" t="s">
        <v>129</v>
      </c>
      <c r="C54" s="132" t="s">
        <v>147</v>
      </c>
      <c r="D54" s="111" t="str">
        <f>INDEX(cases[Name],MATCH(C54,cases[Case],0))</f>
        <v>Temp Comb 1-2</v>
      </c>
      <c r="E54" s="183">
        <f t="array" ref="E54">INDEX(reactions[Fx],MATCH(1,($C54=reactions[Case])*(E$6=reactions[Node]),0))</f>
        <v>-1.469E-7</v>
      </c>
      <c r="F54" s="183">
        <f t="array" ref="F54">INDEX(reactions[Fy],MATCH(1,($C54=reactions[Case])*(F$6=reactions[Node]),0))</f>
        <v>-2.238E-6</v>
      </c>
      <c r="G54" s="183">
        <f t="array" ref="G54">INDEX(reactions[Fz],MATCH(1,($C54=reactions[Case])*(G$6=reactions[Node]),0))</f>
        <v>-3.8339999999999999E-2</v>
      </c>
      <c r="H54" s="183">
        <f t="array" ref="H54">INDEX(reactions[Fx],MATCH(1,($C54=reactions[Case])*(H$6=reactions[Node]),0))</f>
        <v>0</v>
      </c>
      <c r="I54" s="183">
        <f t="array" ref="I54">INDEX(reactions[Fy],MATCH(1,($C54=reactions[Case])*(I$6=reactions[Node]),0))</f>
        <v>0</v>
      </c>
      <c r="J54" s="183">
        <f t="array" ref="J54">INDEX(reactions[Fz],MATCH(1,($C54=reactions[Case])*(J$6=reactions[Node]),0))</f>
        <v>3.8390000000000001E-2</v>
      </c>
      <c r="K54" s="183">
        <f t="array" ref="K54">INDEX(reactions[Fx],MATCH(1,($C54=reactions[Case])*(K$6=reactions[Node]),0))</f>
        <v>0</v>
      </c>
      <c r="L54" s="183">
        <f t="array" ref="L54">INDEX(reactions[Fy],MATCH(1,($C54=reactions[Case])*(L$6=reactions[Node]),0))</f>
        <v>2.2110000000000001E-6</v>
      </c>
      <c r="M54" s="183">
        <f t="array" ref="M54">INDEX(reactions[Fz],MATCH(1,($C54=reactions[Case])*(M$6=reactions[Node]),0))</f>
        <v>3.8339999999999999E-2</v>
      </c>
      <c r="N54" s="183">
        <f t="array" ref="N54">INDEX(reactions[Fx],MATCH(1,($C54=reactions[Case])*(N$6=reactions[Node]),0))</f>
        <v>0</v>
      </c>
      <c r="O54" s="183">
        <f t="array" ref="O54">INDEX(reactions[Fy],MATCH(1,($C54=reactions[Case])*(O$6=reactions[Node]),0))</f>
        <v>0</v>
      </c>
      <c r="P54" s="183">
        <f t="array" ref="P54">INDEX(reactions[Fz],MATCH(1,($C54=reactions[Case])*(P$6=reactions[Node]),0))</f>
        <v>-3.8390000000000001E-2</v>
      </c>
    </row>
    <row r="55" spans="1:16" s="72" customFormat="1">
      <c r="A55" s="110" t="s">
        <v>103</v>
      </c>
      <c r="B55" s="110" t="s">
        <v>129</v>
      </c>
      <c r="C55" s="132" t="s">
        <v>148</v>
      </c>
      <c r="D55" s="111" t="str">
        <f>INDEX(cases[Name],MATCH(C55,cases[Case],0))</f>
        <v>Temp Comb 2-1</v>
      </c>
      <c r="E55" s="183">
        <f t="array" ref="E55">INDEX(reactions[Fx],MATCH(1,($C55=reactions[Case])*(E$6=reactions[Node]),0))</f>
        <v>9.2759999999999992E-8</v>
      </c>
      <c r="F55" s="183">
        <f t="array" ref="F55">INDEX(reactions[Fy],MATCH(1,($C55=reactions[Case])*(F$6=reactions[Node]),0))</f>
        <v>4.0579999999999999E-6</v>
      </c>
      <c r="G55" s="183">
        <f t="array" ref="G55">INDEX(reactions[Fz],MATCH(1,($C55=reactions[Case])*(G$6=reactions[Node]),0))</f>
        <v>-1.2829999999999999E-2</v>
      </c>
      <c r="H55" s="183">
        <f t="array" ref="H55">INDEX(reactions[Fx],MATCH(1,($C55=reactions[Case])*(H$6=reactions[Node]),0))</f>
        <v>0</v>
      </c>
      <c r="I55" s="183">
        <f t="array" ref="I55">INDEX(reactions[Fy],MATCH(1,($C55=reactions[Case])*(I$6=reactions[Node]),0))</f>
        <v>0</v>
      </c>
      <c r="J55" s="183">
        <f t="array" ref="J55">INDEX(reactions[Fz],MATCH(1,($C55=reactions[Case])*(J$6=reactions[Node]),0))</f>
        <v>1.239E-2</v>
      </c>
      <c r="K55" s="183">
        <f t="array" ref="K55">INDEX(reactions[Fx],MATCH(1,($C55=reactions[Case])*(K$6=reactions[Node]),0))</f>
        <v>0</v>
      </c>
      <c r="L55" s="183">
        <f t="array" ref="L55">INDEX(reactions[Fy],MATCH(1,($C55=reactions[Case])*(L$6=reactions[Node]),0))</f>
        <v>-4.0679999999999998E-6</v>
      </c>
      <c r="M55" s="183">
        <f t="array" ref="M55">INDEX(reactions[Fz],MATCH(1,($C55=reactions[Case])*(M$6=reactions[Node]),0))</f>
        <v>1.2880000000000001E-2</v>
      </c>
      <c r="N55" s="183">
        <f t="array" ref="N55">INDEX(reactions[Fx],MATCH(1,($C55=reactions[Case])*(N$6=reactions[Node]),0))</f>
        <v>0</v>
      </c>
      <c r="O55" s="183">
        <f t="array" ref="O55">INDEX(reactions[Fy],MATCH(1,($C55=reactions[Case])*(O$6=reactions[Node]),0))</f>
        <v>0</v>
      </c>
      <c r="P55" s="183">
        <f t="array" ref="P55">INDEX(reactions[Fz],MATCH(1,($C55=reactions[Case])*(P$6=reactions[Node]),0))</f>
        <v>-1.244E-2</v>
      </c>
    </row>
    <row r="56" spans="1:16" s="72" customFormat="1">
      <c r="A56" s="110" t="s">
        <v>103</v>
      </c>
      <c r="B56" s="110" t="s">
        <v>129</v>
      </c>
      <c r="C56" s="132" t="s">
        <v>149</v>
      </c>
      <c r="D56" s="111" t="str">
        <f>INDEX(cases[Name],MATCH(C56,cases[Case],0))</f>
        <v>Temp Comb 2-2</v>
      </c>
      <c r="E56" s="183">
        <f t="array" ref="E56">INDEX(reactions[Fx],MATCH(1,($C56=reactions[Case])*(E$6=reactions[Node]),0))</f>
        <v>-2.2700000000000001E-7</v>
      </c>
      <c r="F56" s="183">
        <f t="array" ref="F56">INDEX(reactions[Fy],MATCH(1,($C56=reactions[Case])*(F$6=reactions[Node]),0))</f>
        <v>-4.2529999999999998E-6</v>
      </c>
      <c r="G56" s="183">
        <f t="array" ref="G56">INDEX(reactions[Fz],MATCH(1,($C56=reactions[Case])*(G$6=reactions[Node]),0))</f>
        <v>-1.8519999999999998E-2</v>
      </c>
      <c r="H56" s="183">
        <f t="array" ref="H56">INDEX(reactions[Fx],MATCH(1,($C56=reactions[Case])*(H$6=reactions[Node]),0))</f>
        <v>0</v>
      </c>
      <c r="I56" s="183">
        <f t="array" ref="I56">INDEX(reactions[Fy],MATCH(1,($C56=reactions[Case])*(I$6=reactions[Node]),0))</f>
        <v>0</v>
      </c>
      <c r="J56" s="183">
        <f t="array" ref="J56">INDEX(reactions[Fz],MATCH(1,($C56=reactions[Case])*(J$6=reactions[Node]),0))</f>
        <v>1.8880000000000001E-2</v>
      </c>
      <c r="K56" s="183">
        <f t="array" ref="K56">INDEX(reactions[Fx],MATCH(1,($C56=reactions[Case])*(K$6=reactions[Node]),0))</f>
        <v>0</v>
      </c>
      <c r="L56" s="183">
        <f t="array" ref="L56">INDEX(reactions[Fy],MATCH(1,($C56=reactions[Case])*(L$6=reactions[Node]),0))</f>
        <v>4.1529999999999999E-6</v>
      </c>
      <c r="M56" s="183">
        <f t="array" ref="M56">INDEX(reactions[Fz],MATCH(1,($C56=reactions[Case])*(M$6=reactions[Node]),0))</f>
        <v>1.8489999999999999E-2</v>
      </c>
      <c r="N56" s="183">
        <f t="array" ref="N56">INDEX(reactions[Fx],MATCH(1,($C56=reactions[Case])*(N$6=reactions[Node]),0))</f>
        <v>0</v>
      </c>
      <c r="O56" s="183">
        <f t="array" ref="O56">INDEX(reactions[Fy],MATCH(1,($C56=reactions[Case])*(O$6=reactions[Node]),0))</f>
        <v>0</v>
      </c>
      <c r="P56" s="183">
        <f t="array" ref="P56">INDEX(reactions[Fz],MATCH(1,($C56=reactions[Case])*(P$6=reactions[Node]),0))</f>
        <v>-1.8849999999999999E-2</v>
      </c>
    </row>
    <row r="57" spans="1:16" s="72" customFormat="1">
      <c r="A57" s="110" t="s">
        <v>103</v>
      </c>
      <c r="B57" s="110" t="s">
        <v>129</v>
      </c>
      <c r="C57" s="132" t="s">
        <v>150</v>
      </c>
      <c r="D57" s="111" t="str">
        <f>INDEX(cases[Name],MATCH(C57,cases[Case],0))</f>
        <v>Temp Comb 3-1</v>
      </c>
      <c r="E57" s="183">
        <f t="array" ref="E57">INDEX(reactions[Fx],MATCH(1,($C57=reactions[Case])*(E$6=reactions[Node]),0))</f>
        <v>4.3959999999999998E-8</v>
      </c>
      <c r="F57" s="183">
        <f t="array" ref="F57">INDEX(reactions[Fy],MATCH(1,($C57=reactions[Case])*(F$6=reactions[Node]),0))</f>
        <v>1.7290000000000001E-6</v>
      </c>
      <c r="G57" s="183">
        <f t="array" ref="G57">INDEX(reactions[Fz],MATCH(1,($C57=reactions[Case])*(G$6=reactions[Node]),0))</f>
        <v>-2.3019999999999998E-3</v>
      </c>
      <c r="H57" s="183">
        <f t="array" ref="H57">INDEX(reactions[Fx],MATCH(1,($C57=reactions[Case])*(H$6=reactions[Node]),0))</f>
        <v>0</v>
      </c>
      <c r="I57" s="183">
        <f t="array" ref="I57">INDEX(reactions[Fy],MATCH(1,($C57=reactions[Case])*(I$6=reactions[Node]),0))</f>
        <v>0</v>
      </c>
      <c r="J57" s="183">
        <f t="array" ref="J57">INDEX(reactions[Fz],MATCH(1,($C57=reactions[Case])*(J$6=reactions[Node]),0))</f>
        <v>2.1849999999999999E-3</v>
      </c>
      <c r="K57" s="183">
        <f t="array" ref="K57">INDEX(reactions[Fx],MATCH(1,($C57=reactions[Case])*(K$6=reactions[Node]),0))</f>
        <v>0</v>
      </c>
      <c r="L57" s="183">
        <f t="array" ref="L57">INDEX(reactions[Fy],MATCH(1,($C57=reactions[Case])*(L$6=reactions[Node]),0))</f>
        <v>-1.73E-6</v>
      </c>
      <c r="M57" s="183">
        <f t="array" ref="M57">INDEX(reactions[Fz],MATCH(1,($C57=reactions[Case])*(M$6=reactions[Node]),0))</f>
        <v>2.3140000000000001E-3</v>
      </c>
      <c r="N57" s="183">
        <f t="array" ref="N57">INDEX(reactions[Fx],MATCH(1,($C57=reactions[Case])*(N$6=reactions[Node]),0))</f>
        <v>0</v>
      </c>
      <c r="O57" s="183">
        <f t="array" ref="O57">INDEX(reactions[Fy],MATCH(1,($C57=reactions[Case])*(O$6=reactions[Node]),0))</f>
        <v>0</v>
      </c>
      <c r="P57" s="183">
        <f t="array" ref="P57">INDEX(reactions[Fz],MATCH(1,($C57=reactions[Case])*(P$6=reactions[Node]),0))</f>
        <v>-2.1970000000000002E-3</v>
      </c>
    </row>
    <row r="58" spans="1:16" ht="15" customHeight="1">
      <c r="A58" s="110" t="s">
        <v>103</v>
      </c>
      <c r="B58" s="110" t="s">
        <v>129</v>
      </c>
      <c r="C58" s="132" t="s">
        <v>151</v>
      </c>
      <c r="D58" s="111" t="str">
        <f>INDEX(cases[Name],MATCH(C58,cases[Case],0))</f>
        <v>Temp Comb 3-2</v>
      </c>
      <c r="E58" s="183">
        <f t="array" ref="E58">INDEX(reactions[Fx],MATCH(1,($C58=reactions[Case])*(E$6=reactions[Node]),0))</f>
        <v>-1.4789999999999999E-7</v>
      </c>
      <c r="F58" s="183">
        <f t="array" ref="F58">INDEX(reactions[Fy],MATCH(1,($C58=reactions[Case])*(F$6=reactions[Node]),0))</f>
        <v>-2.2369999999999999E-6</v>
      </c>
      <c r="G58" s="183">
        <f t="array" ref="G58">INDEX(reactions[Fz],MATCH(1,($C58=reactions[Case])*(G$6=reactions[Node]),0))</f>
        <v>-3.8179999999999999E-2</v>
      </c>
      <c r="H58" s="183">
        <f t="array" ref="H58">INDEX(reactions[Fx],MATCH(1,($C58=reactions[Case])*(H$6=reactions[Node]),0))</f>
        <v>0</v>
      </c>
      <c r="I58" s="183">
        <f t="array" ref="I58">INDEX(reactions[Fy],MATCH(1,($C58=reactions[Case])*(I$6=reactions[Node]),0))</f>
        <v>0</v>
      </c>
      <c r="J58" s="183">
        <f t="array" ref="J58">INDEX(reactions[Fz],MATCH(1,($C58=reactions[Case])*(J$6=reactions[Node]),0))</f>
        <v>3.823E-2</v>
      </c>
      <c r="K58" s="183">
        <f t="array" ref="K58">INDEX(reactions[Fx],MATCH(1,($C58=reactions[Case])*(K$6=reactions[Node]),0))</f>
        <v>0</v>
      </c>
      <c r="L58" s="183">
        <f t="array" ref="L58">INDEX(reactions[Fy],MATCH(1,($C58=reactions[Case])*(L$6=reactions[Node]),0))</f>
        <v>2.21E-6</v>
      </c>
      <c r="M58" s="183">
        <f t="array" ref="M58">INDEX(reactions[Fz],MATCH(1,($C58=reactions[Case])*(M$6=reactions[Node]),0))</f>
        <v>3.8189999999999988E-2</v>
      </c>
      <c r="N58" s="183">
        <f t="array" ref="N58">INDEX(reactions[Fx],MATCH(1,($C58=reactions[Case])*(N$6=reactions[Node]),0))</f>
        <v>0</v>
      </c>
      <c r="O58" s="183">
        <f t="array" ref="O58">INDEX(reactions[Fy],MATCH(1,($C58=reactions[Case])*(O$6=reactions[Node]),0))</f>
        <v>0</v>
      </c>
      <c r="P58" s="183">
        <f t="array" ref="P58">INDEX(reactions[Fz],MATCH(1,($C58=reactions[Case])*(P$6=reactions[Node]),0))</f>
        <v>-3.8240000000000003E-2</v>
      </c>
    </row>
    <row r="59" spans="1:16">
      <c r="A59" s="110" t="s">
        <v>103</v>
      </c>
      <c r="B59" s="110" t="s">
        <v>129</v>
      </c>
      <c r="C59" s="132" t="s">
        <v>152</v>
      </c>
      <c r="D59" s="111" t="str">
        <f>INDEX(cases[Name],MATCH(C59,cases[Case],0))</f>
        <v>Temp Comb 4-1</v>
      </c>
      <c r="E59" s="183">
        <f t="array" ref="E59">INDEX(reactions[Fx],MATCH(1,($C59=reactions[Case])*(E$6=reactions[Node]),0))</f>
        <v>9.5700000000000003E-8</v>
      </c>
      <c r="F59" s="183">
        <f t="array" ref="F59">INDEX(reactions[Fy],MATCH(1,($C59=reactions[Case])*(F$6=reactions[Node]),0))</f>
        <v>4.0550000000000001E-6</v>
      </c>
      <c r="G59" s="183">
        <f t="array" ref="G59">INDEX(reactions[Fz],MATCH(1,($C59=reactions[Case])*(G$6=reactions[Node]),0))</f>
        <v>-1.3270000000000001E-2</v>
      </c>
      <c r="H59" s="183">
        <f t="array" ref="H59">INDEX(reactions[Fx],MATCH(1,($C59=reactions[Case])*(H$6=reactions[Node]),0))</f>
        <v>0</v>
      </c>
      <c r="I59" s="183">
        <f t="array" ref="I59">INDEX(reactions[Fy],MATCH(1,($C59=reactions[Case])*(I$6=reactions[Node]),0))</f>
        <v>0</v>
      </c>
      <c r="J59" s="183">
        <f t="array" ref="J59">INDEX(reactions[Fz],MATCH(1,($C59=reactions[Case])*(J$6=reactions[Node]),0))</f>
        <v>1.2829999999999999E-2</v>
      </c>
      <c r="K59" s="183">
        <f t="array" ref="K59">INDEX(reactions[Fx],MATCH(1,($C59=reactions[Case])*(K$6=reactions[Node]),0))</f>
        <v>0</v>
      </c>
      <c r="L59" s="183">
        <f t="array" ref="L59">INDEX(reactions[Fy],MATCH(1,($C59=reactions[Case])*(L$6=reactions[Node]),0))</f>
        <v>-4.065E-6</v>
      </c>
      <c r="M59" s="183">
        <f t="array" ref="M59">INDEX(reactions[Fz],MATCH(1,($C59=reactions[Case])*(M$6=reactions[Node]),0))</f>
        <v>1.332E-2</v>
      </c>
      <c r="N59" s="183">
        <f t="array" ref="N59">INDEX(reactions[Fx],MATCH(1,($C59=reactions[Case])*(N$6=reactions[Node]),0))</f>
        <v>0</v>
      </c>
      <c r="O59" s="183">
        <f t="array" ref="O59">INDEX(reactions[Fy],MATCH(1,($C59=reactions[Case])*(O$6=reactions[Node]),0))</f>
        <v>0</v>
      </c>
      <c r="P59" s="183">
        <f t="array" ref="P59">INDEX(reactions[Fz],MATCH(1,($C59=reactions[Case])*(P$6=reactions[Node]),0))</f>
        <v>-1.2880000000000001E-2</v>
      </c>
    </row>
    <row r="60" spans="1:16">
      <c r="A60" s="110" t="s">
        <v>103</v>
      </c>
      <c r="B60" s="110" t="s">
        <v>129</v>
      </c>
      <c r="C60" s="132" t="s">
        <v>153</v>
      </c>
      <c r="D60" s="111" t="str">
        <f>INDEX(cases[Name],MATCH(C60,cases[Case],0))</f>
        <v>Temp Comb 4-2</v>
      </c>
      <c r="E60" s="183">
        <f t="array" ref="E60">INDEX(reactions[Fx],MATCH(1,($C60=reactions[Case])*(E$6=reactions[Node]),0))</f>
        <v>-2.2989999999999999E-7</v>
      </c>
      <c r="F60" s="183">
        <f t="array" ref="F60">INDEX(reactions[Fy],MATCH(1,($C60=reactions[Case])*(F$6=reactions[Node]),0))</f>
        <v>-4.25E-6</v>
      </c>
      <c r="G60" s="183">
        <f t="array" ref="G60">INDEX(reactions[Fz],MATCH(1,($C60=reactions[Case])*(G$6=reactions[Node]),0))</f>
        <v>-1.8079999999999999E-2</v>
      </c>
      <c r="H60" s="183">
        <f t="array" ref="H60">INDEX(reactions[Fx],MATCH(1,($C60=reactions[Case])*(H$6=reactions[Node]),0))</f>
        <v>0</v>
      </c>
      <c r="I60" s="183">
        <f t="array" ref="I60">INDEX(reactions[Fy],MATCH(1,($C60=reactions[Case])*(I$6=reactions[Node]),0))</f>
        <v>0</v>
      </c>
      <c r="J60" s="183">
        <f t="array" ref="J60">INDEX(reactions[Fz],MATCH(1,($C60=reactions[Case])*(J$6=reactions[Node]),0))</f>
        <v>1.8440000000000002E-2</v>
      </c>
      <c r="K60" s="183">
        <f t="array" ref="K60">INDEX(reactions[Fx],MATCH(1,($C60=reactions[Case])*(K$6=reactions[Node]),0))</f>
        <v>0</v>
      </c>
      <c r="L60" s="183">
        <f t="array" ref="L60">INDEX(reactions[Fy],MATCH(1,($C60=reactions[Case])*(L$6=reactions[Node]),0))</f>
        <v>4.1510000000000014E-6</v>
      </c>
      <c r="M60" s="183">
        <f t="array" ref="M60">INDEX(reactions[Fz],MATCH(1,($C60=reactions[Case])*(M$6=reactions[Node]),0))</f>
        <v>1.805E-2</v>
      </c>
      <c r="N60" s="183">
        <f t="array" ref="N60">INDEX(reactions[Fx],MATCH(1,($C60=reactions[Case])*(N$6=reactions[Node]),0))</f>
        <v>0</v>
      </c>
      <c r="O60" s="183">
        <f t="array" ref="O60">INDEX(reactions[Fy],MATCH(1,($C60=reactions[Case])*(O$6=reactions[Node]),0))</f>
        <v>0</v>
      </c>
      <c r="P60" s="183">
        <f t="array" ref="P60">INDEX(reactions[Fz],MATCH(1,($C60=reactions[Case])*(P$6=reactions[Node]),0))</f>
        <v>-1.8409999999999999E-2</v>
      </c>
    </row>
    <row r="61" spans="1:16">
      <c r="A61" s="110" t="s">
        <v>103</v>
      </c>
      <c r="B61" s="110" t="s">
        <v>129</v>
      </c>
      <c r="C61" s="132" t="s">
        <v>154</v>
      </c>
      <c r="D61" s="111" t="str">
        <f>INDEX(cases[Name],MATCH(C61,cases[Case],0))</f>
        <v>Temp Comb 5-1</v>
      </c>
      <c r="E61" s="183">
        <f t="array" ref="E61">INDEX(reactions[Fx],MATCH(1,($C61=reactions[Case])*(E$6=reactions[Node]),0))</f>
        <v>5.0820000000000001E-8</v>
      </c>
      <c r="F61" s="183">
        <f t="array" ref="F61">INDEX(reactions[Fy],MATCH(1,($C61=reactions[Case])*(F$6=reactions[Node]),0))</f>
        <v>1.7090000000000001E-6</v>
      </c>
      <c r="G61" s="183">
        <f t="array" ref="G61">INDEX(reactions[Fz],MATCH(1,($C61=reactions[Case])*(G$6=reactions[Node]),0))</f>
        <v>-1.7510000000000001E-2</v>
      </c>
      <c r="H61" s="183">
        <f t="array" ref="H61">INDEX(reactions[Fx],MATCH(1,($C61=reactions[Case])*(H$6=reactions[Node]),0))</f>
        <v>0</v>
      </c>
      <c r="I61" s="183">
        <f t="array" ref="I61">INDEX(reactions[Fy],MATCH(1,($C61=reactions[Case])*(I$6=reactions[Node]),0))</f>
        <v>0</v>
      </c>
      <c r="J61" s="183">
        <f t="array" ref="J61">INDEX(reactions[Fz],MATCH(1,($C61=reactions[Case])*(J$6=reactions[Node]),0))</f>
        <v>1.7350000000000001E-2</v>
      </c>
      <c r="K61" s="183">
        <f t="array" ref="K61">INDEX(reactions[Fx],MATCH(1,($C61=reactions[Case])*(K$6=reactions[Node]),0))</f>
        <v>0</v>
      </c>
      <c r="L61" s="183">
        <f t="array" ref="L61">INDEX(reactions[Fy],MATCH(1,($C61=reactions[Case])*(L$6=reactions[Node]),0))</f>
        <v>-1.711E-6</v>
      </c>
      <c r="M61" s="183">
        <f t="array" ref="M61">INDEX(reactions[Fz],MATCH(1,($C61=reactions[Case])*(M$6=reactions[Node]),0))</f>
        <v>1.7520000000000001E-2</v>
      </c>
      <c r="N61" s="183">
        <f t="array" ref="N61">INDEX(reactions[Fx],MATCH(1,($C61=reactions[Case])*(N$6=reactions[Node]),0))</f>
        <v>0</v>
      </c>
      <c r="O61" s="183">
        <f t="array" ref="O61">INDEX(reactions[Fy],MATCH(1,($C61=reactions[Case])*(O$6=reactions[Node]),0))</f>
        <v>0</v>
      </c>
      <c r="P61" s="183">
        <f t="array" ref="P61">INDEX(reactions[Fz],MATCH(1,($C61=reactions[Case])*(P$6=reactions[Node]),0))</f>
        <v>-1.736E-2</v>
      </c>
    </row>
    <row r="62" spans="1:16">
      <c r="A62" s="110" t="s">
        <v>103</v>
      </c>
      <c r="B62" s="110" t="s">
        <v>129</v>
      </c>
      <c r="C62" s="132" t="s">
        <v>155</v>
      </c>
      <c r="D62" s="111" t="str">
        <f>INDEX(cases[Name],MATCH(C62,cases[Case],0))</f>
        <v>Temp Comb 5-2</v>
      </c>
      <c r="E62" s="183">
        <f t="array" ref="E62">INDEX(reactions[Fx],MATCH(1,($C62=reactions[Case])*(E$6=reactions[Node]),0))</f>
        <v>-1.5480000000000001E-7</v>
      </c>
      <c r="F62" s="183">
        <f t="array" ref="F62">INDEX(reactions[Fy],MATCH(1,($C62=reactions[Case])*(F$6=reactions[Node]),0))</f>
        <v>-2.2180000000000002E-6</v>
      </c>
      <c r="G62" s="183">
        <f t="array" ref="G62">INDEX(reactions[Fz],MATCH(1,($C62=reactions[Case])*(G$6=reactions[Node]),0))</f>
        <v>-2.298E-2</v>
      </c>
      <c r="H62" s="183">
        <f t="array" ref="H62">INDEX(reactions[Fx],MATCH(1,($C62=reactions[Case])*(H$6=reactions[Node]),0))</f>
        <v>0</v>
      </c>
      <c r="I62" s="183">
        <f t="array" ref="I62">INDEX(reactions[Fy],MATCH(1,($C62=reactions[Case])*(I$6=reactions[Node]),0))</f>
        <v>0</v>
      </c>
      <c r="J62" s="183">
        <f t="array" ref="J62">INDEX(reactions[Fz],MATCH(1,($C62=reactions[Case])*(J$6=reactions[Node]),0))</f>
        <v>2.307E-2</v>
      </c>
      <c r="K62" s="183">
        <f t="array" ref="K62">INDEX(reactions[Fx],MATCH(1,($C62=reactions[Case])*(K$6=reactions[Node]),0))</f>
        <v>0</v>
      </c>
      <c r="L62" s="183">
        <f t="array" ref="L62">INDEX(reactions[Fy],MATCH(1,($C62=reactions[Case])*(L$6=reactions[Node]),0))</f>
        <v>2.1909999999999999E-6</v>
      </c>
      <c r="M62" s="183">
        <f t="array" ref="M62">INDEX(reactions[Fz],MATCH(1,($C62=reactions[Case])*(M$6=reactions[Node]),0))</f>
        <v>2.298E-2</v>
      </c>
      <c r="N62" s="183">
        <f t="array" ref="N62">INDEX(reactions[Fx],MATCH(1,($C62=reactions[Case])*(N$6=reactions[Node]),0))</f>
        <v>0</v>
      </c>
      <c r="O62" s="183">
        <f t="array" ref="O62">INDEX(reactions[Fy],MATCH(1,($C62=reactions[Case])*(O$6=reactions[Node]),0))</f>
        <v>0</v>
      </c>
      <c r="P62" s="183">
        <f t="array" ref="P62">INDEX(reactions[Fz],MATCH(1,($C62=reactions[Case])*(P$6=reactions[Node]),0))</f>
        <v>-2.307E-2</v>
      </c>
    </row>
    <row r="63" spans="1:16">
      <c r="A63" s="110" t="s">
        <v>103</v>
      </c>
      <c r="B63" s="110" t="s">
        <v>129</v>
      </c>
      <c r="C63" s="132" t="s">
        <v>156</v>
      </c>
      <c r="D63" s="111" t="str">
        <f>INDEX(cases[Name],MATCH(C63,cases[Case],0))</f>
        <v>Temp Comb 6-1</v>
      </c>
      <c r="E63" s="183">
        <f t="array" ref="E63">INDEX(reactions[Fx],MATCH(1,($C63=reactions[Case])*(E$6=reactions[Node]),0))</f>
        <v>4.9789999999999998E-8</v>
      </c>
      <c r="F63" s="183">
        <f t="array" ref="F63">INDEX(reactions[Fy],MATCH(1,($C63=reactions[Case])*(F$6=reactions[Node]),0))</f>
        <v>1.7099999999999999E-6</v>
      </c>
      <c r="G63" s="183">
        <f t="array" ref="G63">INDEX(reactions[Fz],MATCH(1,($C63=reactions[Case])*(G$6=reactions[Node]),0))</f>
        <v>-1.7350000000000001E-2</v>
      </c>
      <c r="H63" s="183">
        <f t="array" ref="H63">INDEX(reactions[Fx],MATCH(1,($C63=reactions[Case])*(H$6=reactions[Node]),0))</f>
        <v>0</v>
      </c>
      <c r="I63" s="183">
        <f t="array" ref="I63">INDEX(reactions[Fy],MATCH(1,($C63=reactions[Case])*(I$6=reactions[Node]),0))</f>
        <v>0</v>
      </c>
      <c r="J63" s="183">
        <f t="array" ref="J63">INDEX(reactions[Fz],MATCH(1,($C63=reactions[Case])*(J$6=reactions[Node]),0))</f>
        <v>1.719E-2</v>
      </c>
      <c r="K63" s="183">
        <f t="array" ref="K63">INDEX(reactions[Fx],MATCH(1,($C63=reactions[Case])*(K$6=reactions[Node]),0))</f>
        <v>0</v>
      </c>
      <c r="L63" s="183">
        <f t="array" ref="L63">INDEX(reactions[Fy],MATCH(1,($C63=reactions[Case])*(L$6=reactions[Node]),0))</f>
        <v>-1.7120000000000001E-6</v>
      </c>
      <c r="M63" s="183">
        <f t="array" ref="M63">INDEX(reactions[Fz],MATCH(1,($C63=reactions[Case])*(M$6=reactions[Node]),0))</f>
        <v>1.736E-2</v>
      </c>
      <c r="N63" s="183">
        <f t="array" ref="N63">INDEX(reactions[Fx],MATCH(1,($C63=reactions[Case])*(N$6=reactions[Node]),0))</f>
        <v>0</v>
      </c>
      <c r="O63" s="183">
        <f t="array" ref="O63">INDEX(reactions[Fy],MATCH(1,($C63=reactions[Case])*(O$6=reactions[Node]),0))</f>
        <v>0</v>
      </c>
      <c r="P63" s="183">
        <f t="array" ref="P63">INDEX(reactions[Fz],MATCH(1,($C63=reactions[Case])*(P$6=reactions[Node]),0))</f>
        <v>-1.72E-2</v>
      </c>
    </row>
    <row r="64" spans="1:16">
      <c r="A64" s="110" t="s">
        <v>103</v>
      </c>
      <c r="B64" s="110" t="s">
        <v>129</v>
      </c>
      <c r="C64" s="132" t="s">
        <v>157</v>
      </c>
      <c r="D64" s="111" t="str">
        <f>INDEX(cases[Name],MATCH(C64,cases[Case],0))</f>
        <v>Temp Comb 6-2</v>
      </c>
      <c r="E64" s="183">
        <f t="array" ref="E64">INDEX(reactions[Fx],MATCH(1,($C64=reactions[Case])*(E$6=reactions[Node]),0))</f>
        <v>-1.5379999999999999E-7</v>
      </c>
      <c r="F64" s="183">
        <f t="array" ref="F64">INDEX(reactions[Fy],MATCH(1,($C64=reactions[Case])*(F$6=reactions[Node]),0))</f>
        <v>-2.2189999999999998E-6</v>
      </c>
      <c r="G64" s="183">
        <f t="array" ref="G64">INDEX(reactions[Fz],MATCH(1,($C64=reactions[Case])*(G$6=reactions[Node]),0))</f>
        <v>-2.3130000000000001E-2</v>
      </c>
      <c r="H64" s="183">
        <f t="array" ref="H64">INDEX(reactions[Fx],MATCH(1,($C64=reactions[Case])*(H$6=reactions[Node]),0))</f>
        <v>0</v>
      </c>
      <c r="I64" s="183">
        <f t="array" ref="I64">INDEX(reactions[Fy],MATCH(1,($C64=reactions[Case])*(I$6=reactions[Node]),0))</f>
        <v>0</v>
      </c>
      <c r="J64" s="183">
        <f t="array" ref="J64">INDEX(reactions[Fz],MATCH(1,($C64=reactions[Case])*(J$6=reactions[Node]),0))</f>
        <v>2.3220000000000001E-2</v>
      </c>
      <c r="K64" s="183">
        <f t="array" ref="K64">INDEX(reactions[Fx],MATCH(1,($C64=reactions[Case])*(K$6=reactions[Node]),0))</f>
        <v>0</v>
      </c>
      <c r="L64" s="183">
        <f t="array" ref="L64">INDEX(reactions[Fy],MATCH(1,($C64=reactions[Case])*(L$6=reactions[Node]),0))</f>
        <v>2.1919999999999999E-6</v>
      </c>
      <c r="M64" s="183">
        <f t="array" ref="M64">INDEX(reactions[Fz],MATCH(1,($C64=reactions[Case])*(M$6=reactions[Node]),0))</f>
        <v>2.3140000000000001E-2</v>
      </c>
      <c r="N64" s="183">
        <f t="array" ref="N64">INDEX(reactions[Fx],MATCH(1,($C64=reactions[Case])*(N$6=reactions[Node]),0))</f>
        <v>0</v>
      </c>
      <c r="O64" s="183">
        <f t="array" ref="O64">INDEX(reactions[Fy],MATCH(1,($C64=reactions[Case])*(O$6=reactions[Node]),0))</f>
        <v>0</v>
      </c>
      <c r="P64" s="183">
        <f t="array" ref="P64">INDEX(reactions[Fz],MATCH(1,($C64=reactions[Case])*(P$6=reactions[Node]),0))</f>
        <v>-2.3230000000000001E-2</v>
      </c>
    </row>
    <row r="65" spans="1:17">
      <c r="A65" s="110" t="s">
        <v>103</v>
      </c>
      <c r="B65" s="110" t="s">
        <v>129</v>
      </c>
      <c r="C65" s="132" t="s">
        <v>158</v>
      </c>
      <c r="D65" s="111" t="str">
        <f>INDEX(cases[Name],MATCH(C65,cases[Case],0))</f>
        <v>Temp Comb 7-1</v>
      </c>
      <c r="E65" s="183">
        <f t="array" ref="E65">INDEX(reactions[Fx],MATCH(1,($C65=reactions[Case])*(E$6=reactions[Node]),0))</f>
        <v>1.1529999999999999E-7</v>
      </c>
      <c r="F65" s="183">
        <f t="array" ref="F65">INDEX(reactions[Fy],MATCH(1,($C65=reactions[Case])*(F$6=reactions[Node]),0))</f>
        <v>3.9990000000000002E-6</v>
      </c>
      <c r="G65" s="183">
        <f t="array" ref="G65">INDEX(reactions[Fz],MATCH(1,($C65=reactions[Case])*(G$6=reactions[Node]),0))</f>
        <v>-5.6710000000000003E-2</v>
      </c>
      <c r="H65" s="183">
        <f t="array" ref="H65">INDEX(reactions[Fx],MATCH(1,($C65=reactions[Case])*(H$6=reactions[Node]),0))</f>
        <v>0</v>
      </c>
      <c r="I65" s="183">
        <f t="array" ref="I65">INDEX(reactions[Fy],MATCH(1,($C65=reactions[Case])*(I$6=reactions[Node]),0))</f>
        <v>0</v>
      </c>
      <c r="J65" s="183">
        <f t="array" ref="J65">INDEX(reactions[Fz],MATCH(1,($C65=reactions[Case])*(J$6=reactions[Node]),0))</f>
        <v>5.6149999999999999E-2</v>
      </c>
      <c r="K65" s="183">
        <f t="array" ref="K65">INDEX(reactions[Fx],MATCH(1,($C65=reactions[Case])*(K$6=reactions[Node]),0))</f>
        <v>0</v>
      </c>
      <c r="L65" s="183">
        <f t="array" ref="L65">INDEX(reactions[Fy],MATCH(1,($C65=reactions[Case])*(L$6=reactions[Node]),0))</f>
        <v>-4.0099999999999997E-6</v>
      </c>
      <c r="M65" s="183">
        <f t="array" ref="M65">INDEX(reactions[Fz],MATCH(1,($C65=reactions[Case])*(M$6=reactions[Node]),0))</f>
        <v>5.6759999999999998E-2</v>
      </c>
      <c r="N65" s="183">
        <f t="array" ref="N65">INDEX(reactions[Fx],MATCH(1,($C65=reactions[Case])*(N$6=reactions[Node]),0))</f>
        <v>0</v>
      </c>
      <c r="O65" s="183">
        <f t="array" ref="O65">INDEX(reactions[Fy],MATCH(1,($C65=reactions[Case])*(O$6=reactions[Node]),0))</f>
        <v>0</v>
      </c>
      <c r="P65" s="183">
        <f t="array" ref="P65">INDEX(reactions[Fz],MATCH(1,($C65=reactions[Case])*(P$6=reactions[Node]),0))</f>
        <v>-5.62E-2</v>
      </c>
    </row>
    <row r="66" spans="1:17">
      <c r="A66" s="110" t="s">
        <v>103</v>
      </c>
      <c r="B66" s="110" t="s">
        <v>129</v>
      </c>
      <c r="C66" s="132" t="s">
        <v>159</v>
      </c>
      <c r="D66" s="111" t="str">
        <f>INDEX(cases[Name],MATCH(C66,cases[Case],0))</f>
        <v>Temp Comb 7-2</v>
      </c>
      <c r="E66" s="183">
        <f t="array" ref="E66">INDEX(reactions[Fx],MATCH(1,($C66=reactions[Case])*(E$6=reactions[Node]),0))</f>
        <v>-2.495E-7</v>
      </c>
      <c r="F66" s="183">
        <f t="array" ref="F66">INDEX(reactions[Fy],MATCH(1,($C66=reactions[Case])*(F$6=reactions[Node]),0))</f>
        <v>-4.194E-6</v>
      </c>
      <c r="G66" s="183">
        <f t="array" ref="G66">INDEX(reactions[Fz],MATCH(1,($C66=reactions[Case])*(G$6=reactions[Node]),0))</f>
        <v>2.5360000000000001E-2</v>
      </c>
      <c r="H66" s="183">
        <f t="array" ref="H66">INDEX(reactions[Fx],MATCH(1,($C66=reactions[Case])*(H$6=reactions[Node]),0))</f>
        <v>0</v>
      </c>
      <c r="I66" s="183">
        <f t="array" ref="I66">INDEX(reactions[Fy],MATCH(1,($C66=reactions[Case])*(I$6=reactions[Node]),0))</f>
        <v>0</v>
      </c>
      <c r="J66" s="183">
        <f t="array" ref="J66">INDEX(reactions[Fz],MATCH(1,($C66=reactions[Case])*(J$6=reactions[Node]),0))</f>
        <v>-2.4879999999999999E-2</v>
      </c>
      <c r="K66" s="183">
        <f t="array" ref="K66">INDEX(reactions[Fx],MATCH(1,($C66=reactions[Case])*(K$6=reactions[Node]),0))</f>
        <v>0</v>
      </c>
      <c r="L66" s="183">
        <f t="array" ref="L66">INDEX(reactions[Fy],MATCH(1,($C66=reactions[Case])*(L$6=reactions[Node]),0))</f>
        <v>4.0949999999999998E-6</v>
      </c>
      <c r="M66" s="183">
        <f t="array" ref="M66">INDEX(reactions[Fz],MATCH(1,($C66=reactions[Case])*(M$6=reactions[Node]),0))</f>
        <v>-2.5389999999999999E-2</v>
      </c>
      <c r="N66" s="183">
        <f t="array" ref="N66">INDEX(reactions[Fx],MATCH(1,($C66=reactions[Case])*(N$6=reactions[Node]),0))</f>
        <v>0</v>
      </c>
      <c r="O66" s="183">
        <f t="array" ref="O66">INDEX(reactions[Fy],MATCH(1,($C66=reactions[Case])*(O$6=reactions[Node]),0))</f>
        <v>0</v>
      </c>
      <c r="P66" s="183">
        <f t="array" ref="P66">INDEX(reactions[Fz],MATCH(1,($C66=reactions[Case])*(P$6=reactions[Node]),0))</f>
        <v>2.4910000000000002E-2</v>
      </c>
    </row>
    <row r="67" spans="1:17">
      <c r="A67" s="110" t="s">
        <v>103</v>
      </c>
      <c r="B67" s="110" t="s">
        <v>129</v>
      </c>
      <c r="C67" s="132" t="s">
        <v>160</v>
      </c>
      <c r="D67" s="111" t="str">
        <f>INDEX(cases[Name],MATCH(C67,cases[Case],0))</f>
        <v>Temp Comb 8-1</v>
      </c>
      <c r="E67" s="183">
        <f t="array" ref="E67">INDEX(reactions[Fx],MATCH(1,($C67=reactions[Case])*(E$6=reactions[Node]),0))</f>
        <v>1.124E-7</v>
      </c>
      <c r="F67" s="183">
        <f t="array" ref="F67">INDEX(reactions[Fy],MATCH(1,($C67=reactions[Case])*(F$6=reactions[Node]),0))</f>
        <v>4.002E-6</v>
      </c>
      <c r="G67" s="183">
        <f t="array" ref="G67">INDEX(reactions[Fz],MATCH(1,($C67=reactions[Case])*(G$6=reactions[Node]),0))</f>
        <v>-5.6270000000000008E-2</v>
      </c>
      <c r="H67" s="183">
        <f t="array" ref="H67">INDEX(reactions[Fx],MATCH(1,($C67=reactions[Case])*(H$6=reactions[Node]),0))</f>
        <v>0</v>
      </c>
      <c r="I67" s="183">
        <f t="array" ref="I67">INDEX(reactions[Fy],MATCH(1,($C67=reactions[Case])*(I$6=reactions[Node]),0))</f>
        <v>0</v>
      </c>
      <c r="J67" s="183">
        <f t="array" ref="J67">INDEX(reactions[Fz],MATCH(1,($C67=reactions[Case])*(J$6=reactions[Node]),0))</f>
        <v>5.5710000000000003E-2</v>
      </c>
      <c r="K67" s="183">
        <f t="array" ref="K67">INDEX(reactions[Fx],MATCH(1,($C67=reactions[Case])*(K$6=reactions[Node]),0))</f>
        <v>0</v>
      </c>
      <c r="L67" s="183">
        <f t="array" ref="L67">INDEX(reactions[Fy],MATCH(1,($C67=reactions[Case])*(L$6=reactions[Node]),0))</f>
        <v>-4.0119999999999999E-6</v>
      </c>
      <c r="M67" s="183">
        <f t="array" ref="M67">INDEX(reactions[Fz],MATCH(1,($C67=reactions[Case])*(M$6=reactions[Node]),0))</f>
        <v>5.6320000000000002E-2</v>
      </c>
      <c r="N67" s="183">
        <f t="array" ref="N67">INDEX(reactions[Fx],MATCH(1,($C67=reactions[Case])*(N$6=reactions[Node]),0))</f>
        <v>0</v>
      </c>
      <c r="O67" s="183">
        <f t="array" ref="O67">INDEX(reactions[Fy],MATCH(1,($C67=reactions[Case])*(O$6=reactions[Node]),0))</f>
        <v>0</v>
      </c>
      <c r="P67" s="183">
        <f t="array" ref="P67">INDEX(reactions[Fz],MATCH(1,($C67=reactions[Case])*(P$6=reactions[Node]),0))</f>
        <v>-5.5759999999999997E-2</v>
      </c>
    </row>
    <row r="68" spans="1:17">
      <c r="A68" s="110" t="s">
        <v>103</v>
      </c>
      <c r="B68" s="110" t="s">
        <v>129</v>
      </c>
      <c r="C68" s="132" t="s">
        <v>161</v>
      </c>
      <c r="D68" s="111" t="str">
        <f>INDEX(cases[Name],MATCH(C68,cases[Case],0))</f>
        <v>Temp Comb 8-2</v>
      </c>
      <c r="E68" s="183">
        <f t="array" ref="E68">INDEX(reactions[Fx],MATCH(1,($C68=reactions[Case])*(E$6=reactions[Node]),0))</f>
        <v>-2.466E-7</v>
      </c>
      <c r="F68" s="183">
        <f t="array" ref="F68">INDEX(reactions[Fy],MATCH(1,($C68=reactions[Case])*(F$6=reactions[Node]),0))</f>
        <v>-4.1960000000000001E-6</v>
      </c>
      <c r="G68" s="183">
        <f t="array" ref="G68">INDEX(reactions[Fz],MATCH(1,($C68=reactions[Case])*(G$6=reactions[Node]),0))</f>
        <v>2.4920000000000001E-2</v>
      </c>
      <c r="H68" s="183">
        <f t="array" ref="H68">INDEX(reactions[Fx],MATCH(1,($C68=reactions[Case])*(H$6=reactions[Node]),0))</f>
        <v>0</v>
      </c>
      <c r="I68" s="183">
        <f t="array" ref="I68">INDEX(reactions[Fy],MATCH(1,($C68=reactions[Case])*(I$6=reactions[Node]),0))</f>
        <v>0</v>
      </c>
      <c r="J68" s="183">
        <f t="array" ref="J68">INDEX(reactions[Fz],MATCH(1,($C68=reactions[Case])*(J$6=reactions[Node]),0))</f>
        <v>-2.444E-2</v>
      </c>
      <c r="K68" s="183">
        <f t="array" ref="K68">INDEX(reactions[Fx],MATCH(1,($C68=reactions[Case])*(K$6=reactions[Node]),0))</f>
        <v>0</v>
      </c>
      <c r="L68" s="183">
        <f t="array" ref="L68">INDEX(reactions[Fy],MATCH(1,($C68=reactions[Case])*(L$6=reactions[Node]),0))</f>
        <v>4.0980000000000004E-6</v>
      </c>
      <c r="M68" s="183">
        <f t="array" ref="M68">INDEX(reactions[Fz],MATCH(1,($C68=reactions[Case])*(M$6=reactions[Node]),0))</f>
        <v>-2.495E-2</v>
      </c>
      <c r="N68" s="183">
        <f t="array" ref="N68">INDEX(reactions[Fx],MATCH(1,($C68=reactions[Case])*(N$6=reactions[Node]),0))</f>
        <v>0</v>
      </c>
      <c r="O68" s="183">
        <f t="array" ref="O68">INDEX(reactions[Fy],MATCH(1,($C68=reactions[Case])*(O$6=reactions[Node]),0))</f>
        <v>0</v>
      </c>
      <c r="P68" s="183">
        <f t="array" ref="P68">INDEX(reactions[Fz],MATCH(1,($C68=reactions[Case])*(P$6=reactions[Node]),0))</f>
        <v>2.4469999999999999E-2</v>
      </c>
    </row>
    <row r="69" spans="1:17">
      <c r="A69" s="110" t="s">
        <v>103</v>
      </c>
      <c r="B69" s="110" t="s">
        <v>129</v>
      </c>
      <c r="C69" s="132" t="s">
        <v>162</v>
      </c>
      <c r="D69" s="111" t="str">
        <f>INDEX(cases[Name],MATCH(C69,cases[Case],0))</f>
        <v>Temp Comb 9-1</v>
      </c>
      <c r="E69" s="183">
        <f t="array" ref="E69">INDEX(reactions[Fx],MATCH(1,($C69=reactions[Case])*(E$6=reactions[Node]),0))</f>
        <v>-8.878999999999999E-8</v>
      </c>
      <c r="F69" s="183">
        <f t="array" ref="F69">INDEX(reactions[Fy],MATCH(1,($C69=reactions[Case])*(F$6=reactions[Node]),0))</f>
        <v>4.0260000000000001E-6</v>
      </c>
      <c r="G69" s="183">
        <f t="array" ref="G69">INDEX(reactions[Fz],MATCH(1,($C69=reactions[Case])*(G$6=reactions[Node]),0))</f>
        <v>-3.45</v>
      </c>
      <c r="H69" s="183">
        <f t="array" ref="H69">INDEX(reactions[Fx],MATCH(1,($C69=reactions[Case])*(H$6=reactions[Node]),0))</f>
        <v>0</v>
      </c>
      <c r="I69" s="183">
        <f t="array" ref="I69">INDEX(reactions[Fy],MATCH(1,($C69=reactions[Case])*(I$6=reactions[Node]),0))</f>
        <v>0</v>
      </c>
      <c r="J69" s="183">
        <f t="array" ref="J69">INDEX(reactions[Fz],MATCH(1,($C69=reactions[Case])*(J$6=reactions[Node]),0))</f>
        <v>3.45</v>
      </c>
      <c r="K69" s="183">
        <f t="array" ref="K69">INDEX(reactions[Fx],MATCH(1,($C69=reactions[Case])*(K$6=reactions[Node]),0))</f>
        <v>0</v>
      </c>
      <c r="L69" s="183">
        <f t="array" ref="L69">INDEX(reactions[Fy],MATCH(1,($C69=reactions[Case])*(L$6=reactions[Node]),0))</f>
        <v>-4.1330000000000001E-6</v>
      </c>
      <c r="M69" s="183">
        <f t="array" ref="M69">INDEX(reactions[Fz],MATCH(1,($C69=reactions[Case])*(M$6=reactions[Node]),0))</f>
        <v>3.4489999999999998</v>
      </c>
      <c r="N69" s="183">
        <f t="array" ref="N69">INDEX(reactions[Fx],MATCH(1,($C69=reactions[Case])*(N$6=reactions[Node]),0))</f>
        <v>0</v>
      </c>
      <c r="O69" s="183">
        <f t="array" ref="O69">INDEX(reactions[Fy],MATCH(1,($C69=reactions[Case])*(O$6=reactions[Node]),0))</f>
        <v>0</v>
      </c>
      <c r="P69" s="183">
        <f t="array" ref="P69">INDEX(reactions[Fz],MATCH(1,($C69=reactions[Case])*(P$6=reactions[Node]),0))</f>
        <v>-3.4489999999999998</v>
      </c>
    </row>
    <row r="70" spans="1:17">
      <c r="A70" s="110" t="s">
        <v>103</v>
      </c>
      <c r="B70" s="110" t="s">
        <v>129</v>
      </c>
      <c r="C70" s="132" t="s">
        <v>163</v>
      </c>
      <c r="D70" s="111" t="str">
        <f>INDEX(cases[Name],MATCH(C70,cases[Case],0))</f>
        <v>Temp Comb 9-2</v>
      </c>
      <c r="E70" s="183">
        <f t="array" ref="E70">INDEX(reactions[Fx],MATCH(1,($C70=reactions[Case])*(E$6=reactions[Node]),0))</f>
        <v>-6.9920000000000007E-8</v>
      </c>
      <c r="F70" s="183">
        <f t="array" ref="F70">INDEX(reactions[Fy],MATCH(1,($C70=reactions[Case])*(F$6=reactions[Node]),0))</f>
        <v>-4.8149999999999996E-6</v>
      </c>
      <c r="G70" s="183">
        <f t="array" ref="G70">INDEX(reactions[Fz],MATCH(1,($C70=reactions[Case])*(G$6=reactions[Node]),0))</f>
        <v>6.4239999999999992E-3</v>
      </c>
      <c r="H70" s="183">
        <f t="array" ref="H70">INDEX(reactions[Fx],MATCH(1,($C70=reactions[Case])*(H$6=reactions[Node]),0))</f>
        <v>0</v>
      </c>
      <c r="I70" s="183">
        <f t="array" ref="I70">INDEX(reactions[Fy],MATCH(1,($C70=reactions[Case])*(I$6=reactions[Node]),0))</f>
        <v>0</v>
      </c>
      <c r="J70" s="183">
        <f t="array" ref="J70">INDEX(reactions[Fz],MATCH(1,($C70=reactions[Case])*(J$6=reactions[Node]),0))</f>
        <v>-6.2590000000000007E-3</v>
      </c>
      <c r="K70" s="183">
        <f t="array" ref="K70">INDEX(reactions[Fx],MATCH(1,($C70=reactions[Case])*(K$6=reactions[Node]),0))</f>
        <v>0</v>
      </c>
      <c r="L70" s="183">
        <f t="array" ref="L70">INDEX(reactions[Fy],MATCH(1,($C70=reactions[Case])*(L$6=reactions[Node]),0))</f>
        <v>4.8450000000000002E-6</v>
      </c>
      <c r="M70" s="183">
        <f t="array" ref="M70">INDEX(reactions[Fz],MATCH(1,($C70=reactions[Case])*(M$6=reactions[Node]),0))</f>
        <v>-5.4229999999999999E-3</v>
      </c>
      <c r="N70" s="183">
        <f t="array" ref="N70">INDEX(reactions[Fx],MATCH(1,($C70=reactions[Case])*(N$6=reactions[Node]),0))</f>
        <v>0</v>
      </c>
      <c r="O70" s="183">
        <f t="array" ref="O70">INDEX(reactions[Fy],MATCH(1,($C70=reactions[Case])*(O$6=reactions[Node]),0))</f>
        <v>0</v>
      </c>
      <c r="P70" s="183">
        <f t="array" ref="P70">INDEX(reactions[Fz],MATCH(1,($C70=reactions[Case])*(P$6=reactions[Node]),0))</f>
        <v>5.2579999999999997E-3</v>
      </c>
    </row>
    <row r="71" spans="1:17">
      <c r="A71" s="110" t="s">
        <v>103</v>
      </c>
      <c r="B71" s="110" t="s">
        <v>129</v>
      </c>
      <c r="C71" s="132" t="s">
        <v>164</v>
      </c>
      <c r="D71" s="111" t="str">
        <f>INDEX(cases[Name],MATCH(C71,cases[Case],0))</f>
        <v>Temp Comb 10-1</v>
      </c>
      <c r="E71" s="183">
        <f t="array" ref="E71">INDEX(reactions[Fx],MATCH(1,($C71=reactions[Case])*(E$6=reactions[Node]),0))</f>
        <v>-1.8339999999999999E-7</v>
      </c>
      <c r="F71" s="183">
        <f t="array" ref="F71">INDEX(reactions[Fy],MATCH(1,($C71=reactions[Case])*(F$6=reactions[Node]),0))</f>
        <v>4.4560000000000002E-7</v>
      </c>
      <c r="G71" s="183">
        <f t="array" ref="G71">INDEX(reactions[Fz],MATCH(1,($C71=reactions[Case])*(G$6=reactions[Node]),0))</f>
        <v>-2.577</v>
      </c>
      <c r="H71" s="183">
        <f t="array" ref="H71">INDEX(reactions[Fx],MATCH(1,($C71=reactions[Case])*(H$6=reactions[Node]),0))</f>
        <v>0</v>
      </c>
      <c r="I71" s="183">
        <f t="array" ref="I71">INDEX(reactions[Fy],MATCH(1,($C71=reactions[Case])*(I$6=reactions[Node]),0))</f>
        <v>0</v>
      </c>
      <c r="J71" s="183">
        <f t="array" ref="J71">INDEX(reactions[Fz],MATCH(1,($C71=reactions[Case])*(J$6=reactions[Node]),0))</f>
        <v>2.5779999999999998</v>
      </c>
      <c r="K71" s="183">
        <f t="array" ref="K71">INDEX(reactions[Fx],MATCH(1,($C71=reactions[Case])*(K$6=reactions[Node]),0))</f>
        <v>0</v>
      </c>
      <c r="L71" s="183">
        <f t="array" ref="L71">INDEX(reactions[Fy],MATCH(1,($C71=reactions[Case])*(L$6=reactions[Node]),0))</f>
        <v>-6.0470000000000001E-7</v>
      </c>
      <c r="M71" s="183">
        <f t="array" ref="M71">INDEX(reactions[Fz],MATCH(1,($C71=reactions[Case])*(M$6=reactions[Node]),0))</f>
        <v>2.5760000000000001</v>
      </c>
      <c r="N71" s="183">
        <f t="array" ref="N71">INDEX(reactions[Fx],MATCH(1,($C71=reactions[Case])*(N$6=reactions[Node]),0))</f>
        <v>0</v>
      </c>
      <c r="O71" s="183">
        <f t="array" ref="O71">INDEX(reactions[Fy],MATCH(1,($C71=reactions[Case])*(O$6=reactions[Node]),0))</f>
        <v>0</v>
      </c>
      <c r="P71" s="183">
        <f t="array" ref="P71">INDEX(reactions[Fz],MATCH(1,($C71=reactions[Case])*(P$6=reactions[Node]),0))</f>
        <v>-2.577</v>
      </c>
    </row>
    <row r="72" spans="1:17" s="104" customFormat="1">
      <c r="A72" s="110" t="s">
        <v>103</v>
      </c>
      <c r="B72" s="110" t="s">
        <v>129</v>
      </c>
      <c r="C72" s="132" t="s">
        <v>165</v>
      </c>
      <c r="D72" s="111" t="str">
        <f>INDEX(cases[Name],MATCH(C72,cases[Case],0))</f>
        <v>Temp Comb 10-2</v>
      </c>
      <c r="E72" s="183">
        <f t="array" ref="E72">INDEX(reactions[Fx],MATCH(1,($C72=reactions[Case])*(E$6=reactions[Node]),0))</f>
        <v>-1.6929999999999999E-7</v>
      </c>
      <c r="F72" s="183">
        <f t="array" ref="F72">INDEX(reactions[Fy],MATCH(1,($C72=reactions[Case])*(F$6=reactions[Node]),0))</f>
        <v>-6.1860000000000014E-6</v>
      </c>
      <c r="G72" s="183">
        <f t="array" ref="G72">INDEX(reactions[Fz],MATCH(1,($C72=reactions[Case])*(G$6=reactions[Node]),0))</f>
        <v>1.5049999999999999E-2</v>
      </c>
      <c r="H72" s="183">
        <f t="array" ref="H72">INDEX(reactions[Fx],MATCH(1,($C72=reactions[Case])*(H$6=reactions[Node]),0))</f>
        <v>0</v>
      </c>
      <c r="I72" s="183">
        <f t="array" ref="I72">INDEX(reactions[Fy],MATCH(1,($C72=reactions[Case])*(I$6=reactions[Node]),0))</f>
        <v>0</v>
      </c>
      <c r="J72" s="183">
        <f t="array" ref="J72">INDEX(reactions[Fz],MATCH(1,($C72=reactions[Case])*(J$6=reactions[Node]),0))</f>
        <v>-1.46E-2</v>
      </c>
      <c r="K72" s="183">
        <f t="array" ref="K72">INDEX(reactions[Fx],MATCH(1,($C72=reactions[Case])*(K$6=reactions[Node]),0))</f>
        <v>0</v>
      </c>
      <c r="L72" s="183">
        <f t="array" ref="L72">INDEX(reactions[Fy],MATCH(1,($C72=reactions[Case])*(L$6=reactions[Node]),0))</f>
        <v>6.1290000000000001E-6</v>
      </c>
      <c r="M72" s="183">
        <f t="array" ref="M72">INDEX(reactions[Fz],MATCH(1,($C72=reactions[Case])*(M$6=reactions[Node]),0))</f>
        <v>-1.4330000000000001E-2</v>
      </c>
      <c r="N72" s="183">
        <f t="array" ref="N72">INDEX(reactions[Fx],MATCH(1,($C72=reactions[Case])*(N$6=reactions[Node]),0))</f>
        <v>0</v>
      </c>
      <c r="O72" s="183">
        <f t="array" ref="O72">INDEX(reactions[Fy],MATCH(1,($C72=reactions[Case])*(O$6=reactions[Node]),0))</f>
        <v>0</v>
      </c>
      <c r="P72" s="183">
        <f t="array" ref="P72">INDEX(reactions[Fz],MATCH(1,($C72=reactions[Case])*(P$6=reactions[Node]),0))</f>
        <v>1.389E-2</v>
      </c>
      <c r="Q72" s="97"/>
    </row>
    <row r="73" spans="1:17" s="104" customFormat="1">
      <c r="A73" s="110" t="s">
        <v>103</v>
      </c>
      <c r="B73" s="110" t="s">
        <v>129</v>
      </c>
      <c r="C73" s="132" t="s">
        <v>166</v>
      </c>
      <c r="D73" s="111" t="str">
        <f>INDEX(cases[Name],MATCH(C73,cases[Case],0))</f>
        <v>Temp Comb 11-1</v>
      </c>
      <c r="E73" s="183">
        <f t="array" ref="E73">INDEX(reactions[Fx],MATCH(1,($C73=reactions[Case])*(E$6=reactions[Node]),0))</f>
        <v>-8.9809999999999995E-8</v>
      </c>
      <c r="F73" s="183">
        <f t="array" ref="F73">INDEX(reactions[Fy],MATCH(1,($C73=reactions[Case])*(F$6=reactions[Node]),0))</f>
        <v>4.0269999999999997E-6</v>
      </c>
      <c r="G73" s="183">
        <f t="array" ref="G73">INDEX(reactions[Fz],MATCH(1,($C73=reactions[Case])*(G$6=reactions[Node]),0))</f>
        <v>-3.45</v>
      </c>
      <c r="H73" s="183">
        <f t="array" ref="H73">INDEX(reactions[Fx],MATCH(1,($C73=reactions[Case])*(H$6=reactions[Node]),0))</f>
        <v>0</v>
      </c>
      <c r="I73" s="183">
        <f t="array" ref="I73">INDEX(reactions[Fy],MATCH(1,($C73=reactions[Case])*(I$6=reactions[Node]),0))</f>
        <v>0</v>
      </c>
      <c r="J73" s="183">
        <f t="array" ref="J73">INDEX(reactions[Fz],MATCH(1,($C73=reactions[Case])*(J$6=reactions[Node]),0))</f>
        <v>3.45</v>
      </c>
      <c r="K73" s="183">
        <f t="array" ref="K73">INDEX(reactions[Fx],MATCH(1,($C73=reactions[Case])*(K$6=reactions[Node]),0))</f>
        <v>0</v>
      </c>
      <c r="L73" s="183">
        <f t="array" ref="L73">INDEX(reactions[Fy],MATCH(1,($C73=reactions[Case])*(L$6=reactions[Node]),0))</f>
        <v>-4.1339999999999997E-6</v>
      </c>
      <c r="M73" s="183">
        <f t="array" ref="M73">INDEX(reactions[Fz],MATCH(1,($C73=reactions[Case])*(M$6=reactions[Node]),0))</f>
        <v>3.4489999999999998</v>
      </c>
      <c r="N73" s="183">
        <f t="array" ref="N73">INDEX(reactions[Fx],MATCH(1,($C73=reactions[Case])*(N$6=reactions[Node]),0))</f>
        <v>0</v>
      </c>
      <c r="O73" s="183">
        <f t="array" ref="O73">INDEX(reactions[Fy],MATCH(1,($C73=reactions[Case])*(O$6=reactions[Node]),0))</f>
        <v>0</v>
      </c>
      <c r="P73" s="183">
        <f t="array" ref="P73">INDEX(reactions[Fz],MATCH(1,($C73=reactions[Case])*(P$6=reactions[Node]),0))</f>
        <v>-3.4489999999999998</v>
      </c>
      <c r="Q73" s="97"/>
    </row>
    <row r="74" spans="1:17" s="104" customFormat="1">
      <c r="A74" s="110" t="s">
        <v>103</v>
      </c>
      <c r="B74" s="110" t="s">
        <v>129</v>
      </c>
      <c r="C74" s="132" t="s">
        <v>167</v>
      </c>
      <c r="D74" s="111" t="str">
        <f>INDEX(cases[Name],MATCH(C74,cases[Case],0))</f>
        <v>Temp Comb 11-2</v>
      </c>
      <c r="E74" s="183">
        <f t="array" ref="E74">INDEX(reactions[Fx],MATCH(1,($C74=reactions[Case])*(E$6=reactions[Node]),0))</f>
        <v>-7.0949999999999997E-8</v>
      </c>
      <c r="F74" s="183">
        <f t="array" ref="F74">INDEX(reactions[Fy],MATCH(1,($C74=reactions[Case])*(F$6=reactions[Node]),0))</f>
        <v>-4.814E-6</v>
      </c>
      <c r="G74" s="183">
        <f t="array" ref="G74">INDEX(reactions[Fz],MATCH(1,($C74=reactions[Case])*(G$6=reactions[Node]),0))</f>
        <v>6.5790000000000006E-3</v>
      </c>
      <c r="H74" s="183">
        <f t="array" ref="H74">INDEX(reactions[Fx],MATCH(1,($C74=reactions[Case])*(H$6=reactions[Node]),0))</f>
        <v>0</v>
      </c>
      <c r="I74" s="183">
        <f t="array" ref="I74">INDEX(reactions[Fy],MATCH(1,($C74=reactions[Case])*(I$6=reactions[Node]),0))</f>
        <v>0</v>
      </c>
      <c r="J74" s="183">
        <f t="array" ref="J74">INDEX(reactions[Fz],MATCH(1,($C74=reactions[Case])*(J$6=reactions[Node]),0))</f>
        <v>-6.4140000000000004E-3</v>
      </c>
      <c r="K74" s="183">
        <f t="array" ref="K74">INDEX(reactions[Fx],MATCH(1,($C74=reactions[Case])*(K$6=reactions[Node]),0))</f>
        <v>0</v>
      </c>
      <c r="L74" s="183">
        <f t="array" ref="L74">INDEX(reactions[Fy],MATCH(1,($C74=reactions[Case])*(L$6=reactions[Node]),0))</f>
        <v>4.8439999999999997E-6</v>
      </c>
      <c r="M74" s="183">
        <f t="array" ref="M74">INDEX(reactions[Fz],MATCH(1,($C74=reactions[Case])*(M$6=reactions[Node]),0))</f>
        <v>-5.5779999999999996E-3</v>
      </c>
      <c r="N74" s="183">
        <f t="array" ref="N74">INDEX(reactions[Fx],MATCH(1,($C74=reactions[Case])*(N$6=reactions[Node]),0))</f>
        <v>0</v>
      </c>
      <c r="O74" s="183">
        <f t="array" ref="O74">INDEX(reactions[Fy],MATCH(1,($C74=reactions[Case])*(O$6=reactions[Node]),0))</f>
        <v>0</v>
      </c>
      <c r="P74" s="183">
        <f t="array" ref="P74">INDEX(reactions[Fz],MATCH(1,($C74=reactions[Case])*(P$6=reactions[Node]),0))</f>
        <v>5.4120000000000001E-3</v>
      </c>
      <c r="Q74" s="97"/>
    </row>
    <row r="75" spans="1:17" s="104" customFormat="1">
      <c r="A75" s="110" t="s">
        <v>103</v>
      </c>
      <c r="B75" s="110" t="s">
        <v>129</v>
      </c>
      <c r="C75" s="132" t="s">
        <v>168</v>
      </c>
      <c r="D75" s="111" t="str">
        <f>INDEX(cases[Name],MATCH(C75,cases[Case],0))</f>
        <v>Temp Comb 12-1</v>
      </c>
      <c r="E75" s="183">
        <f t="array" ref="E75">INDEX(reactions[Fx],MATCH(1,($C75=reactions[Case])*(E$6=reactions[Node]),0))</f>
        <v>-1.864E-7</v>
      </c>
      <c r="F75" s="183">
        <f t="array" ref="F75">INDEX(reactions[Fy],MATCH(1,($C75=reactions[Case])*(F$6=reactions[Node]),0))</f>
        <v>4.482E-7</v>
      </c>
      <c r="G75" s="183">
        <f t="array" ref="G75">INDEX(reactions[Fz],MATCH(1,($C75=reactions[Case])*(G$6=reactions[Node]),0))</f>
        <v>-2.577</v>
      </c>
      <c r="H75" s="183">
        <f t="array" ref="H75">INDEX(reactions[Fx],MATCH(1,($C75=reactions[Case])*(H$6=reactions[Node]),0))</f>
        <v>0</v>
      </c>
      <c r="I75" s="183">
        <f t="array" ref="I75">INDEX(reactions[Fy],MATCH(1,($C75=reactions[Case])*(I$6=reactions[Node]),0))</f>
        <v>0</v>
      </c>
      <c r="J75" s="183">
        <f t="array" ref="J75">INDEX(reactions[Fz],MATCH(1,($C75=reactions[Case])*(J$6=reactions[Node]),0))</f>
        <v>2.577</v>
      </c>
      <c r="K75" s="183">
        <f t="array" ref="K75">INDEX(reactions[Fx],MATCH(1,($C75=reactions[Case])*(K$6=reactions[Node]),0))</f>
        <v>0</v>
      </c>
      <c r="L75" s="183">
        <f t="array" ref="L75">INDEX(reactions[Fy],MATCH(1,($C75=reactions[Case])*(L$6=reactions[Node]),0))</f>
        <v>-6.074E-7</v>
      </c>
      <c r="M75" s="183">
        <f t="array" ref="M75">INDEX(reactions[Fz],MATCH(1,($C75=reactions[Case])*(M$6=reactions[Node]),0))</f>
        <v>2.5760000000000001</v>
      </c>
      <c r="N75" s="183">
        <f t="array" ref="N75">INDEX(reactions[Fx],MATCH(1,($C75=reactions[Case])*(N$6=reactions[Node]),0))</f>
        <v>0</v>
      </c>
      <c r="O75" s="183">
        <f t="array" ref="O75">INDEX(reactions[Fy],MATCH(1,($C75=reactions[Case])*(O$6=reactions[Node]),0))</f>
        <v>0</v>
      </c>
      <c r="P75" s="183">
        <f t="array" ref="P75">INDEX(reactions[Fz],MATCH(1,($C75=reactions[Case])*(P$6=reactions[Node]),0))</f>
        <v>-2.5760000000000001</v>
      </c>
      <c r="Q75" s="97"/>
    </row>
    <row r="76" spans="1:17" s="104" customFormat="1">
      <c r="A76" s="110" t="s">
        <v>103</v>
      </c>
      <c r="B76" s="110" t="s">
        <v>129</v>
      </c>
      <c r="C76" s="132" t="s">
        <v>169</v>
      </c>
      <c r="D76" s="111" t="str">
        <f>INDEX(cases[Name],MATCH(C76,cases[Case],0))</f>
        <v>Temp Comb 12-2</v>
      </c>
      <c r="E76" s="183">
        <f t="array" ref="E76">INDEX(reactions[Fx],MATCH(1,($C76=reactions[Case])*(E$6=reactions[Node]),0))</f>
        <v>-1.7219999999999999E-7</v>
      </c>
      <c r="F76" s="183">
        <f t="array" ref="F76">INDEX(reactions[Fy],MATCH(1,($C76=reactions[Case])*(F$6=reactions[Node]),0))</f>
        <v>-6.1829999999999999E-6</v>
      </c>
      <c r="G76" s="183">
        <f t="array" ref="G76">INDEX(reactions[Fz],MATCH(1,($C76=reactions[Case])*(G$6=reactions[Node]),0))</f>
        <v>1.549E-2</v>
      </c>
      <c r="H76" s="183">
        <f t="array" ref="H76">INDEX(reactions[Fx],MATCH(1,($C76=reactions[Case])*(H$6=reactions[Node]),0))</f>
        <v>0</v>
      </c>
      <c r="I76" s="183">
        <f t="array" ref="I76">INDEX(reactions[Fy],MATCH(1,($C76=reactions[Case])*(I$6=reactions[Node]),0))</f>
        <v>0</v>
      </c>
      <c r="J76" s="183">
        <f t="array" ref="J76">INDEX(reactions[Fz],MATCH(1,($C76=reactions[Case])*(J$6=reactions[Node]),0))</f>
        <v>-1.504E-2</v>
      </c>
      <c r="K76" s="183">
        <f t="array" ref="K76">INDEX(reactions[Fx],MATCH(1,($C76=reactions[Case])*(K$6=reactions[Node]),0))</f>
        <v>0</v>
      </c>
      <c r="L76" s="183">
        <f t="array" ref="L76">INDEX(reactions[Fy],MATCH(1,($C76=reactions[Case])*(L$6=reactions[Node]),0))</f>
        <v>6.1260000000000003E-6</v>
      </c>
      <c r="M76" s="183">
        <f t="array" ref="M76">INDEX(reactions[Fz],MATCH(1,($C76=reactions[Case])*(M$6=reactions[Node]),0))</f>
        <v>-1.477E-2</v>
      </c>
      <c r="N76" s="183">
        <f t="array" ref="N76">INDEX(reactions[Fx],MATCH(1,($C76=reactions[Case])*(N$6=reactions[Node]),0))</f>
        <v>0</v>
      </c>
      <c r="O76" s="183">
        <f t="array" ref="O76">INDEX(reactions[Fy],MATCH(1,($C76=reactions[Case])*(O$6=reactions[Node]),0))</f>
        <v>0</v>
      </c>
      <c r="P76" s="183">
        <f t="array" ref="P76">INDEX(reactions[Fz],MATCH(1,($C76=reactions[Case])*(P$6=reactions[Node]),0))</f>
        <v>1.4330000000000001E-2</v>
      </c>
      <c r="Q76" s="97"/>
    </row>
    <row r="77" spans="1:17" s="104" customFormat="1">
      <c r="A77" s="110" t="s">
        <v>103</v>
      </c>
      <c r="B77" s="110" t="s">
        <v>129</v>
      </c>
      <c r="C77" s="132" t="s">
        <v>170</v>
      </c>
      <c r="D77" s="111" t="str">
        <f>INDEX(cases[Name],MATCH(C77,cases[Case],0))</f>
        <v>Temp Comb 13-1</v>
      </c>
      <c r="E77" s="183">
        <f t="array" ref="E77">INDEX(reactions[Fx],MATCH(1,($C77=reactions[Case])*(E$6=reactions[Node]),0))</f>
        <v>-1.2709999999999999E-7</v>
      </c>
      <c r="F77" s="183">
        <f t="array" ref="F77">INDEX(reactions[Fy],MATCH(1,($C77=reactions[Case])*(F$6=reactions[Node]),0))</f>
        <v>5.3189999999999994E-6</v>
      </c>
      <c r="G77" s="183">
        <f t="array" ref="G77">INDEX(reactions[Fz],MATCH(1,($C77=reactions[Case])*(G$6=reactions[Node]),0))</f>
        <v>-3.52</v>
      </c>
      <c r="H77" s="183">
        <f t="array" ref="H77">INDEX(reactions[Fx],MATCH(1,($C77=reactions[Case])*(H$6=reactions[Node]),0))</f>
        <v>0</v>
      </c>
      <c r="I77" s="183">
        <f t="array" ref="I77">INDEX(reactions[Fy],MATCH(1,($C77=reactions[Case])*(I$6=reactions[Node]),0))</f>
        <v>0</v>
      </c>
      <c r="J77" s="183">
        <f t="array" ref="J77">INDEX(reactions[Fz],MATCH(1,($C77=reactions[Case])*(J$6=reactions[Node]),0))</f>
        <v>3.52</v>
      </c>
      <c r="K77" s="183">
        <f t="array" ref="K77">INDEX(reactions[Fx],MATCH(1,($C77=reactions[Case])*(K$6=reactions[Node]),0))</f>
        <v>0</v>
      </c>
      <c r="L77" s="183">
        <f t="array" ref="L77">INDEX(reactions[Fy],MATCH(1,($C77=reactions[Case])*(L$6=reactions[Node]),0))</f>
        <v>-5.3940000000000004E-6</v>
      </c>
      <c r="M77" s="183">
        <f t="array" ref="M77">INDEX(reactions[Fz],MATCH(1,($C77=reactions[Case])*(M$6=reactions[Node]),0))</f>
        <v>3.5230000000000001</v>
      </c>
      <c r="N77" s="183">
        <f t="array" ref="N77">INDEX(reactions[Fx],MATCH(1,($C77=reactions[Case])*(N$6=reactions[Node]),0))</f>
        <v>0</v>
      </c>
      <c r="O77" s="183">
        <f t="array" ref="O77">INDEX(reactions[Fy],MATCH(1,($C77=reactions[Case])*(O$6=reactions[Node]),0))</f>
        <v>0</v>
      </c>
      <c r="P77" s="183">
        <f t="array" ref="P77">INDEX(reactions[Fz],MATCH(1,($C77=reactions[Case])*(P$6=reactions[Node]),0))</f>
        <v>-3.5230000000000001</v>
      </c>
      <c r="Q77" s="97"/>
    </row>
    <row r="78" spans="1:17" s="104" customFormat="1">
      <c r="A78" s="110" t="s">
        <v>103</v>
      </c>
      <c r="B78" s="110" t="s">
        <v>129</v>
      </c>
      <c r="C78" s="132" t="s">
        <v>171</v>
      </c>
      <c r="D78" s="111" t="str">
        <f>INDEX(cases[Name],MATCH(C78,cases[Case],0))</f>
        <v>Temp Comb 13-2</v>
      </c>
      <c r="E78" s="183">
        <f t="array" ref="E78">INDEX(reactions[Fx],MATCH(1,($C78=reactions[Case])*(E$6=reactions[Node]),0))</f>
        <v>-1.462E-7</v>
      </c>
      <c r="F78" s="183">
        <f t="array" ref="F78">INDEX(reactions[Fy],MATCH(1,($C78=reactions[Case])*(F$6=reactions[Node]),0))</f>
        <v>-8.1189999999999997E-6</v>
      </c>
      <c r="G78" s="183">
        <f t="array" ref="G78">INDEX(reactions[Fz],MATCH(1,($C78=reactions[Case])*(G$6=reactions[Node]),0))</f>
        <v>-7.0800000000000002E-2</v>
      </c>
      <c r="H78" s="183">
        <f t="array" ref="H78">INDEX(reactions[Fx],MATCH(1,($C78=reactions[Case])*(H$6=reactions[Node]),0))</f>
        <v>0</v>
      </c>
      <c r="I78" s="183">
        <f t="array" ref="I78">INDEX(reactions[Fy],MATCH(1,($C78=reactions[Case])*(I$6=reactions[Node]),0))</f>
        <v>0</v>
      </c>
      <c r="J78" s="183">
        <f t="array" ref="J78">INDEX(reactions[Fz],MATCH(1,($C78=reactions[Case])*(J$6=reactions[Node]),0))</f>
        <v>7.0849999999999996E-2</v>
      </c>
      <c r="K78" s="183">
        <f t="array" ref="K78">INDEX(reactions[Fx],MATCH(1,($C78=reactions[Case])*(K$6=reactions[Node]),0))</f>
        <v>0</v>
      </c>
      <c r="L78" s="183">
        <f t="array" ref="L78">INDEX(reactions[Fy],MATCH(1,($C78=reactions[Case])*(L$6=reactions[Node]),0))</f>
        <v>8.1559999999999995E-6</v>
      </c>
      <c r="M78" s="183">
        <f t="array" ref="M78">INDEX(reactions[Fz],MATCH(1,($C78=reactions[Case])*(M$6=reactions[Node]),0))</f>
        <v>6.8010000000000001E-2</v>
      </c>
      <c r="N78" s="183">
        <f t="array" ref="N78">INDEX(reactions[Fx],MATCH(1,($C78=reactions[Case])*(N$6=reactions[Node]),0))</f>
        <v>0</v>
      </c>
      <c r="O78" s="183">
        <f t="array" ref="O78">INDEX(reactions[Fy],MATCH(1,($C78=reactions[Case])*(O$6=reactions[Node]),0))</f>
        <v>0</v>
      </c>
      <c r="P78" s="183">
        <f t="array" ref="P78">INDEX(reactions[Fz],MATCH(1,($C78=reactions[Case])*(P$6=reactions[Node]),0))</f>
        <v>-6.8059999999999996E-2</v>
      </c>
      <c r="Q78" s="97"/>
    </row>
    <row r="79" spans="1:17" s="104" customFormat="1">
      <c r="A79" s="110" t="s">
        <v>103</v>
      </c>
      <c r="B79" s="110" t="s">
        <v>129</v>
      </c>
      <c r="C79" s="132" t="s">
        <v>172</v>
      </c>
      <c r="D79" s="111" t="str">
        <f>INDEX(cases[Name],MATCH(C79,cases[Case],0))</f>
        <v>Temp Comb 14-1</v>
      </c>
      <c r="E79" s="183">
        <f t="array" ref="E79">INDEX(reactions[Fx],MATCH(1,($C79=reactions[Case])*(E$6=reactions[Node]),0))</f>
        <v>-2.1220000000000001E-7</v>
      </c>
      <c r="F79" s="183">
        <f t="array" ref="F79">INDEX(reactions[Fy],MATCH(1,($C79=reactions[Case])*(F$6=reactions[Node]),0))</f>
        <v>1.415E-6</v>
      </c>
      <c r="G79" s="183">
        <f t="array" ref="G79">INDEX(reactions[Fz],MATCH(1,($C79=reactions[Case])*(G$6=reactions[Node]),0))</f>
        <v>-2.63</v>
      </c>
      <c r="H79" s="183">
        <f t="array" ref="H79">INDEX(reactions[Fx],MATCH(1,($C79=reactions[Case])*(H$6=reactions[Node]),0))</f>
        <v>0</v>
      </c>
      <c r="I79" s="183">
        <f t="array" ref="I79">INDEX(reactions[Fy],MATCH(1,($C79=reactions[Case])*(I$6=reactions[Node]),0))</f>
        <v>0</v>
      </c>
      <c r="J79" s="183">
        <f t="array" ref="J79">INDEX(reactions[Fz],MATCH(1,($C79=reactions[Case])*(J$6=reactions[Node]),0))</f>
        <v>2.63</v>
      </c>
      <c r="K79" s="183">
        <f t="array" ref="K79">INDEX(reactions[Fx],MATCH(1,($C79=reactions[Case])*(K$6=reactions[Node]),0))</f>
        <v>0</v>
      </c>
      <c r="L79" s="183">
        <f t="array" ref="L79">INDEX(reactions[Fy],MATCH(1,($C79=reactions[Case])*(L$6=reactions[Node]),0))</f>
        <v>-1.5510000000000001E-6</v>
      </c>
      <c r="M79" s="183">
        <f t="array" ref="M79">INDEX(reactions[Fz],MATCH(1,($C79=reactions[Case])*(M$6=reactions[Node]),0))</f>
        <v>2.6320000000000001</v>
      </c>
      <c r="N79" s="183">
        <f t="array" ref="N79">INDEX(reactions[Fx],MATCH(1,($C79=reactions[Case])*(N$6=reactions[Node]),0))</f>
        <v>0</v>
      </c>
      <c r="O79" s="183">
        <f t="array" ref="O79">INDEX(reactions[Fy],MATCH(1,($C79=reactions[Case])*(O$6=reactions[Node]),0))</f>
        <v>0</v>
      </c>
      <c r="P79" s="183">
        <f t="array" ref="P79">INDEX(reactions[Fz],MATCH(1,($C79=reactions[Case])*(P$6=reactions[Node]),0))</f>
        <v>-2.633</v>
      </c>
      <c r="Q79" s="97"/>
    </row>
    <row r="80" spans="1:17" s="104" customFormat="1">
      <c r="A80" s="110" t="s">
        <v>103</v>
      </c>
      <c r="B80" s="110" t="s">
        <v>129</v>
      </c>
      <c r="C80" s="132" t="s">
        <v>173</v>
      </c>
      <c r="D80" s="111" t="str">
        <f>INDEX(cases[Name],MATCH(C80,cases[Case],0))</f>
        <v>Temp Comb 14-2</v>
      </c>
      <c r="E80" s="183">
        <f t="array" ref="E80">INDEX(reactions[Fx],MATCH(1,($C80=reactions[Case])*(E$6=reactions[Node]),0))</f>
        <v>-2.265E-7</v>
      </c>
      <c r="F80" s="183">
        <f t="array" ref="F80">INDEX(reactions[Fy],MATCH(1,($C80=reactions[Case])*(F$6=reactions[Node]),0))</f>
        <v>-8.6629999999999999E-6</v>
      </c>
      <c r="G80" s="183">
        <f t="array" ref="G80">INDEX(reactions[Fz],MATCH(1,($C80=reactions[Case])*(G$6=reactions[Node]),0))</f>
        <v>-4.2869999999999998E-2</v>
      </c>
      <c r="H80" s="183">
        <f t="array" ref="H80">INDEX(reactions[Fx],MATCH(1,($C80=reactions[Case])*(H$6=reactions[Node]),0))</f>
        <v>0</v>
      </c>
      <c r="I80" s="183">
        <f t="array" ref="I80">INDEX(reactions[Fy],MATCH(1,($C80=reactions[Case])*(I$6=reactions[Node]),0))</f>
        <v>0</v>
      </c>
      <c r="J80" s="183">
        <f t="array" ref="J80">INDEX(reactions[Fz],MATCH(1,($C80=reactions[Case])*(J$6=reactions[Node]),0))</f>
        <v>4.3229999999999998E-2</v>
      </c>
      <c r="K80" s="183">
        <f t="array" ref="K80">INDEX(reactions[Fx],MATCH(1,($C80=reactions[Case])*(K$6=reactions[Node]),0))</f>
        <v>0</v>
      </c>
      <c r="L80" s="183">
        <f t="array" ref="L80">INDEX(reactions[Fy],MATCH(1,($C80=reactions[Case])*(L$6=reactions[Node]),0))</f>
        <v>8.6119999999999999E-6</v>
      </c>
      <c r="M80" s="183">
        <f t="array" ref="M80">INDEX(reactions[Fz],MATCH(1,($C80=reactions[Case])*(M$6=reactions[Node]),0))</f>
        <v>4.0739999999999998E-2</v>
      </c>
      <c r="N80" s="183">
        <f t="array" ref="N80">INDEX(reactions[Fx],MATCH(1,($C80=reactions[Case])*(N$6=reactions[Node]),0))</f>
        <v>0</v>
      </c>
      <c r="O80" s="183">
        <f t="array" ref="O80">INDEX(reactions[Fy],MATCH(1,($C80=reactions[Case])*(O$6=reactions[Node]),0))</f>
        <v>0</v>
      </c>
      <c r="P80" s="183">
        <f t="array" ref="P80">INDEX(reactions[Fz],MATCH(1,($C80=reactions[Case])*(P$6=reactions[Node]),0))</f>
        <v>-4.1099999999999998E-2</v>
      </c>
      <c r="Q80" s="134"/>
    </row>
    <row r="81" spans="1:17" s="104" customFormat="1" ht="15" customHeight="1">
      <c r="A81" s="110" t="s">
        <v>103</v>
      </c>
      <c r="B81" s="110" t="s">
        <v>129</v>
      </c>
      <c r="C81" s="132" t="s">
        <v>174</v>
      </c>
      <c r="D81" s="111" t="str">
        <f>INDEX(cases[Name],MATCH(C81,cases[Case],0))</f>
        <v>Temp Bear Individual Case 1: uniform cont.</v>
      </c>
      <c r="E81" s="183">
        <f t="array" ref="E81">INDEX(reactions[Fx],MATCH(1,($C81=reactions[Case])*(E$6=reactions[Node]),0))</f>
        <v>1.022E-7</v>
      </c>
      <c r="F81" s="183">
        <f t="array" ref="F81">INDEX(reactions[Fy],MATCH(1,($C81=reactions[Case])*(F$6=reactions[Node]),0))</f>
        <v>4.6609999999999999E-6</v>
      </c>
      <c r="G81" s="183">
        <f t="array" ref="G81">INDEX(reactions[Fz],MATCH(1,($C81=reactions[Case])*(G$6=reactions[Node]),0))</f>
        <v>-1.8939999999999999E-2</v>
      </c>
      <c r="H81" s="183">
        <f t="array" ref="H81">INDEX(reactions[Fx],MATCH(1,($C81=reactions[Case])*(H$6=reactions[Node]),0))</f>
        <v>0</v>
      </c>
      <c r="I81" s="183">
        <f t="array" ref="I81">INDEX(reactions[Fy],MATCH(1,($C81=reactions[Case])*(I$6=reactions[Node]),0))</f>
        <v>0</v>
      </c>
      <c r="J81" s="183">
        <f t="array" ref="J81">INDEX(reactions[Fz],MATCH(1,($C81=reactions[Case])*(J$6=reactions[Node]),0))</f>
        <v>1.8350000000000002E-2</v>
      </c>
      <c r="K81" s="183">
        <f t="array" ref="K81">INDEX(reactions[Fx],MATCH(1,($C81=reactions[Case])*(K$6=reactions[Node]),0))</f>
        <v>0</v>
      </c>
      <c r="L81" s="183">
        <f t="array" ref="L81">INDEX(reactions[Fy],MATCH(1,($C81=reactions[Case])*(L$6=reactions[Node]),0))</f>
        <v>-4.6760000000000006E-6</v>
      </c>
      <c r="M81" s="183">
        <f t="array" ref="M81">INDEX(reactions[Fz],MATCH(1,($C81=reactions[Case])*(M$6=reactions[Node]),0))</f>
        <v>1.9009999999999999E-2</v>
      </c>
      <c r="N81" s="183">
        <f t="array" ref="N81">INDEX(reactions[Fx],MATCH(1,($C81=reactions[Case])*(N$6=reactions[Node]),0))</f>
        <v>0</v>
      </c>
      <c r="O81" s="183">
        <f t="array" ref="O81">INDEX(reactions[Fy],MATCH(1,($C81=reactions[Case])*(O$6=reactions[Node]),0))</f>
        <v>0</v>
      </c>
      <c r="P81" s="183">
        <f t="array" ref="P81">INDEX(reactions[Fz],MATCH(1,($C81=reactions[Case])*(P$6=reactions[Node]),0))</f>
        <v>-1.8409999999999999E-2</v>
      </c>
      <c r="Q81" s="134"/>
    </row>
    <row r="82" spans="1:17" s="104" customFormat="1">
      <c r="A82" s="110" t="s">
        <v>103</v>
      </c>
      <c r="B82" s="110" t="s">
        <v>129</v>
      </c>
      <c r="C82" s="132" t="s">
        <v>175</v>
      </c>
      <c r="D82" s="111" t="str">
        <f>INDEX(cases[Name],MATCH(C82,cases[Case],0))</f>
        <v>Temp Bear Individual Case 1: uniform exp.</v>
      </c>
      <c r="E82" s="183">
        <f t="array" ref="E82">INDEX(reactions[Fx],MATCH(1,($C82=reactions[Case])*(E$6=reactions[Node]),0))</f>
        <v>-2.0100000000000001E-7</v>
      </c>
      <c r="F82" s="183">
        <f t="array" ref="F82">INDEX(reactions[Fy],MATCH(1,($C82=reactions[Case])*(F$6=reactions[Node]),0))</f>
        <v>-4.4289999999999986E-6</v>
      </c>
      <c r="G82" s="183">
        <f t="array" ref="G82">INDEX(reactions[Fz],MATCH(1,($C82=reactions[Case])*(G$6=reactions[Node]),0))</f>
        <v>1.7600000000000001E-2</v>
      </c>
      <c r="H82" s="183">
        <f t="array" ref="H82">INDEX(reactions[Fx],MATCH(1,($C82=reactions[Case])*(H$6=reactions[Node]),0))</f>
        <v>0</v>
      </c>
      <c r="I82" s="183">
        <f t="array" ref="I82">INDEX(reactions[Fy],MATCH(1,($C82=reactions[Case])*(I$6=reactions[Node]),0))</f>
        <v>0</v>
      </c>
      <c r="J82" s="183">
        <f t="array" ref="J82">INDEX(reactions[Fz],MATCH(1,($C82=reactions[Case])*(J$6=reactions[Node]),0))</f>
        <v>-1.7049999999999999E-2</v>
      </c>
      <c r="K82" s="183">
        <f t="array" ref="K82">INDEX(reactions[Fx],MATCH(1,($C82=reactions[Case])*(K$6=reactions[Node]),0))</f>
        <v>0</v>
      </c>
      <c r="L82" s="183">
        <f t="array" ref="L82">INDEX(reactions[Fy],MATCH(1,($C82=reactions[Case])*(L$6=reactions[Node]),0))</f>
        <v>4.2919999999999997E-6</v>
      </c>
      <c r="M82" s="183">
        <f t="array" ref="M82">INDEX(reactions[Fz],MATCH(1,($C82=reactions[Case])*(M$6=reactions[Node]),0))</f>
        <v>-1.7659999999999999E-2</v>
      </c>
      <c r="N82" s="183">
        <f t="array" ref="N82">INDEX(reactions[Fx],MATCH(1,($C82=reactions[Case])*(N$6=reactions[Node]),0))</f>
        <v>0</v>
      </c>
      <c r="O82" s="183">
        <f t="array" ref="O82">INDEX(reactions[Fy],MATCH(1,($C82=reactions[Case])*(O$6=reactions[Node]),0))</f>
        <v>0</v>
      </c>
      <c r="P82" s="183">
        <f t="array" ref="P82">INDEX(reactions[Fz],MATCH(1,($C82=reactions[Case])*(P$6=reactions[Node]),0))</f>
        <v>1.711E-2</v>
      </c>
      <c r="Q82" s="134"/>
    </row>
    <row r="83" spans="1:17" s="104" customFormat="1">
      <c r="A83" s="110" t="s">
        <v>103</v>
      </c>
      <c r="B83" s="110" t="s">
        <v>129</v>
      </c>
      <c r="C83" s="132" t="s">
        <v>176</v>
      </c>
      <c r="D83" s="111" t="str">
        <f>INDEX(cases[Name],MATCH(C83,cases[Case],0))</f>
        <v>Temp Bear Individual Case 2: deck contr.</v>
      </c>
      <c r="E83" s="183">
        <f t="array" ref="E83">INDEX(reactions[Fx],MATCH(1,($C83=reactions[Case])*(E$6=reactions[Node]),0))</f>
        <v>1.075E-8</v>
      </c>
      <c r="F83" s="183">
        <f t="array" ref="F83">INDEX(reactions[Fy],MATCH(1,($C83=reactions[Case])*(F$6=reactions[Node]),0))</f>
        <v>4.03E-7</v>
      </c>
      <c r="G83" s="183">
        <f t="array" ref="G83">INDEX(reactions[Fz],MATCH(1,($C83=reactions[Case])*(G$6=reactions[Node]),0))</f>
        <v>2.6679999999999999E-2</v>
      </c>
      <c r="H83" s="183">
        <f t="array" ref="H83">INDEX(reactions[Fx],MATCH(1,($C83=reactions[Case])*(H$6=reactions[Node]),0))</f>
        <v>0</v>
      </c>
      <c r="I83" s="183">
        <f t="array" ref="I83">INDEX(reactions[Fy],MATCH(1,($C83=reactions[Case])*(I$6=reactions[Node]),0))</f>
        <v>0</v>
      </c>
      <c r="J83" s="183">
        <f t="array" ref="J83">INDEX(reactions[Fz],MATCH(1,($C83=reactions[Case])*(J$6=reactions[Node]),0))</f>
        <v>-2.664E-2</v>
      </c>
      <c r="K83" s="183">
        <f t="array" ref="K83">INDEX(reactions[Fx],MATCH(1,($C83=reactions[Case])*(K$6=reactions[Node]),0))</f>
        <v>0</v>
      </c>
      <c r="L83" s="183">
        <f t="array" ref="L83">INDEX(reactions[Fy],MATCH(1,($C83=reactions[Case])*(L$6=reactions[Node]),0))</f>
        <v>-4.0040000000000001E-7</v>
      </c>
      <c r="M83" s="183">
        <f t="array" ref="M83">INDEX(reactions[Fz],MATCH(1,($C83=reactions[Case])*(M$6=reactions[Node]),0))</f>
        <v>-2.6689999999999998E-2</v>
      </c>
      <c r="N83" s="183">
        <f t="array" ref="N83">INDEX(reactions[Fx],MATCH(1,($C83=reactions[Case])*(N$6=reactions[Node]),0))</f>
        <v>0</v>
      </c>
      <c r="O83" s="183">
        <f t="array" ref="O83">INDEX(reactions[Fy],MATCH(1,($C83=reactions[Case])*(O$6=reactions[Node]),0))</f>
        <v>0</v>
      </c>
      <c r="P83" s="183">
        <f t="array" ref="P83">INDEX(reactions[Fz],MATCH(1,($C83=reactions[Case])*(P$6=reactions[Node]),0))</f>
        <v>2.665E-2</v>
      </c>
      <c r="Q83" s="134"/>
    </row>
    <row r="84" spans="1:17" s="104" customFormat="1">
      <c r="A84" s="110" t="s">
        <v>103</v>
      </c>
      <c r="B84" s="110" t="s">
        <v>129</v>
      </c>
      <c r="C84" s="132" t="s">
        <v>177</v>
      </c>
      <c r="D84" s="111" t="str">
        <f>INDEX(cases[Name],MATCH(C84,cases[Case],0))</f>
        <v>Temp Bear Individual Case 2: deck exp.</v>
      </c>
      <c r="E84" s="183">
        <f t="array" ref="E84">INDEX(reactions[Fx],MATCH(1,($C84=reactions[Case])*(E$6=reactions[Node]),0))</f>
        <v>-8.8010000000000005E-8</v>
      </c>
      <c r="F84" s="183">
        <f t="array" ref="F84">INDEX(reactions[Fy],MATCH(1,($C84=reactions[Case])*(F$6=reactions[Node]),0))</f>
        <v>-9.9999999999999995E-7</v>
      </c>
      <c r="G84" s="183">
        <f t="array" ref="G84">INDEX(reactions[Fz],MATCH(1,($C84=reactions[Case])*(G$6=reactions[Node]),0))</f>
        <v>-6.6689999999999999E-2</v>
      </c>
      <c r="H84" s="183">
        <f t="array" ref="H84">INDEX(reactions[Fx],MATCH(1,($C84=reactions[Case])*(H$6=reactions[Node]),0))</f>
        <v>0</v>
      </c>
      <c r="I84" s="183">
        <f t="array" ref="I84">INDEX(reactions[Fy],MATCH(1,($C84=reactions[Case])*(I$6=reactions[Node]),0))</f>
        <v>0</v>
      </c>
      <c r="J84" s="183">
        <f t="array" ref="J84">INDEX(reactions[Fz],MATCH(1,($C84=reactions[Case])*(J$6=reactions[Node]),0))</f>
        <v>6.6600000000000006E-2</v>
      </c>
      <c r="K84" s="183">
        <f t="array" ref="K84">INDEX(reactions[Fx],MATCH(1,($C84=reactions[Case])*(K$6=reactions[Node]),0))</f>
        <v>0</v>
      </c>
      <c r="L84" s="183">
        <f t="array" ref="L84">INDEX(reactions[Fy],MATCH(1,($C84=reactions[Case])*(L$6=reactions[Node]),0))</f>
        <v>1.0109999999999999E-6</v>
      </c>
      <c r="M84" s="183">
        <f t="array" ref="M84">INDEX(reactions[Fz],MATCH(1,($C84=reactions[Case])*(M$6=reactions[Node]),0))</f>
        <v>6.6710000000000005E-2</v>
      </c>
      <c r="N84" s="183">
        <f t="array" ref="N84">INDEX(reactions[Fx],MATCH(1,($C84=reactions[Case])*(N$6=reactions[Node]),0))</f>
        <v>0</v>
      </c>
      <c r="O84" s="183">
        <f t="array" ref="O84">INDEX(reactions[Fy],MATCH(1,($C84=reactions[Case])*(O$6=reactions[Node]),0))</f>
        <v>0</v>
      </c>
      <c r="P84" s="183">
        <f t="array" ref="P84">INDEX(reactions[Fz],MATCH(1,($C84=reactions[Case])*(P$6=reactions[Node]),0))</f>
        <v>-6.6619999999999999E-2</v>
      </c>
      <c r="Q84" s="134"/>
    </row>
    <row r="85" spans="1:17" s="104" customFormat="1">
      <c r="A85" s="110" t="s">
        <v>103</v>
      </c>
      <c r="B85" s="110" t="s">
        <v>129</v>
      </c>
      <c r="C85" s="132" t="s">
        <v>178</v>
      </c>
      <c r="D85" s="111" t="str">
        <f>INDEX(cases[Name],MATCH(C85,cases[Case],0))</f>
        <v>Temp Bear Individual Case 3: arch vert. grad. exp.</v>
      </c>
      <c r="E85" s="183">
        <f t="array" ref="E85">INDEX(reactions[Fx],MATCH(1,($C85=reactions[Case])*(E$6=reactions[Node]),0))</f>
        <v>-3.4389999999999998E-9</v>
      </c>
      <c r="F85" s="183">
        <f t="array" ref="F85">INDEX(reactions[Fy],MATCH(1,($C85=reactions[Case])*(F$6=reactions[Node]),0))</f>
        <v>-1.6429999999999999E-8</v>
      </c>
      <c r="G85" s="183">
        <f t="array" ref="G85">INDEX(reactions[Fz],MATCH(1,($C85=reactions[Case])*(G$6=reactions[Node]),0))</f>
        <v>2.35E-2</v>
      </c>
      <c r="H85" s="183">
        <f t="array" ref="H85">INDEX(reactions[Fx],MATCH(1,($C85=reactions[Case])*(H$6=reactions[Node]),0))</f>
        <v>0</v>
      </c>
      <c r="I85" s="183">
        <f t="array" ref="I85">INDEX(reactions[Fy],MATCH(1,($C85=reactions[Case])*(I$6=reactions[Node]),0))</f>
        <v>0</v>
      </c>
      <c r="J85" s="183">
        <f t="array" ref="J85">INDEX(reactions[Fz],MATCH(1,($C85=reactions[Case])*(J$6=reactions[Node]),0))</f>
        <v>-2.351E-2</v>
      </c>
      <c r="K85" s="183">
        <f t="array" ref="K85">INDEX(reactions[Fx],MATCH(1,($C85=reactions[Case])*(K$6=reactions[Node]),0))</f>
        <v>0</v>
      </c>
      <c r="L85" s="183">
        <f t="array" ref="L85">INDEX(reactions[Fy],MATCH(1,($C85=reactions[Case])*(L$6=reactions[Node]),0))</f>
        <v>1.6499999999999999E-8</v>
      </c>
      <c r="M85" s="183">
        <f t="array" ref="M85">INDEX(reactions[Fz],MATCH(1,($C85=reactions[Case])*(M$6=reactions[Node]),0))</f>
        <v>-2.35E-2</v>
      </c>
      <c r="N85" s="183">
        <f t="array" ref="N85">INDEX(reactions[Fx],MATCH(1,($C85=reactions[Case])*(N$6=reactions[Node]),0))</f>
        <v>0</v>
      </c>
      <c r="O85" s="183">
        <f t="array" ref="O85">INDEX(reactions[Fy],MATCH(1,($C85=reactions[Case])*(O$6=reactions[Node]),0))</f>
        <v>0</v>
      </c>
      <c r="P85" s="183">
        <f t="array" ref="P85">INDEX(reactions[Fz],MATCH(1,($C85=reactions[Case])*(P$6=reactions[Node]),0))</f>
        <v>2.3519999999999999E-2</v>
      </c>
      <c r="Q85" s="134"/>
    </row>
    <row r="86" spans="1:17" s="104" customFormat="1">
      <c r="A86" s="110" t="s">
        <v>103</v>
      </c>
      <c r="B86" s="110" t="s">
        <v>129</v>
      </c>
      <c r="C86" s="132" t="s">
        <v>179</v>
      </c>
      <c r="D86" s="111" t="str">
        <f>INDEX(cases[Name],MATCH(C86,cases[Case],0))</f>
        <v>Temp Bear Individual Case 3: arch vert. grad. contr.</v>
      </c>
      <c r="E86" s="183">
        <f t="array" ref="E86">INDEX(reactions[Fx],MATCH(1,($C86=reactions[Case])*(E$6=reactions[Node]),0))</f>
        <v>3.4389999999999998E-9</v>
      </c>
      <c r="F86" s="183">
        <f t="array" ref="F86">INDEX(reactions[Fy],MATCH(1,($C86=reactions[Case])*(F$6=reactions[Node]),0))</f>
        <v>1.6429999999999999E-8</v>
      </c>
      <c r="G86" s="183">
        <f t="array" ref="G86">INDEX(reactions[Fz],MATCH(1,($C86=reactions[Case])*(G$6=reactions[Node]),0))</f>
        <v>-2.35E-2</v>
      </c>
      <c r="H86" s="183">
        <f t="array" ref="H86">INDEX(reactions[Fx],MATCH(1,($C86=reactions[Case])*(H$6=reactions[Node]),0))</f>
        <v>0</v>
      </c>
      <c r="I86" s="183">
        <f t="array" ref="I86">INDEX(reactions[Fy],MATCH(1,($C86=reactions[Case])*(I$6=reactions[Node]),0))</f>
        <v>0</v>
      </c>
      <c r="J86" s="183">
        <f t="array" ref="J86">INDEX(reactions[Fz],MATCH(1,($C86=reactions[Case])*(J$6=reactions[Node]),0))</f>
        <v>2.351E-2</v>
      </c>
      <c r="K86" s="183">
        <f t="array" ref="K86">INDEX(reactions[Fx],MATCH(1,($C86=reactions[Case])*(K$6=reactions[Node]),0))</f>
        <v>0</v>
      </c>
      <c r="L86" s="183">
        <f t="array" ref="L86">INDEX(reactions[Fy],MATCH(1,($C86=reactions[Case])*(L$6=reactions[Node]),0))</f>
        <v>-1.6499999999999999E-8</v>
      </c>
      <c r="M86" s="183">
        <f t="array" ref="M86">INDEX(reactions[Fz],MATCH(1,($C86=reactions[Case])*(M$6=reactions[Node]),0))</f>
        <v>2.35E-2</v>
      </c>
      <c r="N86" s="183">
        <f t="array" ref="N86">INDEX(reactions[Fx],MATCH(1,($C86=reactions[Case])*(N$6=reactions[Node]),0))</f>
        <v>0</v>
      </c>
      <c r="O86" s="183">
        <f t="array" ref="O86">INDEX(reactions[Fy],MATCH(1,($C86=reactions[Case])*(O$6=reactions[Node]),0))</f>
        <v>0</v>
      </c>
      <c r="P86" s="183">
        <f t="array" ref="P86">INDEX(reactions[Fz],MATCH(1,($C86=reactions[Case])*(P$6=reactions[Node]),0))</f>
        <v>-2.3519999999999999E-2</v>
      </c>
      <c r="Q86" s="134"/>
    </row>
    <row r="87" spans="1:17" s="104" customFormat="1">
      <c r="A87" s="110" t="s">
        <v>103</v>
      </c>
      <c r="B87" s="110" t="s">
        <v>129</v>
      </c>
      <c r="C87" s="132" t="s">
        <v>180</v>
      </c>
      <c r="D87" s="111" t="str">
        <f>INDEX(cases[Name],MATCH(C87,cases[Case],0))</f>
        <v>Temp Bear Individual Case 4: arch hor. grad. west contr.</v>
      </c>
      <c r="E87" s="183">
        <f t="array" ref="E87">INDEX(reactions[Fx],MATCH(1,($C87=reactions[Case])*(E$6=reactions[Node]),0))</f>
        <v>4.9700000000000002E-8</v>
      </c>
      <c r="F87" s="183">
        <f t="array" ref="F87">INDEX(reactions[Fy],MATCH(1,($C87=reactions[Case])*(F$6=reactions[Node]),0))</f>
        <v>2.2929999999999999E-6</v>
      </c>
      <c r="G87" s="183">
        <f t="array" ref="G87">INDEX(reactions[Fz],MATCH(1,($C87=reactions[Case])*(G$6=reactions[Node]),0))</f>
        <v>-3.9459999999999999E-3</v>
      </c>
      <c r="H87" s="183">
        <f t="array" ref="H87">INDEX(reactions[Fx],MATCH(1,($C87=reactions[Case])*(H$6=reactions[Node]),0))</f>
        <v>0</v>
      </c>
      <c r="I87" s="183">
        <f t="array" ref="I87">INDEX(reactions[Fy],MATCH(1,($C87=reactions[Case])*(I$6=reactions[Node]),0))</f>
        <v>0</v>
      </c>
      <c r="J87" s="183">
        <f t="array" ref="J87">INDEX(reactions[Fz],MATCH(1,($C87=reactions[Case])*(J$6=reactions[Node]),0))</f>
        <v>3.9280000000000001E-3</v>
      </c>
      <c r="K87" s="183">
        <f t="array" ref="K87">INDEX(reactions[Fx],MATCH(1,($C87=reactions[Case])*(K$6=reactions[Node]),0))</f>
        <v>0</v>
      </c>
      <c r="L87" s="183">
        <f t="array" ref="L87">INDEX(reactions[Fy],MATCH(1,($C87=reactions[Case])*(L$6=reactions[Node]),0))</f>
        <v>-2.272E-6</v>
      </c>
      <c r="M87" s="183">
        <f t="array" ref="M87">INDEX(reactions[Fz],MATCH(1,($C87=reactions[Case])*(M$6=reactions[Node]),0))</f>
        <v>7.7640000000000001E-3</v>
      </c>
      <c r="N87" s="183">
        <f t="array" ref="N87">INDEX(reactions[Fx],MATCH(1,($C87=reactions[Case])*(N$6=reactions[Node]),0))</f>
        <v>0</v>
      </c>
      <c r="O87" s="183">
        <f t="array" ref="O87">INDEX(reactions[Fy],MATCH(1,($C87=reactions[Case])*(O$6=reactions[Node]),0))</f>
        <v>0</v>
      </c>
      <c r="P87" s="183">
        <f t="array" ref="P87">INDEX(reactions[Fz],MATCH(1,($C87=reactions[Case])*(P$6=reactions[Node]),0))</f>
        <v>-7.7459999999999994E-3</v>
      </c>
      <c r="Q87" s="134"/>
    </row>
    <row r="88" spans="1:17" s="104" customFormat="1">
      <c r="A88" s="110" t="s">
        <v>103</v>
      </c>
      <c r="B88" s="110" t="s">
        <v>129</v>
      </c>
      <c r="C88" s="132" t="s">
        <v>181</v>
      </c>
      <c r="D88" s="111" t="str">
        <f>INDEX(cases[Name],MATCH(C88,cases[Case],0))</f>
        <v>Temp Bear Individual Case 4: arch hor. grad. west exp.</v>
      </c>
      <c r="E88" s="183">
        <f t="array" ref="E88">INDEX(reactions[Fx],MATCH(1,($C88=reactions[Case])*(E$6=reactions[Node]),0))</f>
        <v>-4.9700000000000002E-8</v>
      </c>
      <c r="F88" s="183">
        <f t="array" ref="F88">INDEX(reactions[Fy],MATCH(1,($C88=reactions[Case])*(F$6=reactions[Node]),0))</f>
        <v>-2.2929999999999999E-6</v>
      </c>
      <c r="G88" s="183">
        <f t="array" ref="G88">INDEX(reactions[Fz],MATCH(1,($C88=reactions[Case])*(G$6=reactions[Node]),0))</f>
        <v>3.9459999999999999E-3</v>
      </c>
      <c r="H88" s="183">
        <f t="array" ref="H88">INDEX(reactions[Fx],MATCH(1,($C88=reactions[Case])*(H$6=reactions[Node]),0))</f>
        <v>0</v>
      </c>
      <c r="I88" s="183">
        <f t="array" ref="I88">INDEX(reactions[Fy],MATCH(1,($C88=reactions[Case])*(I$6=reactions[Node]),0))</f>
        <v>0</v>
      </c>
      <c r="J88" s="183">
        <f t="array" ref="J88">INDEX(reactions[Fz],MATCH(1,($C88=reactions[Case])*(J$6=reactions[Node]),0))</f>
        <v>-3.9280000000000001E-3</v>
      </c>
      <c r="K88" s="183">
        <f t="array" ref="K88">INDEX(reactions[Fx],MATCH(1,($C88=reactions[Case])*(K$6=reactions[Node]),0))</f>
        <v>0</v>
      </c>
      <c r="L88" s="183">
        <f t="array" ref="L88">INDEX(reactions[Fy],MATCH(1,($C88=reactions[Case])*(L$6=reactions[Node]),0))</f>
        <v>2.272E-6</v>
      </c>
      <c r="M88" s="183">
        <f t="array" ref="M88">INDEX(reactions[Fz],MATCH(1,($C88=reactions[Case])*(M$6=reactions[Node]),0))</f>
        <v>-7.7640000000000001E-3</v>
      </c>
      <c r="N88" s="183">
        <f t="array" ref="N88">INDEX(reactions[Fx],MATCH(1,($C88=reactions[Case])*(N$6=reactions[Node]),0))</f>
        <v>0</v>
      </c>
      <c r="O88" s="183">
        <f t="array" ref="O88">INDEX(reactions[Fy],MATCH(1,($C88=reactions[Case])*(O$6=reactions[Node]),0))</f>
        <v>0</v>
      </c>
      <c r="P88" s="183">
        <f t="array" ref="P88">INDEX(reactions[Fz],MATCH(1,($C88=reactions[Case])*(P$6=reactions[Node]),0))</f>
        <v>7.7459999999999994E-3</v>
      </c>
      <c r="Q88" s="134"/>
    </row>
    <row r="89" spans="1:17" s="104" customFormat="1">
      <c r="A89" s="110" t="s">
        <v>103</v>
      </c>
      <c r="B89" s="110" t="s">
        <v>129</v>
      </c>
      <c r="C89" s="132" t="s">
        <v>182</v>
      </c>
      <c r="D89" s="111" t="str">
        <f>INDEX(cases[Name],MATCH(C89,cases[Case],0))</f>
        <v>Temp Bear Individual Case 4: arch hor. grad. east contr.</v>
      </c>
      <c r="E89" s="183">
        <f t="array" ref="E89">INDEX(reactions[Fx],MATCH(1,($C89=reactions[Case])*(E$6=reactions[Node]),0))</f>
        <v>1.172E-8</v>
      </c>
      <c r="F89" s="183">
        <f t="array" ref="F89">INDEX(reactions[Fy],MATCH(1,($C89=reactions[Case])*(F$6=reactions[Node]),0))</f>
        <v>-2.3029999999999998E-6</v>
      </c>
      <c r="G89" s="183">
        <f t="array" ref="G89">INDEX(reactions[Fz],MATCH(1,($C89=reactions[Case])*(G$6=reactions[Node]),0))</f>
        <v>-1.0529999999999999E-2</v>
      </c>
      <c r="H89" s="183">
        <f t="array" ref="H89">INDEX(reactions[Fx],MATCH(1,($C89=reactions[Case])*(H$6=reactions[Node]),0))</f>
        <v>0</v>
      </c>
      <c r="I89" s="183">
        <f t="array" ref="I89">INDEX(reactions[Fy],MATCH(1,($C89=reactions[Case])*(I$6=reactions[Node]),0))</f>
        <v>0</v>
      </c>
      <c r="J89" s="183">
        <f t="array" ref="J89">INDEX(reactions[Fz],MATCH(1,($C89=reactions[Case])*(J$6=reactions[Node]),0))</f>
        <v>1.051E-2</v>
      </c>
      <c r="K89" s="183">
        <f t="array" ref="K89">INDEX(reactions[Fx],MATCH(1,($C89=reactions[Case])*(K$6=reactions[Node]),0))</f>
        <v>0</v>
      </c>
      <c r="L89" s="183">
        <f t="array" ref="L89">INDEX(reactions[Fy],MATCH(1,($C89=reactions[Case])*(L$6=reactions[Node]),0))</f>
        <v>2.3E-6</v>
      </c>
      <c r="M89" s="183">
        <f t="array" ref="M89">INDEX(reactions[Fz],MATCH(1,($C89=reactions[Case])*(M$6=reactions[Node]),0))</f>
        <v>6.7159999999999997E-3</v>
      </c>
      <c r="N89" s="183">
        <f t="array" ref="N89">INDEX(reactions[Fx],MATCH(1,($C89=reactions[Case])*(N$6=reactions[Node]),0))</f>
        <v>0</v>
      </c>
      <c r="O89" s="183">
        <f t="array" ref="O89">INDEX(reactions[Fy],MATCH(1,($C89=reactions[Case])*(O$6=reactions[Node]),0))</f>
        <v>0</v>
      </c>
      <c r="P89" s="183">
        <f t="array" ref="P89">INDEX(reactions[Fz],MATCH(1,($C89=reactions[Case])*(P$6=reactions[Node]),0))</f>
        <v>-6.6950000000000004E-3</v>
      </c>
      <c r="Q89" s="134"/>
    </row>
    <row r="90" spans="1:17" s="104" customFormat="1">
      <c r="A90" s="110" t="s">
        <v>103</v>
      </c>
      <c r="B90" s="110" t="s">
        <v>129</v>
      </c>
      <c r="C90" s="132" t="s">
        <v>183</v>
      </c>
      <c r="D90" s="111" t="str">
        <f>INDEX(cases[Name],MATCH(C90,cases[Case],0))</f>
        <v>Temp Bear Individual Case 4: arch hor. grad. east exp.</v>
      </c>
      <c r="E90" s="183">
        <f t="array" ref="E90">INDEX(reactions[Fx],MATCH(1,($C90=reactions[Case])*(E$6=reactions[Node]),0))</f>
        <v>-1.172E-8</v>
      </c>
      <c r="F90" s="183">
        <f t="array" ref="F90">INDEX(reactions[Fy],MATCH(1,($C90=reactions[Case])*(F$6=reactions[Node]),0))</f>
        <v>2.3029999999999998E-6</v>
      </c>
      <c r="G90" s="183">
        <f t="array" ref="G90">INDEX(reactions[Fz],MATCH(1,($C90=reactions[Case])*(G$6=reactions[Node]),0))</f>
        <v>1.0529999999999999E-2</v>
      </c>
      <c r="H90" s="183">
        <f t="array" ref="H90">INDEX(reactions[Fx],MATCH(1,($C90=reactions[Case])*(H$6=reactions[Node]),0))</f>
        <v>0</v>
      </c>
      <c r="I90" s="183">
        <f t="array" ref="I90">INDEX(reactions[Fy],MATCH(1,($C90=reactions[Case])*(I$6=reactions[Node]),0))</f>
        <v>0</v>
      </c>
      <c r="J90" s="183">
        <f t="array" ref="J90">INDEX(reactions[Fz],MATCH(1,($C90=reactions[Case])*(J$6=reactions[Node]),0))</f>
        <v>-1.051E-2</v>
      </c>
      <c r="K90" s="183">
        <f t="array" ref="K90">INDEX(reactions[Fx],MATCH(1,($C90=reactions[Case])*(K$6=reactions[Node]),0))</f>
        <v>0</v>
      </c>
      <c r="L90" s="183">
        <f t="array" ref="L90">INDEX(reactions[Fy],MATCH(1,($C90=reactions[Case])*(L$6=reactions[Node]),0))</f>
        <v>-2.3E-6</v>
      </c>
      <c r="M90" s="183">
        <f t="array" ref="M90">INDEX(reactions[Fz],MATCH(1,($C90=reactions[Case])*(M$6=reactions[Node]),0))</f>
        <v>-6.7159999999999997E-3</v>
      </c>
      <c r="N90" s="183">
        <f t="array" ref="N90">INDEX(reactions[Fx],MATCH(1,($C90=reactions[Case])*(N$6=reactions[Node]),0))</f>
        <v>0</v>
      </c>
      <c r="O90" s="183">
        <f t="array" ref="O90">INDEX(reactions[Fy],MATCH(1,($C90=reactions[Case])*(O$6=reactions[Node]),0))</f>
        <v>0</v>
      </c>
      <c r="P90" s="183">
        <f t="array" ref="P90">INDEX(reactions[Fz],MATCH(1,($C90=reactions[Case])*(P$6=reactions[Node]),0))</f>
        <v>6.6950000000000004E-3</v>
      </c>
      <c r="Q90" s="134"/>
    </row>
    <row r="91" spans="1:17" s="104" customFormat="1">
      <c r="A91" s="110" t="s">
        <v>103</v>
      </c>
      <c r="B91" s="110" t="s">
        <v>129</v>
      </c>
      <c r="C91" s="132" t="s">
        <v>184</v>
      </c>
      <c r="D91" s="111" t="str">
        <f>INDEX(cases[Name],MATCH(C91,cases[Case],0))</f>
        <v>Temp Bear Individual Case 5: hangers contr.</v>
      </c>
      <c r="E91" s="183">
        <f t="array" ref="E91">INDEX(reactions[Fx],MATCH(1,($C91=reactions[Case])*(E$6=reactions[Node]),0))</f>
        <v>2.9370000000000001E-9</v>
      </c>
      <c r="F91" s="183">
        <f t="array" ref="F91">INDEX(reactions[Fy],MATCH(1,($C91=reactions[Case])*(F$6=reactions[Node]),0))</f>
        <v>-2.6110000000000002E-9</v>
      </c>
      <c r="G91" s="183">
        <f t="array" ref="G91">INDEX(reactions[Fz],MATCH(1,($C91=reactions[Case])*(G$6=reactions[Node]),0))</f>
        <v>-4.414E-4</v>
      </c>
      <c r="H91" s="183">
        <f t="array" ref="H91">INDEX(reactions[Fx],MATCH(1,($C91=reactions[Case])*(H$6=reactions[Node]),0))</f>
        <v>0</v>
      </c>
      <c r="I91" s="183">
        <f t="array" ref="I91">INDEX(reactions[Fy],MATCH(1,($C91=reactions[Case])*(I$6=reactions[Node]),0))</f>
        <v>0</v>
      </c>
      <c r="J91" s="183">
        <f t="array" ref="J91">INDEX(reactions[Fz],MATCH(1,($C91=reactions[Case])*(J$6=reactions[Node]),0))</f>
        <v>4.4260000000000002E-4</v>
      </c>
      <c r="K91" s="183">
        <f t="array" ref="K91">INDEX(reactions[Fx],MATCH(1,($C91=reactions[Case])*(K$6=reactions[Node]),0))</f>
        <v>0</v>
      </c>
      <c r="L91" s="183">
        <f t="array" ref="L91">INDEX(reactions[Fy],MATCH(1,($C91=reactions[Case])*(L$6=reactions[Node]),0))</f>
        <v>2.6259999999999998E-9</v>
      </c>
      <c r="M91" s="183">
        <f t="array" ref="M91">INDEX(reactions[Fz],MATCH(1,($C91=reactions[Case])*(M$6=reactions[Node]),0))</f>
        <v>4.4119999999999999E-4</v>
      </c>
      <c r="N91" s="183">
        <f t="array" ref="N91">INDEX(reactions[Fx],MATCH(1,($C91=reactions[Case])*(N$6=reactions[Node]),0))</f>
        <v>0</v>
      </c>
      <c r="O91" s="183">
        <f t="array" ref="O91">INDEX(reactions[Fy],MATCH(1,($C91=reactions[Case])*(O$6=reactions[Node]),0))</f>
        <v>0</v>
      </c>
      <c r="P91" s="183">
        <f t="array" ref="P91">INDEX(reactions[Fz],MATCH(1,($C91=reactions[Case])*(P$6=reactions[Node]),0))</f>
        <v>-4.4240000000000002E-4</v>
      </c>
      <c r="Q91" s="134"/>
    </row>
    <row r="92" spans="1:17" s="104" customFormat="1">
      <c r="A92" s="110" t="s">
        <v>103</v>
      </c>
      <c r="B92" s="110" t="s">
        <v>129</v>
      </c>
      <c r="C92" s="132" t="s">
        <v>185</v>
      </c>
      <c r="D92" s="111" t="str">
        <f>INDEX(cases[Name],MATCH(C92,cases[Case],0))</f>
        <v>Temp Bear Individual Case 5: hangers exp.</v>
      </c>
      <c r="E92" s="183">
        <f t="array" ref="E92">INDEX(reactions[Fx],MATCH(1,($C92=reactions[Case])*(E$6=reactions[Node]),0))</f>
        <v>-2.9370000000000001E-9</v>
      </c>
      <c r="F92" s="183">
        <f t="array" ref="F92">INDEX(reactions[Fy],MATCH(1,($C92=reactions[Case])*(F$6=reactions[Node]),0))</f>
        <v>2.6110000000000002E-9</v>
      </c>
      <c r="G92" s="183">
        <f t="array" ref="G92">INDEX(reactions[Fz],MATCH(1,($C92=reactions[Case])*(G$6=reactions[Node]),0))</f>
        <v>4.414E-4</v>
      </c>
      <c r="H92" s="183">
        <f t="array" ref="H92">INDEX(reactions[Fx],MATCH(1,($C92=reactions[Case])*(H$6=reactions[Node]),0))</f>
        <v>0</v>
      </c>
      <c r="I92" s="183">
        <f t="array" ref="I92">INDEX(reactions[Fy],MATCH(1,($C92=reactions[Case])*(I$6=reactions[Node]),0))</f>
        <v>0</v>
      </c>
      <c r="J92" s="183">
        <f t="array" ref="J92">INDEX(reactions[Fz],MATCH(1,($C92=reactions[Case])*(J$6=reactions[Node]),0))</f>
        <v>-4.4260000000000002E-4</v>
      </c>
      <c r="K92" s="183">
        <f t="array" ref="K92">INDEX(reactions[Fx],MATCH(1,($C92=reactions[Case])*(K$6=reactions[Node]),0))</f>
        <v>0</v>
      </c>
      <c r="L92" s="183">
        <f t="array" ref="L92">INDEX(reactions[Fy],MATCH(1,($C92=reactions[Case])*(L$6=reactions[Node]),0))</f>
        <v>-2.6259999999999998E-9</v>
      </c>
      <c r="M92" s="183">
        <f t="array" ref="M92">INDEX(reactions[Fz],MATCH(1,($C92=reactions[Case])*(M$6=reactions[Node]),0))</f>
        <v>-4.4119999999999999E-4</v>
      </c>
      <c r="N92" s="183">
        <f t="array" ref="N92">INDEX(reactions[Fx],MATCH(1,($C92=reactions[Case])*(N$6=reactions[Node]),0))</f>
        <v>0</v>
      </c>
      <c r="O92" s="183">
        <f t="array" ref="O92">INDEX(reactions[Fy],MATCH(1,($C92=reactions[Case])*(O$6=reactions[Node]),0))</f>
        <v>0</v>
      </c>
      <c r="P92" s="183">
        <f t="array" ref="P92">INDEX(reactions[Fz],MATCH(1,($C92=reactions[Case])*(P$6=reactions[Node]),0))</f>
        <v>4.4240000000000002E-4</v>
      </c>
      <c r="Q92" s="134"/>
    </row>
    <row r="93" spans="1:17" s="104" customFormat="1">
      <c r="A93" s="110" t="s">
        <v>103</v>
      </c>
      <c r="B93" s="110" t="s">
        <v>129</v>
      </c>
      <c r="C93" s="132" t="s">
        <v>186</v>
      </c>
      <c r="D93" s="111" t="str">
        <f>INDEX(cases[Name],MATCH(C93,cases[Case],0))</f>
        <v>Temp Bear Individual Case 6: hor. grad. west +5</v>
      </c>
      <c r="E93" s="183">
        <f t="array" ref="E93">INDEX(reactions[Fx],MATCH(1,($C93=reactions[Case])*(E$6=reactions[Node]),0))</f>
        <v>1.6359999999999999E-8</v>
      </c>
      <c r="F93" s="183">
        <f t="array" ref="F93">INDEX(reactions[Fy],MATCH(1,($C93=reactions[Case])*(F$6=reactions[Node]),0))</f>
        <v>7.5410000000000003E-6</v>
      </c>
      <c r="G93" s="183">
        <f t="array" ref="G93">INDEX(reactions[Fz],MATCH(1,($C93=reactions[Case])*(G$6=reactions[Node]),0))</f>
        <v>-3.4590000000000001</v>
      </c>
      <c r="H93" s="183">
        <f t="array" ref="H93">INDEX(reactions[Fx],MATCH(1,($C93=reactions[Case])*(H$6=reactions[Node]),0))</f>
        <v>0</v>
      </c>
      <c r="I93" s="183">
        <f t="array" ref="I93">INDEX(reactions[Fy],MATCH(1,($C93=reactions[Case])*(I$6=reactions[Node]),0))</f>
        <v>0</v>
      </c>
      <c r="J93" s="183">
        <f t="array" ref="J93">INDEX(reactions[Fz],MATCH(1,($C93=reactions[Case])*(J$6=reactions[Node]),0))</f>
        <v>3.4590000000000001</v>
      </c>
      <c r="K93" s="183">
        <f t="array" ref="K93">INDEX(reactions[Fx],MATCH(1,($C93=reactions[Case])*(K$6=reactions[Node]),0))</f>
        <v>0</v>
      </c>
      <c r="L93" s="183">
        <f t="array" ref="L93">INDEX(reactions[Fy],MATCH(1,($C93=reactions[Case])*(L$6=reactions[Node]),0))</f>
        <v>-7.5889999999999997E-6</v>
      </c>
      <c r="M93" s="183">
        <f t="array" ref="M93">INDEX(reactions[Fz],MATCH(1,($C93=reactions[Case])*(M$6=reactions[Node]),0))</f>
        <v>3.4609999999999999</v>
      </c>
      <c r="N93" s="183">
        <f t="array" ref="N93">INDEX(reactions[Fx],MATCH(1,($C93=reactions[Case])*(N$6=reactions[Node]),0))</f>
        <v>0</v>
      </c>
      <c r="O93" s="183">
        <f t="array" ref="O93">INDEX(reactions[Fy],MATCH(1,($C93=reactions[Case])*(O$6=reactions[Node]),0))</f>
        <v>0</v>
      </c>
      <c r="P93" s="183">
        <f t="array" ref="P93">INDEX(reactions[Fz],MATCH(1,($C93=reactions[Case])*(P$6=reactions[Node]),0))</f>
        <v>-3.4609999999999999</v>
      </c>
      <c r="Q93" s="134"/>
    </row>
    <row r="94" spans="1:17" s="104" customFormat="1">
      <c r="A94" s="110" t="s">
        <v>103</v>
      </c>
      <c r="B94" s="110" t="s">
        <v>129</v>
      </c>
      <c r="C94" s="132" t="s">
        <v>187</v>
      </c>
      <c r="D94" s="111" t="str">
        <f>INDEX(cases[Name],MATCH(C94,cases[Case],0))</f>
        <v>Temp Bear Individual Case 6: hor. grad. east +5</v>
      </c>
      <c r="E94" s="183">
        <f t="array" ref="E94">INDEX(reactions[Fx],MATCH(1,($C94=reactions[Case])*(E$6=reactions[Node]),0))</f>
        <v>-2.748E-9</v>
      </c>
      <c r="F94" s="183">
        <f t="array" ref="F94">INDEX(reactions[Fy],MATCH(1,($C94=reactions[Case])*(F$6=reactions[Node]),0))</f>
        <v>-5.8969999999999996E-6</v>
      </c>
      <c r="G94" s="183">
        <f t="array" ref="G94">INDEX(reactions[Fz],MATCH(1,($C94=reactions[Case])*(G$6=reactions[Node]),0))</f>
        <v>-8.9639999999999997E-3</v>
      </c>
      <c r="H94" s="183">
        <f t="array" ref="H94">INDEX(reactions[Fx],MATCH(1,($C94=reactions[Case])*(H$6=reactions[Node]),0))</f>
        <v>0</v>
      </c>
      <c r="I94" s="183">
        <f t="array" ref="I94">INDEX(reactions[Fy],MATCH(1,($C94=reactions[Case])*(I$6=reactions[Node]),0))</f>
        <v>0</v>
      </c>
      <c r="J94" s="183">
        <f t="array" ref="J94">INDEX(reactions[Fz],MATCH(1,($C94=reactions[Case])*(J$6=reactions[Node]),0))</f>
        <v>8.9560000000000004E-3</v>
      </c>
      <c r="K94" s="183">
        <f t="array" ref="K94">INDEX(reactions[Fx],MATCH(1,($C94=reactions[Case])*(K$6=reactions[Node]),0))</f>
        <v>0</v>
      </c>
      <c r="L94" s="183">
        <f t="array" ref="L94">INDEX(reactions[Fy],MATCH(1,($C94=reactions[Case])*(L$6=reactions[Node]),0))</f>
        <v>5.9610000000000002E-6</v>
      </c>
      <c r="M94" s="183">
        <f t="array" ref="M94">INDEX(reactions[Fz],MATCH(1,($C94=reactions[Case])*(M$6=reactions[Node]),0))</f>
        <v>6.1640000000000002E-3</v>
      </c>
      <c r="N94" s="183">
        <f t="array" ref="N94">INDEX(reactions[Fx],MATCH(1,($C94=reactions[Case])*(N$6=reactions[Node]),0))</f>
        <v>0</v>
      </c>
      <c r="O94" s="183">
        <f t="array" ref="O94">INDEX(reactions[Fy],MATCH(1,($C94=reactions[Case])*(O$6=reactions[Node]),0))</f>
        <v>0</v>
      </c>
      <c r="P94" s="183">
        <f t="array" ref="P94">INDEX(reactions[Fz],MATCH(1,($C94=reactions[Case])*(P$6=reactions[Node]),0))</f>
        <v>-6.1549999999999999E-3</v>
      </c>
      <c r="Q94" s="134"/>
    </row>
    <row r="95" spans="1:17" s="104" customFormat="1">
      <c r="A95" s="110" t="s">
        <v>103</v>
      </c>
      <c r="B95" s="110" t="s">
        <v>129</v>
      </c>
      <c r="C95" s="132" t="s">
        <v>188</v>
      </c>
      <c r="D95" s="111" t="str">
        <f>INDEX(cases[Name],MATCH(C95,cases[Case],0))</f>
        <v>Temp Bear Individual Case 7: arch uniform exp.</v>
      </c>
      <c r="E95" s="183">
        <f t="array" ref="E95">INDEX(reactions[Fx],MATCH(1,($C95=reactions[Case])*(E$6=reactions[Node]),0))</f>
        <v>-1.9589999999999999E-8</v>
      </c>
      <c r="F95" s="183">
        <f t="array" ref="F95">INDEX(reactions[Fy],MATCH(1,($C95=reactions[Case])*(F$6=reactions[Node]),0))</f>
        <v>5.6430000000000003E-8</v>
      </c>
      <c r="G95" s="183">
        <f t="array" ref="G95">INDEX(reactions[Fz],MATCH(1,($C95=reactions[Case])*(G$6=reactions[Node]),0))</f>
        <v>4.3439999999999999E-2</v>
      </c>
      <c r="H95" s="183">
        <f t="array" ref="H95">INDEX(reactions[Fx],MATCH(1,($C95=reactions[Case])*(H$6=reactions[Node]),0))</f>
        <v>0</v>
      </c>
      <c r="I95" s="183">
        <f t="array" ref="I95">INDEX(reactions[Fy],MATCH(1,($C95=reactions[Case])*(I$6=reactions[Node]),0))</f>
        <v>0</v>
      </c>
      <c r="J95" s="183">
        <f t="array" ref="J95">INDEX(reactions[Fz],MATCH(1,($C95=reactions[Case])*(J$6=reactions[Node]),0))</f>
        <v>-4.3319999999999997E-2</v>
      </c>
      <c r="K95" s="183">
        <f t="array" ref="K95">INDEX(reactions[Fx],MATCH(1,($C95=reactions[Case])*(K$6=reactions[Node]),0))</f>
        <v>0</v>
      </c>
      <c r="L95" s="183">
        <f t="array" ref="L95">INDEX(reactions[Fy],MATCH(1,($C95=reactions[Case])*(L$6=reactions[Node]),0))</f>
        <v>-5.5650000000000012E-8</v>
      </c>
      <c r="M95" s="183">
        <f t="array" ref="M95">INDEX(reactions[Fz],MATCH(1,($C95=reactions[Case])*(M$6=reactions[Node]),0))</f>
        <v>-4.3439999999999999E-2</v>
      </c>
      <c r="N95" s="183">
        <f t="array" ref="N95">INDEX(reactions[Fx],MATCH(1,($C95=reactions[Case])*(N$6=reactions[Node]),0))</f>
        <v>0</v>
      </c>
      <c r="O95" s="183">
        <f t="array" ref="O95">INDEX(reactions[Fy],MATCH(1,($C95=reactions[Case])*(O$6=reactions[Node]),0))</f>
        <v>0</v>
      </c>
      <c r="P95" s="183">
        <f t="array" ref="P95">INDEX(reactions[Fz],MATCH(1,($C95=reactions[Case])*(P$6=reactions[Node]),0))</f>
        <v>4.3319999999999997E-2</v>
      </c>
      <c r="Q95" s="134"/>
    </row>
    <row r="96" spans="1:17" s="104" customFormat="1">
      <c r="A96" s="110" t="s">
        <v>103</v>
      </c>
      <c r="B96" s="110" t="s">
        <v>129</v>
      </c>
      <c r="C96" s="132" t="s">
        <v>189</v>
      </c>
      <c r="D96" s="111" t="str">
        <f>INDEX(cases[Name],MATCH(C96,cases[Case],0))</f>
        <v>Temp Bear Individual Case 7: arch uniform contr.</v>
      </c>
      <c r="E96" s="183">
        <f t="array" ref="E96">INDEX(reactions[Fx],MATCH(1,($C96=reactions[Case])*(E$6=reactions[Node]),0))</f>
        <v>1.9589999999999999E-8</v>
      </c>
      <c r="F96" s="183">
        <f t="array" ref="F96">INDEX(reactions[Fy],MATCH(1,($C96=reactions[Case])*(F$6=reactions[Node]),0))</f>
        <v>-5.6430000000000003E-8</v>
      </c>
      <c r="G96" s="183">
        <f t="array" ref="G96">INDEX(reactions[Fz],MATCH(1,($C96=reactions[Case])*(G$6=reactions[Node]),0))</f>
        <v>-4.3439999999999999E-2</v>
      </c>
      <c r="H96" s="183">
        <f t="array" ref="H96">INDEX(reactions[Fx],MATCH(1,($C96=reactions[Case])*(H$6=reactions[Node]),0))</f>
        <v>0</v>
      </c>
      <c r="I96" s="183">
        <f t="array" ref="I96">INDEX(reactions[Fy],MATCH(1,($C96=reactions[Case])*(I$6=reactions[Node]),0))</f>
        <v>0</v>
      </c>
      <c r="J96" s="183">
        <f t="array" ref="J96">INDEX(reactions[Fz],MATCH(1,($C96=reactions[Case])*(J$6=reactions[Node]),0))</f>
        <v>4.3319999999999997E-2</v>
      </c>
      <c r="K96" s="183">
        <f t="array" ref="K96">INDEX(reactions[Fx],MATCH(1,($C96=reactions[Case])*(K$6=reactions[Node]),0))</f>
        <v>0</v>
      </c>
      <c r="L96" s="183">
        <f t="array" ref="L96">INDEX(reactions[Fy],MATCH(1,($C96=reactions[Case])*(L$6=reactions[Node]),0))</f>
        <v>5.5650000000000012E-8</v>
      </c>
      <c r="M96" s="183">
        <f t="array" ref="M96">INDEX(reactions[Fz],MATCH(1,($C96=reactions[Case])*(M$6=reactions[Node]),0))</f>
        <v>4.3439999999999999E-2</v>
      </c>
      <c r="N96" s="183">
        <f t="array" ref="N96">INDEX(reactions[Fx],MATCH(1,($C96=reactions[Case])*(N$6=reactions[Node]),0))</f>
        <v>0</v>
      </c>
      <c r="O96" s="183">
        <f t="array" ref="O96">INDEX(reactions[Fy],MATCH(1,($C96=reactions[Case])*(O$6=reactions[Node]),0))</f>
        <v>0</v>
      </c>
      <c r="P96" s="183">
        <f t="array" ref="P96">INDEX(reactions[Fz],MATCH(1,($C96=reactions[Case])*(P$6=reactions[Node]),0))</f>
        <v>-4.3319999999999997E-2</v>
      </c>
      <c r="Q96" s="134"/>
    </row>
    <row r="97" spans="1:17" s="104" customFormat="1">
      <c r="A97" s="110" t="s">
        <v>103</v>
      </c>
      <c r="B97" s="110" t="s">
        <v>129</v>
      </c>
      <c r="C97" s="132" t="s">
        <v>190</v>
      </c>
      <c r="D97" s="111" t="str">
        <f>INDEX(cases[Name],MATCH(C97,cases[Case],0))</f>
        <v>Temp Bear Comb 1-1</v>
      </c>
      <c r="E97" s="183">
        <f t="array" ref="E97">INDEX(reactions[Fx],MATCH(1,($C97=reactions[Case])*(E$6=reactions[Node]),0))</f>
        <v>4.9980000000000002E-8</v>
      </c>
      <c r="F97" s="183">
        <f t="array" ref="F97">INDEX(reactions[Fy],MATCH(1,($C97=reactions[Case])*(F$6=reactions[Node]),0))</f>
        <v>2.0509999999999999E-6</v>
      </c>
      <c r="G97" s="183">
        <f t="array" ref="G97">INDEX(reactions[Fz],MATCH(1,($C97=reactions[Case])*(G$6=reactions[Node]),0))</f>
        <v>-3.4529999999999999E-3</v>
      </c>
      <c r="H97" s="183">
        <f t="array" ref="H97">INDEX(reactions[Fx],MATCH(1,($C97=reactions[Case])*(H$6=reactions[Node]),0))</f>
        <v>0</v>
      </c>
      <c r="I97" s="183">
        <f t="array" ref="I97">INDEX(reactions[Fy],MATCH(1,($C97=reactions[Case])*(I$6=reactions[Node]),0))</f>
        <v>0</v>
      </c>
      <c r="J97" s="183">
        <f t="array" ref="J97">INDEX(reactions[Fz],MATCH(1,($C97=reactions[Case])*(J$6=reactions[Node]),0))</f>
        <v>3.2940000000000001E-3</v>
      </c>
      <c r="K97" s="183">
        <f t="array" ref="K97">INDEX(reactions[Fx],MATCH(1,($C97=reactions[Case])*(K$6=reactions[Node]),0))</f>
        <v>0</v>
      </c>
      <c r="L97" s="183">
        <f t="array" ref="L97">INDEX(reactions[Fy],MATCH(1,($C97=reactions[Case])*(L$6=reactions[Node]),0))</f>
        <v>-2.0530000000000001E-6</v>
      </c>
      <c r="M97" s="183">
        <f t="array" ref="M97">INDEX(reactions[Fz],MATCH(1,($C97=reactions[Case])*(M$6=reactions[Node]),0))</f>
        <v>3.4689999999999999E-3</v>
      </c>
      <c r="N97" s="183">
        <f t="array" ref="N97">INDEX(reactions[Fx],MATCH(1,($C97=reactions[Case])*(N$6=reactions[Node]),0))</f>
        <v>0</v>
      </c>
      <c r="O97" s="183">
        <f t="array" ref="O97">INDEX(reactions[Fy],MATCH(1,($C97=reactions[Case])*(O$6=reactions[Node]),0))</f>
        <v>0</v>
      </c>
      <c r="P97" s="183">
        <f t="array" ref="P97">INDEX(reactions[Fz],MATCH(1,($C97=reactions[Case])*(P$6=reactions[Node]),0))</f>
        <v>-3.31E-3</v>
      </c>
      <c r="Q97" s="134"/>
    </row>
    <row r="98" spans="1:17" s="104" customFormat="1">
      <c r="A98" s="110" t="s">
        <v>103</v>
      </c>
      <c r="B98" s="110" t="s">
        <v>129</v>
      </c>
      <c r="C98" s="132" t="s">
        <v>191</v>
      </c>
      <c r="D98" s="111" t="str">
        <f>INDEX(cases[Name],MATCH(C98,cases[Case],0))</f>
        <v>Temp Bear Comb 1-2</v>
      </c>
      <c r="E98" s="183">
        <f t="array" ref="E98">INDEX(reactions[Fx],MATCH(1,($C98=reactions[Case])*(E$6=reactions[Node]),0))</f>
        <v>-1.6180000000000001E-7</v>
      </c>
      <c r="F98" s="183">
        <f t="array" ref="F98">INDEX(reactions[Fy],MATCH(1,($C98=reactions[Case])*(F$6=reactions[Node]),0))</f>
        <v>-2.5670000000000002E-6</v>
      </c>
      <c r="G98" s="183">
        <f t="array" ref="G98">INDEX(reactions[Fz],MATCH(1,($C98=reactions[Case])*(G$6=reactions[Node]),0))</f>
        <v>-3.703E-2</v>
      </c>
      <c r="H98" s="183">
        <f t="array" ref="H98">INDEX(reactions[Fx],MATCH(1,($C98=reactions[Case])*(H$6=reactions[Node]),0))</f>
        <v>0</v>
      </c>
      <c r="I98" s="183">
        <f t="array" ref="I98">INDEX(reactions[Fy],MATCH(1,($C98=reactions[Case])*(I$6=reactions[Node]),0))</f>
        <v>0</v>
      </c>
      <c r="J98" s="183">
        <f t="array" ref="J98">INDEX(reactions[Fz],MATCH(1,($C98=reactions[Case])*(J$6=reactions[Node]),0))</f>
        <v>3.712E-2</v>
      </c>
      <c r="K98" s="183">
        <f t="array" ref="K98">INDEX(reactions[Fx],MATCH(1,($C98=reactions[Case])*(K$6=reactions[Node]),0))</f>
        <v>0</v>
      </c>
      <c r="L98" s="183">
        <f t="array" ref="L98">INDEX(reactions[Fy],MATCH(1,($C98=reactions[Case])*(L$6=reactions[Node]),0))</f>
        <v>2.5299999999999999E-6</v>
      </c>
      <c r="M98" s="183">
        <f t="array" ref="M98">INDEX(reactions[Fz],MATCH(1,($C98=reactions[Case])*(M$6=reactions[Node]),0))</f>
        <v>3.703E-2</v>
      </c>
      <c r="N98" s="183">
        <f t="array" ref="N98">INDEX(reactions[Fx],MATCH(1,($C98=reactions[Case])*(N$6=reactions[Node]),0))</f>
        <v>0</v>
      </c>
      <c r="O98" s="183">
        <f t="array" ref="O98">INDEX(reactions[Fy],MATCH(1,($C98=reactions[Case])*(O$6=reactions[Node]),0))</f>
        <v>0</v>
      </c>
      <c r="P98" s="183">
        <f t="array" ref="P98">INDEX(reactions[Fz],MATCH(1,($C98=reactions[Case])*(P$6=reactions[Node]),0))</f>
        <v>-3.712E-2</v>
      </c>
      <c r="Q98" s="134"/>
    </row>
    <row r="99" spans="1:17" s="104" customFormat="1">
      <c r="A99" s="110" t="s">
        <v>103</v>
      </c>
      <c r="B99" s="110" t="s">
        <v>129</v>
      </c>
      <c r="C99" s="132" t="s">
        <v>192</v>
      </c>
      <c r="D99" s="111" t="str">
        <f>INDEX(cases[Name],MATCH(C99,cases[Case],0))</f>
        <v>Temp Bear Comb 2-1</v>
      </c>
      <c r="E99" s="183">
        <f t="array" ref="E99">INDEX(reactions[Fx],MATCH(1,($C99=reactions[Case])*(E$6=reactions[Node]),0))</f>
        <v>1.129E-7</v>
      </c>
      <c r="F99" s="183">
        <f t="array" ref="F99">INDEX(reactions[Fy],MATCH(1,($C99=reactions[Case])*(F$6=reactions[Node]),0))</f>
        <v>4.9749999999999998E-6</v>
      </c>
      <c r="G99" s="183">
        <f t="array" ref="G99">INDEX(reactions[Fz],MATCH(1,($C99=reactions[Case])*(G$6=reactions[Node]),0))</f>
        <v>-1.6559999999999998E-2</v>
      </c>
      <c r="H99" s="183">
        <f t="array" ref="H99">INDEX(reactions[Fx],MATCH(1,($C99=reactions[Case])*(H$6=reactions[Node]),0))</f>
        <v>0</v>
      </c>
      <c r="I99" s="183">
        <f t="array" ref="I99">INDEX(reactions[Fy],MATCH(1,($C99=reactions[Case])*(I$6=reactions[Node]),0))</f>
        <v>0</v>
      </c>
      <c r="J99" s="183">
        <f t="array" ref="J99">INDEX(reactions[Fz],MATCH(1,($C99=reactions[Case])*(J$6=reactions[Node]),0))</f>
        <v>1.6E-2</v>
      </c>
      <c r="K99" s="183">
        <f t="array" ref="K99">INDEX(reactions[Fx],MATCH(1,($C99=reactions[Case])*(K$6=reactions[Node]),0))</f>
        <v>0</v>
      </c>
      <c r="L99" s="183">
        <f t="array" ref="L99">INDEX(reactions[Fy],MATCH(1,($C99=reactions[Case])*(L$6=reactions[Node]),0))</f>
        <v>-4.9880000000000004E-6</v>
      </c>
      <c r="M99" s="183">
        <f t="array" ref="M99">INDEX(reactions[Fz],MATCH(1,($C99=reactions[Case])*(M$6=reactions[Node]),0))</f>
        <v>1.6619999999999999E-2</v>
      </c>
      <c r="N99" s="183">
        <f t="array" ref="N99">INDEX(reactions[Fx],MATCH(1,($C99=reactions[Case])*(N$6=reactions[Node]),0))</f>
        <v>0</v>
      </c>
      <c r="O99" s="183">
        <f t="array" ref="O99">INDEX(reactions[Fy],MATCH(1,($C99=reactions[Case])*(O$6=reactions[Node]),0))</f>
        <v>0</v>
      </c>
      <c r="P99" s="183">
        <f t="array" ref="P99">INDEX(reactions[Fz],MATCH(1,($C99=reactions[Case])*(P$6=reactions[Node]),0))</f>
        <v>-1.6060000000000001E-2</v>
      </c>
      <c r="Q99" s="134"/>
    </row>
    <row r="100" spans="1:17" s="104" customFormat="1">
      <c r="A100" s="110" t="s">
        <v>103</v>
      </c>
      <c r="B100" s="110" t="s">
        <v>129</v>
      </c>
      <c r="C100" s="132" t="s">
        <v>193</v>
      </c>
      <c r="D100" s="111" t="str">
        <f>INDEX(cases[Name],MATCH(C100,cases[Case],0))</f>
        <v>Temp Bear Comb 2-2</v>
      </c>
      <c r="E100" s="183">
        <f t="array" ref="E100">INDEX(reactions[Fx],MATCH(1,($C100=reactions[Case])*(E$6=reactions[Node]),0))</f>
        <v>-2.6959999999999998E-7</v>
      </c>
      <c r="F100" s="183">
        <f t="array" ref="F100">INDEX(reactions[Fy],MATCH(1,($C100=reactions[Case])*(F$6=reactions[Node]),0))</f>
        <v>-5.1909999999999999E-6</v>
      </c>
      <c r="G100" s="183">
        <f t="array" ref="G100">INDEX(reactions[Fz],MATCH(1,($C100=reactions[Case])*(G$6=reactions[Node]),0))</f>
        <v>-1.4789999999999999E-2</v>
      </c>
      <c r="H100" s="183">
        <f t="array" ref="H100">INDEX(reactions[Fx],MATCH(1,($C100=reactions[Case])*(H$6=reactions[Node]),0))</f>
        <v>0</v>
      </c>
      <c r="I100" s="183">
        <f t="array" ref="I100">INDEX(reactions[Fy],MATCH(1,($C100=reactions[Case])*(I$6=reactions[Node]),0))</f>
        <v>0</v>
      </c>
      <c r="J100" s="183">
        <f t="array" ref="J100">INDEX(reactions[Fz],MATCH(1,($C100=reactions[Case])*(J$6=reactions[Node]),0))</f>
        <v>1.5270000000000001E-2</v>
      </c>
      <c r="K100" s="183">
        <f t="array" ref="K100">INDEX(reactions[Fx],MATCH(1,($C100=reactions[Case])*(K$6=reactions[Node]),0))</f>
        <v>0</v>
      </c>
      <c r="L100" s="183">
        <f t="array" ref="L100">INDEX(reactions[Fy],MATCH(1,($C100=reactions[Case])*(L$6=reactions[Node]),0))</f>
        <v>5.0629999999999996E-6</v>
      </c>
      <c r="M100" s="183">
        <f t="array" ref="M100">INDEX(reactions[Fz],MATCH(1,($C100=reactions[Case])*(M$6=reactions[Node]),0))</f>
        <v>1.4749999999999999E-2</v>
      </c>
      <c r="N100" s="183">
        <f t="array" ref="N100">INDEX(reactions[Fx],MATCH(1,($C100=reactions[Case])*(N$6=reactions[Node]),0))</f>
        <v>0</v>
      </c>
      <c r="O100" s="183">
        <f t="array" ref="O100">INDEX(reactions[Fy],MATCH(1,($C100=reactions[Case])*(O$6=reactions[Node]),0))</f>
        <v>0</v>
      </c>
      <c r="P100" s="183">
        <f t="array" ref="P100">INDEX(reactions[Fz],MATCH(1,($C100=reactions[Case])*(P$6=reactions[Node]),0))</f>
        <v>-1.523E-2</v>
      </c>
      <c r="Q100" s="134"/>
    </row>
    <row r="101" spans="1:17" s="104" customFormat="1">
      <c r="A101" s="110" t="s">
        <v>103</v>
      </c>
      <c r="B101" s="110" t="s">
        <v>129</v>
      </c>
      <c r="C101" s="132" t="s">
        <v>194</v>
      </c>
      <c r="D101" s="111" t="str">
        <f>INDEX(cases[Name],MATCH(C101,cases[Case],0))</f>
        <v>Temp Bear Comb 3-1</v>
      </c>
      <c r="E101" s="183">
        <f t="array" ref="E101">INDEX(reactions[Fx],MATCH(1,($C101=reactions[Case])*(E$6=reactions[Node]),0))</f>
        <v>5.0999999999999987E-8</v>
      </c>
      <c r="F101" s="183">
        <f t="array" ref="F101">INDEX(reactions[Fy],MATCH(1,($C101=reactions[Case])*(F$6=reactions[Node]),0))</f>
        <v>2.0499999999999999E-6</v>
      </c>
      <c r="G101" s="183">
        <f t="array" ref="G101">INDEX(reactions[Fz],MATCH(1,($C101=reactions[Case])*(G$6=reactions[Node]),0))</f>
        <v>-3.607E-3</v>
      </c>
      <c r="H101" s="183">
        <f t="array" ref="H101">INDEX(reactions[Fx],MATCH(1,($C101=reactions[Case])*(H$6=reactions[Node]),0))</f>
        <v>0</v>
      </c>
      <c r="I101" s="183">
        <f t="array" ref="I101">INDEX(reactions[Fy],MATCH(1,($C101=reactions[Case])*(I$6=reactions[Node]),0))</f>
        <v>0</v>
      </c>
      <c r="J101" s="183">
        <f t="array" ref="J101">INDEX(reactions[Fz],MATCH(1,($C101=reactions[Case])*(J$6=reactions[Node]),0))</f>
        <v>3.4489999999999998E-3</v>
      </c>
      <c r="K101" s="183">
        <f t="array" ref="K101">INDEX(reactions[Fx],MATCH(1,($C101=reactions[Case])*(K$6=reactions[Node]),0))</f>
        <v>0</v>
      </c>
      <c r="L101" s="183">
        <f t="array" ref="L101">INDEX(reactions[Fy],MATCH(1,($C101=reactions[Case])*(L$6=reactions[Node]),0))</f>
        <v>-2.052E-6</v>
      </c>
      <c r="M101" s="183">
        <f t="array" ref="M101">INDEX(reactions[Fz],MATCH(1,($C101=reactions[Case])*(M$6=reactions[Node]),0))</f>
        <v>3.6240000000000001E-3</v>
      </c>
      <c r="N101" s="183">
        <f t="array" ref="N101">INDEX(reactions[Fx],MATCH(1,($C101=reactions[Case])*(N$6=reactions[Node]),0))</f>
        <v>0</v>
      </c>
      <c r="O101" s="183">
        <f t="array" ref="O101">INDEX(reactions[Fy],MATCH(1,($C101=reactions[Case])*(O$6=reactions[Node]),0))</f>
        <v>0</v>
      </c>
      <c r="P101" s="183">
        <f t="array" ref="P101">INDEX(reactions[Fz],MATCH(1,($C101=reactions[Case])*(P$6=reactions[Node]),0))</f>
        <v>-3.4650000000000002E-3</v>
      </c>
      <c r="Q101" s="134"/>
    </row>
    <row r="102" spans="1:17" s="104" customFormat="1">
      <c r="A102" s="110" t="s">
        <v>103</v>
      </c>
      <c r="B102" s="110" t="s">
        <v>129</v>
      </c>
      <c r="C102" s="132" t="s">
        <v>195</v>
      </c>
      <c r="D102" s="111" t="str">
        <f>INDEX(cases[Name],MATCH(C102,cases[Case],0))</f>
        <v>Temp Bear Comb 3-2</v>
      </c>
      <c r="E102" s="183">
        <f t="array" ref="E102">INDEX(reactions[Fx],MATCH(1,($C102=reactions[Case])*(E$6=reactions[Node]),0))</f>
        <v>-1.628E-7</v>
      </c>
      <c r="F102" s="183">
        <f t="array" ref="F102">INDEX(reactions[Fy],MATCH(1,($C102=reactions[Case])*(F$6=reactions[Node]),0))</f>
        <v>-2.5660000000000001E-6</v>
      </c>
      <c r="G102" s="183">
        <f t="array" ref="G102">INDEX(reactions[Fz],MATCH(1,($C102=reactions[Case])*(G$6=reactions[Node]),0))</f>
        <v>-3.6880000000000003E-2</v>
      </c>
      <c r="H102" s="183">
        <f t="array" ref="H102">INDEX(reactions[Fx],MATCH(1,($C102=reactions[Case])*(H$6=reactions[Node]),0))</f>
        <v>0</v>
      </c>
      <c r="I102" s="183">
        <f t="array" ref="I102">INDEX(reactions[Fy],MATCH(1,($C102=reactions[Case])*(I$6=reactions[Node]),0))</f>
        <v>0</v>
      </c>
      <c r="J102" s="183">
        <f t="array" ref="J102">INDEX(reactions[Fz],MATCH(1,($C102=reactions[Case])*(J$6=reactions[Node]),0))</f>
        <v>3.6970000000000003E-2</v>
      </c>
      <c r="K102" s="183">
        <f t="array" ref="K102">INDEX(reactions[Fx],MATCH(1,($C102=reactions[Case])*(K$6=reactions[Node]),0))</f>
        <v>0</v>
      </c>
      <c r="L102" s="183">
        <f t="array" ref="L102">INDEX(reactions[Fy],MATCH(1,($C102=reactions[Case])*(L$6=reactions[Node]),0))</f>
        <v>2.5289999999999998E-6</v>
      </c>
      <c r="M102" s="183">
        <f t="array" ref="M102">INDEX(reactions[Fz],MATCH(1,($C102=reactions[Case])*(M$6=reactions[Node]),0))</f>
        <v>3.6880000000000003E-2</v>
      </c>
      <c r="N102" s="183">
        <f t="array" ref="N102">INDEX(reactions[Fx],MATCH(1,($C102=reactions[Case])*(N$6=reactions[Node]),0))</f>
        <v>0</v>
      </c>
      <c r="O102" s="183">
        <f t="array" ref="O102">INDEX(reactions[Fy],MATCH(1,($C102=reactions[Case])*(O$6=reactions[Node]),0))</f>
        <v>0</v>
      </c>
      <c r="P102" s="183">
        <f t="array" ref="P102">INDEX(reactions[Fz],MATCH(1,($C102=reactions[Case])*(P$6=reactions[Node]),0))</f>
        <v>-3.6970000000000003E-2</v>
      </c>
      <c r="Q102" s="134"/>
    </row>
    <row r="103" spans="1:17" s="104" customFormat="1">
      <c r="A103" s="110" t="s">
        <v>103</v>
      </c>
      <c r="B103" s="110" t="s">
        <v>129</v>
      </c>
      <c r="C103" s="132" t="s">
        <v>196</v>
      </c>
      <c r="D103" s="111" t="str">
        <f>INDEX(cases[Name],MATCH(C103,cases[Case],0))</f>
        <v>Temp Bear Comb 4-1</v>
      </c>
      <c r="E103" s="183">
        <f t="array" ref="E103">INDEX(reactions[Fx],MATCH(1,($C103=reactions[Case])*(E$6=reactions[Node]),0))</f>
        <v>1.158E-7</v>
      </c>
      <c r="F103" s="183">
        <f t="array" ref="F103">INDEX(reactions[Fy],MATCH(1,($C103=reactions[Case])*(F$6=reactions[Node]),0))</f>
        <v>4.9729999999999997E-6</v>
      </c>
      <c r="G103" s="183">
        <f t="array" ref="G103">INDEX(reactions[Fz],MATCH(1,($C103=reactions[Case])*(G$6=reactions[Node]),0))</f>
        <v>-1.7000000000000001E-2</v>
      </c>
      <c r="H103" s="183">
        <f t="array" ref="H103">INDEX(reactions[Fx],MATCH(1,($C103=reactions[Case])*(H$6=reactions[Node]),0))</f>
        <v>0</v>
      </c>
      <c r="I103" s="183">
        <f t="array" ref="I103">INDEX(reactions[Fy],MATCH(1,($C103=reactions[Case])*(I$6=reactions[Node]),0))</f>
        <v>0</v>
      </c>
      <c r="J103" s="183">
        <f t="array" ref="J103">INDEX(reactions[Fz],MATCH(1,($C103=reactions[Case])*(J$6=reactions[Node]),0))</f>
        <v>1.644E-2</v>
      </c>
      <c r="K103" s="183">
        <f t="array" ref="K103">INDEX(reactions[Fx],MATCH(1,($C103=reactions[Case])*(K$6=reactions[Node]),0))</f>
        <v>0</v>
      </c>
      <c r="L103" s="183">
        <f t="array" ref="L103">INDEX(reactions[Fy],MATCH(1,($C103=reactions[Case])*(L$6=reactions[Node]),0))</f>
        <v>-4.9860000000000002E-6</v>
      </c>
      <c r="M103" s="183">
        <f t="array" ref="M103">INDEX(reactions[Fz],MATCH(1,($C103=reactions[Case])*(M$6=reactions[Node]),0))</f>
        <v>1.7059999999999999E-2</v>
      </c>
      <c r="N103" s="183">
        <f t="array" ref="N103">INDEX(reactions[Fx],MATCH(1,($C103=reactions[Case])*(N$6=reactions[Node]),0))</f>
        <v>0</v>
      </c>
      <c r="O103" s="183">
        <f t="array" ref="O103">INDEX(reactions[Fy],MATCH(1,($C103=reactions[Case])*(O$6=reactions[Node]),0))</f>
        <v>0</v>
      </c>
      <c r="P103" s="183">
        <f t="array" ref="P103">INDEX(reactions[Fz],MATCH(1,($C103=reactions[Case])*(P$6=reactions[Node]),0))</f>
        <v>-1.6500000000000001E-2</v>
      </c>
      <c r="Q103" s="134"/>
    </row>
    <row r="104" spans="1:17" s="104" customFormat="1" ht="15" hidden="1" customHeight="1">
      <c r="A104" s="110" t="s">
        <v>103</v>
      </c>
      <c r="B104" s="110" t="s">
        <v>129</v>
      </c>
      <c r="C104" s="132" t="s">
        <v>197</v>
      </c>
      <c r="D104" s="111" t="str">
        <f>INDEX(cases[Name],MATCH(C104,cases[Case],0))</f>
        <v>Temp Bear Comb 4-2</v>
      </c>
      <c r="E104" s="183">
        <f t="array" ref="E104">INDEX(reactions[Fx],MATCH(1,($C104=reactions[Case])*(E$6=reactions[Node]),0))</f>
        <v>-2.7249999999999999E-7</v>
      </c>
      <c r="F104" s="183">
        <f t="array" ref="F104">INDEX(reactions[Fy],MATCH(1,($C104=reactions[Case])*(F$6=reactions[Node]),0))</f>
        <v>-5.1889999999999998E-6</v>
      </c>
      <c r="G104" s="183">
        <f t="array" ref="G104">INDEX(reactions[Fz],MATCH(1,($C104=reactions[Case])*(G$6=reactions[Node]),0))</f>
        <v>-1.435E-2</v>
      </c>
      <c r="H104" s="183">
        <f t="array" ref="H104">INDEX(reactions[Fx],MATCH(1,($C104=reactions[Case])*(H$6=reactions[Node]),0))</f>
        <v>0</v>
      </c>
      <c r="I104" s="183">
        <f t="array" ref="I104">INDEX(reactions[Fy],MATCH(1,($C104=reactions[Case])*(I$6=reactions[Node]),0))</f>
        <v>0</v>
      </c>
      <c r="J104" s="183">
        <f t="array" ref="J104">INDEX(reactions[Fz],MATCH(1,($C104=reactions[Case])*(J$6=reactions[Node]),0))</f>
        <v>1.4829999999999999E-2</v>
      </c>
      <c r="K104" s="183">
        <f t="array" ref="K104">INDEX(reactions[Fx],MATCH(1,($C104=reactions[Case])*(K$6=reactions[Node]),0))</f>
        <v>0</v>
      </c>
      <c r="L104" s="183">
        <f t="array" ref="L104">INDEX(reactions[Fy],MATCH(1,($C104=reactions[Case])*(L$6=reactions[Node]),0))</f>
        <v>5.0599999999999998E-6</v>
      </c>
      <c r="M104" s="183">
        <f t="array" ref="M104">INDEX(reactions[Fz],MATCH(1,($C104=reactions[Case])*(M$6=reactions[Node]),0))</f>
        <v>1.431E-2</v>
      </c>
      <c r="N104" s="183">
        <f t="array" ref="N104">INDEX(reactions[Fx],MATCH(1,($C104=reactions[Case])*(N$6=reactions[Node]),0))</f>
        <v>0</v>
      </c>
      <c r="O104" s="183">
        <f t="array" ref="O104">INDEX(reactions[Fy],MATCH(1,($C104=reactions[Case])*(O$6=reactions[Node]),0))</f>
        <v>0</v>
      </c>
      <c r="P104" s="183">
        <f t="array" ref="P104">INDEX(reactions[Fz],MATCH(1,($C104=reactions[Case])*(P$6=reactions[Node]),0))</f>
        <v>-1.478E-2</v>
      </c>
      <c r="Q104" s="134"/>
    </row>
    <row r="105" spans="1:17" s="104" customFormat="1">
      <c r="A105" s="110" t="s">
        <v>103</v>
      </c>
      <c r="B105" s="110" t="s">
        <v>129</v>
      </c>
      <c r="C105" s="132" t="s">
        <v>198</v>
      </c>
      <c r="D105" s="111" t="str">
        <f>INDEX(cases[Name],MATCH(C105,cases[Case],0))</f>
        <v>Temp Bear Comb 5-1</v>
      </c>
      <c r="E105" s="183">
        <f t="array" ref="E105">INDEX(reactions[Fx],MATCH(1,($C105=reactions[Case])*(E$6=reactions[Node]),0))</f>
        <v>5.7860000000000003E-8</v>
      </c>
      <c r="F105" s="183">
        <f t="array" ref="F105">INDEX(reactions[Fy],MATCH(1,($C105=reactions[Case])*(F$6=reactions[Node]),0))</f>
        <v>2.03E-6</v>
      </c>
      <c r="G105" s="183">
        <f t="array" ref="G105">INDEX(reactions[Fz],MATCH(1,($C105=reactions[Case])*(G$6=reactions[Node]),0))</f>
        <v>-1.881E-2</v>
      </c>
      <c r="H105" s="183">
        <f t="array" ref="H105">INDEX(reactions[Fx],MATCH(1,($C105=reactions[Case])*(H$6=reactions[Node]),0))</f>
        <v>0</v>
      </c>
      <c r="I105" s="183">
        <f t="array" ref="I105">INDEX(reactions[Fy],MATCH(1,($C105=reactions[Case])*(I$6=reactions[Node]),0))</f>
        <v>0</v>
      </c>
      <c r="J105" s="183">
        <f t="array" ref="J105">INDEX(reactions[Fz],MATCH(1,($C105=reactions[Case])*(J$6=reactions[Node]),0))</f>
        <v>1.8610000000000002E-2</v>
      </c>
      <c r="K105" s="183">
        <f t="array" ref="K105">INDEX(reactions[Fx],MATCH(1,($C105=reactions[Case])*(K$6=reactions[Node]),0))</f>
        <v>0</v>
      </c>
      <c r="L105" s="183">
        <f t="array" ref="L105">INDEX(reactions[Fy],MATCH(1,($C105=reactions[Case])*(L$6=reactions[Node]),0))</f>
        <v>-2.0329999999999998E-6</v>
      </c>
      <c r="M105" s="183">
        <f t="array" ref="M105">INDEX(reactions[Fz],MATCH(1,($C105=reactions[Case])*(M$6=reactions[Node]),0))</f>
        <v>1.883E-2</v>
      </c>
      <c r="N105" s="183">
        <f t="array" ref="N105">INDEX(reactions[Fx],MATCH(1,($C105=reactions[Case])*(N$6=reactions[Node]),0))</f>
        <v>0</v>
      </c>
      <c r="O105" s="183">
        <f t="array" ref="O105">INDEX(reactions[Fy],MATCH(1,($C105=reactions[Case])*(O$6=reactions[Node]),0))</f>
        <v>0</v>
      </c>
      <c r="P105" s="183">
        <f t="array" ref="P105">INDEX(reactions[Fz],MATCH(1,($C105=reactions[Case])*(P$6=reactions[Node]),0))</f>
        <v>-1.8630000000000001E-2</v>
      </c>
      <c r="Q105" s="134"/>
    </row>
    <row r="106" spans="1:17" s="104" customFormat="1">
      <c r="A106" s="110" t="s">
        <v>103</v>
      </c>
      <c r="B106" s="110" t="s">
        <v>129</v>
      </c>
      <c r="C106" s="132" t="s">
        <v>199</v>
      </c>
      <c r="D106" s="111" t="str">
        <f>INDEX(cases[Name],MATCH(C106,cases[Case],0))</f>
        <v>Temp Bear Comb 5-2</v>
      </c>
      <c r="E106" s="183">
        <f t="array" ref="E106">INDEX(reactions[Fx],MATCH(1,($C106=reactions[Case])*(E$6=reactions[Node]),0))</f>
        <v>-1.6969999999999999E-7</v>
      </c>
      <c r="F106" s="183">
        <f t="array" ref="F106">INDEX(reactions[Fy],MATCH(1,($C106=reactions[Case])*(F$6=reactions[Node]),0))</f>
        <v>-2.5459999999999998E-6</v>
      </c>
      <c r="G106" s="183">
        <f t="array" ref="G106">INDEX(reactions[Fz],MATCH(1,($C106=reactions[Case])*(G$6=reactions[Node]),0))</f>
        <v>-2.1669999999999998E-2</v>
      </c>
      <c r="H106" s="183">
        <f t="array" ref="H106">INDEX(reactions[Fx],MATCH(1,($C106=reactions[Case])*(H$6=reactions[Node]),0))</f>
        <v>0</v>
      </c>
      <c r="I106" s="183">
        <f t="array" ref="I106">INDEX(reactions[Fy],MATCH(1,($C106=reactions[Case])*(I$6=reactions[Node]),0))</f>
        <v>0</v>
      </c>
      <c r="J106" s="183">
        <f t="array" ref="J106">INDEX(reactions[Fz],MATCH(1,($C106=reactions[Case])*(J$6=reactions[Node]),0))</f>
        <v>2.18E-2</v>
      </c>
      <c r="K106" s="183">
        <f t="array" ref="K106">INDEX(reactions[Fx],MATCH(1,($C106=reactions[Case])*(K$6=reactions[Node]),0))</f>
        <v>0</v>
      </c>
      <c r="L106" s="183">
        <f t="array" ref="L106">INDEX(reactions[Fy],MATCH(1,($C106=reactions[Case])*(L$6=reactions[Node]),0))</f>
        <v>2.509E-6</v>
      </c>
      <c r="M106" s="183">
        <f t="array" ref="M106">INDEX(reactions[Fz],MATCH(1,($C106=reactions[Case])*(M$6=reactions[Node]),0))</f>
        <v>2.1669999999999998E-2</v>
      </c>
      <c r="N106" s="183">
        <f t="array" ref="N106">INDEX(reactions[Fx],MATCH(1,($C106=reactions[Case])*(N$6=reactions[Node]),0))</f>
        <v>0</v>
      </c>
      <c r="O106" s="183">
        <f t="array" ref="O106">INDEX(reactions[Fy],MATCH(1,($C106=reactions[Case])*(O$6=reactions[Node]),0))</f>
        <v>0</v>
      </c>
      <c r="P106" s="183">
        <f t="array" ref="P106">INDEX(reactions[Fz],MATCH(1,($C106=reactions[Case])*(P$6=reactions[Node]),0))</f>
        <v>-2.18E-2</v>
      </c>
      <c r="Q106" s="134"/>
    </row>
    <row r="107" spans="1:17" s="104" customFormat="1">
      <c r="A107" s="110" t="s">
        <v>103</v>
      </c>
      <c r="B107" s="110" t="s">
        <v>129</v>
      </c>
      <c r="C107" s="132" t="s">
        <v>200</v>
      </c>
      <c r="D107" s="111" t="str">
        <f>INDEX(cases[Name],MATCH(C107,cases[Case],0))</f>
        <v>Temp Bear Comb 6-1</v>
      </c>
      <c r="E107" s="183">
        <f t="array" ref="E107">INDEX(reactions[Fx],MATCH(1,($C107=reactions[Case])*(E$6=reactions[Node]),0))</f>
        <v>5.683E-8</v>
      </c>
      <c r="F107" s="183">
        <f t="array" ref="F107">INDEX(reactions[Fy],MATCH(1,($C107=reactions[Case])*(F$6=reactions[Node]),0))</f>
        <v>2.0310000000000001E-6</v>
      </c>
      <c r="G107" s="183">
        <f t="array" ref="G107">INDEX(reactions[Fz],MATCH(1,($C107=reactions[Case])*(G$6=reactions[Node]),0))</f>
        <v>-1.866E-2</v>
      </c>
      <c r="H107" s="183">
        <f t="array" ref="H107">INDEX(reactions[Fx],MATCH(1,($C107=reactions[Case])*(H$6=reactions[Node]),0))</f>
        <v>0</v>
      </c>
      <c r="I107" s="183">
        <f t="array" ref="I107">INDEX(reactions[Fy],MATCH(1,($C107=reactions[Case])*(I$6=reactions[Node]),0))</f>
        <v>0</v>
      </c>
      <c r="J107" s="183">
        <f t="array" ref="J107">INDEX(reactions[Fz],MATCH(1,($C107=reactions[Case])*(J$6=reactions[Node]),0))</f>
        <v>1.8460000000000001E-2</v>
      </c>
      <c r="K107" s="183">
        <f t="array" ref="K107">INDEX(reactions[Fx],MATCH(1,($C107=reactions[Case])*(K$6=reactions[Node]),0))</f>
        <v>0</v>
      </c>
      <c r="L107" s="183">
        <f t="array" ref="L107">INDEX(reactions[Fy],MATCH(1,($C107=reactions[Case])*(L$6=reactions[Node]),0))</f>
        <v>-2.0339999999999999E-6</v>
      </c>
      <c r="M107" s="183">
        <f t="array" ref="M107">INDEX(reactions[Fz],MATCH(1,($C107=reactions[Case])*(M$6=reactions[Node]),0))</f>
        <v>1.8669999999999999E-2</v>
      </c>
      <c r="N107" s="183">
        <f t="array" ref="N107">INDEX(reactions[Fx],MATCH(1,($C107=reactions[Case])*(N$6=reactions[Node]),0))</f>
        <v>0</v>
      </c>
      <c r="O107" s="183">
        <f t="array" ref="O107">INDEX(reactions[Fy],MATCH(1,($C107=reactions[Case])*(O$6=reactions[Node]),0))</f>
        <v>0</v>
      </c>
      <c r="P107" s="183">
        <f t="array" ref="P107">INDEX(reactions[Fz],MATCH(1,($C107=reactions[Case])*(P$6=reactions[Node]),0))</f>
        <v>-1.847E-2</v>
      </c>
      <c r="Q107" s="134"/>
    </row>
    <row r="108" spans="1:17" s="104" customFormat="1">
      <c r="A108" s="110" t="s">
        <v>103</v>
      </c>
      <c r="B108" s="110" t="s">
        <v>129</v>
      </c>
      <c r="C108" s="132" t="s">
        <v>201</v>
      </c>
      <c r="D108" s="111" t="str">
        <f>INDEX(cases[Name],MATCH(C108,cases[Case],0))</f>
        <v>Temp Bear Comb 6-2</v>
      </c>
      <c r="E108" s="183">
        <f t="array" ref="E108">INDEX(reactions[Fx],MATCH(1,($C108=reactions[Case])*(E$6=reactions[Node]),0))</f>
        <v>-1.687E-7</v>
      </c>
      <c r="F108" s="183">
        <f t="array" ref="F108">INDEX(reactions[Fy],MATCH(1,($C108=reactions[Case])*(F$6=reactions[Node]),0))</f>
        <v>-2.5469999999999999E-6</v>
      </c>
      <c r="G108" s="183">
        <f t="array" ref="G108">INDEX(reactions[Fz],MATCH(1,($C108=reactions[Case])*(G$6=reactions[Node]),0))</f>
        <v>-2.1829999999999999E-2</v>
      </c>
      <c r="H108" s="183">
        <f t="array" ref="H108">INDEX(reactions[Fx],MATCH(1,($C108=reactions[Case])*(H$6=reactions[Node]),0))</f>
        <v>0</v>
      </c>
      <c r="I108" s="183">
        <f t="array" ref="I108">INDEX(reactions[Fy],MATCH(1,($C108=reactions[Case])*(I$6=reactions[Node]),0))</f>
        <v>0</v>
      </c>
      <c r="J108" s="183">
        <f t="array" ref="J108">INDEX(reactions[Fz],MATCH(1,($C108=reactions[Case])*(J$6=reactions[Node]),0))</f>
        <v>2.196E-2</v>
      </c>
      <c r="K108" s="183">
        <f t="array" ref="K108">INDEX(reactions[Fx],MATCH(1,($C108=reactions[Case])*(K$6=reactions[Node]),0))</f>
        <v>0</v>
      </c>
      <c r="L108" s="183">
        <f t="array" ref="L108">INDEX(reactions[Fy],MATCH(1,($C108=reactions[Case])*(L$6=reactions[Node]),0))</f>
        <v>2.5100000000000001E-6</v>
      </c>
      <c r="M108" s="183">
        <f t="array" ref="M108">INDEX(reactions[Fz],MATCH(1,($C108=reactions[Case])*(M$6=reactions[Node]),0))</f>
        <v>2.1829999999999999E-2</v>
      </c>
      <c r="N108" s="183">
        <f t="array" ref="N108">INDEX(reactions[Fx],MATCH(1,($C108=reactions[Case])*(N$6=reactions[Node]),0))</f>
        <v>0</v>
      </c>
      <c r="O108" s="183">
        <f t="array" ref="O108">INDEX(reactions[Fy],MATCH(1,($C108=reactions[Case])*(O$6=reactions[Node]),0))</f>
        <v>0</v>
      </c>
      <c r="P108" s="183">
        <f t="array" ref="P108">INDEX(reactions[Fz],MATCH(1,($C108=reactions[Case])*(P$6=reactions[Node]),0))</f>
        <v>-2.196E-2</v>
      </c>
      <c r="Q108" s="134"/>
    </row>
    <row r="109" spans="1:17" s="104" customFormat="1">
      <c r="A109" s="110" t="s">
        <v>103</v>
      </c>
      <c r="B109" s="110" t="s">
        <v>129</v>
      </c>
      <c r="C109" s="132" t="s">
        <v>202</v>
      </c>
      <c r="D109" s="111" t="str">
        <f>INDEX(cases[Name],MATCH(C109,cases[Case],0))</f>
        <v>Temp Bear Comb 7-1</v>
      </c>
      <c r="E109" s="183">
        <f t="array" ref="E109">INDEX(reactions[Fx],MATCH(1,($C109=reactions[Case])*(E$6=reactions[Node]),0))</f>
        <v>1.3540000000000001E-7</v>
      </c>
      <c r="F109" s="183">
        <f t="array" ref="F109">INDEX(reactions[Fy],MATCH(1,($C109=reactions[Case])*(F$6=reactions[Node]),0))</f>
        <v>4.916E-6</v>
      </c>
      <c r="G109" s="183">
        <f t="array" ref="G109">INDEX(reactions[Fz],MATCH(1,($C109=reactions[Case])*(G$6=reactions[Node]),0))</f>
        <v>-6.0440000000000001E-2</v>
      </c>
      <c r="H109" s="183">
        <f t="array" ref="H109">INDEX(reactions[Fx],MATCH(1,($C109=reactions[Case])*(H$6=reactions[Node]),0))</f>
        <v>0</v>
      </c>
      <c r="I109" s="183">
        <f t="array" ref="I109">INDEX(reactions[Fy],MATCH(1,($C109=reactions[Case])*(I$6=reactions[Node]),0))</f>
        <v>0</v>
      </c>
      <c r="J109" s="183">
        <f t="array" ref="J109">INDEX(reactions[Fz],MATCH(1,($C109=reactions[Case])*(J$6=reactions[Node]),0))</f>
        <v>5.9760000000000001E-2</v>
      </c>
      <c r="K109" s="183">
        <f t="array" ref="K109">INDEX(reactions[Fx],MATCH(1,($C109=reactions[Case])*(K$6=reactions[Node]),0))</f>
        <v>0</v>
      </c>
      <c r="L109" s="183">
        <f t="array" ref="L109">INDEX(reactions[Fy],MATCH(1,($C109=reactions[Case])*(L$6=reactions[Node]),0))</f>
        <v>-4.9300000000000002E-6</v>
      </c>
      <c r="M109" s="183">
        <f t="array" ref="M109">INDEX(reactions[Fz],MATCH(1,($C109=reactions[Case])*(M$6=reactions[Node]),0))</f>
        <v>6.0499999999999998E-2</v>
      </c>
      <c r="N109" s="183">
        <f t="array" ref="N109">INDEX(reactions[Fx],MATCH(1,($C109=reactions[Case])*(N$6=reactions[Node]),0))</f>
        <v>0</v>
      </c>
      <c r="O109" s="183">
        <f t="array" ref="O109">INDEX(reactions[Fy],MATCH(1,($C109=reactions[Case])*(O$6=reactions[Node]),0))</f>
        <v>0</v>
      </c>
      <c r="P109" s="183">
        <f t="array" ref="P109">INDEX(reactions[Fz],MATCH(1,($C109=reactions[Case])*(P$6=reactions[Node]),0))</f>
        <v>-5.9829999999999987E-2</v>
      </c>
      <c r="Q109" s="134"/>
    </row>
    <row r="110" spans="1:17" s="104" customFormat="1">
      <c r="A110" s="110" t="s">
        <v>103</v>
      </c>
      <c r="B110" s="110" t="s">
        <v>129</v>
      </c>
      <c r="C110" s="132" t="s">
        <v>203</v>
      </c>
      <c r="D110" s="111" t="str">
        <f>INDEX(cases[Name],MATCH(C110,cases[Case],0))</f>
        <v>Temp Bear Comb 7-2</v>
      </c>
      <c r="E110" s="183">
        <f t="array" ref="E110">INDEX(reactions[Fx],MATCH(1,($C110=reactions[Case])*(E$6=reactions[Node]),0))</f>
        <v>-2.9209999999999998E-7</v>
      </c>
      <c r="F110" s="183">
        <f t="array" ref="F110">INDEX(reactions[Fy],MATCH(1,($C110=reactions[Case])*(F$6=reactions[Node]),0))</f>
        <v>-5.1320000000000002E-6</v>
      </c>
      <c r="G110" s="183">
        <f t="array" ref="G110">INDEX(reactions[Fz],MATCH(1,($C110=reactions[Case])*(G$6=reactions[Node]),0))</f>
        <v>2.9090000000000001E-2</v>
      </c>
      <c r="H110" s="183">
        <f t="array" ref="H110">INDEX(reactions[Fx],MATCH(1,($C110=reactions[Case])*(H$6=reactions[Node]),0))</f>
        <v>0</v>
      </c>
      <c r="I110" s="183">
        <f t="array" ref="I110">INDEX(reactions[Fy],MATCH(1,($C110=reactions[Case])*(I$6=reactions[Node]),0))</f>
        <v>0</v>
      </c>
      <c r="J110" s="183">
        <f t="array" ref="J110">INDEX(reactions[Fz],MATCH(1,($C110=reactions[Case])*(J$6=reactions[Node]),0))</f>
        <v>-2.8490000000000001E-2</v>
      </c>
      <c r="K110" s="183">
        <f t="array" ref="K110">INDEX(reactions[Fx],MATCH(1,($C110=reactions[Case])*(K$6=reactions[Node]),0))</f>
        <v>0</v>
      </c>
      <c r="L110" s="183">
        <f t="array" ref="L110">INDEX(reactions[Fy],MATCH(1,($C110=reactions[Case])*(L$6=reactions[Node]),0))</f>
        <v>5.0039999999999999E-6</v>
      </c>
      <c r="M110" s="183">
        <f t="array" ref="M110">INDEX(reactions[Fz],MATCH(1,($C110=reactions[Case])*(M$6=reactions[Node]),0))</f>
        <v>-2.913E-2</v>
      </c>
      <c r="N110" s="183">
        <f t="array" ref="N110">INDEX(reactions[Fx],MATCH(1,($C110=reactions[Case])*(N$6=reactions[Node]),0))</f>
        <v>0</v>
      </c>
      <c r="O110" s="183">
        <f t="array" ref="O110">INDEX(reactions[Fy],MATCH(1,($C110=reactions[Case])*(O$6=reactions[Node]),0))</f>
        <v>0</v>
      </c>
      <c r="P110" s="183">
        <f t="array" ref="P110">INDEX(reactions[Fz],MATCH(1,($C110=reactions[Case])*(P$6=reactions[Node]),0))</f>
        <v>2.8539999999999999E-2</v>
      </c>
      <c r="Q110" s="134"/>
    </row>
    <row r="111" spans="1:17" s="104" customFormat="1">
      <c r="A111" s="110" t="s">
        <v>103</v>
      </c>
      <c r="B111" s="110" t="s">
        <v>129</v>
      </c>
      <c r="C111" s="132" t="s">
        <v>204</v>
      </c>
      <c r="D111" s="111" t="str">
        <f>INDEX(cases[Name],MATCH(C111,cases[Case],0))</f>
        <v>Temp Bear Comb 8-1</v>
      </c>
      <c r="E111" s="183">
        <f t="array" ref="E111">INDEX(reactions[Fx],MATCH(1,($C111=reactions[Case])*(E$6=reactions[Node]),0))</f>
        <v>1.325E-7</v>
      </c>
      <c r="F111" s="183">
        <f t="array" ref="F111">INDEX(reactions[Fy],MATCH(1,($C111=reactions[Case])*(F$6=reactions[Node]),0))</f>
        <v>4.9189999999999998E-6</v>
      </c>
      <c r="G111" s="183">
        <f t="array" ref="G111">INDEX(reactions[Fz],MATCH(1,($C111=reactions[Case])*(G$6=reactions[Node]),0))</f>
        <v>-0.06</v>
      </c>
      <c r="H111" s="183">
        <f t="array" ref="H111">INDEX(reactions[Fx],MATCH(1,($C111=reactions[Case])*(H$6=reactions[Node]),0))</f>
        <v>0</v>
      </c>
      <c r="I111" s="183">
        <f t="array" ref="I111">INDEX(reactions[Fy],MATCH(1,($C111=reactions[Case])*(I$6=reactions[Node]),0))</f>
        <v>0</v>
      </c>
      <c r="J111" s="183">
        <f t="array" ref="J111">INDEX(reactions[Fz],MATCH(1,($C111=reactions[Case])*(J$6=reactions[Node]),0))</f>
        <v>5.9319999999999998E-2</v>
      </c>
      <c r="K111" s="183">
        <f t="array" ref="K111">INDEX(reactions[Fx],MATCH(1,($C111=reactions[Case])*(K$6=reactions[Node]),0))</f>
        <v>0</v>
      </c>
      <c r="L111" s="183">
        <f t="array" ref="L111">INDEX(reactions[Fy],MATCH(1,($C111=reactions[Case])*(L$6=reactions[Node]),0))</f>
        <v>-4.933E-6</v>
      </c>
      <c r="M111" s="183">
        <f t="array" ref="M111">INDEX(reactions[Fz],MATCH(1,($C111=reactions[Case])*(M$6=reactions[Node]),0))</f>
        <v>6.0060000000000002E-2</v>
      </c>
      <c r="N111" s="183">
        <f t="array" ref="N111">INDEX(reactions[Fx],MATCH(1,($C111=reactions[Case])*(N$6=reactions[Node]),0))</f>
        <v>0</v>
      </c>
      <c r="O111" s="183">
        <f t="array" ref="O111">INDEX(reactions[Fy],MATCH(1,($C111=reactions[Case])*(O$6=reactions[Node]),0))</f>
        <v>0</v>
      </c>
      <c r="P111" s="183">
        <f t="array" ref="P111">INDEX(reactions[Fz],MATCH(1,($C111=reactions[Case])*(P$6=reactions[Node]),0))</f>
        <v>-5.9380000000000002E-2</v>
      </c>
      <c r="Q111" s="134"/>
    </row>
    <row r="112" spans="1:17" s="104" customFormat="1">
      <c r="A112" s="110" t="s">
        <v>103</v>
      </c>
      <c r="B112" s="110" t="s">
        <v>129</v>
      </c>
      <c r="C112" s="132" t="s">
        <v>205</v>
      </c>
      <c r="D112" s="111" t="str">
        <f>INDEX(cases[Name],MATCH(C112,cases[Case],0))</f>
        <v>Temp Bear Comb 8-2</v>
      </c>
      <c r="E112" s="183">
        <f t="array" ref="E112">INDEX(reactions[Fx],MATCH(1,($C112=reactions[Case])*(E$6=reactions[Node]),0))</f>
        <v>-2.8920000000000002E-7</v>
      </c>
      <c r="F112" s="183">
        <f t="array" ref="F112">INDEX(reactions[Fy],MATCH(1,($C112=reactions[Case])*(F$6=reactions[Node]),0))</f>
        <v>-5.135E-6</v>
      </c>
      <c r="G112" s="183">
        <f t="array" ref="G112">INDEX(reactions[Fz],MATCH(1,($C112=reactions[Case])*(G$6=reactions[Node]),0))</f>
        <v>2.8639999999999999E-2</v>
      </c>
      <c r="H112" s="183">
        <f t="array" ref="H112">INDEX(reactions[Fx],MATCH(1,($C112=reactions[Case])*(H$6=reactions[Node]),0))</f>
        <v>0</v>
      </c>
      <c r="I112" s="183">
        <f t="array" ref="I112">INDEX(reactions[Fy],MATCH(1,($C112=reactions[Case])*(I$6=reactions[Node]),0))</f>
        <v>0</v>
      </c>
      <c r="J112" s="183">
        <f t="array" ref="J112">INDEX(reactions[Fz],MATCH(1,($C112=reactions[Case])*(J$6=reactions[Node]),0))</f>
        <v>-2.8049999999999999E-2</v>
      </c>
      <c r="K112" s="183">
        <f t="array" ref="K112">INDEX(reactions[Fx],MATCH(1,($C112=reactions[Case])*(K$6=reactions[Node]),0))</f>
        <v>0</v>
      </c>
      <c r="L112" s="183">
        <f t="array" ref="L112">INDEX(reactions[Fy],MATCH(1,($C112=reactions[Case])*(L$6=reactions[Node]),0))</f>
        <v>5.0069999999999997E-6</v>
      </c>
      <c r="M112" s="183">
        <f t="array" ref="M112">INDEX(reactions[Fz],MATCH(1,($C112=reactions[Case])*(M$6=reactions[Node]),0))</f>
        <v>-2.869E-2</v>
      </c>
      <c r="N112" s="183">
        <f t="array" ref="N112">INDEX(reactions[Fx],MATCH(1,($C112=reactions[Case])*(N$6=reactions[Node]),0))</f>
        <v>0</v>
      </c>
      <c r="O112" s="183">
        <f t="array" ref="O112">INDEX(reactions[Fy],MATCH(1,($C112=reactions[Case])*(O$6=reactions[Node]),0))</f>
        <v>0</v>
      </c>
      <c r="P112" s="183">
        <f t="array" ref="P112">INDEX(reactions[Fz],MATCH(1,($C112=reactions[Case])*(P$6=reactions[Node]),0))</f>
        <v>2.81E-2</v>
      </c>
      <c r="Q112" s="134"/>
    </row>
    <row r="113" spans="1:17" s="104" customFormat="1">
      <c r="A113" s="110" t="s">
        <v>103</v>
      </c>
      <c r="B113" s="110" t="s">
        <v>129</v>
      </c>
      <c r="C113" s="132" t="s">
        <v>206</v>
      </c>
      <c r="D113" s="111" t="str">
        <f>INDEX(cases[Name],MATCH(C113,cases[Case],0))</f>
        <v>Temp Bear Comb 9-1</v>
      </c>
      <c r="E113" s="183">
        <f t="array" ref="E113">INDEX(reactions[Fx],MATCH(1,($C113=reactions[Case])*(E$6=reactions[Node]),0))</f>
        <v>-1.037E-7</v>
      </c>
      <c r="F113" s="183">
        <f t="array" ref="F113">INDEX(reactions[Fy],MATCH(1,($C113=reactions[Case])*(F$6=reactions[Node]),0))</f>
        <v>3.698E-6</v>
      </c>
      <c r="G113" s="183">
        <f t="array" ref="G113">INDEX(reactions[Fz],MATCH(1,($C113=reactions[Case])*(G$6=reactions[Node]),0))</f>
        <v>-3.448</v>
      </c>
      <c r="H113" s="183">
        <f t="array" ref="H113">INDEX(reactions[Fx],MATCH(1,($C113=reactions[Case])*(H$6=reactions[Node]),0))</f>
        <v>0</v>
      </c>
      <c r="I113" s="183">
        <f t="array" ref="I113">INDEX(reactions[Fy],MATCH(1,($C113=reactions[Case])*(I$6=reactions[Node]),0))</f>
        <v>0</v>
      </c>
      <c r="J113" s="183">
        <f t="array" ref="J113">INDEX(reactions[Fz],MATCH(1,($C113=reactions[Case])*(J$6=reactions[Node]),0))</f>
        <v>3.4489999999999998</v>
      </c>
      <c r="K113" s="183">
        <f t="array" ref="K113">INDEX(reactions[Fx],MATCH(1,($C113=reactions[Case])*(K$6=reactions[Node]),0))</f>
        <v>0</v>
      </c>
      <c r="L113" s="183">
        <f t="array" ref="L113">INDEX(reactions[Fy],MATCH(1,($C113=reactions[Case])*(L$6=reactions[Node]),0))</f>
        <v>-3.8139999999999998E-6</v>
      </c>
      <c r="M113" s="183">
        <f t="array" ref="M113">INDEX(reactions[Fz],MATCH(1,($C113=reactions[Case])*(M$6=reactions[Node]),0))</f>
        <v>3.4470000000000001</v>
      </c>
      <c r="N113" s="183">
        <f t="array" ref="N113">INDEX(reactions[Fx],MATCH(1,($C113=reactions[Case])*(N$6=reactions[Node]),0))</f>
        <v>0</v>
      </c>
      <c r="O113" s="183">
        <f t="array" ref="O113">INDEX(reactions[Fy],MATCH(1,($C113=reactions[Case])*(O$6=reactions[Node]),0))</f>
        <v>0</v>
      </c>
      <c r="P113" s="183">
        <f t="array" ref="P113">INDEX(reactions[Fz],MATCH(1,($C113=reactions[Case])*(P$6=reactions[Node]),0))</f>
        <v>-3.448</v>
      </c>
      <c r="Q113" s="134"/>
    </row>
    <row r="114" spans="1:17" s="104" customFormat="1">
      <c r="A114" s="110" t="s">
        <v>103</v>
      </c>
      <c r="B114" s="110" t="s">
        <v>129</v>
      </c>
      <c r="C114" s="132" t="s">
        <v>207</v>
      </c>
      <c r="D114" s="111" t="str">
        <f>INDEX(cases[Name],MATCH(C114,cases[Case],0))</f>
        <v>Temp Bear Comb 9-2</v>
      </c>
      <c r="E114" s="183">
        <f t="array" ref="E114">INDEX(reactions[Fx],MATCH(1,($C114=reactions[Case])*(E$6=reactions[Node]),0))</f>
        <v>-8.4829999999999986E-8</v>
      </c>
      <c r="F114" s="183">
        <f t="array" ref="F114">INDEX(reactions[Fy],MATCH(1,($C114=reactions[Case])*(F$6=reactions[Node]),0))</f>
        <v>-5.1439999999999994E-6</v>
      </c>
      <c r="G114" s="183">
        <f t="array" ref="G114">INDEX(reactions[Fz],MATCH(1,($C114=reactions[Case])*(G$6=reactions[Node]),0))</f>
        <v>7.7290000000000006E-3</v>
      </c>
      <c r="H114" s="183">
        <f t="array" ref="H114">INDEX(reactions[Fx],MATCH(1,($C114=reactions[Case])*(H$6=reactions[Node]),0))</f>
        <v>0</v>
      </c>
      <c r="I114" s="183">
        <f t="array" ref="I114">INDEX(reactions[Fy],MATCH(1,($C114=reactions[Case])*(I$6=reactions[Node]),0))</f>
        <v>0</v>
      </c>
      <c r="J114" s="183">
        <f t="array" ref="J114">INDEX(reactions[Fz],MATCH(1,($C114=reactions[Case])*(J$6=reactions[Node]),0))</f>
        <v>-7.5230000000000002E-3</v>
      </c>
      <c r="K114" s="183">
        <f t="array" ref="K114">INDEX(reactions[Fx],MATCH(1,($C114=reactions[Case])*(K$6=reactions[Node]),0))</f>
        <v>0</v>
      </c>
      <c r="L114" s="183">
        <f t="array" ref="L114">INDEX(reactions[Fy],MATCH(1,($C114=reactions[Case])*(L$6=reactions[Node]),0))</f>
        <v>5.1630000000000004E-6</v>
      </c>
      <c r="M114" s="183">
        <f t="array" ref="M114">INDEX(reactions[Fz],MATCH(1,($C114=reactions[Case])*(M$6=reactions[Node]),0))</f>
        <v>-6.7329999999999994E-3</v>
      </c>
      <c r="N114" s="183">
        <f t="array" ref="N114">INDEX(reactions[Fx],MATCH(1,($C114=reactions[Case])*(N$6=reactions[Node]),0))</f>
        <v>0</v>
      </c>
      <c r="O114" s="183">
        <f t="array" ref="O114">INDEX(reactions[Fy],MATCH(1,($C114=reactions[Case])*(O$6=reactions[Node]),0))</f>
        <v>0</v>
      </c>
      <c r="P114" s="183">
        <f t="array" ref="P114">INDEX(reactions[Fz],MATCH(1,($C114=reactions[Case])*(P$6=reactions[Node]),0))</f>
        <v>6.5260000000000014E-3</v>
      </c>
      <c r="Q114" s="134"/>
    </row>
    <row r="115" spans="1:17" s="104" customFormat="1">
      <c r="A115" s="110" t="s">
        <v>103</v>
      </c>
      <c r="B115" s="110" t="s">
        <v>129</v>
      </c>
      <c r="C115" s="132" t="s">
        <v>208</v>
      </c>
      <c r="D115" s="111" t="str">
        <f>INDEX(cases[Name],MATCH(C115,cases[Case],0))</f>
        <v>Temp Bear Comb 10-1</v>
      </c>
      <c r="E115" s="183">
        <f t="array" ref="E115">INDEX(reactions[Fx],MATCH(1,($C115=reactions[Case])*(E$6=reactions[Node]),0))</f>
        <v>-2.2600000000000001E-7</v>
      </c>
      <c r="F115" s="183">
        <f t="array" ref="F115">INDEX(reactions[Fy],MATCH(1,($C115=reactions[Case])*(F$6=reactions[Node]),0))</f>
        <v>-4.9259999999999995E-7</v>
      </c>
      <c r="G115" s="183">
        <f t="array" ref="G115">INDEX(reactions[Fz],MATCH(1,($C115=reactions[Case])*(G$6=reactions[Node]),0))</f>
        <v>-2.573</v>
      </c>
      <c r="H115" s="183">
        <f t="array" ref="H115">INDEX(reactions[Fx],MATCH(1,($C115=reactions[Case])*(H$6=reactions[Node]),0))</f>
        <v>0</v>
      </c>
      <c r="I115" s="183">
        <f t="array" ref="I115">INDEX(reactions[Fy],MATCH(1,($C115=reactions[Case])*(I$6=reactions[Node]),0))</f>
        <v>0</v>
      </c>
      <c r="J115" s="183">
        <f t="array" ref="J115">INDEX(reactions[Fz],MATCH(1,($C115=reactions[Case])*(J$6=reactions[Node]),0))</f>
        <v>2.5739999999999998</v>
      </c>
      <c r="K115" s="183">
        <f t="array" ref="K115">INDEX(reactions[Fx],MATCH(1,($C115=reactions[Case])*(K$6=reactions[Node]),0))</f>
        <v>0</v>
      </c>
      <c r="L115" s="183">
        <f t="array" ref="L115">INDEX(reactions[Fy],MATCH(1,($C115=reactions[Case])*(L$6=reactions[Node]),0))</f>
        <v>3.0460000000000001E-7</v>
      </c>
      <c r="M115" s="183">
        <f t="array" ref="M115">INDEX(reactions[Fz],MATCH(1,($C115=reactions[Case])*(M$6=reactions[Node]),0))</f>
        <v>2.573</v>
      </c>
      <c r="N115" s="183">
        <f t="array" ref="N115">INDEX(reactions[Fx],MATCH(1,($C115=reactions[Case])*(N$6=reactions[Node]),0))</f>
        <v>0</v>
      </c>
      <c r="O115" s="183">
        <f t="array" ref="O115">INDEX(reactions[Fy],MATCH(1,($C115=reactions[Case])*(O$6=reactions[Node]),0))</f>
        <v>0</v>
      </c>
      <c r="P115" s="183">
        <f t="array" ref="P115">INDEX(reactions[Fz],MATCH(1,($C115=reactions[Case])*(P$6=reactions[Node]),0))</f>
        <v>-2.573</v>
      </c>
      <c r="Q115" s="134"/>
    </row>
    <row r="116" spans="1:17" s="104" customFormat="1">
      <c r="A116" s="110" t="s">
        <v>103</v>
      </c>
      <c r="B116" s="110" t="s">
        <v>129</v>
      </c>
      <c r="C116" s="132" t="s">
        <v>209</v>
      </c>
      <c r="D116" s="111" t="str">
        <f>INDEX(cases[Name],MATCH(C116,cases[Case],0))</f>
        <v>Temp Bear Comb 10-2</v>
      </c>
      <c r="E116" s="183">
        <f t="array" ref="E116">INDEX(reactions[Fx],MATCH(1,($C116=reactions[Case])*(E$6=reactions[Node]),0))</f>
        <v>-2.1190000000000001E-7</v>
      </c>
      <c r="F116" s="183">
        <f t="array" ref="F116">INDEX(reactions[Fy],MATCH(1,($C116=reactions[Case])*(F$6=reactions[Node]),0))</f>
        <v>-7.1239999999999999E-6</v>
      </c>
      <c r="G116" s="183">
        <f t="array" ref="G116">INDEX(reactions[Fz],MATCH(1,($C116=reactions[Case])*(G$6=reactions[Node]),0))</f>
        <v>1.8780000000000002E-2</v>
      </c>
      <c r="H116" s="183">
        <f t="array" ref="H116">INDEX(reactions[Fx],MATCH(1,($C116=reactions[Case])*(H$6=reactions[Node]),0))</f>
        <v>0</v>
      </c>
      <c r="I116" s="183">
        <f t="array" ref="I116">INDEX(reactions[Fy],MATCH(1,($C116=reactions[Case])*(I$6=reactions[Node]),0))</f>
        <v>0</v>
      </c>
      <c r="J116" s="183">
        <f t="array" ref="J116">INDEX(reactions[Fz],MATCH(1,($C116=reactions[Case])*(J$6=reactions[Node]),0))</f>
        <v>-1.821E-2</v>
      </c>
      <c r="K116" s="183">
        <f t="array" ref="K116">INDEX(reactions[Fx],MATCH(1,($C116=reactions[Case])*(K$6=reactions[Node]),0))</f>
        <v>0</v>
      </c>
      <c r="L116" s="183">
        <f t="array" ref="L116">INDEX(reactions[Fy],MATCH(1,($C116=reactions[Case])*(L$6=reactions[Node]),0))</f>
        <v>7.0379999999999994E-6</v>
      </c>
      <c r="M116" s="183">
        <f t="array" ref="M116">INDEX(reactions[Fz],MATCH(1,($C116=reactions[Case])*(M$6=reactions[Node]),0))</f>
        <v>-1.8069999999999999E-2</v>
      </c>
      <c r="N116" s="183">
        <f t="array" ref="N116">INDEX(reactions[Fx],MATCH(1,($C116=reactions[Case])*(N$6=reactions[Node]),0))</f>
        <v>0</v>
      </c>
      <c r="O116" s="183">
        <f t="array" ref="O116">INDEX(reactions[Fy],MATCH(1,($C116=reactions[Case])*(O$6=reactions[Node]),0))</f>
        <v>0</v>
      </c>
      <c r="P116" s="183">
        <f t="array" ref="P116">INDEX(reactions[Fz],MATCH(1,($C116=reactions[Case])*(P$6=reactions[Node]),0))</f>
        <v>1.7510000000000001E-2</v>
      </c>
      <c r="Q116" s="134"/>
    </row>
    <row r="117" spans="1:17" s="104" customFormat="1">
      <c r="A117" s="110" t="s">
        <v>103</v>
      </c>
      <c r="B117" s="110" t="s">
        <v>129</v>
      </c>
      <c r="C117" s="132" t="s">
        <v>210</v>
      </c>
      <c r="D117" s="111" t="str">
        <f>INDEX(cases[Name],MATCH(C117,cases[Case],0))</f>
        <v>Temp Bear Comb 11-1</v>
      </c>
      <c r="E117" s="183">
        <f t="array" ref="E117">INDEX(reactions[Fx],MATCH(1,($C117=reactions[Case])*(E$6=reactions[Node]),0))</f>
        <v>-1.047E-7</v>
      </c>
      <c r="F117" s="183">
        <f t="array" ref="F117">INDEX(reactions[Fy],MATCH(1,($C117=reactions[Case])*(F$6=reactions[Node]),0))</f>
        <v>3.6990000000000001E-6</v>
      </c>
      <c r="G117" s="183">
        <f t="array" ref="G117">INDEX(reactions[Fz],MATCH(1,($C117=reactions[Case])*(G$6=reactions[Node]),0))</f>
        <v>-3.448</v>
      </c>
      <c r="H117" s="183">
        <f t="array" ref="H117">INDEX(reactions[Fx],MATCH(1,($C117=reactions[Case])*(H$6=reactions[Node]),0))</f>
        <v>0</v>
      </c>
      <c r="I117" s="183">
        <f t="array" ref="I117">INDEX(reactions[Fy],MATCH(1,($C117=reactions[Case])*(I$6=reactions[Node]),0))</f>
        <v>0</v>
      </c>
      <c r="J117" s="183">
        <f t="array" ref="J117">INDEX(reactions[Fz],MATCH(1,($C117=reactions[Case])*(J$6=reactions[Node]),0))</f>
        <v>3.4489999999999998</v>
      </c>
      <c r="K117" s="183">
        <f t="array" ref="K117">INDEX(reactions[Fx],MATCH(1,($C117=reactions[Case])*(K$6=reactions[Node]),0))</f>
        <v>0</v>
      </c>
      <c r="L117" s="183">
        <f t="array" ref="L117">INDEX(reactions[Fy],MATCH(1,($C117=reactions[Case])*(L$6=reactions[Node]),0))</f>
        <v>-3.8149999999999999E-6</v>
      </c>
      <c r="M117" s="183">
        <f t="array" ref="M117">INDEX(reactions[Fz],MATCH(1,($C117=reactions[Case])*(M$6=reactions[Node]),0))</f>
        <v>3.4470000000000001</v>
      </c>
      <c r="N117" s="183">
        <f t="array" ref="N117">INDEX(reactions[Fx],MATCH(1,($C117=reactions[Case])*(N$6=reactions[Node]),0))</f>
        <v>0</v>
      </c>
      <c r="O117" s="183">
        <f t="array" ref="O117">INDEX(reactions[Fy],MATCH(1,($C117=reactions[Case])*(O$6=reactions[Node]),0))</f>
        <v>0</v>
      </c>
      <c r="P117" s="183">
        <f t="array" ref="P117">INDEX(reactions[Fz],MATCH(1,($C117=reactions[Case])*(P$6=reactions[Node]),0))</f>
        <v>-3.4470000000000001</v>
      </c>
      <c r="Q117" s="134"/>
    </row>
    <row r="118" spans="1:17" s="104" customFormat="1">
      <c r="A118" s="110" t="s">
        <v>103</v>
      </c>
      <c r="B118" s="110" t="s">
        <v>129</v>
      </c>
      <c r="C118" s="132" t="s">
        <v>211</v>
      </c>
      <c r="D118" s="111" t="str">
        <f>INDEX(cases[Name],MATCH(C118,cases[Case],0))</f>
        <v>Temp Bear Comb 11-2</v>
      </c>
      <c r="E118" s="183">
        <f t="array" ref="E118">INDEX(reactions[Fx],MATCH(1,($C118=reactions[Case])*(E$6=reactions[Node]),0))</f>
        <v>-8.5850000000000004E-8</v>
      </c>
      <c r="F118" s="183">
        <f t="array" ref="F118">INDEX(reactions[Fy],MATCH(1,($C118=reactions[Case])*(F$6=reactions[Node]),0))</f>
        <v>-5.1429999999999997E-6</v>
      </c>
      <c r="G118" s="183">
        <f t="array" ref="G118">INDEX(reactions[Fz],MATCH(1,($C118=reactions[Case])*(G$6=reactions[Node]),0))</f>
        <v>7.8829999999999994E-3</v>
      </c>
      <c r="H118" s="183">
        <f t="array" ref="H118">INDEX(reactions[Fx],MATCH(1,($C118=reactions[Case])*(H$6=reactions[Node]),0))</f>
        <v>0</v>
      </c>
      <c r="I118" s="183">
        <f t="array" ref="I118">INDEX(reactions[Fy],MATCH(1,($C118=reactions[Case])*(I$6=reactions[Node]),0))</f>
        <v>0</v>
      </c>
      <c r="J118" s="183">
        <f t="array" ref="J118">INDEX(reactions[Fz],MATCH(1,($C118=reactions[Case])*(J$6=reactions[Node]),0))</f>
        <v>-7.6779999999999999E-3</v>
      </c>
      <c r="K118" s="183">
        <f t="array" ref="K118">INDEX(reactions[Fx],MATCH(1,($C118=reactions[Case])*(K$6=reactions[Node]),0))</f>
        <v>0</v>
      </c>
      <c r="L118" s="183">
        <f t="array" ref="L118">INDEX(reactions[Fy],MATCH(1,($C118=reactions[Case])*(L$6=reactions[Node]),0))</f>
        <v>5.1620000000000007E-6</v>
      </c>
      <c r="M118" s="183">
        <f t="array" ref="M118">INDEX(reactions[Fz],MATCH(1,($C118=reactions[Case])*(M$6=reactions[Node]),0))</f>
        <v>-6.8870000000000008E-3</v>
      </c>
      <c r="N118" s="183">
        <f t="array" ref="N118">INDEX(reactions[Fx],MATCH(1,($C118=reactions[Case])*(N$6=reactions[Node]),0))</f>
        <v>0</v>
      </c>
      <c r="O118" s="183">
        <f t="array" ref="O118">INDEX(reactions[Fy],MATCH(1,($C118=reactions[Case])*(O$6=reactions[Node]),0))</f>
        <v>0</v>
      </c>
      <c r="P118" s="183">
        <f t="array" ref="P118">INDEX(reactions[Fz],MATCH(1,($C118=reactions[Case])*(P$6=reactions[Node]),0))</f>
        <v>6.6810000000000003E-3</v>
      </c>
      <c r="Q118" s="134"/>
    </row>
    <row r="119" spans="1:17" s="104" customFormat="1">
      <c r="A119" s="110" t="s">
        <v>103</v>
      </c>
      <c r="B119" s="110" t="s">
        <v>129</v>
      </c>
      <c r="C119" s="132" t="s">
        <v>212</v>
      </c>
      <c r="D119" s="111" t="str">
        <f>INDEX(cases[Name],MATCH(C119,cases[Case],0))</f>
        <v>Temp Bear Comb 12-1</v>
      </c>
      <c r="E119" s="183">
        <f t="array" ref="E119">INDEX(reactions[Fx],MATCH(1,($C119=reactions[Case])*(E$6=reactions[Node]),0))</f>
        <v>-2.2889999999999999E-7</v>
      </c>
      <c r="F119" s="183">
        <f t="array" ref="F119">INDEX(reactions[Fy],MATCH(1,($C119=reactions[Case])*(F$6=reactions[Node]),0))</f>
        <v>-4.8999999999999997E-7</v>
      </c>
      <c r="G119" s="183">
        <f t="array" ref="G119">INDEX(reactions[Fz],MATCH(1,($C119=reactions[Case])*(G$6=reactions[Node]),0))</f>
        <v>-2.573</v>
      </c>
      <c r="H119" s="183">
        <f t="array" ref="H119">INDEX(reactions[Fx],MATCH(1,($C119=reactions[Case])*(H$6=reactions[Node]),0))</f>
        <v>0</v>
      </c>
      <c r="I119" s="183">
        <f t="array" ref="I119">INDEX(reactions[Fy],MATCH(1,($C119=reactions[Case])*(I$6=reactions[Node]),0))</f>
        <v>0</v>
      </c>
      <c r="J119" s="183">
        <f t="array" ref="J119">INDEX(reactions[Fz],MATCH(1,($C119=reactions[Case])*(J$6=reactions[Node]),0))</f>
        <v>2.5739999999999998</v>
      </c>
      <c r="K119" s="183">
        <f t="array" ref="K119">INDEX(reactions[Fx],MATCH(1,($C119=reactions[Case])*(K$6=reactions[Node]),0))</f>
        <v>0</v>
      </c>
      <c r="L119" s="183">
        <f t="array" ref="L119">INDEX(reactions[Fy],MATCH(1,($C119=reactions[Case])*(L$6=reactions[Node]),0))</f>
        <v>3.0199999999999998E-7</v>
      </c>
      <c r="M119" s="183">
        <f t="array" ref="M119">INDEX(reactions[Fz],MATCH(1,($C119=reactions[Case])*(M$6=reactions[Node]),0))</f>
        <v>2.5720000000000001</v>
      </c>
      <c r="N119" s="183">
        <f t="array" ref="N119">INDEX(reactions[Fx],MATCH(1,($C119=reactions[Case])*(N$6=reactions[Node]),0))</f>
        <v>0</v>
      </c>
      <c r="O119" s="183">
        <f t="array" ref="O119">INDEX(reactions[Fy],MATCH(1,($C119=reactions[Case])*(O$6=reactions[Node]),0))</f>
        <v>0</v>
      </c>
      <c r="P119" s="183">
        <f t="array" ref="P119">INDEX(reactions[Fz],MATCH(1,($C119=reactions[Case])*(P$6=reactions[Node]),0))</f>
        <v>-2.573</v>
      </c>
      <c r="Q119" s="134"/>
    </row>
    <row r="120" spans="1:17" s="104" customFormat="1">
      <c r="A120" s="110" t="s">
        <v>103</v>
      </c>
      <c r="B120" s="110" t="s">
        <v>129</v>
      </c>
      <c r="C120" s="132" t="s">
        <v>213</v>
      </c>
      <c r="D120" s="111" t="str">
        <f>INDEX(cases[Name],MATCH(C120,cases[Case],0))</f>
        <v>Temp Bear Comb 12-2</v>
      </c>
      <c r="E120" s="183">
        <f t="array" ref="E120">INDEX(reactions[Fx],MATCH(1,($C120=reactions[Case])*(E$6=reactions[Node]),0))</f>
        <v>-2.1479999999999999E-7</v>
      </c>
      <c r="F120" s="183">
        <f t="array" ref="F120">INDEX(reactions[Fy],MATCH(1,($C120=reactions[Case])*(F$6=reactions[Node]),0))</f>
        <v>-7.1210000000000001E-6</v>
      </c>
      <c r="G120" s="183">
        <f t="array" ref="G120">INDEX(reactions[Fz],MATCH(1,($C120=reactions[Case])*(G$6=reactions[Node]),0))</f>
        <v>1.9220000000000001E-2</v>
      </c>
      <c r="H120" s="183">
        <f t="array" ref="H120">INDEX(reactions[Fx],MATCH(1,($C120=reactions[Case])*(H$6=reactions[Node]),0))</f>
        <v>0</v>
      </c>
      <c r="I120" s="183">
        <f t="array" ref="I120">INDEX(reactions[Fy],MATCH(1,($C120=reactions[Case])*(I$6=reactions[Node]),0))</f>
        <v>0</v>
      </c>
      <c r="J120" s="183">
        <f t="array" ref="J120">INDEX(reactions[Fz],MATCH(1,($C120=reactions[Case])*(J$6=reactions[Node]),0))</f>
        <v>-1.866E-2</v>
      </c>
      <c r="K120" s="183">
        <f t="array" ref="K120">INDEX(reactions[Fx],MATCH(1,($C120=reactions[Case])*(K$6=reactions[Node]),0))</f>
        <v>0</v>
      </c>
      <c r="L120" s="183">
        <f t="array" ref="L120">INDEX(reactions[Fy],MATCH(1,($C120=reactions[Case])*(L$6=reactions[Node]),0))</f>
        <v>7.0350000000000004E-6</v>
      </c>
      <c r="M120" s="183">
        <f t="array" ref="M120">INDEX(reactions[Fz],MATCH(1,($C120=reactions[Case])*(M$6=reactions[Node]),0))</f>
        <v>-1.8509999999999999E-2</v>
      </c>
      <c r="N120" s="183">
        <f t="array" ref="N120">INDEX(reactions[Fx],MATCH(1,($C120=reactions[Case])*(N$6=reactions[Node]),0))</f>
        <v>0</v>
      </c>
      <c r="O120" s="183">
        <f t="array" ref="O120">INDEX(reactions[Fy],MATCH(1,($C120=reactions[Case])*(O$6=reactions[Node]),0))</f>
        <v>0</v>
      </c>
      <c r="P120" s="183">
        <f t="array" ref="P120">INDEX(reactions[Fz],MATCH(1,($C120=reactions[Case])*(P$6=reactions[Node]),0))</f>
        <v>1.7950000000000001E-2</v>
      </c>
      <c r="Q120" s="134"/>
    </row>
    <row r="121" spans="1:17" s="104" customFormat="1">
      <c r="A121" s="110" t="s">
        <v>103</v>
      </c>
      <c r="B121" s="110" t="s">
        <v>129</v>
      </c>
      <c r="C121" s="132" t="s">
        <v>214</v>
      </c>
      <c r="D121" s="111" t="str">
        <f>INDEX(cases[Name],MATCH(C121,cases[Case],0))</f>
        <v>Temp Bear Comb 13-1</v>
      </c>
      <c r="E121" s="183">
        <f t="array" ref="E121">INDEX(reactions[Fx],MATCH(1,($C121=reactions[Case])*(E$6=reactions[Node]),0))</f>
        <v>-1.42E-7</v>
      </c>
      <c r="F121" s="183">
        <f t="array" ref="F121">INDEX(reactions[Fy],MATCH(1,($C121=reactions[Case])*(F$6=reactions[Node]),0))</f>
        <v>4.9899999999999997E-6</v>
      </c>
      <c r="G121" s="183">
        <f t="array" ref="G121">INDEX(reactions[Fz],MATCH(1,($C121=reactions[Case])*(G$6=reactions[Node]),0))</f>
        <v>-3.5190000000000001</v>
      </c>
      <c r="H121" s="183">
        <f t="array" ref="H121">INDEX(reactions[Fx],MATCH(1,($C121=reactions[Case])*(H$6=reactions[Node]),0))</f>
        <v>0</v>
      </c>
      <c r="I121" s="183">
        <f t="array" ref="I121">INDEX(reactions[Fy],MATCH(1,($C121=reactions[Case])*(I$6=reactions[Node]),0))</f>
        <v>0</v>
      </c>
      <c r="J121" s="183">
        <f t="array" ref="J121">INDEX(reactions[Fz],MATCH(1,($C121=reactions[Case])*(J$6=reactions[Node]),0))</f>
        <v>3.5190000000000001</v>
      </c>
      <c r="K121" s="183">
        <f t="array" ref="K121">INDEX(reactions[Fx],MATCH(1,($C121=reactions[Case])*(K$6=reactions[Node]),0))</f>
        <v>0</v>
      </c>
      <c r="L121" s="183">
        <f t="array" ref="L121">INDEX(reactions[Fy],MATCH(1,($C121=reactions[Case])*(L$6=reactions[Node]),0))</f>
        <v>-5.0749999999999997E-6</v>
      </c>
      <c r="M121" s="183">
        <f t="array" ref="M121">INDEX(reactions[Fz],MATCH(1,($C121=reactions[Case])*(M$6=reactions[Node]),0))</f>
        <v>3.5219999999999998</v>
      </c>
      <c r="N121" s="183">
        <f t="array" ref="N121">INDEX(reactions[Fx],MATCH(1,($C121=reactions[Case])*(N$6=reactions[Node]),0))</f>
        <v>0</v>
      </c>
      <c r="O121" s="183">
        <f t="array" ref="O121">INDEX(reactions[Fy],MATCH(1,($C121=reactions[Case])*(O$6=reactions[Node]),0))</f>
        <v>0</v>
      </c>
      <c r="P121" s="183">
        <f t="array" ref="P121">INDEX(reactions[Fz],MATCH(1,($C121=reactions[Case])*(P$6=reactions[Node]),0))</f>
        <v>-3.5219999999999998</v>
      </c>
      <c r="Q121" s="134"/>
    </row>
    <row r="122" spans="1:17" s="104" customFormat="1">
      <c r="A122" s="110" t="s">
        <v>103</v>
      </c>
      <c r="B122" s="110" t="s">
        <v>129</v>
      </c>
      <c r="C122" s="132" t="s">
        <v>215</v>
      </c>
      <c r="D122" s="111" t="str">
        <f>INDEX(cases[Name],MATCH(C122,cases[Case],0))</f>
        <v>Temp Bear Comb 13-2</v>
      </c>
      <c r="E122" s="183">
        <f t="array" ref="E122">INDEX(reactions[Fx],MATCH(1,($C122=reactions[Case])*(E$6=reactions[Node]),0))</f>
        <v>-1.6110000000000001E-7</v>
      </c>
      <c r="F122" s="183">
        <f t="array" ref="F122">INDEX(reactions[Fy],MATCH(1,($C122=reactions[Case])*(F$6=reactions[Node]),0))</f>
        <v>-8.4470000000000006E-6</v>
      </c>
      <c r="G122" s="183">
        <f t="array" ref="G122">INDEX(reactions[Fz],MATCH(1,($C122=reactions[Case])*(G$6=reactions[Node]),0))</f>
        <v>-6.9489999999999996E-2</v>
      </c>
      <c r="H122" s="183">
        <f t="array" ref="H122">INDEX(reactions[Fx],MATCH(1,($C122=reactions[Case])*(H$6=reactions[Node]),0))</f>
        <v>0</v>
      </c>
      <c r="I122" s="183">
        <f t="array" ref="I122">INDEX(reactions[Fy],MATCH(1,($C122=reactions[Case])*(I$6=reactions[Node]),0))</f>
        <v>0</v>
      </c>
      <c r="J122" s="183">
        <f t="array" ref="J122">INDEX(reactions[Fz],MATCH(1,($C122=reactions[Case])*(J$6=reactions[Node]),0))</f>
        <v>6.9589999999999999E-2</v>
      </c>
      <c r="K122" s="183">
        <f t="array" ref="K122">INDEX(reactions[Fx],MATCH(1,($C122=reactions[Case])*(K$6=reactions[Node]),0))</f>
        <v>0</v>
      </c>
      <c r="L122" s="183">
        <f t="array" ref="L122">INDEX(reactions[Fy],MATCH(1,($C122=reactions[Case])*(L$6=reactions[Node]),0))</f>
        <v>8.4740000000000005E-6</v>
      </c>
      <c r="M122" s="183">
        <f t="array" ref="M122">INDEX(reactions[Fz],MATCH(1,($C122=reactions[Case])*(M$6=reactions[Node]),0))</f>
        <v>6.6699999999999995E-2</v>
      </c>
      <c r="N122" s="183">
        <f t="array" ref="N122">INDEX(reactions[Fx],MATCH(1,($C122=reactions[Case])*(N$6=reactions[Node]),0))</f>
        <v>0</v>
      </c>
      <c r="O122" s="183">
        <f t="array" ref="O122">INDEX(reactions[Fy],MATCH(1,($C122=reactions[Case])*(O$6=reactions[Node]),0))</f>
        <v>0</v>
      </c>
      <c r="P122" s="183">
        <f t="array" ref="P122">INDEX(reactions[Fz],MATCH(1,($C122=reactions[Case])*(P$6=reactions[Node]),0))</f>
        <v>-6.6790000000000002E-2</v>
      </c>
      <c r="Q122" s="134"/>
    </row>
    <row r="123" spans="1:17" s="104" customFormat="1">
      <c r="A123" s="110" t="s">
        <v>103</v>
      </c>
      <c r="B123" s="110" t="s">
        <v>129</v>
      </c>
      <c r="C123" s="132" t="s">
        <v>216</v>
      </c>
      <c r="D123" s="111" t="str">
        <f>INDEX(cases[Name],MATCH(C123,cases[Case],0))</f>
        <v>Temp Bear Comb 14-1</v>
      </c>
      <c r="E123" s="183">
        <f t="array" ref="E123">INDEX(reactions[Fx],MATCH(1,($C123=reactions[Case])*(E$6=reactions[Node]),0))</f>
        <v>-2.5470000000000002E-7</v>
      </c>
      <c r="F123" s="183">
        <f t="array" ref="F123">INDEX(reactions[Fy],MATCH(1,($C123=reactions[Case])*(F$6=reactions[Node]),0))</f>
        <v>4.7660000000000002E-7</v>
      </c>
      <c r="G123" s="183">
        <f t="array" ref="G123">INDEX(reactions[Fz],MATCH(1,($C123=reactions[Case])*(G$6=reactions[Node]),0))</f>
        <v>-2.6259999999999999</v>
      </c>
      <c r="H123" s="183">
        <f t="array" ref="H123">INDEX(reactions[Fx],MATCH(1,($C123=reactions[Case])*(H$6=reactions[Node]),0))</f>
        <v>0</v>
      </c>
      <c r="I123" s="183">
        <f t="array" ref="I123">INDEX(reactions[Fy],MATCH(1,($C123=reactions[Case])*(I$6=reactions[Node]),0))</f>
        <v>0</v>
      </c>
      <c r="J123" s="183">
        <f t="array" ref="J123">INDEX(reactions[Fz],MATCH(1,($C123=reactions[Case])*(J$6=reactions[Node]),0))</f>
        <v>2.6269999999999998</v>
      </c>
      <c r="K123" s="183">
        <f t="array" ref="K123">INDEX(reactions[Fx],MATCH(1,($C123=reactions[Case])*(K$6=reactions[Node]),0))</f>
        <v>0</v>
      </c>
      <c r="L123" s="183">
        <f t="array" ref="L123">INDEX(reactions[Fy],MATCH(1,($C123=reactions[Case])*(L$6=reactions[Node]),0))</f>
        <v>-6.412E-7</v>
      </c>
      <c r="M123" s="183">
        <f t="array" ref="M123">INDEX(reactions[Fz],MATCH(1,($C123=reactions[Case])*(M$6=reactions[Node]),0))</f>
        <v>2.6280000000000001</v>
      </c>
      <c r="N123" s="183">
        <f t="array" ref="N123">INDEX(reactions[Fx],MATCH(1,($C123=reactions[Case])*(N$6=reactions[Node]),0))</f>
        <v>0</v>
      </c>
      <c r="O123" s="183">
        <f t="array" ref="O123">INDEX(reactions[Fy],MATCH(1,($C123=reactions[Case])*(O$6=reactions[Node]),0))</f>
        <v>0</v>
      </c>
      <c r="P123" s="183">
        <f t="array" ref="P123">INDEX(reactions[Fz],MATCH(1,($C123=reactions[Case])*(P$6=reactions[Node]),0))</f>
        <v>-2.629</v>
      </c>
      <c r="Q123" s="134"/>
    </row>
    <row r="124" spans="1:17" s="104" customFormat="1">
      <c r="A124" s="110" t="s">
        <v>103</v>
      </c>
      <c r="B124" s="110" t="s">
        <v>129</v>
      </c>
      <c r="C124" s="132" t="s">
        <v>217</v>
      </c>
      <c r="D124" s="111" t="str">
        <f>INDEX(cases[Name],MATCH(C124,cases[Case],0))</f>
        <v>Temp Bear Comb 14-2</v>
      </c>
      <c r="E124" s="183">
        <f t="array" ref="E124">INDEX(reactions[Fx],MATCH(1,($C124=reactions[Case])*(E$6=reactions[Node]),0))</f>
        <v>-2.6909999999999999E-7</v>
      </c>
      <c r="F124" s="183">
        <f t="array" ref="F124">INDEX(reactions[Fy],MATCH(1,($C124=reactions[Case])*(F$6=reactions[Node]),0))</f>
        <v>-9.6010000000000001E-6</v>
      </c>
      <c r="G124" s="183">
        <f t="array" ref="G124">INDEX(reactions[Fz],MATCH(1,($C124=reactions[Case])*(G$6=reactions[Node]),0))</f>
        <v>-3.9140000000000001E-2</v>
      </c>
      <c r="H124" s="183">
        <f t="array" ref="H124">INDEX(reactions[Fx],MATCH(1,($C124=reactions[Case])*(H$6=reactions[Node]),0))</f>
        <v>0</v>
      </c>
      <c r="I124" s="183">
        <f t="array" ref="I124">INDEX(reactions[Fy],MATCH(1,($C124=reactions[Case])*(I$6=reactions[Node]),0))</f>
        <v>0</v>
      </c>
      <c r="J124" s="183">
        <f t="array" ref="J124">INDEX(reactions[Fz],MATCH(1,($C124=reactions[Case])*(J$6=reactions[Node]),0))</f>
        <v>3.9620000000000002E-2</v>
      </c>
      <c r="K124" s="183">
        <f t="array" ref="K124">INDEX(reactions[Fx],MATCH(1,($C124=reactions[Case])*(K$6=reactions[Node]),0))</f>
        <v>0</v>
      </c>
      <c r="L124" s="183">
        <f t="array" ref="L124">INDEX(reactions[Fy],MATCH(1,($C124=reactions[Case])*(L$6=reactions[Node]),0))</f>
        <v>9.5210000000000008E-6</v>
      </c>
      <c r="M124" s="183">
        <f t="array" ref="M124">INDEX(reactions[Fz],MATCH(1,($C124=reactions[Case])*(M$6=reactions[Node]),0))</f>
        <v>3.6999999999999998E-2</v>
      </c>
      <c r="N124" s="183">
        <f t="array" ref="N124">INDEX(reactions[Fx],MATCH(1,($C124=reactions[Case])*(N$6=reactions[Node]),0))</f>
        <v>0</v>
      </c>
      <c r="O124" s="183">
        <f t="array" ref="O124">INDEX(reactions[Fy],MATCH(1,($C124=reactions[Case])*(O$6=reactions[Node]),0))</f>
        <v>0</v>
      </c>
      <c r="P124" s="183">
        <f t="array" ref="P124">INDEX(reactions[Fz],MATCH(1,($C124=reactions[Case])*(P$6=reactions[Node]),0))</f>
        <v>-3.7479999999999999E-2</v>
      </c>
      <c r="Q124" s="97"/>
    </row>
    <row r="125" spans="1:17" s="104" customFormat="1">
      <c r="A125" s="110"/>
      <c r="B125" s="110"/>
      <c r="C125" s="132"/>
      <c r="D125" s="132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97"/>
    </row>
    <row r="126" spans="1:17" s="104" customFormat="1" ht="15" customHeight="1">
      <c r="A126" s="110" t="s">
        <v>218</v>
      </c>
      <c r="B126" s="110" t="s">
        <v>219</v>
      </c>
      <c r="C126" s="112" t="s">
        <v>220</v>
      </c>
      <c r="D126" s="111" t="str">
        <f>INDEX(cases[Name],MATCH(C126,cases[Case],0))</f>
        <v>NIE30(Max)Char</v>
      </c>
      <c r="E126" s="183">
        <f t="array" ref="E126">INDEX(reactions[Fx],MATCH(1,($C126=reactions[Case])*(E$6=reactions[Node]),0))</f>
        <v>4.6080000000000013E-8</v>
      </c>
      <c r="F126" s="183">
        <f t="array" ref="F126">INDEX(reactions[Fy],MATCH(1,($C126=reactions[Case])*(F$6=reactions[Node]),0))</f>
        <v>6.669E-4</v>
      </c>
      <c r="G126" s="183">
        <f t="array" ref="G126">INDEX(reactions[Fz],MATCH(1,($C126=reactions[Case])*(G$6=reactions[Node]),0))</f>
        <v>5750</v>
      </c>
      <c r="H126" s="183">
        <f t="array" ref="H126">INDEX(reactions[Fx],MATCH(1,($C126=reactions[Case])*(H$6=reactions[Node]),0))</f>
        <v>0</v>
      </c>
      <c r="I126" s="183">
        <f t="array" ref="I126">INDEX(reactions[Fy],MATCH(1,($C126=reactions[Case])*(I$6=reactions[Node]),0))</f>
        <v>0</v>
      </c>
      <c r="J126" s="183">
        <f t="array" ref="J126">INDEX(reactions[Fz],MATCH(1,($C126=reactions[Case])*(J$6=reactions[Node]),0))</f>
        <v>9556</v>
      </c>
      <c r="K126" s="183">
        <f t="array" ref="K126">INDEX(reactions[Fx],MATCH(1,($C126=reactions[Case])*(K$6=reactions[Node]),0))</f>
        <v>0</v>
      </c>
      <c r="L126" s="183">
        <f t="array" ref="L126">INDEX(reactions[Fy],MATCH(1,($C126=reactions[Case])*(L$6=reactions[Node]),0))</f>
        <v>-6.669E-4</v>
      </c>
      <c r="M126" s="183">
        <f t="array" ref="M126">INDEX(reactions[Fz],MATCH(1,($C126=reactions[Case])*(M$6=reactions[Node]),0))</f>
        <v>4581</v>
      </c>
      <c r="N126" s="183">
        <f t="array" ref="N126">INDEX(reactions[Fx],MATCH(1,($C126=reactions[Case])*(N$6=reactions[Node]),0))</f>
        <v>0</v>
      </c>
      <c r="O126" s="183">
        <f t="array" ref="O126">INDEX(reactions[Fy],MATCH(1,($C126=reactions[Case])*(O$6=reactions[Node]),0))</f>
        <v>0</v>
      </c>
      <c r="P126" s="183">
        <f t="array" ref="P126">INDEX(reactions[Fz],MATCH(1,($C126=reactions[Case])*(P$6=reactions[Node]),0))</f>
        <v>4225</v>
      </c>
      <c r="Q126" s="97"/>
    </row>
    <row r="127" spans="1:17" s="104" customFormat="1">
      <c r="A127" s="110" t="s">
        <v>218</v>
      </c>
      <c r="B127" s="110" t="s">
        <v>219</v>
      </c>
      <c r="C127" s="112" t="s">
        <v>221</v>
      </c>
      <c r="D127" s="111" t="str">
        <f>INDEX(cases[Name],MATCH(C127,cases[Case],0))</f>
        <v>NIE30(Min)Char</v>
      </c>
      <c r="E127" s="183">
        <f t="array" ref="E127">INDEX(reactions[Fx],MATCH(1,($C127=reactions[Case])*(E$6=reactions[Node]),0))</f>
        <v>-1.29E-7</v>
      </c>
      <c r="F127" s="183">
        <f t="array" ref="F127">INDEX(reactions[Fy],MATCH(1,($C127=reactions[Case])*(F$6=reactions[Node]),0))</f>
        <v>-2.6499999999999999E-4</v>
      </c>
      <c r="G127" s="183">
        <f t="array" ref="G127">INDEX(reactions[Fz],MATCH(1,($C127=reactions[Case])*(G$6=reactions[Node]),0))</f>
        <v>973.3</v>
      </c>
      <c r="H127" s="183">
        <f t="array" ref="H127">INDEX(reactions[Fx],MATCH(1,($C127=reactions[Case])*(H$6=reactions[Node]),0))</f>
        <v>0</v>
      </c>
      <c r="I127" s="183">
        <f t="array" ref="I127">INDEX(reactions[Fy],MATCH(1,($C127=reactions[Case])*(I$6=reactions[Node]),0))</f>
        <v>0</v>
      </c>
      <c r="J127" s="183">
        <f t="array" ref="J127">INDEX(reactions[Fz],MATCH(1,($C127=reactions[Case])*(J$6=reactions[Node]),0))</f>
        <v>-2.9119999999999999</v>
      </c>
      <c r="K127" s="183">
        <f t="array" ref="K127">INDEX(reactions[Fx],MATCH(1,($C127=reactions[Case])*(K$6=reactions[Node]),0))</f>
        <v>0</v>
      </c>
      <c r="L127" s="183">
        <f t="array" ref="L127">INDEX(reactions[Fy],MATCH(1,($C127=reactions[Case])*(L$6=reactions[Node]),0))</f>
        <v>2.6499999999999999E-4</v>
      </c>
      <c r="M127" s="183">
        <f t="array" ref="M127">INDEX(reactions[Fz],MATCH(1,($C127=reactions[Case])*(M$6=reactions[Node]),0))</f>
        <v>237.6</v>
      </c>
      <c r="N127" s="183">
        <f t="array" ref="N127">INDEX(reactions[Fx],MATCH(1,($C127=reactions[Case])*(N$6=reactions[Node]),0))</f>
        <v>0</v>
      </c>
      <c r="O127" s="183">
        <f t="array" ref="O127">INDEX(reactions[Fy],MATCH(1,($C127=reactions[Case])*(O$6=reactions[Node]),0))</f>
        <v>0</v>
      </c>
      <c r="P127" s="183">
        <f t="array" ref="P127">INDEX(reactions[Fz],MATCH(1,($C127=reactions[Case])*(P$6=reactions[Node]),0))</f>
        <v>168.4</v>
      </c>
      <c r="Q127" s="97"/>
    </row>
    <row r="128" spans="1:17" s="104" customFormat="1">
      <c r="A128" s="110" t="s">
        <v>218</v>
      </c>
      <c r="B128" s="110" t="s">
        <v>219</v>
      </c>
      <c r="C128" s="112" t="s">
        <v>222</v>
      </c>
      <c r="D128" s="111" t="str">
        <f>INDEX(cases[Name],MATCH(C128,cases[Case],0))</f>
        <v>NIE31(Max)Char</v>
      </c>
      <c r="E128" s="183">
        <f t="array" ref="E128">INDEX(reactions[Fx],MATCH(1,($C128=reactions[Case])*(E$6=reactions[Node]),0))</f>
        <v>-2.1500000000000001E-7</v>
      </c>
      <c r="F128" s="183">
        <f t="array" ref="F128">INDEX(reactions[Fy],MATCH(1,($C128=reactions[Case])*(F$6=reactions[Node]),0))</f>
        <v>-7.004E-4</v>
      </c>
      <c r="G128" s="183">
        <f t="array" ref="G128">INDEX(reactions[Fz],MATCH(1,($C128=reactions[Case])*(G$6=reactions[Node]),0))</f>
        <v>9556</v>
      </c>
      <c r="H128" s="183">
        <f t="array" ref="H128">INDEX(reactions[Fx],MATCH(1,($C128=reactions[Case])*(H$6=reactions[Node]),0))</f>
        <v>0</v>
      </c>
      <c r="I128" s="183">
        <f t="array" ref="I128">INDEX(reactions[Fy],MATCH(1,($C128=reactions[Case])*(I$6=reactions[Node]),0))</f>
        <v>0</v>
      </c>
      <c r="J128" s="183">
        <f t="array" ref="J128">INDEX(reactions[Fz],MATCH(1,($C128=reactions[Case])*(J$6=reactions[Node]),0))</f>
        <v>5750</v>
      </c>
      <c r="K128" s="183">
        <f t="array" ref="K128">INDEX(reactions[Fx],MATCH(1,($C128=reactions[Case])*(K$6=reactions[Node]),0))</f>
        <v>0</v>
      </c>
      <c r="L128" s="183">
        <f t="array" ref="L128">INDEX(reactions[Fy],MATCH(1,($C128=reactions[Case])*(L$6=reactions[Node]),0))</f>
        <v>7.004E-4</v>
      </c>
      <c r="M128" s="183">
        <f t="array" ref="M128">INDEX(reactions[Fz],MATCH(1,($C128=reactions[Case])*(M$6=reactions[Node]),0))</f>
        <v>4225</v>
      </c>
      <c r="N128" s="183">
        <f t="array" ref="N128">INDEX(reactions[Fx],MATCH(1,($C128=reactions[Case])*(N$6=reactions[Node]),0))</f>
        <v>0</v>
      </c>
      <c r="O128" s="183">
        <f t="array" ref="O128">INDEX(reactions[Fy],MATCH(1,($C128=reactions[Case])*(O$6=reactions[Node]),0))</f>
        <v>0</v>
      </c>
      <c r="P128" s="183">
        <f t="array" ref="P128">INDEX(reactions[Fz],MATCH(1,($C128=reactions[Case])*(P$6=reactions[Node]),0))</f>
        <v>4581</v>
      </c>
      <c r="Q128" s="97"/>
    </row>
    <row r="129" spans="1:17" s="104" customFormat="1">
      <c r="A129" s="110" t="s">
        <v>218</v>
      </c>
      <c r="B129" s="110" t="s">
        <v>219</v>
      </c>
      <c r="C129" s="112" t="s">
        <v>223</v>
      </c>
      <c r="D129" s="111" t="str">
        <f>INDEX(cases[Name],MATCH(C129,cases[Case],0))</f>
        <v>NIE31(Min)Char</v>
      </c>
      <c r="E129" s="183">
        <f t="array" ref="E129">INDEX(reactions[Fx],MATCH(1,($C129=reactions[Case])*(E$6=reactions[Node]),0))</f>
        <v>1.037E-8</v>
      </c>
      <c r="F129" s="183">
        <f t="array" ref="F129">INDEX(reactions[Fy],MATCH(1,($C129=reactions[Case])*(F$6=reactions[Node]),0))</f>
        <v>2.6509999999999999E-4</v>
      </c>
      <c r="G129" s="183">
        <f t="array" ref="G129">INDEX(reactions[Fz],MATCH(1,($C129=reactions[Case])*(G$6=reactions[Node]),0))</f>
        <v>-2.915</v>
      </c>
      <c r="H129" s="183">
        <f t="array" ref="H129">INDEX(reactions[Fx],MATCH(1,($C129=reactions[Case])*(H$6=reactions[Node]),0))</f>
        <v>0</v>
      </c>
      <c r="I129" s="183">
        <f t="array" ref="I129">INDEX(reactions[Fy],MATCH(1,($C129=reactions[Case])*(I$6=reactions[Node]),0))</f>
        <v>0</v>
      </c>
      <c r="J129" s="183">
        <f t="array" ref="J129">INDEX(reactions[Fz],MATCH(1,($C129=reactions[Case])*(J$6=reactions[Node]),0))</f>
        <v>973.3</v>
      </c>
      <c r="K129" s="183">
        <f t="array" ref="K129">INDEX(reactions[Fx],MATCH(1,($C129=reactions[Case])*(K$6=reactions[Node]),0))</f>
        <v>0</v>
      </c>
      <c r="L129" s="183">
        <f t="array" ref="L129">INDEX(reactions[Fy],MATCH(1,($C129=reactions[Case])*(L$6=reactions[Node]),0))</f>
        <v>-2.6509999999999999E-4</v>
      </c>
      <c r="M129" s="183">
        <f t="array" ref="M129">INDEX(reactions[Fz],MATCH(1,($C129=reactions[Case])*(M$6=reactions[Node]),0))</f>
        <v>168.4</v>
      </c>
      <c r="N129" s="183">
        <f t="array" ref="N129">INDEX(reactions[Fx],MATCH(1,($C129=reactions[Case])*(N$6=reactions[Node]),0))</f>
        <v>0</v>
      </c>
      <c r="O129" s="183">
        <f t="array" ref="O129">INDEX(reactions[Fy],MATCH(1,($C129=reactions[Case])*(O$6=reactions[Node]),0))</f>
        <v>0</v>
      </c>
      <c r="P129" s="183">
        <f t="array" ref="P129">INDEX(reactions[Fz],MATCH(1,($C129=reactions[Case])*(P$6=reactions[Node]),0))</f>
        <v>237.6</v>
      </c>
      <c r="Q129" s="97"/>
    </row>
    <row r="130" spans="1:17" s="104" customFormat="1">
      <c r="A130" s="110" t="s">
        <v>218</v>
      </c>
      <c r="B130" s="110" t="s">
        <v>219</v>
      </c>
      <c r="C130" s="112" t="s">
        <v>224</v>
      </c>
      <c r="D130" s="111" t="str">
        <f>INDEX(cases[Name],MATCH(C130,cases[Case],0))</f>
        <v>NIE32(Max)Char</v>
      </c>
      <c r="E130" s="183">
        <f t="array" ref="E130">INDEX(reactions[Fx],MATCH(1,($C130=reactions[Case])*(E$6=reactions[Node]),0))</f>
        <v>1.646E-7</v>
      </c>
      <c r="F130" s="183">
        <f t="array" ref="F130">INDEX(reactions[Fy],MATCH(1,($C130=reactions[Case])*(F$6=reactions[Node]),0))</f>
        <v>1.5E-3</v>
      </c>
      <c r="G130" s="183">
        <f t="array" ref="G130">INDEX(reactions[Fz],MATCH(1,($C130=reactions[Case])*(G$6=reactions[Node]),0))</f>
        <v>2179</v>
      </c>
      <c r="H130" s="183">
        <f t="array" ref="H130">INDEX(reactions[Fx],MATCH(1,($C130=reactions[Case])*(H$6=reactions[Node]),0))</f>
        <v>0</v>
      </c>
      <c r="I130" s="183">
        <f t="array" ref="I130">INDEX(reactions[Fy],MATCH(1,($C130=reactions[Case])*(I$6=reactions[Node]),0))</f>
        <v>0</v>
      </c>
      <c r="J130" s="183">
        <f t="array" ref="J130">INDEX(reactions[Fz],MATCH(1,($C130=reactions[Case])*(J$6=reactions[Node]),0))</f>
        <v>6741</v>
      </c>
      <c r="K130" s="183">
        <f t="array" ref="K130">INDEX(reactions[Fx],MATCH(1,($C130=reactions[Case])*(K$6=reactions[Node]),0))</f>
        <v>0</v>
      </c>
      <c r="L130" s="183">
        <f t="array" ref="L130">INDEX(reactions[Fy],MATCH(1,($C130=reactions[Case])*(L$6=reactions[Node]),0))</f>
        <v>-1.5E-3</v>
      </c>
      <c r="M130" s="183">
        <f t="array" ref="M130">INDEX(reactions[Fz],MATCH(1,($C130=reactions[Case])*(M$6=reactions[Node]),0))</f>
        <v>4970</v>
      </c>
      <c r="N130" s="183">
        <f t="array" ref="N130">INDEX(reactions[Fx],MATCH(1,($C130=reactions[Case])*(N$6=reactions[Node]),0))</f>
        <v>0</v>
      </c>
      <c r="O130" s="183">
        <f t="array" ref="O130">INDEX(reactions[Fy],MATCH(1,($C130=reactions[Case])*(O$6=reactions[Node]),0))</f>
        <v>0</v>
      </c>
      <c r="P130" s="183">
        <f t="array" ref="P130">INDEX(reactions[Fz],MATCH(1,($C130=reactions[Case])*(P$6=reactions[Node]),0))</f>
        <v>3132</v>
      </c>
      <c r="Q130" s="97"/>
    </row>
    <row r="131" spans="1:17" s="104" customFormat="1">
      <c r="A131" s="110" t="s">
        <v>218</v>
      </c>
      <c r="B131" s="110" t="s">
        <v>219</v>
      </c>
      <c r="C131" s="112" t="s">
        <v>225</v>
      </c>
      <c r="D131" s="111" t="str">
        <f>INDEX(cases[Name],MATCH(C131,cases[Case],0))</f>
        <v>NIE32(Min)Char</v>
      </c>
      <c r="E131" s="183">
        <f t="array" ref="E131">INDEX(reactions[Fx],MATCH(1,($C131=reactions[Case])*(E$6=reactions[Node]),0))</f>
        <v>1.5099999999999999E-7</v>
      </c>
      <c r="F131" s="183">
        <f t="array" ref="F131">INDEX(reactions[Fy],MATCH(1,($C131=reactions[Case])*(F$6=reactions[Node]),0))</f>
        <v>-1.5020000000000001E-3</v>
      </c>
      <c r="G131" s="183">
        <f t="array" ref="G131">INDEX(reactions[Fz],MATCH(1,($C131=reactions[Case])*(G$6=reactions[Node]),0))</f>
        <v>7075</v>
      </c>
      <c r="H131" s="183">
        <f t="array" ref="H131">INDEX(reactions[Fx],MATCH(1,($C131=reactions[Case])*(H$6=reactions[Node]),0))</f>
        <v>0</v>
      </c>
      <c r="I131" s="183">
        <f t="array" ref="I131">INDEX(reactions[Fy],MATCH(1,($C131=reactions[Case])*(I$6=reactions[Node]),0))</f>
        <v>0</v>
      </c>
      <c r="J131" s="183">
        <f t="array" ref="J131">INDEX(reactions[Fz],MATCH(1,($C131=reactions[Case])*(J$6=reactions[Node]),0))</f>
        <v>2485</v>
      </c>
      <c r="K131" s="183">
        <f t="array" ref="K131">INDEX(reactions[Fx],MATCH(1,($C131=reactions[Case])*(K$6=reactions[Node]),0))</f>
        <v>0</v>
      </c>
      <c r="L131" s="183">
        <f t="array" ref="L131">INDEX(reactions[Fy],MATCH(1,($C131=reactions[Case])*(L$6=reactions[Node]),0))</f>
        <v>1.5009999999999999E-3</v>
      </c>
      <c r="M131" s="183">
        <f t="array" ref="M131">INDEX(reactions[Fz],MATCH(1,($C131=reactions[Case])*(M$6=reactions[Node]),0))</f>
        <v>2859</v>
      </c>
      <c r="N131" s="183">
        <f t="array" ref="N131">INDEX(reactions[Fx],MATCH(1,($C131=reactions[Case])*(N$6=reactions[Node]),0))</f>
        <v>0</v>
      </c>
      <c r="O131" s="183">
        <f t="array" ref="O131">INDEX(reactions[Fy],MATCH(1,($C131=reactions[Case])*(O$6=reactions[Node]),0))</f>
        <v>0</v>
      </c>
      <c r="P131" s="183">
        <f t="array" ref="P131">INDEX(reactions[Fz],MATCH(1,($C131=reactions[Case])*(P$6=reactions[Node]),0))</f>
        <v>4696</v>
      </c>
      <c r="Q131" s="97"/>
    </row>
    <row r="132" spans="1:17" s="104" customFormat="1">
      <c r="A132" s="110" t="s">
        <v>218</v>
      </c>
      <c r="B132" s="110" t="s">
        <v>219</v>
      </c>
      <c r="C132" s="112" t="s">
        <v>226</v>
      </c>
      <c r="D132" s="111" t="str">
        <f>INDEX(cases[Name],MATCH(C132,cases[Case],0))</f>
        <v>NIE33(Max)Char</v>
      </c>
      <c r="E132" s="183">
        <f t="array" ref="E132">INDEX(reactions[Fx],MATCH(1,($C132=reactions[Case])*(E$6=reactions[Node]),0))</f>
        <v>6.4949999999999999E-7</v>
      </c>
      <c r="F132" s="183">
        <f t="array" ref="F132">INDEX(reactions[Fy],MATCH(1,($C132=reactions[Case])*(F$6=reactions[Node]),0))</f>
        <v>3.5869999999999999E-4</v>
      </c>
      <c r="G132" s="183">
        <f t="array" ref="G132">INDEX(reactions[Fz],MATCH(1,($C132=reactions[Case])*(G$6=reactions[Node]),0))</f>
        <v>3186</v>
      </c>
      <c r="H132" s="183">
        <f t="array" ref="H132">INDEX(reactions[Fx],MATCH(1,($C132=reactions[Case])*(H$6=reactions[Node]),0))</f>
        <v>0</v>
      </c>
      <c r="I132" s="183">
        <f t="array" ref="I132">INDEX(reactions[Fy],MATCH(1,($C132=reactions[Case])*(I$6=reactions[Node]),0))</f>
        <v>0</v>
      </c>
      <c r="J132" s="183">
        <f t="array" ref="J132">INDEX(reactions[Fz],MATCH(1,($C132=reactions[Case])*(J$6=reactions[Node]),0))</f>
        <v>2648</v>
      </c>
      <c r="K132" s="183">
        <f t="array" ref="K132">INDEX(reactions[Fx],MATCH(1,($C132=reactions[Case])*(K$6=reactions[Node]),0))</f>
        <v>0</v>
      </c>
      <c r="L132" s="183">
        <f t="array" ref="L132">INDEX(reactions[Fy],MATCH(1,($C132=reactions[Case])*(L$6=reactions[Node]),0))</f>
        <v>-3.5869999999999999E-4</v>
      </c>
      <c r="M132" s="183">
        <f t="array" ref="M132">INDEX(reactions[Fz],MATCH(1,($C132=reactions[Case])*(M$6=reactions[Node]),0))</f>
        <v>7456</v>
      </c>
      <c r="N132" s="183">
        <f t="array" ref="N132">INDEX(reactions[Fx],MATCH(1,($C132=reactions[Case])*(N$6=reactions[Node]),0))</f>
        <v>0</v>
      </c>
      <c r="O132" s="183">
        <f t="array" ref="O132">INDEX(reactions[Fy],MATCH(1,($C132=reactions[Case])*(O$6=reactions[Node]),0))</f>
        <v>0</v>
      </c>
      <c r="P132" s="183">
        <f t="array" ref="P132">INDEX(reactions[Fz],MATCH(1,($C132=reactions[Case])*(P$6=reactions[Node]),0))</f>
        <v>5073</v>
      </c>
      <c r="Q132" s="97"/>
    </row>
    <row r="133" spans="1:17" s="104" customFormat="1">
      <c r="A133" s="110" t="s">
        <v>218</v>
      </c>
      <c r="B133" s="110" t="s">
        <v>219</v>
      </c>
      <c r="C133" s="112" t="s">
        <v>227</v>
      </c>
      <c r="D133" s="111" t="str">
        <f>INDEX(cases[Name],MATCH(C133,cases[Case],0))</f>
        <v>NIE33(Min)Char</v>
      </c>
      <c r="E133" s="183">
        <f t="array" ref="E133">INDEX(reactions[Fx],MATCH(1,($C133=reactions[Case])*(E$6=reactions[Node]),0))</f>
        <v>-4.904E-7</v>
      </c>
      <c r="F133" s="183">
        <f t="array" ref="F133">INDEX(reactions[Fy],MATCH(1,($C133=reactions[Case])*(F$6=reactions[Node]),0))</f>
        <v>-3.9530000000000001E-4</v>
      </c>
      <c r="G133" s="183">
        <f t="array" ref="G133">INDEX(reactions[Fz],MATCH(1,($C133=reactions[Case])*(G$6=reactions[Node]),0))</f>
        <v>6833</v>
      </c>
      <c r="H133" s="183">
        <f t="array" ref="H133">INDEX(reactions[Fx],MATCH(1,($C133=reactions[Case])*(H$6=reactions[Node]),0))</f>
        <v>0</v>
      </c>
      <c r="I133" s="183">
        <f t="array" ref="I133">INDEX(reactions[Fy],MATCH(1,($C133=reactions[Case])*(I$6=reactions[Node]),0))</f>
        <v>0</v>
      </c>
      <c r="J133" s="183">
        <f t="array" ref="J133">INDEX(reactions[Fz],MATCH(1,($C133=reactions[Case])*(J$6=reactions[Node]),0))</f>
        <v>4518</v>
      </c>
      <c r="K133" s="183">
        <f t="array" ref="K133">INDEX(reactions[Fx],MATCH(1,($C133=reactions[Case])*(K$6=reactions[Node]),0))</f>
        <v>0</v>
      </c>
      <c r="L133" s="183">
        <f t="array" ref="L133">INDEX(reactions[Fy],MATCH(1,($C133=reactions[Case])*(L$6=reactions[Node]),0))</f>
        <v>3.9530000000000001E-4</v>
      </c>
      <c r="M133" s="183">
        <f t="array" ref="M133">INDEX(reactions[Fz],MATCH(1,($C133=reactions[Case])*(M$6=reactions[Node]),0))</f>
        <v>2478</v>
      </c>
      <c r="N133" s="183">
        <f t="array" ref="N133">INDEX(reactions[Fx],MATCH(1,($C133=reactions[Case])*(N$6=reactions[Node]),0))</f>
        <v>0</v>
      </c>
      <c r="O133" s="183">
        <f t="array" ref="O133">INDEX(reactions[Fy],MATCH(1,($C133=reactions[Case])*(O$6=reactions[Node]),0))</f>
        <v>0</v>
      </c>
      <c r="P133" s="183">
        <f t="array" ref="P133">INDEX(reactions[Fz],MATCH(1,($C133=reactions[Case])*(P$6=reactions[Node]),0))</f>
        <v>2079</v>
      </c>
      <c r="Q133" s="97"/>
    </row>
    <row r="134" spans="1:17" s="104" customFormat="1">
      <c r="A134" s="110" t="s">
        <v>218</v>
      </c>
      <c r="B134" s="110" t="s">
        <v>219</v>
      </c>
      <c r="C134" s="112" t="s">
        <v>228</v>
      </c>
      <c r="D134" s="111" t="str">
        <f>INDEX(cases[Name],MATCH(C134,cases[Case],0))</f>
        <v>NIE34(Max)Char</v>
      </c>
      <c r="E134" s="183">
        <f t="array" ref="E134">INDEX(reactions[Fx],MATCH(1,($C134=reactions[Case])*(E$6=reactions[Node]),0))</f>
        <v>2.4320000000000001E-7</v>
      </c>
      <c r="F134" s="183">
        <f t="array" ref="F134">INDEX(reactions[Fy],MATCH(1,($C134=reactions[Case])*(F$6=reactions[Node]),0))</f>
        <v>-6.4620000000000009E-4</v>
      </c>
      <c r="G134" s="183">
        <f t="array" ref="G134">INDEX(reactions[Fz],MATCH(1,($C134=reactions[Case])*(G$6=reactions[Node]),0))</f>
        <v>4604</v>
      </c>
      <c r="H134" s="183">
        <f t="array" ref="H134">INDEX(reactions[Fx],MATCH(1,($C134=reactions[Case])*(H$6=reactions[Node]),0))</f>
        <v>0</v>
      </c>
      <c r="I134" s="183">
        <f t="array" ref="I134">INDEX(reactions[Fy],MATCH(1,($C134=reactions[Case])*(I$6=reactions[Node]),0))</f>
        <v>0</v>
      </c>
      <c r="J134" s="183">
        <f t="array" ref="J134">INDEX(reactions[Fz],MATCH(1,($C134=reactions[Case])*(J$6=reactions[Node]),0))</f>
        <v>4300</v>
      </c>
      <c r="K134" s="183">
        <f t="array" ref="K134">INDEX(reactions[Fx],MATCH(1,($C134=reactions[Case])*(K$6=reactions[Node]),0))</f>
        <v>0</v>
      </c>
      <c r="L134" s="183">
        <f t="array" ref="L134">INDEX(reactions[Fy],MATCH(1,($C134=reactions[Case])*(L$6=reactions[Node]),0))</f>
        <v>6.4620000000000009E-4</v>
      </c>
      <c r="M134" s="183">
        <f t="array" ref="M134">INDEX(reactions[Fz],MATCH(1,($C134=reactions[Case])*(M$6=reactions[Node]),0))</f>
        <v>5676</v>
      </c>
      <c r="N134" s="183">
        <f t="array" ref="N134">INDEX(reactions[Fx],MATCH(1,($C134=reactions[Case])*(N$6=reactions[Node]),0))</f>
        <v>0</v>
      </c>
      <c r="O134" s="183">
        <f t="array" ref="O134">INDEX(reactions[Fy],MATCH(1,($C134=reactions[Case])*(O$6=reactions[Node]),0))</f>
        <v>0</v>
      </c>
      <c r="P134" s="183">
        <f t="array" ref="P134">INDEX(reactions[Fz],MATCH(1,($C134=reactions[Case])*(P$6=reactions[Node]),0))</f>
        <v>9452</v>
      </c>
      <c r="Q134" s="97"/>
    </row>
    <row r="135" spans="1:17" s="104" customFormat="1">
      <c r="A135" s="110" t="s">
        <v>218</v>
      </c>
      <c r="B135" s="110" t="s">
        <v>219</v>
      </c>
      <c r="C135" s="112" t="s">
        <v>229</v>
      </c>
      <c r="D135" s="111" t="str">
        <f>INDEX(cases[Name],MATCH(C135,cases[Case],0))</f>
        <v>NIE34(Min)Char</v>
      </c>
      <c r="E135" s="183">
        <f t="array" ref="E135">INDEX(reactions[Fx],MATCH(1,($C135=reactions[Case])*(E$6=reactions[Node]),0))</f>
        <v>1.4349999999999999E-8</v>
      </c>
      <c r="F135" s="183">
        <f t="array" ref="F135">INDEX(reactions[Fy],MATCH(1,($C135=reactions[Case])*(F$6=reactions[Node]),0))</f>
        <v>1.5129999999999999E-4</v>
      </c>
      <c r="G135" s="183">
        <f t="array" ref="G135">INDEX(reactions[Fz],MATCH(1,($C135=reactions[Case])*(G$6=reactions[Node]),0))</f>
        <v>1278</v>
      </c>
      <c r="H135" s="183">
        <f t="array" ref="H135">INDEX(reactions[Fx],MATCH(1,($C135=reactions[Case])*(H$6=reactions[Node]),0))</f>
        <v>0</v>
      </c>
      <c r="I135" s="183">
        <f t="array" ref="I135">INDEX(reactions[Fy],MATCH(1,($C135=reactions[Case])*(I$6=reactions[Node]),0))</f>
        <v>0</v>
      </c>
      <c r="J135" s="183">
        <f t="array" ref="J135">INDEX(reactions[Fz],MATCH(1,($C135=reactions[Case])*(J$6=reactions[Node]),0))</f>
        <v>459.3</v>
      </c>
      <c r="K135" s="183">
        <f t="array" ref="K135">INDEX(reactions[Fx],MATCH(1,($C135=reactions[Case])*(K$6=reactions[Node]),0))</f>
        <v>0</v>
      </c>
      <c r="L135" s="183">
        <f t="array" ref="L135">INDEX(reactions[Fy],MATCH(1,($C135=reactions[Case])*(L$6=reactions[Node]),0))</f>
        <v>-1.5129999999999999E-4</v>
      </c>
      <c r="M135" s="183">
        <f t="array" ref="M135">INDEX(reactions[Fz],MATCH(1,($C135=reactions[Case])*(M$6=reactions[Node]),0))</f>
        <v>534.1</v>
      </c>
      <c r="N135" s="183">
        <f t="array" ref="N135">INDEX(reactions[Fx],MATCH(1,($C135=reactions[Case])*(N$6=reactions[Node]),0))</f>
        <v>0</v>
      </c>
      <c r="O135" s="183">
        <f t="array" ref="O135">INDEX(reactions[Fy],MATCH(1,($C135=reactions[Case])*(O$6=reactions[Node]),0))</f>
        <v>0</v>
      </c>
      <c r="P135" s="183">
        <f t="array" ref="P135">INDEX(reactions[Fz],MATCH(1,($C135=reactions[Case])*(P$6=reactions[Node]),0))</f>
        <v>-6.4570000000000007</v>
      </c>
      <c r="Q135" s="97"/>
    </row>
    <row r="136" spans="1:17" s="104" customFormat="1">
      <c r="A136" s="110" t="s">
        <v>218</v>
      </c>
      <c r="B136" s="110" t="s">
        <v>219</v>
      </c>
      <c r="C136" s="112" t="s">
        <v>230</v>
      </c>
      <c r="D136" s="111" t="str">
        <f>INDEX(cases[Name],MATCH(C136,cases[Case],0))</f>
        <v>NIE35(Max)Char</v>
      </c>
      <c r="E136" s="183">
        <f t="array" ref="E136">INDEX(reactions[Fx],MATCH(1,($C136=reactions[Case])*(E$6=reactions[Node]),0))</f>
        <v>2.346E-7</v>
      </c>
      <c r="F136" s="183">
        <f t="array" ref="F136">INDEX(reactions[Fy],MATCH(1,($C136=reactions[Case])*(F$6=reactions[Node]),0))</f>
        <v>6.7630000000000001E-4</v>
      </c>
      <c r="G136" s="183">
        <f t="array" ref="G136">INDEX(reactions[Fz],MATCH(1,($C136=reactions[Case])*(G$6=reactions[Node]),0))</f>
        <v>4300</v>
      </c>
      <c r="H136" s="183">
        <f t="array" ref="H136">INDEX(reactions[Fx],MATCH(1,($C136=reactions[Case])*(H$6=reactions[Node]),0))</f>
        <v>0</v>
      </c>
      <c r="I136" s="183">
        <f t="array" ref="I136">INDEX(reactions[Fy],MATCH(1,($C136=reactions[Case])*(I$6=reactions[Node]),0))</f>
        <v>0</v>
      </c>
      <c r="J136" s="183">
        <f t="array" ref="J136">INDEX(reactions[Fz],MATCH(1,($C136=reactions[Case])*(J$6=reactions[Node]),0))</f>
        <v>4604</v>
      </c>
      <c r="K136" s="183">
        <f t="array" ref="K136">INDEX(reactions[Fx],MATCH(1,($C136=reactions[Case])*(K$6=reactions[Node]),0))</f>
        <v>0</v>
      </c>
      <c r="L136" s="183">
        <f t="array" ref="L136">INDEX(reactions[Fy],MATCH(1,($C136=reactions[Case])*(L$6=reactions[Node]),0))</f>
        <v>-6.7630000000000001E-4</v>
      </c>
      <c r="M136" s="183">
        <f t="array" ref="M136">INDEX(reactions[Fz],MATCH(1,($C136=reactions[Case])*(M$6=reactions[Node]),0))</f>
        <v>9452</v>
      </c>
      <c r="N136" s="183">
        <f t="array" ref="N136">INDEX(reactions[Fx],MATCH(1,($C136=reactions[Case])*(N$6=reactions[Node]),0))</f>
        <v>0</v>
      </c>
      <c r="O136" s="183">
        <f t="array" ref="O136">INDEX(reactions[Fy],MATCH(1,($C136=reactions[Case])*(O$6=reactions[Node]),0))</f>
        <v>0</v>
      </c>
      <c r="P136" s="183">
        <f t="array" ref="P136">INDEX(reactions[Fz],MATCH(1,($C136=reactions[Case])*(P$6=reactions[Node]),0))</f>
        <v>5676</v>
      </c>
      <c r="Q136" s="97"/>
    </row>
    <row r="137" spans="1:17" s="104" customFormat="1">
      <c r="A137" s="110" t="s">
        <v>218</v>
      </c>
      <c r="B137" s="110" t="s">
        <v>219</v>
      </c>
      <c r="C137" s="112" t="s">
        <v>231</v>
      </c>
      <c r="D137" s="111" t="str">
        <f>INDEX(cases[Name],MATCH(C137,cases[Case],0))</f>
        <v>NIE35(Min)Char</v>
      </c>
      <c r="E137" s="183">
        <f t="array" ref="E137">INDEX(reactions[Fx],MATCH(1,($C137=reactions[Case])*(E$6=reactions[Node]),0))</f>
        <v>3.3510000000000007E-8</v>
      </c>
      <c r="F137" s="183">
        <f t="array" ref="F137">INDEX(reactions[Fy],MATCH(1,($C137=reactions[Case])*(F$6=reactions[Node]),0))</f>
        <v>-1.693E-4</v>
      </c>
      <c r="G137" s="183">
        <f t="array" ref="G137">INDEX(reactions[Fz],MATCH(1,($C137=reactions[Case])*(G$6=reactions[Node]),0))</f>
        <v>459.3</v>
      </c>
      <c r="H137" s="183">
        <f t="array" ref="H137">INDEX(reactions[Fx],MATCH(1,($C137=reactions[Case])*(H$6=reactions[Node]),0))</f>
        <v>0</v>
      </c>
      <c r="I137" s="183">
        <f t="array" ref="I137">INDEX(reactions[Fy],MATCH(1,($C137=reactions[Case])*(I$6=reactions[Node]),0))</f>
        <v>0</v>
      </c>
      <c r="J137" s="183">
        <f t="array" ref="J137">INDEX(reactions[Fz],MATCH(1,($C137=reactions[Case])*(J$6=reactions[Node]),0))</f>
        <v>1278</v>
      </c>
      <c r="K137" s="183">
        <f t="array" ref="K137">INDEX(reactions[Fx],MATCH(1,($C137=reactions[Case])*(K$6=reactions[Node]),0))</f>
        <v>0</v>
      </c>
      <c r="L137" s="183">
        <f t="array" ref="L137">INDEX(reactions[Fy],MATCH(1,($C137=reactions[Case])*(L$6=reactions[Node]),0))</f>
        <v>1.693E-4</v>
      </c>
      <c r="M137" s="183">
        <f t="array" ref="M137">INDEX(reactions[Fz],MATCH(1,($C137=reactions[Case])*(M$6=reactions[Node]),0))</f>
        <v>-6.4670000000000014</v>
      </c>
      <c r="N137" s="183">
        <f t="array" ref="N137">INDEX(reactions[Fx],MATCH(1,($C137=reactions[Case])*(N$6=reactions[Node]),0))</f>
        <v>0</v>
      </c>
      <c r="O137" s="183">
        <f t="array" ref="O137">INDEX(reactions[Fy],MATCH(1,($C137=reactions[Case])*(O$6=reactions[Node]),0))</f>
        <v>0</v>
      </c>
      <c r="P137" s="183">
        <f t="array" ref="P137">INDEX(reactions[Fz],MATCH(1,($C137=reactions[Case])*(P$6=reactions[Node]),0))</f>
        <v>534.20000000000005</v>
      </c>
      <c r="Q137" s="97"/>
    </row>
    <row r="138" spans="1:17" s="104" customFormat="1">
      <c r="A138" s="110" t="s">
        <v>218</v>
      </c>
      <c r="B138" s="110" t="s">
        <v>219</v>
      </c>
      <c r="C138" s="112" t="s">
        <v>232</v>
      </c>
      <c r="D138" s="111" t="str">
        <f>INDEX(cases[Name],MATCH(C138,cases[Case],0))</f>
        <v>NIE36(Max)Char</v>
      </c>
      <c r="E138" s="183">
        <f t="array" ref="E138">INDEX(reactions[Fx],MATCH(1,($C138=reactions[Case])*(E$6=reactions[Node]),0))</f>
        <v>1.6640000000000001E-7</v>
      </c>
      <c r="F138" s="183">
        <f t="array" ref="F138">INDEX(reactions[Fy],MATCH(1,($C138=reactions[Case])*(F$6=reactions[Node]),0))</f>
        <v>-1.5020000000000001E-3</v>
      </c>
      <c r="G138" s="183">
        <f t="array" ref="G138">INDEX(reactions[Fz],MATCH(1,($C138=reactions[Case])*(G$6=reactions[Node]),0))</f>
        <v>7075</v>
      </c>
      <c r="H138" s="183">
        <f t="array" ref="H138">INDEX(reactions[Fx],MATCH(1,($C138=reactions[Case])*(H$6=reactions[Node]),0))</f>
        <v>0</v>
      </c>
      <c r="I138" s="183">
        <f t="array" ref="I138">INDEX(reactions[Fy],MATCH(1,($C138=reactions[Case])*(I$6=reactions[Node]),0))</f>
        <v>0</v>
      </c>
      <c r="J138" s="183">
        <f t="array" ref="J138">INDEX(reactions[Fz],MATCH(1,($C138=reactions[Case])*(J$6=reactions[Node]),0))</f>
        <v>2485</v>
      </c>
      <c r="K138" s="183">
        <f t="array" ref="K138">INDEX(reactions[Fx],MATCH(1,($C138=reactions[Case])*(K$6=reactions[Node]),0))</f>
        <v>0</v>
      </c>
      <c r="L138" s="183">
        <f t="array" ref="L138">INDEX(reactions[Fy],MATCH(1,($C138=reactions[Case])*(L$6=reactions[Node]),0))</f>
        <v>1.5009999999999999E-3</v>
      </c>
      <c r="M138" s="183">
        <f t="array" ref="M138">INDEX(reactions[Fz],MATCH(1,($C138=reactions[Case])*(M$6=reactions[Node]),0))</f>
        <v>2859</v>
      </c>
      <c r="N138" s="183">
        <f t="array" ref="N138">INDEX(reactions[Fx],MATCH(1,($C138=reactions[Case])*(N$6=reactions[Node]),0))</f>
        <v>0</v>
      </c>
      <c r="O138" s="183">
        <f t="array" ref="O138">INDEX(reactions[Fy],MATCH(1,($C138=reactions[Case])*(O$6=reactions[Node]),0))</f>
        <v>0</v>
      </c>
      <c r="P138" s="183">
        <f t="array" ref="P138">INDEX(reactions[Fz],MATCH(1,($C138=reactions[Case])*(P$6=reactions[Node]),0))</f>
        <v>4696</v>
      </c>
      <c r="Q138" s="97"/>
    </row>
    <row r="139" spans="1:17" s="104" customFormat="1">
      <c r="A139" s="110" t="s">
        <v>218</v>
      </c>
      <c r="B139" s="110" t="s">
        <v>219</v>
      </c>
      <c r="C139" s="112" t="s">
        <v>233</v>
      </c>
      <c r="D139" s="111" t="str">
        <f>INDEX(cases[Name],MATCH(C139,cases[Case],0))</f>
        <v>NIE36(Min)Char</v>
      </c>
      <c r="E139" s="183">
        <f t="array" ref="E139">INDEX(reactions[Fx],MATCH(1,($C139=reactions[Case])*(E$6=reactions[Node]),0))</f>
        <v>4.9400000000000012E-8</v>
      </c>
      <c r="F139" s="183">
        <f t="array" ref="F139">INDEX(reactions[Fy],MATCH(1,($C139=reactions[Case])*(F$6=reactions[Node]),0))</f>
        <v>1.5E-3</v>
      </c>
      <c r="G139" s="183">
        <f t="array" ref="G139">INDEX(reactions[Fz],MATCH(1,($C139=reactions[Case])*(G$6=reactions[Node]),0))</f>
        <v>2179</v>
      </c>
      <c r="H139" s="183">
        <f t="array" ref="H139">INDEX(reactions[Fx],MATCH(1,($C139=reactions[Case])*(H$6=reactions[Node]),0))</f>
        <v>0</v>
      </c>
      <c r="I139" s="183">
        <f t="array" ref="I139">INDEX(reactions[Fy],MATCH(1,($C139=reactions[Case])*(I$6=reactions[Node]),0))</f>
        <v>0</v>
      </c>
      <c r="J139" s="183">
        <f t="array" ref="J139">INDEX(reactions[Fz],MATCH(1,($C139=reactions[Case])*(J$6=reactions[Node]),0))</f>
        <v>6741</v>
      </c>
      <c r="K139" s="183">
        <f t="array" ref="K139">INDEX(reactions[Fx],MATCH(1,($C139=reactions[Case])*(K$6=reactions[Node]),0))</f>
        <v>0</v>
      </c>
      <c r="L139" s="183">
        <f t="array" ref="L139">INDEX(reactions[Fy],MATCH(1,($C139=reactions[Case])*(L$6=reactions[Node]),0))</f>
        <v>-1.5E-3</v>
      </c>
      <c r="M139" s="183">
        <f t="array" ref="M139">INDEX(reactions[Fz],MATCH(1,($C139=reactions[Case])*(M$6=reactions[Node]),0))</f>
        <v>4970</v>
      </c>
      <c r="N139" s="183">
        <f t="array" ref="N139">INDEX(reactions[Fx],MATCH(1,($C139=reactions[Case])*(N$6=reactions[Node]),0))</f>
        <v>0</v>
      </c>
      <c r="O139" s="183">
        <f t="array" ref="O139">INDEX(reactions[Fy],MATCH(1,($C139=reactions[Case])*(O$6=reactions[Node]),0))</f>
        <v>0</v>
      </c>
      <c r="P139" s="183">
        <f t="array" ref="P139">INDEX(reactions[Fz],MATCH(1,($C139=reactions[Case])*(P$6=reactions[Node]),0))</f>
        <v>3132</v>
      </c>
      <c r="Q139" s="97"/>
    </row>
    <row r="140" spans="1:17" s="104" customFormat="1">
      <c r="A140" s="110" t="s">
        <v>218</v>
      </c>
      <c r="B140" s="110" t="s">
        <v>219</v>
      </c>
      <c r="C140" s="112" t="s">
        <v>234</v>
      </c>
      <c r="D140" s="111" t="str">
        <f>INDEX(cases[Name],MATCH(C140,cases[Case],0))</f>
        <v>NIE37(Max)Char</v>
      </c>
      <c r="E140" s="183">
        <f t="array" ref="E140">INDEX(reactions[Fx],MATCH(1,($C140=reactions[Case])*(E$6=reactions[Node]),0))</f>
        <v>-5.2119999999999998E-7</v>
      </c>
      <c r="F140" s="183">
        <f t="array" ref="F140">INDEX(reactions[Fy],MATCH(1,($C140=reactions[Case])*(F$6=reactions[Node]),0))</f>
        <v>-3.8850000000000002E-5</v>
      </c>
      <c r="G140" s="183">
        <f t="array" ref="G140">INDEX(reactions[Fz],MATCH(1,($C140=reactions[Case])*(G$6=reactions[Node]),0))</f>
        <v>7973</v>
      </c>
      <c r="H140" s="183">
        <f t="array" ref="H140">INDEX(reactions[Fx],MATCH(1,($C140=reactions[Case])*(H$6=reactions[Node]),0))</f>
        <v>0</v>
      </c>
      <c r="I140" s="183">
        <f t="array" ref="I140">INDEX(reactions[Fy],MATCH(1,($C140=reactions[Case])*(I$6=reactions[Node]),0))</f>
        <v>0</v>
      </c>
      <c r="J140" s="183">
        <f t="array" ref="J140">INDEX(reactions[Fz],MATCH(1,($C140=reactions[Case])*(J$6=reactions[Node]),0))</f>
        <v>7701</v>
      </c>
      <c r="K140" s="183">
        <f t="array" ref="K140">INDEX(reactions[Fx],MATCH(1,($C140=reactions[Case])*(K$6=reactions[Node]),0))</f>
        <v>0</v>
      </c>
      <c r="L140" s="183">
        <f t="array" ref="L140">INDEX(reactions[Fy],MATCH(1,($C140=reactions[Case])*(L$6=reactions[Node]),0))</f>
        <v>3.8850000000000002E-5</v>
      </c>
      <c r="M140" s="183">
        <f t="array" ref="M140">INDEX(reactions[Fz],MATCH(1,($C140=reactions[Case])*(M$6=reactions[Node]),0))</f>
        <v>3906</v>
      </c>
      <c r="N140" s="183">
        <f t="array" ref="N140">INDEX(reactions[Fx],MATCH(1,($C140=reactions[Case])*(N$6=reactions[Node]),0))</f>
        <v>0</v>
      </c>
      <c r="O140" s="183">
        <f t="array" ref="O140">INDEX(reactions[Fy],MATCH(1,($C140=reactions[Case])*(O$6=reactions[Node]),0))</f>
        <v>0</v>
      </c>
      <c r="P140" s="183">
        <f t="array" ref="P140">INDEX(reactions[Fz],MATCH(1,($C140=reactions[Case])*(P$6=reactions[Node]),0))</f>
        <v>3876</v>
      </c>
      <c r="Q140" s="97"/>
    </row>
    <row r="141" spans="1:17" s="104" customFormat="1">
      <c r="A141" s="110" t="s">
        <v>218</v>
      </c>
      <c r="B141" s="110" t="s">
        <v>219</v>
      </c>
      <c r="C141" s="112" t="s">
        <v>235</v>
      </c>
      <c r="D141" s="111" t="str">
        <f>INDEX(cases[Name],MATCH(C141,cases[Case],0))</f>
        <v>NIE38(Max)Char</v>
      </c>
      <c r="E141" s="183">
        <f t="array" ref="E141">INDEX(reactions[Fx],MATCH(1,($C141=reactions[Case])*(E$6=reactions[Node]),0))</f>
        <v>1.8020000000000001E-7</v>
      </c>
      <c r="F141" s="183">
        <f t="array" ref="F141">INDEX(reactions[Fy],MATCH(1,($C141=reactions[Case])*(F$6=reactions[Node]),0))</f>
        <v>-1.214E-4</v>
      </c>
      <c r="G141" s="183">
        <f t="array" ref="G141">INDEX(reactions[Fz],MATCH(1,($C141=reactions[Case])*(G$6=reactions[Node]),0))</f>
        <v>3807</v>
      </c>
      <c r="H141" s="183">
        <f t="array" ref="H141">INDEX(reactions[Fx],MATCH(1,($C141=reactions[Case])*(H$6=reactions[Node]),0))</f>
        <v>0</v>
      </c>
      <c r="I141" s="183">
        <f t="array" ref="I141">INDEX(reactions[Fy],MATCH(1,($C141=reactions[Case])*(I$6=reactions[Node]),0))</f>
        <v>0</v>
      </c>
      <c r="J141" s="183">
        <f t="array" ref="J141">INDEX(reactions[Fz],MATCH(1,($C141=reactions[Case])*(J$6=reactions[Node]),0))</f>
        <v>4143</v>
      </c>
      <c r="K141" s="183">
        <f t="array" ref="K141">INDEX(reactions[Fx],MATCH(1,($C141=reactions[Case])*(K$6=reactions[Node]),0))</f>
        <v>0</v>
      </c>
      <c r="L141" s="183">
        <f t="array" ref="L141">INDEX(reactions[Fy],MATCH(1,($C141=reactions[Case])*(L$6=reactions[Node]),0))</f>
        <v>1.214E-4</v>
      </c>
      <c r="M141" s="183">
        <f t="array" ref="M141">INDEX(reactions[Fz],MATCH(1,($C141=reactions[Case])*(M$6=reactions[Node]),0))</f>
        <v>6993</v>
      </c>
      <c r="N141" s="183">
        <f t="array" ref="N141">INDEX(reactions[Fx],MATCH(1,($C141=reactions[Case])*(N$6=reactions[Node]),0))</f>
        <v>0</v>
      </c>
      <c r="O141" s="183">
        <f t="array" ref="O141">INDEX(reactions[Fy],MATCH(1,($C141=reactions[Case])*(O$6=reactions[Node]),0))</f>
        <v>0</v>
      </c>
      <c r="P141" s="183">
        <f t="array" ref="P141">INDEX(reactions[Fz],MATCH(1,($C141=reactions[Case])*(P$6=reactions[Node]),0))</f>
        <v>8514</v>
      </c>
      <c r="Q141" s="97"/>
    </row>
    <row r="142" spans="1:17" s="104" customFormat="1">
      <c r="A142" s="110" t="s">
        <v>218</v>
      </c>
      <c r="B142" s="110" t="s">
        <v>219</v>
      </c>
      <c r="C142" s="112" t="s">
        <v>236</v>
      </c>
      <c r="D142" s="111" t="str">
        <f>INDEX(cases[Name],MATCH(C142,cases[Case],0))</f>
        <v>NIE38(Min)Char</v>
      </c>
      <c r="E142" s="183">
        <f t="array" ref="E142">INDEX(reactions[Fx],MATCH(1,($C142=reactions[Case])*(E$6=reactions[Node]),0))</f>
        <v>4.3880000000000002E-9</v>
      </c>
      <c r="F142" s="183">
        <f t="array" ref="F142">INDEX(reactions[Fy],MATCH(1,($C142=reactions[Case])*(F$6=reactions[Node]),0))</f>
        <v>-1.2639999999999999E-5</v>
      </c>
      <c r="G142" s="183">
        <f t="array" ref="G142">INDEX(reactions[Fz],MATCH(1,($C142=reactions[Case])*(G$6=reactions[Node]),0))</f>
        <v>784.3</v>
      </c>
      <c r="H142" s="183">
        <f t="array" ref="H142">INDEX(reactions[Fx],MATCH(1,($C142=reactions[Case])*(H$6=reactions[Node]),0))</f>
        <v>0</v>
      </c>
      <c r="I142" s="183">
        <f t="array" ref="I142">INDEX(reactions[Fy],MATCH(1,($C142=reactions[Case])*(I$6=reactions[Node]),0))</f>
        <v>0</v>
      </c>
      <c r="J142" s="183">
        <f t="array" ref="J142">INDEX(reactions[Fz],MATCH(1,($C142=reactions[Case])*(J$6=reactions[Node]),0))</f>
        <v>744.4</v>
      </c>
      <c r="K142" s="183">
        <f t="array" ref="K142">INDEX(reactions[Fx],MATCH(1,($C142=reactions[Case])*(K$6=reactions[Node]),0))</f>
        <v>0</v>
      </c>
      <c r="L142" s="183">
        <f t="array" ref="L142">INDEX(reactions[Fy],MATCH(1,($C142=reactions[Case])*(L$6=reactions[Node]),0))</f>
        <v>1.2649999999999999E-5</v>
      </c>
      <c r="M142" s="183">
        <f t="array" ref="M142">INDEX(reactions[Fz],MATCH(1,($C142=reactions[Case])*(M$6=reactions[Node]),0))</f>
        <v>-4.5019999999999998</v>
      </c>
      <c r="N142" s="183">
        <f t="array" ref="N142">INDEX(reactions[Fx],MATCH(1,($C142=reactions[Case])*(N$6=reactions[Node]),0))</f>
        <v>0</v>
      </c>
      <c r="O142" s="183">
        <f t="array" ref="O142">INDEX(reactions[Fy],MATCH(1,($C142=reactions[Case])*(O$6=reactions[Node]),0))</f>
        <v>0</v>
      </c>
      <c r="P142" s="183">
        <f t="array" ref="P142">INDEX(reactions[Fz],MATCH(1,($C142=reactions[Case])*(P$6=reactions[Node]),0))</f>
        <v>-4.5670000000000002</v>
      </c>
      <c r="Q142" s="97"/>
    </row>
    <row r="143" spans="1:17" s="104" customFormat="1">
      <c r="A143" s="110"/>
      <c r="B143" s="110"/>
      <c r="C143" s="112"/>
      <c r="D143" s="111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97"/>
    </row>
    <row r="144" spans="1:17">
      <c r="A144" s="113" t="s">
        <v>237</v>
      </c>
      <c r="B144" s="113" t="s">
        <v>100</v>
      </c>
      <c r="C144" s="116" t="s">
        <v>1</v>
      </c>
      <c r="D144" s="115" t="str">
        <f t="shared" ref="D144:P144" si="0">D9</f>
        <v>Permanent (upperbound)</v>
      </c>
      <c r="E144" s="184">
        <f t="shared" si="0"/>
        <v>5.4890000000000005E-7</v>
      </c>
      <c r="F144" s="184">
        <f t="shared" si="0"/>
        <v>1.6899999999999998E-2</v>
      </c>
      <c r="G144" s="184">
        <f t="shared" si="0"/>
        <v>25740</v>
      </c>
      <c r="H144" s="184">
        <f t="shared" si="0"/>
        <v>0</v>
      </c>
      <c r="I144" s="184">
        <f t="shared" si="0"/>
        <v>0</v>
      </c>
      <c r="J144" s="184">
        <f t="shared" si="0"/>
        <v>25760</v>
      </c>
      <c r="K144" s="184">
        <f t="shared" si="0"/>
        <v>0</v>
      </c>
      <c r="L144" s="184">
        <f t="shared" si="0"/>
        <v>1.4460000000000001E-2</v>
      </c>
      <c r="M144" s="184">
        <f t="shared" si="0"/>
        <v>25740</v>
      </c>
      <c r="N144" s="184">
        <f t="shared" si="0"/>
        <v>0</v>
      </c>
      <c r="O144" s="184">
        <f t="shared" si="0"/>
        <v>0</v>
      </c>
      <c r="P144" s="184">
        <f t="shared" si="0"/>
        <v>25760</v>
      </c>
    </row>
    <row r="145" spans="1:23">
      <c r="A145" s="113" t="s">
        <v>237</v>
      </c>
      <c r="B145" s="113" t="s">
        <v>100</v>
      </c>
      <c r="C145" s="116" t="s">
        <v>2</v>
      </c>
      <c r="D145" s="115" t="str">
        <f t="shared" ref="D145:P145" si="1">D10</f>
        <v>Permanent (lowerbound)</v>
      </c>
      <c r="E145" s="184">
        <f t="shared" si="1"/>
        <v>5.4890000000000005E-7</v>
      </c>
      <c r="F145" s="184">
        <f t="shared" si="1"/>
        <v>1.6899999999999998E-2</v>
      </c>
      <c r="G145" s="184">
        <f t="shared" si="1"/>
        <v>25740</v>
      </c>
      <c r="H145" s="184">
        <f t="shared" si="1"/>
        <v>0</v>
      </c>
      <c r="I145" s="184">
        <f t="shared" si="1"/>
        <v>0</v>
      </c>
      <c r="J145" s="184">
        <f t="shared" si="1"/>
        <v>25760</v>
      </c>
      <c r="K145" s="184">
        <f t="shared" si="1"/>
        <v>0</v>
      </c>
      <c r="L145" s="184">
        <f t="shared" si="1"/>
        <v>1.4460000000000001E-2</v>
      </c>
      <c r="M145" s="184">
        <f t="shared" si="1"/>
        <v>25740</v>
      </c>
      <c r="N145" s="184">
        <f t="shared" si="1"/>
        <v>0</v>
      </c>
      <c r="O145" s="184">
        <f t="shared" si="1"/>
        <v>0</v>
      </c>
      <c r="P145" s="184">
        <f t="shared" si="1"/>
        <v>25760</v>
      </c>
    </row>
    <row r="146" spans="1:23">
      <c r="A146" s="113" t="s">
        <v>237</v>
      </c>
      <c r="B146" s="113" t="s">
        <v>86</v>
      </c>
      <c r="C146" s="116" t="s">
        <v>1</v>
      </c>
      <c r="D146" s="116" t="s">
        <v>238</v>
      </c>
      <c r="E146" s="184">
        <f t="array" ref="E146">MAX(ABS(E12:E23))</f>
        <v>4603</v>
      </c>
      <c r="F146" s="184">
        <f t="array" ref="F146">MAX(ABS(F12:F23))</f>
        <v>4147</v>
      </c>
      <c r="G146" s="184">
        <f t="array" ref="G146">MAX(ABS(G12:G23))</f>
        <v>3739</v>
      </c>
      <c r="H146" s="184">
        <f t="array" ref="H146">MAX(ABS(H12:H23))</f>
        <v>0</v>
      </c>
      <c r="I146" s="184">
        <f t="array" ref="I146">MAX(ABS(I12:I23))</f>
        <v>0</v>
      </c>
      <c r="J146" s="184">
        <f t="array" ref="J146">MAX(ABS(J12:J23))</f>
        <v>3739</v>
      </c>
      <c r="K146" s="184">
        <f t="array" ref="K146">MAX(ABS(K12:K23))</f>
        <v>0</v>
      </c>
      <c r="L146" s="184">
        <f t="array" ref="L146">MAX(ABS(L12:L23))</f>
        <v>4147</v>
      </c>
      <c r="M146" s="184">
        <f t="array" ref="M146">MAX(ABS(M12:M23))</f>
        <v>3739</v>
      </c>
      <c r="N146" s="184">
        <f t="array" ref="N146">MAX(ABS(N12:N23))</f>
        <v>0</v>
      </c>
      <c r="O146" s="184">
        <f t="array" ref="O146">MAX(ABS(O12:O23))</f>
        <v>0</v>
      </c>
      <c r="P146" s="184">
        <f t="array" ref="P146">MAX(ABS(P12:P23))</f>
        <v>3739</v>
      </c>
    </row>
    <row r="147" spans="1:23">
      <c r="A147" s="113" t="s">
        <v>237</v>
      </c>
      <c r="B147" s="113" t="s">
        <v>86</v>
      </c>
      <c r="C147" s="116" t="s">
        <v>1</v>
      </c>
      <c r="D147" s="116" t="s">
        <v>239</v>
      </c>
      <c r="E147" s="184">
        <f t="array" ref="E147">MAX(ABS(E24:E35))</f>
        <v>3075</v>
      </c>
      <c r="F147" s="184">
        <f t="array" ref="F147">MAX(ABS(F24:F35))</f>
        <v>2769</v>
      </c>
      <c r="G147" s="184">
        <f t="array" ref="G147">MAX(ABS(G24:G35))</f>
        <v>2498</v>
      </c>
      <c r="H147" s="184">
        <f t="array" ref="H147">MAX(ABS(H24:H35))</f>
        <v>0</v>
      </c>
      <c r="I147" s="184">
        <f t="array" ref="I147">MAX(ABS(I24:I35))</f>
        <v>0</v>
      </c>
      <c r="J147" s="184">
        <f t="array" ref="J147">MAX(ABS(J24:J35))</f>
        <v>2498</v>
      </c>
      <c r="K147" s="184">
        <f t="array" ref="K147">MAX(ABS(K24:K35))</f>
        <v>0</v>
      </c>
      <c r="L147" s="184">
        <f t="array" ref="L147">MAX(ABS(L24:L35))</f>
        <v>2769</v>
      </c>
      <c r="M147" s="184">
        <f t="array" ref="M147">MAX(ABS(M24:M35))</f>
        <v>2498</v>
      </c>
      <c r="N147" s="184">
        <f t="array" ref="N147">MAX(ABS(N24:N35))</f>
        <v>0</v>
      </c>
      <c r="O147" s="184">
        <f t="array" ref="O147">MAX(ABS(O24:O35))</f>
        <v>0</v>
      </c>
      <c r="P147" s="184">
        <f t="array" ref="P147">MAX(ABS(P24:P35))</f>
        <v>2498</v>
      </c>
    </row>
    <row r="148" spans="1:23">
      <c r="A148" s="113" t="s">
        <v>237</v>
      </c>
      <c r="B148" s="113" t="s">
        <v>129</v>
      </c>
      <c r="C148" s="116" t="s">
        <v>1</v>
      </c>
      <c r="D148" s="116" t="s">
        <v>240</v>
      </c>
      <c r="E148" s="184">
        <f t="shared" ref="E148:P148" si="2">MAX(E37:E124)</f>
        <v>1.3540000000000001E-7</v>
      </c>
      <c r="F148" s="184">
        <f t="shared" si="2"/>
        <v>7.5410000000000003E-6</v>
      </c>
      <c r="G148" s="184">
        <f t="shared" si="2"/>
        <v>4.3439999999999999E-2</v>
      </c>
      <c r="H148" s="184">
        <f t="shared" si="2"/>
        <v>0</v>
      </c>
      <c r="I148" s="184">
        <f t="shared" si="2"/>
        <v>0</v>
      </c>
      <c r="J148" s="184">
        <f t="shared" si="2"/>
        <v>3.52</v>
      </c>
      <c r="K148" s="184">
        <f t="shared" si="2"/>
        <v>0</v>
      </c>
      <c r="L148" s="184">
        <f t="shared" si="2"/>
        <v>9.5210000000000008E-6</v>
      </c>
      <c r="M148" s="184">
        <f t="shared" si="2"/>
        <v>3.5230000000000001</v>
      </c>
      <c r="N148" s="184">
        <f t="shared" si="2"/>
        <v>0</v>
      </c>
      <c r="O148" s="184">
        <f t="shared" si="2"/>
        <v>0</v>
      </c>
      <c r="P148" s="184">
        <f t="shared" si="2"/>
        <v>4.3319999999999997E-2</v>
      </c>
    </row>
    <row r="149" spans="1:23">
      <c r="A149" s="113" t="s">
        <v>237</v>
      </c>
      <c r="B149" s="113" t="s">
        <v>129</v>
      </c>
      <c r="C149" s="116" t="s">
        <v>2</v>
      </c>
      <c r="D149" s="116" t="s">
        <v>241</v>
      </c>
      <c r="E149" s="184">
        <f t="shared" ref="E149:P149" si="3">MIN(E37:E124)</f>
        <v>-2.9209999999999998E-7</v>
      </c>
      <c r="F149" s="184">
        <f t="shared" si="3"/>
        <v>-9.6010000000000001E-6</v>
      </c>
      <c r="G149" s="184">
        <f t="shared" si="3"/>
        <v>-3.52</v>
      </c>
      <c r="H149" s="184">
        <f t="shared" si="3"/>
        <v>0</v>
      </c>
      <c r="I149" s="184">
        <f t="shared" si="3"/>
        <v>0</v>
      </c>
      <c r="J149" s="184">
        <f t="shared" si="3"/>
        <v>-4.3319999999999997E-2</v>
      </c>
      <c r="K149" s="184">
        <f t="shared" si="3"/>
        <v>0</v>
      </c>
      <c r="L149" s="184">
        <f t="shared" si="3"/>
        <v>-7.5889999999999997E-6</v>
      </c>
      <c r="M149" s="184">
        <f t="shared" si="3"/>
        <v>-4.3439999999999999E-2</v>
      </c>
      <c r="N149" s="184">
        <f t="shared" si="3"/>
        <v>0</v>
      </c>
      <c r="O149" s="184">
        <f t="shared" si="3"/>
        <v>0</v>
      </c>
      <c r="P149" s="184">
        <f t="shared" si="3"/>
        <v>-3.5230000000000001</v>
      </c>
    </row>
    <row r="150" spans="1:23" s="104" customFormat="1">
      <c r="A150" s="113" t="s">
        <v>218</v>
      </c>
      <c r="B150" s="113" t="s">
        <v>219</v>
      </c>
      <c r="C150" s="116" t="s">
        <v>1</v>
      </c>
      <c r="D150" s="115" t="s">
        <v>242</v>
      </c>
      <c r="E150" s="184">
        <f t="shared" ref="E150:P150" si="4">MAX(E126:E139)</f>
        <v>6.4949999999999999E-7</v>
      </c>
      <c r="F150" s="184">
        <f t="shared" si="4"/>
        <v>1.5E-3</v>
      </c>
      <c r="G150" s="184">
        <f t="shared" si="4"/>
        <v>9556</v>
      </c>
      <c r="H150" s="184">
        <f t="shared" si="4"/>
        <v>0</v>
      </c>
      <c r="I150" s="184">
        <f t="shared" si="4"/>
        <v>0</v>
      </c>
      <c r="J150" s="184">
        <f t="shared" si="4"/>
        <v>9556</v>
      </c>
      <c r="K150" s="184">
        <f t="shared" si="4"/>
        <v>0</v>
      </c>
      <c r="L150" s="184">
        <f t="shared" si="4"/>
        <v>1.5009999999999999E-3</v>
      </c>
      <c r="M150" s="184">
        <f t="shared" si="4"/>
        <v>9452</v>
      </c>
      <c r="N150" s="184">
        <f t="shared" si="4"/>
        <v>0</v>
      </c>
      <c r="O150" s="184">
        <f t="shared" si="4"/>
        <v>0</v>
      </c>
      <c r="P150" s="184">
        <f t="shared" si="4"/>
        <v>9452</v>
      </c>
      <c r="Q150" s="97"/>
    </row>
    <row r="151" spans="1:23" s="104" customFormat="1">
      <c r="A151" s="113" t="s">
        <v>218</v>
      </c>
      <c r="B151" s="113" t="s">
        <v>219</v>
      </c>
      <c r="C151" s="116" t="s">
        <v>2</v>
      </c>
      <c r="D151" s="115" t="s">
        <v>243</v>
      </c>
      <c r="E151" s="184">
        <f t="shared" ref="E151:P151" si="5">MIN(E126:E139)</f>
        <v>-4.904E-7</v>
      </c>
      <c r="F151" s="184">
        <f t="shared" si="5"/>
        <v>-1.5020000000000001E-3</v>
      </c>
      <c r="G151" s="184">
        <f t="shared" si="5"/>
        <v>-2.915</v>
      </c>
      <c r="H151" s="184">
        <f t="shared" si="5"/>
        <v>0</v>
      </c>
      <c r="I151" s="184">
        <f t="shared" si="5"/>
        <v>0</v>
      </c>
      <c r="J151" s="184">
        <f t="shared" si="5"/>
        <v>-2.9119999999999999</v>
      </c>
      <c r="K151" s="184">
        <f t="shared" si="5"/>
        <v>0</v>
      </c>
      <c r="L151" s="184">
        <f t="shared" si="5"/>
        <v>-1.5E-3</v>
      </c>
      <c r="M151" s="184">
        <f t="shared" si="5"/>
        <v>-6.4670000000000014</v>
      </c>
      <c r="N151" s="184">
        <f t="shared" si="5"/>
        <v>0</v>
      </c>
      <c r="O151" s="184">
        <f t="shared" si="5"/>
        <v>0</v>
      </c>
      <c r="P151" s="184">
        <f t="shared" si="5"/>
        <v>-6.4570000000000007</v>
      </c>
      <c r="Q151" s="97"/>
    </row>
    <row r="152" spans="1:23" s="104" customFormat="1">
      <c r="A152" s="90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</row>
    <row r="153" spans="1:23">
      <c r="A153" s="94" t="s">
        <v>244</v>
      </c>
    </row>
    <row r="154" spans="1:23" s="151" customFormat="1">
      <c r="A154" s="187"/>
      <c r="B154" s="101"/>
      <c r="C154" s="101"/>
      <c r="D154" s="101"/>
      <c r="E154" s="297" t="s">
        <v>79</v>
      </c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R154" s="218"/>
      <c r="S154" s="218"/>
      <c r="T154" s="218"/>
      <c r="U154" s="218"/>
      <c r="V154" s="218"/>
      <c r="W154" s="218"/>
    </row>
    <row r="155" spans="1:23" s="151" customFormat="1">
      <c r="A155" s="187"/>
      <c r="B155" s="101"/>
      <c r="C155" s="101"/>
      <c r="D155" s="101"/>
      <c r="E155" s="293" t="s">
        <v>245</v>
      </c>
      <c r="F155" s="294"/>
      <c r="G155" s="294"/>
      <c r="H155" s="294"/>
      <c r="I155" s="294"/>
      <c r="J155" s="294"/>
      <c r="K155" s="293" t="s">
        <v>246</v>
      </c>
      <c r="L155" s="294"/>
      <c r="M155" s="294"/>
      <c r="N155" s="294"/>
      <c r="O155" s="294"/>
      <c r="P155" s="294"/>
      <c r="R155" s="218"/>
      <c r="S155" s="218"/>
      <c r="T155" s="218"/>
      <c r="U155" s="218"/>
      <c r="V155" s="218"/>
      <c r="W155" s="218"/>
    </row>
    <row r="156" spans="1:23" s="151" customFormat="1">
      <c r="A156" s="187"/>
      <c r="B156" s="101"/>
      <c r="C156" s="101"/>
      <c r="D156" s="152" t="s">
        <v>247</v>
      </c>
      <c r="E156" s="293" t="s">
        <v>248</v>
      </c>
      <c r="F156" s="294"/>
      <c r="G156" s="294"/>
      <c r="H156" s="293" t="s">
        <v>249</v>
      </c>
      <c r="I156" s="294"/>
      <c r="J156" s="294"/>
      <c r="K156" s="293" t="s">
        <v>250</v>
      </c>
      <c r="L156" s="294"/>
      <c r="M156" s="294"/>
      <c r="N156" s="293" t="s">
        <v>251</v>
      </c>
      <c r="O156" s="294"/>
      <c r="P156" s="294"/>
      <c r="R156" s="218"/>
      <c r="S156" s="218"/>
      <c r="T156" s="218"/>
      <c r="U156" s="218"/>
      <c r="V156" s="218"/>
      <c r="W156" s="218"/>
    </row>
    <row r="157" spans="1:23" s="151" customFormat="1">
      <c r="A157" s="187"/>
      <c r="B157" s="101"/>
      <c r="C157" s="101"/>
      <c r="D157" s="152" t="s">
        <v>95</v>
      </c>
      <c r="E157" s="187" t="s">
        <v>96</v>
      </c>
      <c r="F157" s="187" t="s">
        <v>97</v>
      </c>
      <c r="G157" s="187" t="s">
        <v>98</v>
      </c>
      <c r="H157" s="187" t="s">
        <v>96</v>
      </c>
      <c r="I157" s="187" t="s">
        <v>97</v>
      </c>
      <c r="J157" s="187" t="s">
        <v>98</v>
      </c>
      <c r="K157" s="187" t="s">
        <v>96</v>
      </c>
      <c r="L157" s="187" t="s">
        <v>97</v>
      </c>
      <c r="M157" s="187" t="s">
        <v>98</v>
      </c>
      <c r="N157" s="187" t="s">
        <v>96</v>
      </c>
      <c r="O157" s="187" t="s">
        <v>97</v>
      </c>
      <c r="P157" s="187" t="s">
        <v>98</v>
      </c>
      <c r="R157" s="218"/>
      <c r="S157" s="218"/>
      <c r="T157" s="218"/>
      <c r="U157" s="218"/>
      <c r="V157" s="218"/>
      <c r="W157" s="218"/>
    </row>
    <row r="158" spans="1:23">
      <c r="C158" s="87"/>
      <c r="D158" s="93" t="s">
        <v>252</v>
      </c>
      <c r="E158" s="163">
        <f t="shared" ref="E158:P158" si="6">E9</f>
        <v>5.4890000000000005E-7</v>
      </c>
      <c r="F158" s="163">
        <f t="shared" si="6"/>
        <v>1.6899999999999998E-2</v>
      </c>
      <c r="G158" s="163">
        <f t="shared" si="6"/>
        <v>25740</v>
      </c>
      <c r="H158" s="163">
        <f t="shared" si="6"/>
        <v>0</v>
      </c>
      <c r="I158" s="163">
        <f t="shared" si="6"/>
        <v>0</v>
      </c>
      <c r="J158" s="163">
        <f t="shared" si="6"/>
        <v>25760</v>
      </c>
      <c r="K158" s="163">
        <f t="shared" si="6"/>
        <v>0</v>
      </c>
      <c r="L158" s="163">
        <f t="shared" si="6"/>
        <v>1.4460000000000001E-2</v>
      </c>
      <c r="M158" s="163">
        <f t="shared" si="6"/>
        <v>25740</v>
      </c>
      <c r="N158" s="163">
        <f t="shared" si="6"/>
        <v>0</v>
      </c>
      <c r="O158" s="163">
        <f t="shared" si="6"/>
        <v>0</v>
      </c>
      <c r="P158" s="163">
        <f t="shared" si="6"/>
        <v>25760</v>
      </c>
      <c r="Q158" s="97"/>
    </row>
    <row r="159" spans="1:23">
      <c r="C159" s="87"/>
      <c r="D159" s="93" t="s">
        <v>253</v>
      </c>
      <c r="E159" s="163">
        <f t="shared" ref="E159:P159" si="7">E10</f>
        <v>5.4890000000000005E-7</v>
      </c>
      <c r="F159" s="163">
        <f t="shared" si="7"/>
        <v>1.6899999999999998E-2</v>
      </c>
      <c r="G159" s="163">
        <f t="shared" si="7"/>
        <v>25740</v>
      </c>
      <c r="H159" s="163">
        <f t="shared" si="7"/>
        <v>0</v>
      </c>
      <c r="I159" s="163">
        <f t="shared" si="7"/>
        <v>0</v>
      </c>
      <c r="J159" s="163">
        <f t="shared" si="7"/>
        <v>25760</v>
      </c>
      <c r="K159" s="163">
        <f t="shared" si="7"/>
        <v>0</v>
      </c>
      <c r="L159" s="163">
        <f t="shared" si="7"/>
        <v>1.4460000000000001E-2</v>
      </c>
      <c r="M159" s="163">
        <f t="shared" si="7"/>
        <v>25740</v>
      </c>
      <c r="N159" s="163">
        <f t="shared" si="7"/>
        <v>0</v>
      </c>
      <c r="O159" s="163">
        <f t="shared" si="7"/>
        <v>0</v>
      </c>
      <c r="P159" s="163">
        <f t="shared" si="7"/>
        <v>25760</v>
      </c>
      <c r="Q159" s="97"/>
    </row>
    <row r="160" spans="1:23">
      <c r="C160" s="87"/>
      <c r="D160" s="93" t="s">
        <v>254</v>
      </c>
      <c r="E160" s="163">
        <v>800</v>
      </c>
      <c r="F160" s="163">
        <v>200</v>
      </c>
      <c r="G160" s="163">
        <f>MAX(G126:G139,J126:J139,M126:M139,P126:P139)</f>
        <v>9556</v>
      </c>
      <c r="H160" s="163">
        <f>MAX(H126:H151,0)</f>
        <v>0</v>
      </c>
      <c r="I160" s="163">
        <f>MAX(I126:I151,0)</f>
        <v>0</v>
      </c>
      <c r="J160" s="163">
        <f>MAX(J126:J139)</f>
        <v>9556</v>
      </c>
      <c r="K160" s="163">
        <f>MAX(K126:K151,0)</f>
        <v>0</v>
      </c>
      <c r="L160" s="163">
        <v>200</v>
      </c>
      <c r="M160" s="163">
        <f>G160</f>
        <v>9556</v>
      </c>
      <c r="N160" s="163">
        <f>MAX(N126:N151,0)</f>
        <v>0</v>
      </c>
      <c r="O160" s="163">
        <f>MAX(O126:O151,0)</f>
        <v>0</v>
      </c>
      <c r="P160" s="163">
        <f>J160</f>
        <v>9556</v>
      </c>
    </row>
    <row r="161" spans="1:24">
      <c r="C161" s="87"/>
      <c r="D161" s="93" t="s">
        <v>255</v>
      </c>
      <c r="E161" s="163">
        <v>-800</v>
      </c>
      <c r="F161" s="163">
        <v>-200</v>
      </c>
      <c r="G161" s="163">
        <f>MIN(G126:G139,0)</f>
        <v>-2.915</v>
      </c>
      <c r="H161" s="163">
        <f>MIN(H126:H151,0)</f>
        <v>0</v>
      </c>
      <c r="I161" s="163">
        <f>MIN(I126:I151,0)</f>
        <v>0</v>
      </c>
      <c r="J161" s="163">
        <f>MIN(J126:J151,0)</f>
        <v>-2.9119999999999999</v>
      </c>
      <c r="K161" s="163">
        <f>MIN(K126:K151,0)</f>
        <v>0</v>
      </c>
      <c r="L161" s="163">
        <v>-200</v>
      </c>
      <c r="M161" s="163">
        <f>G161</f>
        <v>-2.915</v>
      </c>
      <c r="N161" s="163">
        <f>MIN(N126:N151,0)</f>
        <v>0</v>
      </c>
      <c r="O161" s="163">
        <f>MIN(O126:O151,0)</f>
        <v>0</v>
      </c>
      <c r="P161" s="163">
        <f>J161</f>
        <v>-2.9119999999999999</v>
      </c>
    </row>
    <row r="162" spans="1:24">
      <c r="C162" s="87"/>
      <c r="D162" s="93" t="s">
        <v>256</v>
      </c>
      <c r="E162" s="163">
        <f t="shared" ref="E162:P162" si="8">E146</f>
        <v>4603</v>
      </c>
      <c r="F162" s="163">
        <f t="shared" si="8"/>
        <v>4147</v>
      </c>
      <c r="G162" s="163">
        <f t="shared" si="8"/>
        <v>3739</v>
      </c>
      <c r="H162" s="163">
        <f t="shared" si="8"/>
        <v>0</v>
      </c>
      <c r="I162" s="163">
        <f t="shared" si="8"/>
        <v>0</v>
      </c>
      <c r="J162" s="163">
        <f t="shared" si="8"/>
        <v>3739</v>
      </c>
      <c r="K162" s="163">
        <f t="shared" si="8"/>
        <v>0</v>
      </c>
      <c r="L162" s="163">
        <f t="shared" si="8"/>
        <v>4147</v>
      </c>
      <c r="M162" s="163">
        <f t="shared" si="8"/>
        <v>3739</v>
      </c>
      <c r="N162" s="163">
        <f t="shared" si="8"/>
        <v>0</v>
      </c>
      <c r="O162" s="163">
        <f t="shared" si="8"/>
        <v>0</v>
      </c>
      <c r="P162" s="163">
        <f t="shared" si="8"/>
        <v>3739</v>
      </c>
      <c r="Q162" s="97"/>
    </row>
    <row r="163" spans="1:24">
      <c r="C163" s="87"/>
      <c r="D163" s="93" t="s">
        <v>257</v>
      </c>
      <c r="E163" s="163">
        <f t="shared" ref="E163:P163" si="9">-E$162</f>
        <v>-4603</v>
      </c>
      <c r="F163" s="163">
        <f t="shared" si="9"/>
        <v>-4147</v>
      </c>
      <c r="G163" s="163">
        <f t="shared" si="9"/>
        <v>-3739</v>
      </c>
      <c r="H163" s="163">
        <f t="shared" si="9"/>
        <v>0</v>
      </c>
      <c r="I163" s="163">
        <f t="shared" si="9"/>
        <v>0</v>
      </c>
      <c r="J163" s="163">
        <f t="shared" si="9"/>
        <v>-3739</v>
      </c>
      <c r="K163" s="163">
        <f t="shared" si="9"/>
        <v>0</v>
      </c>
      <c r="L163" s="163">
        <f t="shared" si="9"/>
        <v>-4147</v>
      </c>
      <c r="M163" s="163">
        <f t="shared" si="9"/>
        <v>-3739</v>
      </c>
      <c r="N163" s="163">
        <f t="shared" si="9"/>
        <v>0</v>
      </c>
      <c r="O163" s="163">
        <f t="shared" si="9"/>
        <v>0</v>
      </c>
      <c r="P163" s="163">
        <f t="shared" si="9"/>
        <v>-3739</v>
      </c>
      <c r="Q163" s="97"/>
    </row>
    <row r="164" spans="1:24">
      <c r="C164" s="87"/>
      <c r="D164" s="93" t="s">
        <v>258</v>
      </c>
      <c r="E164" s="163">
        <f t="shared" ref="E164:P164" si="10">E147</f>
        <v>3075</v>
      </c>
      <c r="F164" s="163">
        <f t="shared" si="10"/>
        <v>2769</v>
      </c>
      <c r="G164" s="163">
        <f t="shared" si="10"/>
        <v>2498</v>
      </c>
      <c r="H164" s="163">
        <f t="shared" si="10"/>
        <v>0</v>
      </c>
      <c r="I164" s="163">
        <f t="shared" si="10"/>
        <v>0</v>
      </c>
      <c r="J164" s="163">
        <f t="shared" si="10"/>
        <v>2498</v>
      </c>
      <c r="K164" s="163">
        <f t="shared" si="10"/>
        <v>0</v>
      </c>
      <c r="L164" s="163">
        <f t="shared" si="10"/>
        <v>2769</v>
      </c>
      <c r="M164" s="163">
        <f t="shared" si="10"/>
        <v>2498</v>
      </c>
      <c r="N164" s="163">
        <f t="shared" si="10"/>
        <v>0</v>
      </c>
      <c r="O164" s="163">
        <f t="shared" si="10"/>
        <v>0</v>
      </c>
      <c r="P164" s="163">
        <f t="shared" si="10"/>
        <v>2498</v>
      </c>
      <c r="Q164" s="97"/>
    </row>
    <row r="165" spans="1:24">
      <c r="C165" s="87"/>
      <c r="D165" s="93" t="s">
        <v>259</v>
      </c>
      <c r="E165" s="163">
        <f t="shared" ref="E165:P165" si="11">-E164</f>
        <v>-3075</v>
      </c>
      <c r="F165" s="163">
        <f t="shared" si="11"/>
        <v>-2769</v>
      </c>
      <c r="G165" s="163">
        <f t="shared" si="11"/>
        <v>-2498</v>
      </c>
      <c r="H165" s="163">
        <f t="shared" si="11"/>
        <v>0</v>
      </c>
      <c r="I165" s="163">
        <f t="shared" si="11"/>
        <v>0</v>
      </c>
      <c r="J165" s="163">
        <f t="shared" si="11"/>
        <v>-2498</v>
      </c>
      <c r="K165" s="163">
        <f t="shared" si="11"/>
        <v>0</v>
      </c>
      <c r="L165" s="163">
        <f t="shared" si="11"/>
        <v>-2769</v>
      </c>
      <c r="M165" s="163">
        <f t="shared" si="11"/>
        <v>-2498</v>
      </c>
      <c r="N165" s="163">
        <f t="shared" si="11"/>
        <v>0</v>
      </c>
      <c r="O165" s="163">
        <f t="shared" si="11"/>
        <v>0</v>
      </c>
      <c r="P165" s="163">
        <f t="shared" si="11"/>
        <v>-2498</v>
      </c>
      <c r="Q165" s="97"/>
    </row>
    <row r="166" spans="1:24">
      <c r="C166" s="87"/>
      <c r="D166" s="93" t="s">
        <v>260</v>
      </c>
      <c r="E166" s="163">
        <f t="shared" ref="E166:P166" si="12">MAX(E37:E80)</f>
        <v>1.1529999999999999E-7</v>
      </c>
      <c r="F166" s="163">
        <f t="shared" si="12"/>
        <v>7.5410000000000003E-6</v>
      </c>
      <c r="G166" s="163">
        <f t="shared" si="12"/>
        <v>4.3439999999999999E-2</v>
      </c>
      <c r="H166" s="163">
        <f t="shared" si="12"/>
        <v>0</v>
      </c>
      <c r="I166" s="163">
        <f t="shared" si="12"/>
        <v>0</v>
      </c>
      <c r="J166" s="163">
        <f t="shared" si="12"/>
        <v>3.52</v>
      </c>
      <c r="K166" s="163">
        <f t="shared" si="12"/>
        <v>0</v>
      </c>
      <c r="L166" s="163">
        <f t="shared" si="12"/>
        <v>8.6119999999999999E-6</v>
      </c>
      <c r="M166" s="163">
        <f t="shared" si="12"/>
        <v>3.5230000000000001</v>
      </c>
      <c r="N166" s="163">
        <f t="shared" si="12"/>
        <v>0</v>
      </c>
      <c r="O166" s="163">
        <f t="shared" si="12"/>
        <v>0</v>
      </c>
      <c r="P166" s="163">
        <f t="shared" si="12"/>
        <v>4.3319999999999997E-2</v>
      </c>
    </row>
    <row r="167" spans="1:24" ht="15.75" customHeight="1">
      <c r="C167" s="87"/>
      <c r="D167" s="93" t="s">
        <v>261</v>
      </c>
      <c r="E167" s="163">
        <f t="shared" ref="E167:P167" si="13">MIN(E37:E80)</f>
        <v>-2.495E-7</v>
      </c>
      <c r="F167" s="163">
        <f t="shared" si="13"/>
        <v>-8.6629999999999999E-6</v>
      </c>
      <c r="G167" s="163">
        <f t="shared" si="13"/>
        <v>-3.52</v>
      </c>
      <c r="H167" s="163">
        <f t="shared" si="13"/>
        <v>0</v>
      </c>
      <c r="I167" s="163">
        <f t="shared" si="13"/>
        <v>0</v>
      </c>
      <c r="J167" s="163">
        <f t="shared" si="13"/>
        <v>-4.3319999999999997E-2</v>
      </c>
      <c r="K167" s="163">
        <f t="shared" si="13"/>
        <v>0</v>
      </c>
      <c r="L167" s="163">
        <f t="shared" si="13"/>
        <v>-7.5889999999999997E-6</v>
      </c>
      <c r="M167" s="163">
        <f t="shared" si="13"/>
        <v>-4.3439999999999999E-2</v>
      </c>
      <c r="N167" s="163">
        <f t="shared" si="13"/>
        <v>0</v>
      </c>
      <c r="O167" s="163">
        <f t="shared" si="13"/>
        <v>0</v>
      </c>
      <c r="P167" s="163">
        <f t="shared" si="13"/>
        <v>-3.5230000000000001</v>
      </c>
    </row>
    <row r="168" spans="1:24" ht="15.75" customHeight="1">
      <c r="C168" s="87"/>
      <c r="D168" s="93" t="s">
        <v>262</v>
      </c>
      <c r="E168" s="163">
        <f t="shared" ref="E168:P168" si="14">MAX(E81:E124)</f>
        <v>1.3540000000000001E-7</v>
      </c>
      <c r="F168" s="163">
        <f t="shared" si="14"/>
        <v>7.5410000000000003E-6</v>
      </c>
      <c r="G168" s="163">
        <f t="shared" si="14"/>
        <v>4.3439999999999999E-2</v>
      </c>
      <c r="H168" s="163">
        <f t="shared" si="14"/>
        <v>0</v>
      </c>
      <c r="I168" s="163">
        <f t="shared" si="14"/>
        <v>0</v>
      </c>
      <c r="J168" s="163">
        <f t="shared" si="14"/>
        <v>3.5190000000000001</v>
      </c>
      <c r="K168" s="163">
        <f t="shared" si="14"/>
        <v>0</v>
      </c>
      <c r="L168" s="163">
        <f t="shared" si="14"/>
        <v>9.5210000000000008E-6</v>
      </c>
      <c r="M168" s="163">
        <f t="shared" si="14"/>
        <v>3.5219999999999998</v>
      </c>
      <c r="N168" s="163">
        <f t="shared" si="14"/>
        <v>0</v>
      </c>
      <c r="O168" s="163">
        <f t="shared" si="14"/>
        <v>0</v>
      </c>
      <c r="P168" s="163">
        <f t="shared" si="14"/>
        <v>4.3319999999999997E-2</v>
      </c>
    </row>
    <row r="169" spans="1:24" ht="15.75" customHeight="1">
      <c r="C169" s="87"/>
      <c r="D169" s="93" t="s">
        <v>263</v>
      </c>
      <c r="E169" s="163">
        <f t="shared" ref="E169:P169" si="15">MIN(E81:E124)</f>
        <v>-2.9209999999999998E-7</v>
      </c>
      <c r="F169" s="163">
        <f t="shared" si="15"/>
        <v>-9.6010000000000001E-6</v>
      </c>
      <c r="G169" s="163">
        <f t="shared" si="15"/>
        <v>-3.5190000000000001</v>
      </c>
      <c r="H169" s="163">
        <f t="shared" si="15"/>
        <v>0</v>
      </c>
      <c r="I169" s="163">
        <f t="shared" si="15"/>
        <v>0</v>
      </c>
      <c r="J169" s="163">
        <f t="shared" si="15"/>
        <v>-4.3319999999999997E-2</v>
      </c>
      <c r="K169" s="163">
        <f t="shared" si="15"/>
        <v>0</v>
      </c>
      <c r="L169" s="163">
        <f t="shared" si="15"/>
        <v>-7.5889999999999997E-6</v>
      </c>
      <c r="M169" s="163">
        <f t="shared" si="15"/>
        <v>-4.3439999999999999E-2</v>
      </c>
      <c r="N169" s="163">
        <f t="shared" si="15"/>
        <v>0</v>
      </c>
      <c r="O169" s="163">
        <f t="shared" si="15"/>
        <v>0</v>
      </c>
      <c r="P169" s="163">
        <f t="shared" si="15"/>
        <v>-3.5219999999999998</v>
      </c>
    </row>
    <row r="171" spans="1:24" ht="15" hidden="1" customHeight="1" outlineLevel="1">
      <c r="A171" s="94" t="s">
        <v>264</v>
      </c>
      <c r="B171" s="94"/>
    </row>
    <row r="172" spans="1:24" ht="15" hidden="1" customHeight="1" outlineLevel="1">
      <c r="A172" s="94"/>
      <c r="B172" s="94"/>
    </row>
    <row r="173" spans="1:24" s="150" customFormat="1" ht="15" hidden="1" customHeight="1" outlineLevel="1">
      <c r="A173" s="136" t="s">
        <v>265</v>
      </c>
      <c r="B173" s="136"/>
      <c r="C173" s="136"/>
      <c r="D173" s="136"/>
      <c r="E173" s="295" t="s">
        <v>79</v>
      </c>
      <c r="F173" s="296"/>
      <c r="G173" s="296"/>
      <c r="H173" s="296"/>
      <c r="I173" s="296"/>
      <c r="J173" s="296"/>
      <c r="K173" s="296"/>
      <c r="L173" s="296"/>
      <c r="M173" s="296"/>
      <c r="N173" s="296"/>
      <c r="O173" s="296"/>
      <c r="P173" s="296"/>
      <c r="R173" s="217" t="s">
        <v>266</v>
      </c>
      <c r="S173" s="217"/>
      <c r="T173" s="217"/>
      <c r="U173" s="217"/>
      <c r="V173" s="217"/>
      <c r="W173" s="217"/>
    </row>
    <row r="174" spans="1:24" s="150" customFormat="1" ht="15" hidden="1" customHeight="1" outlineLevel="1">
      <c r="A174" s="95" t="s">
        <v>267</v>
      </c>
      <c r="B174" s="136"/>
      <c r="C174" s="136"/>
      <c r="D174" s="136"/>
      <c r="E174" s="299" t="s">
        <v>245</v>
      </c>
      <c r="F174" s="296"/>
      <c r="G174" s="296"/>
      <c r="H174" s="296"/>
      <c r="I174" s="296"/>
      <c r="J174" s="296"/>
      <c r="K174" s="299" t="s">
        <v>246</v>
      </c>
      <c r="L174" s="296"/>
      <c r="M174" s="296"/>
      <c r="N174" s="296"/>
      <c r="O174" s="296"/>
      <c r="P174" s="296"/>
      <c r="R174" s="135" t="s">
        <v>268</v>
      </c>
      <c r="S174" s="217"/>
      <c r="T174" s="217"/>
      <c r="U174" s="217"/>
      <c r="V174" s="217"/>
      <c r="W174" s="217" t="s">
        <v>269</v>
      </c>
    </row>
    <row r="175" spans="1:24" s="150" customFormat="1" ht="15" hidden="1" customHeight="1" outlineLevel="1">
      <c r="A175" s="136"/>
      <c r="B175" s="136"/>
      <c r="C175" s="136"/>
      <c r="D175" s="136"/>
      <c r="E175" s="299" t="s">
        <v>270</v>
      </c>
      <c r="F175" s="296"/>
      <c r="G175" s="296"/>
      <c r="H175" s="299" t="s">
        <v>271</v>
      </c>
      <c r="I175" s="296"/>
      <c r="J175" s="296"/>
      <c r="K175" s="299" t="s">
        <v>272</v>
      </c>
      <c r="L175" s="296"/>
      <c r="M175" s="296"/>
      <c r="N175" s="299" t="s">
        <v>273</v>
      </c>
      <c r="O175" s="296"/>
      <c r="P175" s="296"/>
      <c r="R175" s="217" t="s">
        <v>274</v>
      </c>
      <c r="S175" s="217" t="s">
        <v>100</v>
      </c>
      <c r="T175" s="217" t="s">
        <v>100</v>
      </c>
      <c r="U175" s="217" t="s">
        <v>219</v>
      </c>
      <c r="V175" s="217" t="s">
        <v>129</v>
      </c>
      <c r="W175" s="217" t="s">
        <v>86</v>
      </c>
      <c r="X175" s="150" t="s">
        <v>116</v>
      </c>
    </row>
    <row r="176" spans="1:24" s="150" customFormat="1" ht="15" hidden="1" customHeight="1" outlineLevel="1">
      <c r="A176" s="136"/>
      <c r="B176" s="136"/>
      <c r="C176" s="95"/>
      <c r="D176" s="137" t="s">
        <v>95</v>
      </c>
      <c r="E176" s="189" t="s">
        <v>96</v>
      </c>
      <c r="F176" s="189" t="s">
        <v>97</v>
      </c>
      <c r="G176" s="189" t="s">
        <v>98</v>
      </c>
      <c r="H176" s="189" t="s">
        <v>96</v>
      </c>
      <c r="I176" s="189" t="s">
        <v>97</v>
      </c>
      <c r="J176" s="189" t="s">
        <v>98</v>
      </c>
      <c r="K176" s="189" t="s">
        <v>96</v>
      </c>
      <c r="L176" s="189" t="s">
        <v>97</v>
      </c>
      <c r="M176" s="189" t="s">
        <v>98</v>
      </c>
      <c r="N176" s="189" t="s">
        <v>96</v>
      </c>
      <c r="O176" s="189" t="s">
        <v>97</v>
      </c>
      <c r="P176" s="189" t="s">
        <v>98</v>
      </c>
      <c r="R176" s="217" t="s">
        <v>275</v>
      </c>
      <c r="S176" s="217">
        <v>0.9</v>
      </c>
      <c r="T176" s="217">
        <v>1.3</v>
      </c>
      <c r="U176" s="217">
        <f>1.3*0.8</f>
        <v>1.04</v>
      </c>
      <c r="V176" s="217">
        <f>1.5*0.3</f>
        <v>0.44999999999999996</v>
      </c>
      <c r="W176" s="217">
        <f>1.6*0.3</f>
        <v>0.48</v>
      </c>
      <c r="X176" s="150">
        <v>0</v>
      </c>
    </row>
    <row r="177" spans="1:24" s="150" customFormat="1" ht="15" hidden="1" customHeight="1" outlineLevel="1">
      <c r="A177" s="136" t="s">
        <v>276</v>
      </c>
      <c r="B177" s="95" t="s">
        <v>277</v>
      </c>
      <c r="C177" s="138" t="s">
        <v>278</v>
      </c>
      <c r="D177" s="95" t="s">
        <v>279</v>
      </c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R177" s="217" t="s">
        <v>280</v>
      </c>
      <c r="S177" s="217">
        <v>0.9</v>
      </c>
      <c r="T177" s="217">
        <v>1.1499999999999999</v>
      </c>
      <c r="U177" s="217">
        <v>1.3</v>
      </c>
      <c r="V177" s="217">
        <f>1.5*0.3</f>
        <v>0.44999999999999996</v>
      </c>
      <c r="W177" s="217"/>
      <c r="X177" s="150">
        <f>1.6</f>
        <v>1.6</v>
      </c>
    </row>
    <row r="178" spans="1:24" ht="15" hidden="1" customHeight="1" outlineLevel="1">
      <c r="A178" s="119">
        <v>1</v>
      </c>
      <c r="B178" s="120" t="s">
        <v>281</v>
      </c>
      <c r="C178" s="121" t="s">
        <v>1</v>
      </c>
      <c r="D178" s="122" t="s">
        <v>282</v>
      </c>
      <c r="E178" s="163">
        <f t="shared" ref="E178:P178" si="16">IF(E$158&gt;0,$T176*E$158,$S176*E$158)+$U176*E$160+$W176*E$162+$X176*E$164+$V176*E$166</f>
        <v>3041.4400007654549</v>
      </c>
      <c r="F178" s="163">
        <f t="shared" si="16"/>
        <v>2198.58197339345</v>
      </c>
      <c r="G178" s="163">
        <f t="shared" si="16"/>
        <v>45194.979547999996</v>
      </c>
      <c r="H178" s="163">
        <f t="shared" si="16"/>
        <v>0</v>
      </c>
      <c r="I178" s="163">
        <f t="shared" si="16"/>
        <v>0</v>
      </c>
      <c r="J178" s="163">
        <f t="shared" si="16"/>
        <v>45222.544000000002</v>
      </c>
      <c r="K178" s="163">
        <f t="shared" si="16"/>
        <v>0</v>
      </c>
      <c r="L178" s="163">
        <f t="shared" si="16"/>
        <v>2198.5788018754001</v>
      </c>
      <c r="M178" s="163">
        <f t="shared" si="16"/>
        <v>45196.54535</v>
      </c>
      <c r="N178" s="163">
        <f t="shared" si="16"/>
        <v>0</v>
      </c>
      <c r="O178" s="163">
        <f t="shared" si="16"/>
        <v>0</v>
      </c>
      <c r="P178" s="163">
        <f t="shared" si="16"/>
        <v>45220.979493999999</v>
      </c>
      <c r="Q178" s="112"/>
      <c r="R178" s="97" t="s">
        <v>283</v>
      </c>
      <c r="S178" s="97">
        <v>0.9</v>
      </c>
      <c r="T178" s="97">
        <v>1.1499999999999999</v>
      </c>
      <c r="U178" s="97">
        <f>1.3*0.8</f>
        <v>1.04</v>
      </c>
      <c r="V178" s="97">
        <f>1.5*0.3</f>
        <v>0.44999999999999996</v>
      </c>
      <c r="W178" s="97">
        <f>1.6</f>
        <v>1.6</v>
      </c>
      <c r="X178" s="97">
        <v>0</v>
      </c>
    </row>
    <row r="179" spans="1:24" ht="15" hidden="1" customHeight="1" outlineLevel="1">
      <c r="A179" s="119">
        <v>2</v>
      </c>
      <c r="B179" s="120" t="s">
        <v>284</v>
      </c>
      <c r="C179" s="121" t="s">
        <v>1</v>
      </c>
      <c r="D179" s="122" t="s">
        <v>285</v>
      </c>
      <c r="E179" s="163">
        <f t="shared" ref="E179:P179" si="17">IF(E$158&gt;0,$T177*E$158,$S177*E$158)+$U177*E$160+$W177*E$162+$X177*E$164+$V177*E$166</f>
        <v>5960.0000006831197</v>
      </c>
      <c r="F179" s="163">
        <f t="shared" si="17"/>
        <v>4690.4194383934509</v>
      </c>
      <c r="G179" s="163">
        <f t="shared" si="17"/>
        <v>46020.619547999995</v>
      </c>
      <c r="H179" s="163">
        <f t="shared" si="17"/>
        <v>0</v>
      </c>
      <c r="I179" s="163">
        <f t="shared" si="17"/>
        <v>0</v>
      </c>
      <c r="J179" s="163">
        <f t="shared" si="17"/>
        <v>46045.184000000001</v>
      </c>
      <c r="K179" s="163">
        <f t="shared" si="17"/>
        <v>0</v>
      </c>
      <c r="L179" s="163">
        <f t="shared" si="17"/>
        <v>4690.4166328754</v>
      </c>
      <c r="M179" s="163">
        <f t="shared" si="17"/>
        <v>46022.18535</v>
      </c>
      <c r="N179" s="163">
        <f t="shared" si="17"/>
        <v>0</v>
      </c>
      <c r="O179" s="163">
        <f t="shared" si="17"/>
        <v>0</v>
      </c>
      <c r="P179" s="163">
        <f t="shared" si="17"/>
        <v>46043.619493999999</v>
      </c>
      <c r="Q179" s="97"/>
      <c r="R179" s="97" t="s">
        <v>286</v>
      </c>
      <c r="S179" s="97">
        <v>0.9</v>
      </c>
      <c r="T179" s="97">
        <v>1.1499999999999999</v>
      </c>
      <c r="U179" s="97">
        <f>1.3*0.8</f>
        <v>1.04</v>
      </c>
      <c r="V179" s="97">
        <f>1.5</f>
        <v>1.5</v>
      </c>
      <c r="W179" s="97">
        <f>1.6*0.3</f>
        <v>0.48</v>
      </c>
      <c r="X179" s="97">
        <v>0</v>
      </c>
    </row>
    <row r="180" spans="1:24" ht="15" hidden="1" customHeight="1" outlineLevel="1">
      <c r="A180" s="119">
        <v>3</v>
      </c>
      <c r="B180" s="120" t="s">
        <v>287</v>
      </c>
      <c r="C180" s="121" t="s">
        <v>1</v>
      </c>
      <c r="D180" s="122" t="s">
        <v>288</v>
      </c>
      <c r="E180" s="163">
        <f t="shared" ref="E180:P180" si="18">IF(E$158&gt;0,$T178*E$158,$S178*E$158)+$U178*E$160+$W178*E$162+$X178*E$164+$V178*E$166</f>
        <v>8196.8000006831207</v>
      </c>
      <c r="F180" s="163">
        <f t="shared" si="18"/>
        <v>6843.2194383934511</v>
      </c>
      <c r="G180" s="163">
        <f t="shared" si="18"/>
        <v>45521.659547999996</v>
      </c>
      <c r="H180" s="163">
        <f t="shared" si="18"/>
        <v>0</v>
      </c>
      <c r="I180" s="163">
        <f t="shared" si="18"/>
        <v>0</v>
      </c>
      <c r="J180" s="163">
        <f t="shared" si="18"/>
        <v>45546.224000000002</v>
      </c>
      <c r="K180" s="163">
        <f t="shared" si="18"/>
        <v>0</v>
      </c>
      <c r="L180" s="163">
        <f t="shared" si="18"/>
        <v>6843.2166328754001</v>
      </c>
      <c r="M180" s="163">
        <f t="shared" si="18"/>
        <v>45523.225350000001</v>
      </c>
      <c r="N180" s="163">
        <f t="shared" si="18"/>
        <v>0</v>
      </c>
      <c r="O180" s="163">
        <f t="shared" si="18"/>
        <v>0</v>
      </c>
      <c r="P180" s="163">
        <f t="shared" si="18"/>
        <v>45544.659494</v>
      </c>
      <c r="Q180" s="112"/>
      <c r="R180" s="105" t="s">
        <v>289</v>
      </c>
    </row>
    <row r="181" spans="1:24" ht="15" hidden="1" customHeight="1" outlineLevel="1">
      <c r="A181" s="119">
        <v>4</v>
      </c>
      <c r="B181" s="120" t="s">
        <v>290</v>
      </c>
      <c r="C181" s="121" t="s">
        <v>1</v>
      </c>
      <c r="D181" s="122" t="s">
        <v>291</v>
      </c>
      <c r="E181" s="163">
        <f t="shared" ref="E181:P181" si="19">IF(E$158&gt;0,$T179*E$158,$S179*E$158)+$U179*E$160+$W179*E$162+$X179*E$164+$V179*E$166</f>
        <v>3041.4400008041853</v>
      </c>
      <c r="F181" s="163">
        <f t="shared" si="19"/>
        <v>2198.5794463115003</v>
      </c>
      <c r="G181" s="163">
        <f t="shared" si="19"/>
        <v>41334.025159999997</v>
      </c>
      <c r="H181" s="163">
        <f t="shared" si="19"/>
        <v>0</v>
      </c>
      <c r="I181" s="163">
        <f t="shared" si="19"/>
        <v>0</v>
      </c>
      <c r="J181" s="163">
        <f t="shared" si="19"/>
        <v>41362.239999999998</v>
      </c>
      <c r="K181" s="163">
        <f t="shared" si="19"/>
        <v>0</v>
      </c>
      <c r="L181" s="163">
        <f t="shared" si="19"/>
        <v>2198.576641918</v>
      </c>
      <c r="M181" s="163">
        <f t="shared" si="19"/>
        <v>41339.244500000001</v>
      </c>
      <c r="N181" s="163">
        <f t="shared" si="19"/>
        <v>0</v>
      </c>
      <c r="O181" s="163">
        <f t="shared" si="19"/>
        <v>0</v>
      </c>
      <c r="P181" s="163">
        <f t="shared" si="19"/>
        <v>41357.024980000002</v>
      </c>
      <c r="Q181" s="112"/>
      <c r="R181" s="97"/>
      <c r="S181" s="97"/>
      <c r="T181" s="97"/>
      <c r="U181" s="97"/>
      <c r="V181" s="97"/>
      <c r="W181" s="97"/>
    </row>
    <row r="182" spans="1:24" ht="15" hidden="1" customHeight="1" outlineLevel="1">
      <c r="A182" s="119">
        <v>5</v>
      </c>
      <c r="B182" s="120" t="s">
        <v>284</v>
      </c>
      <c r="C182" s="121" t="s">
        <v>2</v>
      </c>
      <c r="D182" s="122" t="s">
        <v>292</v>
      </c>
      <c r="E182" s="163">
        <f t="shared" ref="E182:P182" si="20">IF(E$159&lt;0,$T177*E$159,$S177*E$159)+$U177*E$161+$W177*E$163+$X177*E$165+$V177*E$167</f>
        <v>-5959.9999996182651</v>
      </c>
      <c r="F182" s="163">
        <f t="shared" si="20"/>
        <v>-4690.3847938983499</v>
      </c>
      <c r="G182" s="163">
        <f t="shared" si="20"/>
        <v>19163.826500000003</v>
      </c>
      <c r="H182" s="163">
        <f t="shared" si="20"/>
        <v>0</v>
      </c>
      <c r="I182" s="163">
        <f t="shared" si="20"/>
        <v>0</v>
      </c>
      <c r="J182" s="163">
        <f t="shared" si="20"/>
        <v>19183.394906000001</v>
      </c>
      <c r="K182" s="163">
        <f t="shared" si="20"/>
        <v>0</v>
      </c>
      <c r="L182" s="163">
        <f t="shared" si="20"/>
        <v>-4690.3869894150503</v>
      </c>
      <c r="M182" s="163">
        <f t="shared" si="20"/>
        <v>19165.390952000002</v>
      </c>
      <c r="N182" s="163">
        <f t="shared" si="20"/>
        <v>0</v>
      </c>
      <c r="O182" s="163">
        <f t="shared" si="20"/>
        <v>0</v>
      </c>
      <c r="P182" s="163">
        <f t="shared" si="20"/>
        <v>19181.82905</v>
      </c>
      <c r="Q182" s="97"/>
      <c r="R182" s="97"/>
      <c r="S182" s="97"/>
      <c r="T182" s="97"/>
      <c r="U182" s="97"/>
      <c r="V182" s="97"/>
      <c r="W182" s="97"/>
    </row>
    <row r="183" spans="1:24" ht="15" hidden="1" customHeight="1" outlineLevel="1">
      <c r="A183" s="119">
        <v>6</v>
      </c>
      <c r="B183" s="120" t="s">
        <v>287</v>
      </c>
      <c r="C183" s="121" t="s">
        <v>2</v>
      </c>
      <c r="D183" s="122" t="s">
        <v>293</v>
      </c>
      <c r="E183" s="163">
        <f t="shared" ref="E183:P183" si="21">IF(E$159&lt;0,$T178*E$159,$S178*E$159)+$U178*E$161+$W178*E$163+$X178*E$165+$V178*E$167</f>
        <v>-8196.7999996182662</v>
      </c>
      <c r="F183" s="163">
        <f t="shared" si="21"/>
        <v>-6843.184793898351</v>
      </c>
      <c r="G183" s="163">
        <f t="shared" si="21"/>
        <v>17178.984400000001</v>
      </c>
      <c r="H183" s="163">
        <f t="shared" si="21"/>
        <v>0</v>
      </c>
      <c r="I183" s="163">
        <f t="shared" si="21"/>
        <v>0</v>
      </c>
      <c r="J183" s="163">
        <f t="shared" si="21"/>
        <v>17198.552025999998</v>
      </c>
      <c r="K183" s="163">
        <f t="shared" si="21"/>
        <v>0</v>
      </c>
      <c r="L183" s="163">
        <f t="shared" si="21"/>
        <v>-6843.1869894150504</v>
      </c>
      <c r="M183" s="163">
        <f t="shared" si="21"/>
        <v>17180.548852</v>
      </c>
      <c r="N183" s="163">
        <f t="shared" si="21"/>
        <v>0</v>
      </c>
      <c r="O183" s="163">
        <f t="shared" si="21"/>
        <v>0</v>
      </c>
      <c r="P183" s="163">
        <f t="shared" si="21"/>
        <v>17196.986169999996</v>
      </c>
      <c r="Q183" s="112"/>
    </row>
    <row r="184" spans="1:24" ht="15" hidden="1" customHeight="1" outlineLevel="1">
      <c r="A184" s="119">
        <v>7</v>
      </c>
      <c r="B184" s="120" t="s">
        <v>290</v>
      </c>
      <c r="C184" s="121" t="s">
        <v>2</v>
      </c>
      <c r="D184" s="122" t="s">
        <v>294</v>
      </c>
      <c r="E184" s="163">
        <f t="shared" ref="E184:P184" si="22">IF(E$159&lt;0,$T179*E$159,$S179*E$159)+$U179*E$161+$W179*E$163+$X179*E$165+$V179*E$167</f>
        <v>-3041.4399998802401</v>
      </c>
      <c r="F184" s="163">
        <f t="shared" si="22"/>
        <v>-2198.5448029945001</v>
      </c>
      <c r="G184" s="163">
        <f t="shared" si="22"/>
        <v>21362.968400000002</v>
      </c>
      <c r="H184" s="163">
        <f t="shared" si="22"/>
        <v>0</v>
      </c>
      <c r="I184" s="163">
        <f t="shared" si="22"/>
        <v>0</v>
      </c>
      <c r="J184" s="163">
        <f t="shared" si="22"/>
        <v>21386.186539999999</v>
      </c>
      <c r="K184" s="163">
        <f t="shared" si="22"/>
        <v>0</v>
      </c>
      <c r="L184" s="163">
        <f t="shared" si="22"/>
        <v>-2198.5469973834997</v>
      </c>
      <c r="M184" s="163">
        <f t="shared" si="22"/>
        <v>21368.183240000002</v>
      </c>
      <c r="N184" s="163">
        <f t="shared" si="22"/>
        <v>0</v>
      </c>
      <c r="O184" s="163">
        <f t="shared" si="22"/>
        <v>0</v>
      </c>
      <c r="P184" s="163">
        <f t="shared" si="22"/>
        <v>21380.967019999996</v>
      </c>
      <c r="Q184" s="112"/>
    </row>
    <row r="185" spans="1:24" ht="15" hidden="1" customHeight="1" outlineLevel="1">
      <c r="A185" s="88" t="s">
        <v>295</v>
      </c>
      <c r="B185" s="71"/>
    </row>
    <row r="186" spans="1:24" ht="15" hidden="1" customHeight="1" outlineLevel="1">
      <c r="A186" s="119">
        <v>1</v>
      </c>
      <c r="B186" s="120" t="s">
        <v>296</v>
      </c>
      <c r="C186" s="93" t="s">
        <v>1</v>
      </c>
      <c r="E186" s="163">
        <f>0.05*(M178+P178)</f>
        <v>4520.8762422</v>
      </c>
      <c r="F186" s="163">
        <f>0.05*J178</f>
        <v>2261.1272000000004</v>
      </c>
      <c r="G186" s="163">
        <v>0</v>
      </c>
      <c r="H186" s="163">
        <f>0.05*J178</f>
        <v>2261.1272000000004</v>
      </c>
      <c r="I186" s="163">
        <f>0.05*J178</f>
        <v>2261.1272000000004</v>
      </c>
      <c r="J186" s="163">
        <v>0</v>
      </c>
      <c r="K186" s="163">
        <f>0.05*M178</f>
        <v>2259.8272675000003</v>
      </c>
      <c r="L186" s="163">
        <f>0.05*P178</f>
        <v>2261.0489747000001</v>
      </c>
      <c r="M186" s="163">
        <v>0</v>
      </c>
      <c r="N186" s="163">
        <f>0.05*P178</f>
        <v>2261.0489747000001</v>
      </c>
      <c r="O186" s="163">
        <f>0.05*P178</f>
        <v>2261.0489747000001</v>
      </c>
      <c r="P186" s="163">
        <v>0</v>
      </c>
    </row>
    <row r="187" spans="1:24" ht="15" hidden="1" customHeight="1" outlineLevel="1">
      <c r="A187" s="119">
        <v>2</v>
      </c>
      <c r="B187" s="120" t="s">
        <v>297</v>
      </c>
      <c r="C187" s="93" t="s">
        <v>1</v>
      </c>
      <c r="E187" s="163">
        <f>0.05*(M179+P179)</f>
        <v>4603.2902421999997</v>
      </c>
      <c r="F187" s="163">
        <f>0.05*J179</f>
        <v>2302.2592</v>
      </c>
      <c r="G187" s="163">
        <v>0</v>
      </c>
      <c r="H187" s="163">
        <f>0.05*J179</f>
        <v>2302.2592</v>
      </c>
      <c r="I187" s="163">
        <f>0.05*J179</f>
        <v>2302.2592</v>
      </c>
      <c r="J187" s="163">
        <v>0</v>
      </c>
      <c r="K187" s="163">
        <f>0.05*M179</f>
        <v>2301.1092675</v>
      </c>
      <c r="L187" s="163">
        <f>0.05*P179</f>
        <v>2302.1809747000002</v>
      </c>
      <c r="M187" s="163">
        <v>0</v>
      </c>
      <c r="N187" s="163">
        <f>0.05*P179</f>
        <v>2302.1809747000002</v>
      </c>
      <c r="O187" s="163">
        <f>0.05*P179</f>
        <v>2302.1809747000002</v>
      </c>
      <c r="P187" s="163">
        <v>0</v>
      </c>
    </row>
    <row r="188" spans="1:24" ht="15" hidden="1" customHeight="1" outlineLevel="1">
      <c r="A188" s="119">
        <v>3</v>
      </c>
      <c r="B188" s="120" t="s">
        <v>298</v>
      </c>
      <c r="C188" s="93" t="s">
        <v>1</v>
      </c>
      <c r="E188" s="163">
        <f>0.05*(M180+P180)</f>
        <v>4553.3942422</v>
      </c>
      <c r="F188" s="163">
        <f>0.05*J180</f>
        <v>2277.3112000000001</v>
      </c>
      <c r="G188" s="163">
        <v>0</v>
      </c>
      <c r="H188" s="163">
        <f>0.05*J180</f>
        <v>2277.3112000000001</v>
      </c>
      <c r="I188" s="163">
        <f>0.05*J180</f>
        <v>2277.3112000000001</v>
      </c>
      <c r="J188" s="163">
        <v>0</v>
      </c>
      <c r="K188" s="163">
        <f>0.05*M180</f>
        <v>2276.1612675000001</v>
      </c>
      <c r="L188" s="163">
        <f>0.05*P180</f>
        <v>2277.2329746999999</v>
      </c>
      <c r="M188" s="163">
        <v>0</v>
      </c>
      <c r="N188" s="163">
        <f>0.05*P180</f>
        <v>2277.2329746999999</v>
      </c>
      <c r="O188" s="163">
        <f>0.05*P180</f>
        <v>2277.2329746999999</v>
      </c>
      <c r="P188" s="163">
        <v>0</v>
      </c>
    </row>
    <row r="189" spans="1:24" ht="15" hidden="1" customHeight="1" outlineLevel="1">
      <c r="A189" s="119">
        <v>4</v>
      </c>
      <c r="B189" s="120" t="s">
        <v>299</v>
      </c>
      <c r="C189" s="93" t="s">
        <v>1</v>
      </c>
      <c r="E189" s="163">
        <f>0.05*(M181+P181)</f>
        <v>4134.8134740000005</v>
      </c>
      <c r="F189" s="163">
        <f>0.05*J181</f>
        <v>2068.1120000000001</v>
      </c>
      <c r="G189" s="163">
        <v>0</v>
      </c>
      <c r="H189" s="163">
        <f>0.05*J181</f>
        <v>2068.1120000000001</v>
      </c>
      <c r="I189" s="163">
        <f>0.05*J181</f>
        <v>2068.1120000000001</v>
      </c>
      <c r="J189" s="163">
        <v>0</v>
      </c>
      <c r="K189" s="163">
        <f>0.05*M181</f>
        <v>2066.9622250000002</v>
      </c>
      <c r="L189" s="163">
        <f>0.05*P181</f>
        <v>2067.8512490000003</v>
      </c>
      <c r="M189" s="163">
        <v>0</v>
      </c>
      <c r="N189" s="163">
        <f>0.05*P181</f>
        <v>2067.8512490000003</v>
      </c>
      <c r="O189" s="163">
        <f>0.05*P181</f>
        <v>2067.8512490000003</v>
      </c>
      <c r="P189" s="163">
        <v>0</v>
      </c>
    </row>
    <row r="190" spans="1:24" ht="15" hidden="1" customHeight="1" outlineLevel="1">
      <c r="A190" s="119">
        <v>5</v>
      </c>
      <c r="B190" s="120" t="s">
        <v>297</v>
      </c>
      <c r="C190" s="93" t="s">
        <v>2</v>
      </c>
      <c r="E190" s="163">
        <f>-0.05*(M182+P182)</f>
        <v>-1917.3610001000002</v>
      </c>
      <c r="F190" s="163">
        <f>-0.05*J182</f>
        <v>-959.16974530000016</v>
      </c>
      <c r="G190" s="163">
        <v>0</v>
      </c>
      <c r="H190" s="163">
        <f>-0.05*J182</f>
        <v>-959.16974530000016</v>
      </c>
      <c r="I190" s="163">
        <f>-0.05*J182</f>
        <v>-959.16974530000016</v>
      </c>
      <c r="J190" s="163">
        <v>0</v>
      </c>
      <c r="K190" s="163">
        <f>-0.05*M182</f>
        <v>-958.26954760000012</v>
      </c>
      <c r="L190" s="163">
        <f>-0.05*P182</f>
        <v>-959.09145250000006</v>
      </c>
      <c r="M190" s="163">
        <v>0</v>
      </c>
      <c r="N190" s="163">
        <f>-0.05*P182</f>
        <v>-959.09145250000006</v>
      </c>
      <c r="O190" s="163">
        <f>-0.05*P182</f>
        <v>-959.09145250000006</v>
      </c>
      <c r="P190" s="163">
        <v>0</v>
      </c>
    </row>
    <row r="191" spans="1:24" ht="15" hidden="1" customHeight="1" outlineLevel="1">
      <c r="A191" s="119">
        <v>6</v>
      </c>
      <c r="B191" s="120" t="s">
        <v>298</v>
      </c>
      <c r="C191" s="93" t="s">
        <v>2</v>
      </c>
      <c r="E191" s="163">
        <f>-0.05*(M183+P183)</f>
        <v>-1718.8767510999999</v>
      </c>
      <c r="F191" s="163">
        <f>-0.05*J183</f>
        <v>-859.92760129999988</v>
      </c>
      <c r="G191" s="163">
        <v>0</v>
      </c>
      <c r="H191" s="163">
        <f>-0.05*J183</f>
        <v>-859.92760129999988</v>
      </c>
      <c r="I191" s="163">
        <f>-0.05*J183</f>
        <v>-859.92760129999988</v>
      </c>
      <c r="J191" s="163">
        <v>0</v>
      </c>
      <c r="K191" s="163">
        <f>-0.05*M183</f>
        <v>-859.02744260000009</v>
      </c>
      <c r="L191" s="163">
        <f>-0.05*P183</f>
        <v>-859.84930849999989</v>
      </c>
      <c r="M191" s="163">
        <v>0</v>
      </c>
      <c r="N191" s="163">
        <f>-0.05*P183</f>
        <v>-859.84930849999989</v>
      </c>
      <c r="O191" s="163">
        <f>-0.05*P183</f>
        <v>-859.84930849999989</v>
      </c>
      <c r="P191" s="163">
        <v>0</v>
      </c>
    </row>
    <row r="192" spans="1:24" ht="15" hidden="1" customHeight="1" outlineLevel="1">
      <c r="A192" s="119">
        <v>7</v>
      </c>
      <c r="B192" s="120" t="s">
        <v>299</v>
      </c>
      <c r="C192" s="93" t="s">
        <v>2</v>
      </c>
      <c r="E192" s="163">
        <f>-0.05*(M184+P184)</f>
        <v>-2137.4575129999998</v>
      </c>
      <c r="F192" s="163">
        <f>-0.05*J184</f>
        <v>-1069.3093269999999</v>
      </c>
      <c r="G192" s="163">
        <v>0</v>
      </c>
      <c r="H192" s="163">
        <f>-0.05*J184</f>
        <v>-1069.3093269999999</v>
      </c>
      <c r="I192" s="163">
        <f>-0.05*J184</f>
        <v>-1069.3093269999999</v>
      </c>
      <c r="J192" s="163">
        <v>0</v>
      </c>
      <c r="K192" s="163">
        <f>-0.05*M184</f>
        <v>-1068.4091620000002</v>
      </c>
      <c r="L192" s="163">
        <f>-0.05*P184</f>
        <v>-1069.0483509999999</v>
      </c>
      <c r="M192" s="163">
        <v>0</v>
      </c>
      <c r="N192" s="163">
        <f>-0.05*P184</f>
        <v>-1069.0483509999999</v>
      </c>
      <c r="O192" s="163">
        <f>-0.05*P184</f>
        <v>-1069.0483509999999</v>
      </c>
      <c r="P192" s="163">
        <v>0</v>
      </c>
    </row>
    <row r="193" spans="1:24" ht="15" hidden="1" customHeight="1" outlineLevel="1">
      <c r="A193" s="88"/>
      <c r="B193" s="71"/>
    </row>
    <row r="194" spans="1:24" ht="15" hidden="1" customHeight="1" outlineLevel="1">
      <c r="A194" s="119">
        <v>1</v>
      </c>
      <c r="B194" s="120" t="s">
        <v>300</v>
      </c>
      <c r="C194" s="93" t="s">
        <v>1</v>
      </c>
      <c r="E194" s="163">
        <f t="shared" ref="E194:P194" si="23">E178+E186</f>
        <v>7562.3162429654549</v>
      </c>
      <c r="F194" s="163">
        <f t="shared" si="23"/>
        <v>4459.7091733934503</v>
      </c>
      <c r="G194" s="163">
        <f t="shared" si="23"/>
        <v>45194.979547999996</v>
      </c>
      <c r="H194" s="163">
        <f t="shared" si="23"/>
        <v>2261.1272000000004</v>
      </c>
      <c r="I194" s="163">
        <f t="shared" si="23"/>
        <v>2261.1272000000004</v>
      </c>
      <c r="J194" s="163">
        <f t="shared" si="23"/>
        <v>45222.544000000002</v>
      </c>
      <c r="K194" s="163">
        <f t="shared" si="23"/>
        <v>2259.8272675000003</v>
      </c>
      <c r="L194" s="163">
        <f t="shared" si="23"/>
        <v>4459.6277765754003</v>
      </c>
      <c r="M194" s="163">
        <f t="shared" si="23"/>
        <v>45196.54535</v>
      </c>
      <c r="N194" s="163">
        <f t="shared" si="23"/>
        <v>2261.0489747000001</v>
      </c>
      <c r="O194" s="163">
        <f t="shared" si="23"/>
        <v>2261.0489747000001</v>
      </c>
      <c r="P194" s="163">
        <f t="shared" si="23"/>
        <v>45220.979493999999</v>
      </c>
    </row>
    <row r="195" spans="1:24" ht="15" hidden="1" customHeight="1" outlineLevel="1">
      <c r="A195" s="119">
        <v>2</v>
      </c>
      <c r="B195" s="120" t="s">
        <v>301</v>
      </c>
      <c r="C195" s="93" t="s">
        <v>1</v>
      </c>
      <c r="E195" s="163">
        <f t="shared" ref="E195:P195" si="24">E179+E187</f>
        <v>10563.290242883118</v>
      </c>
      <c r="F195" s="163">
        <f t="shared" si="24"/>
        <v>6992.6786383934505</v>
      </c>
      <c r="G195" s="163">
        <f t="shared" si="24"/>
        <v>46020.619547999995</v>
      </c>
      <c r="H195" s="163">
        <f t="shared" si="24"/>
        <v>2302.2592</v>
      </c>
      <c r="I195" s="163">
        <f t="shared" si="24"/>
        <v>2302.2592</v>
      </c>
      <c r="J195" s="163">
        <f t="shared" si="24"/>
        <v>46045.184000000001</v>
      </c>
      <c r="K195" s="163">
        <f t="shared" si="24"/>
        <v>2301.1092675</v>
      </c>
      <c r="L195" s="163">
        <f t="shared" si="24"/>
        <v>6992.5976075754006</v>
      </c>
      <c r="M195" s="163">
        <f t="shared" si="24"/>
        <v>46022.18535</v>
      </c>
      <c r="N195" s="163">
        <f t="shared" si="24"/>
        <v>2302.1809747000002</v>
      </c>
      <c r="O195" s="163">
        <f t="shared" si="24"/>
        <v>2302.1809747000002</v>
      </c>
      <c r="P195" s="163">
        <f t="shared" si="24"/>
        <v>46043.619493999999</v>
      </c>
    </row>
    <row r="196" spans="1:24" ht="15" hidden="1" customHeight="1" outlineLevel="1">
      <c r="A196" s="119">
        <v>3</v>
      </c>
      <c r="B196" s="120" t="s">
        <v>302</v>
      </c>
      <c r="C196" s="93" t="s">
        <v>1</v>
      </c>
      <c r="E196" s="163">
        <f t="shared" ref="E196:P196" si="25">E180+E188</f>
        <v>12750.194242883121</v>
      </c>
      <c r="F196" s="163">
        <f t="shared" si="25"/>
        <v>9120.5306383934512</v>
      </c>
      <c r="G196" s="163">
        <f t="shared" si="25"/>
        <v>45521.659547999996</v>
      </c>
      <c r="H196" s="163">
        <f t="shared" si="25"/>
        <v>2277.3112000000001</v>
      </c>
      <c r="I196" s="163">
        <f t="shared" si="25"/>
        <v>2277.3112000000001</v>
      </c>
      <c r="J196" s="163">
        <f t="shared" si="25"/>
        <v>45546.224000000002</v>
      </c>
      <c r="K196" s="163">
        <f t="shared" si="25"/>
        <v>2276.1612675000001</v>
      </c>
      <c r="L196" s="163">
        <f t="shared" si="25"/>
        <v>9120.4496075753996</v>
      </c>
      <c r="M196" s="163">
        <f t="shared" si="25"/>
        <v>45523.225350000001</v>
      </c>
      <c r="N196" s="163">
        <f t="shared" si="25"/>
        <v>2277.2329746999999</v>
      </c>
      <c r="O196" s="163">
        <f t="shared" si="25"/>
        <v>2277.2329746999999</v>
      </c>
      <c r="P196" s="163">
        <f t="shared" si="25"/>
        <v>45544.659494</v>
      </c>
    </row>
    <row r="197" spans="1:24" ht="15" hidden="1" customHeight="1" outlineLevel="1">
      <c r="A197" s="119">
        <v>4</v>
      </c>
      <c r="B197" s="120" t="s">
        <v>303</v>
      </c>
      <c r="C197" s="93" t="s">
        <v>1</v>
      </c>
      <c r="E197" s="163">
        <f t="shared" ref="E197:P197" si="26">E181+E189</f>
        <v>7176.2534748041853</v>
      </c>
      <c r="F197" s="163">
        <f t="shared" si="26"/>
        <v>4266.6914463115008</v>
      </c>
      <c r="G197" s="163">
        <f t="shared" si="26"/>
        <v>41334.025159999997</v>
      </c>
      <c r="H197" s="163">
        <f t="shared" si="26"/>
        <v>2068.1120000000001</v>
      </c>
      <c r="I197" s="163">
        <f t="shared" si="26"/>
        <v>2068.1120000000001</v>
      </c>
      <c r="J197" s="163">
        <f t="shared" si="26"/>
        <v>41362.239999999998</v>
      </c>
      <c r="K197" s="163">
        <f t="shared" si="26"/>
        <v>2066.9622250000002</v>
      </c>
      <c r="L197" s="163">
        <f t="shared" si="26"/>
        <v>4266.4278909180002</v>
      </c>
      <c r="M197" s="163">
        <f t="shared" si="26"/>
        <v>41339.244500000001</v>
      </c>
      <c r="N197" s="163">
        <f t="shared" si="26"/>
        <v>2067.8512490000003</v>
      </c>
      <c r="O197" s="163">
        <f t="shared" si="26"/>
        <v>2067.8512490000003</v>
      </c>
      <c r="P197" s="163">
        <f t="shared" si="26"/>
        <v>41357.024980000002</v>
      </c>
    </row>
    <row r="198" spans="1:24" ht="15" hidden="1" customHeight="1" outlineLevel="1">
      <c r="A198" s="119">
        <v>5</v>
      </c>
      <c r="B198" s="120" t="s">
        <v>301</v>
      </c>
      <c r="C198" s="93" t="s">
        <v>2</v>
      </c>
      <c r="E198" s="163">
        <f t="shared" ref="E198:P198" si="27">E182+E190</f>
        <v>-7877.3609997182648</v>
      </c>
      <c r="F198" s="163">
        <f t="shared" si="27"/>
        <v>-5649.5545391983505</v>
      </c>
      <c r="G198" s="163">
        <f t="shared" si="27"/>
        <v>19163.826500000003</v>
      </c>
      <c r="H198" s="163">
        <f t="shared" si="27"/>
        <v>-959.16974530000016</v>
      </c>
      <c r="I198" s="163">
        <f t="shared" si="27"/>
        <v>-959.16974530000016</v>
      </c>
      <c r="J198" s="163">
        <f t="shared" si="27"/>
        <v>19183.394906000001</v>
      </c>
      <c r="K198" s="163">
        <f t="shared" si="27"/>
        <v>-958.26954760000012</v>
      </c>
      <c r="L198" s="163">
        <f t="shared" si="27"/>
        <v>-5649.4784419150501</v>
      </c>
      <c r="M198" s="163">
        <f t="shared" si="27"/>
        <v>19165.390952000002</v>
      </c>
      <c r="N198" s="163">
        <f t="shared" si="27"/>
        <v>-959.09145250000006</v>
      </c>
      <c r="O198" s="163">
        <f t="shared" si="27"/>
        <v>-959.09145250000006</v>
      </c>
      <c r="P198" s="163">
        <f t="shared" si="27"/>
        <v>19181.82905</v>
      </c>
    </row>
    <row r="199" spans="1:24" ht="15" hidden="1" customHeight="1" outlineLevel="1">
      <c r="A199" s="119">
        <v>6</v>
      </c>
      <c r="B199" s="120" t="s">
        <v>302</v>
      </c>
      <c r="C199" s="93" t="s">
        <v>2</v>
      </c>
      <c r="E199" s="163">
        <f t="shared" ref="E199:P199" si="28">E183+E191</f>
        <v>-9915.6767507182667</v>
      </c>
      <c r="F199" s="163">
        <f t="shared" si="28"/>
        <v>-7703.1123951983509</v>
      </c>
      <c r="G199" s="163">
        <f t="shared" si="28"/>
        <v>17178.984400000001</v>
      </c>
      <c r="H199" s="163">
        <f t="shared" si="28"/>
        <v>-859.92760129999988</v>
      </c>
      <c r="I199" s="163">
        <f t="shared" si="28"/>
        <v>-859.92760129999988</v>
      </c>
      <c r="J199" s="163">
        <f t="shared" si="28"/>
        <v>17198.552025999998</v>
      </c>
      <c r="K199" s="163">
        <f t="shared" si="28"/>
        <v>-859.02744260000009</v>
      </c>
      <c r="L199" s="163">
        <f t="shared" si="28"/>
        <v>-7703.0362979150505</v>
      </c>
      <c r="M199" s="163">
        <f t="shared" si="28"/>
        <v>17180.548852</v>
      </c>
      <c r="N199" s="163">
        <f t="shared" si="28"/>
        <v>-859.84930849999989</v>
      </c>
      <c r="O199" s="163">
        <f t="shared" si="28"/>
        <v>-859.84930849999989</v>
      </c>
      <c r="P199" s="163">
        <f t="shared" si="28"/>
        <v>17196.986169999996</v>
      </c>
    </row>
    <row r="200" spans="1:24" ht="15" hidden="1" customHeight="1" outlineLevel="1">
      <c r="A200" s="119">
        <v>7</v>
      </c>
      <c r="B200" s="120" t="s">
        <v>303</v>
      </c>
      <c r="C200" s="93" t="s">
        <v>2</v>
      </c>
      <c r="E200" s="163">
        <f t="shared" ref="E200:P200" si="29">E184+E192</f>
        <v>-5178.8975128802394</v>
      </c>
      <c r="F200" s="163">
        <f t="shared" si="29"/>
        <v>-3267.8541299945</v>
      </c>
      <c r="G200" s="163">
        <f t="shared" si="29"/>
        <v>21362.968400000002</v>
      </c>
      <c r="H200" s="163">
        <f t="shared" si="29"/>
        <v>-1069.3093269999999</v>
      </c>
      <c r="I200" s="163">
        <f t="shared" si="29"/>
        <v>-1069.3093269999999</v>
      </c>
      <c r="J200" s="163">
        <f t="shared" si="29"/>
        <v>21386.186539999999</v>
      </c>
      <c r="K200" s="163">
        <f t="shared" si="29"/>
        <v>-1068.4091620000002</v>
      </c>
      <c r="L200" s="163">
        <f t="shared" si="29"/>
        <v>-3267.5953483834996</v>
      </c>
      <c r="M200" s="163">
        <f t="shared" si="29"/>
        <v>21368.183240000002</v>
      </c>
      <c r="N200" s="163">
        <f t="shared" si="29"/>
        <v>-1069.0483509999999</v>
      </c>
      <c r="O200" s="163">
        <f t="shared" si="29"/>
        <v>-1069.0483509999999</v>
      </c>
      <c r="P200" s="163">
        <f t="shared" si="29"/>
        <v>21380.967019999996</v>
      </c>
    </row>
    <row r="201" spans="1:24" ht="15" hidden="1" customHeight="1" outlineLevel="1">
      <c r="A201" s="88"/>
      <c r="B201" s="71"/>
    </row>
    <row r="202" spans="1:24" ht="15" hidden="1" customHeight="1" outlineLevel="1">
      <c r="A202" s="93"/>
      <c r="B202" s="71"/>
      <c r="D202" s="10" t="s">
        <v>304</v>
      </c>
      <c r="E202" s="164">
        <f t="shared" ref="E202:P202" si="30">MAX(E194:E200)</f>
        <v>12750.194242883121</v>
      </c>
      <c r="F202" s="164">
        <f t="shared" si="30"/>
        <v>9120.5306383934512</v>
      </c>
      <c r="G202" s="164">
        <f t="shared" si="30"/>
        <v>46020.619547999995</v>
      </c>
      <c r="H202" s="164">
        <f t="shared" si="30"/>
        <v>2302.2592</v>
      </c>
      <c r="I202" s="164">
        <f t="shared" si="30"/>
        <v>2302.2592</v>
      </c>
      <c r="J202" s="164">
        <f t="shared" si="30"/>
        <v>46045.184000000001</v>
      </c>
      <c r="K202" s="164">
        <f t="shared" si="30"/>
        <v>2301.1092675</v>
      </c>
      <c r="L202" s="164">
        <f t="shared" si="30"/>
        <v>9120.4496075753996</v>
      </c>
      <c r="M202" s="164">
        <f t="shared" si="30"/>
        <v>46022.18535</v>
      </c>
      <c r="N202" s="164">
        <f t="shared" si="30"/>
        <v>2302.1809747000002</v>
      </c>
      <c r="O202" s="164">
        <f t="shared" si="30"/>
        <v>2302.1809747000002</v>
      </c>
      <c r="P202" s="164">
        <f t="shared" si="30"/>
        <v>46043.619493999999</v>
      </c>
      <c r="Q202" s="11"/>
    </row>
    <row r="203" spans="1:24" ht="15" hidden="1" customHeight="1" outlineLevel="1">
      <c r="A203" s="93"/>
      <c r="B203" s="71"/>
      <c r="D203" s="10" t="s">
        <v>305</v>
      </c>
      <c r="E203" s="164">
        <f t="shared" ref="E203:P203" si="31">MIN(E194:E200)</f>
        <v>-9915.6767507182667</v>
      </c>
      <c r="F203" s="164">
        <f t="shared" si="31"/>
        <v>-7703.1123951983509</v>
      </c>
      <c r="G203" s="164">
        <f t="shared" si="31"/>
        <v>17178.984400000001</v>
      </c>
      <c r="H203" s="164">
        <f t="shared" si="31"/>
        <v>-1069.3093269999999</v>
      </c>
      <c r="I203" s="164">
        <f t="shared" si="31"/>
        <v>-1069.3093269999999</v>
      </c>
      <c r="J203" s="164">
        <f t="shared" si="31"/>
        <v>17198.552025999998</v>
      </c>
      <c r="K203" s="164">
        <f t="shared" si="31"/>
        <v>-1068.4091620000002</v>
      </c>
      <c r="L203" s="164">
        <f t="shared" si="31"/>
        <v>-7703.0362979150505</v>
      </c>
      <c r="M203" s="164">
        <f t="shared" si="31"/>
        <v>17180.548852</v>
      </c>
      <c r="N203" s="164">
        <f t="shared" si="31"/>
        <v>-1069.0483509999999</v>
      </c>
      <c r="O203" s="164">
        <f t="shared" si="31"/>
        <v>-1069.0483509999999</v>
      </c>
      <c r="P203" s="164">
        <f t="shared" si="31"/>
        <v>17196.986169999996</v>
      </c>
      <c r="Q203" s="11"/>
    </row>
    <row r="204" spans="1:24" ht="15" hidden="1" customHeight="1" outlineLevel="1">
      <c r="A204" s="93"/>
      <c r="B204" s="71"/>
    </row>
    <row r="205" spans="1:24" ht="15" hidden="1" customHeight="1" outlineLevel="1">
      <c r="A205" s="93"/>
      <c r="B205" s="71"/>
    </row>
    <row r="206" spans="1:24" s="155" customFormat="1" ht="15" hidden="1" customHeight="1" outlineLevel="1">
      <c r="A206" s="139" t="s">
        <v>306</v>
      </c>
      <c r="B206" s="190"/>
      <c r="C206" s="139"/>
      <c r="D206" s="139"/>
      <c r="E206" s="300" t="s">
        <v>79</v>
      </c>
      <c r="F206" s="287"/>
      <c r="G206" s="287"/>
      <c r="H206" s="287"/>
      <c r="I206" s="287"/>
      <c r="J206" s="287"/>
      <c r="K206" s="287"/>
      <c r="L206" s="287"/>
      <c r="M206" s="287"/>
      <c r="N206" s="287"/>
      <c r="O206" s="287"/>
      <c r="P206" s="287"/>
      <c r="R206" s="219" t="s">
        <v>307</v>
      </c>
      <c r="S206" s="219"/>
      <c r="T206" s="219"/>
      <c r="U206" s="219"/>
      <c r="V206" s="219"/>
      <c r="W206" s="219"/>
    </row>
    <row r="207" spans="1:24" s="155" customFormat="1" ht="15" hidden="1" customHeight="1" outlineLevel="1">
      <c r="A207" s="139" t="s">
        <v>308</v>
      </c>
      <c r="B207" s="190"/>
      <c r="C207" s="139"/>
      <c r="D207" s="139"/>
      <c r="E207" s="286" t="s">
        <v>245</v>
      </c>
      <c r="F207" s="287"/>
      <c r="G207" s="287"/>
      <c r="H207" s="287"/>
      <c r="I207" s="287"/>
      <c r="J207" s="287"/>
      <c r="K207" s="286" t="s">
        <v>246</v>
      </c>
      <c r="L207" s="287"/>
      <c r="M207" s="287"/>
      <c r="N207" s="287"/>
      <c r="O207" s="287"/>
      <c r="P207" s="287"/>
      <c r="R207" s="135" t="s">
        <v>268</v>
      </c>
      <c r="S207" s="217"/>
      <c r="T207" s="217"/>
      <c r="U207" s="217"/>
      <c r="V207" s="217"/>
      <c r="W207" s="217" t="s">
        <v>269</v>
      </c>
      <c r="X207" s="150"/>
    </row>
    <row r="208" spans="1:24" s="155" customFormat="1" ht="15" hidden="1" customHeight="1" outlineLevel="1">
      <c r="A208" s="139"/>
      <c r="B208" s="190"/>
      <c r="C208" s="139"/>
      <c r="D208" s="139"/>
      <c r="E208" s="286" t="s">
        <v>248</v>
      </c>
      <c r="F208" s="287"/>
      <c r="G208" s="287"/>
      <c r="H208" s="286" t="s">
        <v>249</v>
      </c>
      <c r="I208" s="287"/>
      <c r="J208" s="287"/>
      <c r="K208" s="286" t="s">
        <v>250</v>
      </c>
      <c r="L208" s="287"/>
      <c r="M208" s="287"/>
      <c r="N208" s="286" t="s">
        <v>251</v>
      </c>
      <c r="O208" s="287"/>
      <c r="P208" s="287"/>
      <c r="R208" s="217" t="s">
        <v>274</v>
      </c>
      <c r="S208" s="217" t="s">
        <v>100</v>
      </c>
      <c r="T208" s="217" t="s">
        <v>100</v>
      </c>
      <c r="U208" s="217" t="s">
        <v>219</v>
      </c>
      <c r="V208" s="217" t="s">
        <v>129</v>
      </c>
      <c r="W208" s="217" t="s">
        <v>86</v>
      </c>
      <c r="X208" s="150" t="s">
        <v>116</v>
      </c>
    </row>
    <row r="209" spans="1:24" s="155" customFormat="1" ht="15" hidden="1" customHeight="1" outlineLevel="1">
      <c r="A209" s="139"/>
      <c r="B209" s="139"/>
      <c r="C209" s="139"/>
      <c r="D209" s="140" t="s">
        <v>95</v>
      </c>
      <c r="E209" s="190" t="s">
        <v>96</v>
      </c>
      <c r="F209" s="190" t="s">
        <v>97</v>
      </c>
      <c r="G209" s="190" t="s">
        <v>98</v>
      </c>
      <c r="H209" s="190" t="s">
        <v>96</v>
      </c>
      <c r="I209" s="190" t="s">
        <v>97</v>
      </c>
      <c r="J209" s="190" t="s">
        <v>98</v>
      </c>
      <c r="K209" s="190" t="s">
        <v>96</v>
      </c>
      <c r="L209" s="190" t="s">
        <v>97</v>
      </c>
      <c r="M209" s="190" t="s">
        <v>98</v>
      </c>
      <c r="N209" s="190" t="s">
        <v>96</v>
      </c>
      <c r="O209" s="190" t="s">
        <v>97</v>
      </c>
      <c r="P209" s="190" t="s">
        <v>98</v>
      </c>
      <c r="R209" s="217" t="s">
        <v>275</v>
      </c>
      <c r="S209" s="217">
        <v>1</v>
      </c>
      <c r="T209" s="217">
        <v>1</v>
      </c>
      <c r="U209" s="217">
        <f>1*0.8</f>
        <v>0.8</v>
      </c>
      <c r="V209" s="217">
        <f>1*0.3</f>
        <v>0.3</v>
      </c>
      <c r="W209" s="217">
        <v>0.3</v>
      </c>
      <c r="X209" s="150">
        <v>0</v>
      </c>
    </row>
    <row r="210" spans="1:24" s="155" customFormat="1" ht="15" hidden="1" customHeight="1" outlineLevel="1">
      <c r="A210" s="140" t="s">
        <v>276</v>
      </c>
      <c r="B210" s="140" t="s">
        <v>277</v>
      </c>
      <c r="C210" s="140" t="s">
        <v>278</v>
      </c>
      <c r="D210" s="140" t="s">
        <v>279</v>
      </c>
      <c r="E210" s="190"/>
      <c r="F210" s="190"/>
      <c r="G210" s="190"/>
      <c r="H210" s="190"/>
      <c r="I210" s="190"/>
      <c r="J210" s="190"/>
      <c r="K210" s="190"/>
      <c r="L210" s="190"/>
      <c r="M210" s="190"/>
      <c r="N210" s="190"/>
      <c r="O210" s="190"/>
      <c r="P210" s="190"/>
      <c r="R210" s="217" t="s">
        <v>280</v>
      </c>
      <c r="S210" s="217">
        <v>1</v>
      </c>
      <c r="T210" s="217">
        <v>1</v>
      </c>
      <c r="U210" s="217">
        <v>1</v>
      </c>
      <c r="V210" s="217">
        <f>1*0.3</f>
        <v>0.3</v>
      </c>
      <c r="W210" s="217">
        <v>0</v>
      </c>
      <c r="X210" s="150">
        <f>1</f>
        <v>1</v>
      </c>
    </row>
    <row r="211" spans="1:24" ht="15" hidden="1" customHeight="1" outlineLevel="1">
      <c r="A211" s="119">
        <v>1</v>
      </c>
      <c r="B211" s="120" t="s">
        <v>281</v>
      </c>
      <c r="C211" s="121" t="s">
        <v>1</v>
      </c>
      <c r="D211" s="122" t="s">
        <v>309</v>
      </c>
      <c r="E211" s="163">
        <f t="shared" ref="E211:P211" si="32">IF(E$158&gt;0,$T209*E$158,$S209*E$158)+$U209*E$160+$W209*E$162+$X209*E$164+$V209*E$166</f>
        <v>2020.9000005834896</v>
      </c>
      <c r="F211" s="163">
        <f t="shared" si="32"/>
        <v>1404.1169022623001</v>
      </c>
      <c r="G211" s="163">
        <f t="shared" si="32"/>
        <v>34506.513032000003</v>
      </c>
      <c r="H211" s="163">
        <f t="shared" si="32"/>
        <v>0</v>
      </c>
      <c r="I211" s="163">
        <f t="shared" si="32"/>
        <v>0</v>
      </c>
      <c r="J211" s="163">
        <f t="shared" si="32"/>
        <v>34527.555999999997</v>
      </c>
      <c r="K211" s="163">
        <f t="shared" si="32"/>
        <v>0</v>
      </c>
      <c r="L211" s="163">
        <f t="shared" si="32"/>
        <v>1404.1144625836</v>
      </c>
      <c r="M211" s="163">
        <f t="shared" si="32"/>
        <v>34507.556900000003</v>
      </c>
      <c r="N211" s="163">
        <f t="shared" si="32"/>
        <v>0</v>
      </c>
      <c r="O211" s="163">
        <f t="shared" si="32"/>
        <v>0</v>
      </c>
      <c r="P211" s="163">
        <f t="shared" si="32"/>
        <v>34526.512995999998</v>
      </c>
      <c r="Q211" s="97"/>
      <c r="R211" s="97" t="s">
        <v>283</v>
      </c>
      <c r="S211" s="97">
        <v>1</v>
      </c>
      <c r="T211" s="97">
        <v>1</v>
      </c>
      <c r="U211" s="97">
        <f>1*0.8</f>
        <v>0.8</v>
      </c>
      <c r="V211" s="97">
        <f>1*0.3</f>
        <v>0.3</v>
      </c>
      <c r="W211" s="97">
        <f>1</f>
        <v>1</v>
      </c>
      <c r="X211" s="97">
        <v>0</v>
      </c>
    </row>
    <row r="212" spans="1:24" ht="15" hidden="1" customHeight="1" outlineLevel="1">
      <c r="A212" s="119">
        <v>2</v>
      </c>
      <c r="B212" s="120" t="s">
        <v>284</v>
      </c>
      <c r="C212" s="121" t="s">
        <v>1</v>
      </c>
      <c r="D212" s="122" t="s">
        <v>310</v>
      </c>
      <c r="E212" s="163">
        <f t="shared" ref="E212:P212" si="33">IF(E$158&gt;0,$T210*E$158,$S210*E$158)+$U210*E$160+$W210*E$162+$X210*E$164+$V210*E$166</f>
        <v>3875.00000058349</v>
      </c>
      <c r="F212" s="163">
        <f t="shared" si="33"/>
        <v>2969.0169022622999</v>
      </c>
      <c r="G212" s="163">
        <f t="shared" si="33"/>
        <v>37794.013032000003</v>
      </c>
      <c r="H212" s="163">
        <f t="shared" si="33"/>
        <v>0</v>
      </c>
      <c r="I212" s="163">
        <f t="shared" si="33"/>
        <v>0</v>
      </c>
      <c r="J212" s="163">
        <f t="shared" si="33"/>
        <v>37815.055999999997</v>
      </c>
      <c r="K212" s="163">
        <f t="shared" si="33"/>
        <v>0</v>
      </c>
      <c r="L212" s="163">
        <f t="shared" si="33"/>
        <v>2969.0144625835997</v>
      </c>
      <c r="M212" s="163">
        <f t="shared" si="33"/>
        <v>37795.056900000003</v>
      </c>
      <c r="N212" s="163">
        <f t="shared" si="33"/>
        <v>0</v>
      </c>
      <c r="O212" s="163">
        <f t="shared" si="33"/>
        <v>0</v>
      </c>
      <c r="P212" s="163">
        <f t="shared" si="33"/>
        <v>37814.012995999998</v>
      </c>
      <c r="Q212" s="97"/>
      <c r="R212" s="97" t="s">
        <v>286</v>
      </c>
      <c r="S212" s="97">
        <v>1</v>
      </c>
      <c r="T212" s="97">
        <v>1</v>
      </c>
      <c r="U212" s="97">
        <f>1*0.8</f>
        <v>0.8</v>
      </c>
      <c r="V212" s="97">
        <f>1</f>
        <v>1</v>
      </c>
      <c r="W212" s="97">
        <v>0.3</v>
      </c>
      <c r="X212" s="97">
        <v>0</v>
      </c>
    </row>
    <row r="213" spans="1:24" ht="15" hidden="1" customHeight="1" outlineLevel="1">
      <c r="A213" s="119">
        <v>3</v>
      </c>
      <c r="B213" s="120" t="s">
        <v>287</v>
      </c>
      <c r="C213" s="121" t="s">
        <v>1</v>
      </c>
      <c r="D213" s="122" t="s">
        <v>311</v>
      </c>
      <c r="E213" s="163">
        <f t="shared" ref="E213:P213" si="34">IF(E$158&gt;0,$T211*E$158,$S211*E$158)+$U211*E$160+$W211*E$162+$X211*E$164+$V211*E$166</f>
        <v>5243.00000058349</v>
      </c>
      <c r="F213" s="163">
        <f t="shared" si="34"/>
        <v>4307.0169022622995</v>
      </c>
      <c r="G213" s="163">
        <f t="shared" si="34"/>
        <v>37123.813032000005</v>
      </c>
      <c r="H213" s="163">
        <f t="shared" si="34"/>
        <v>0</v>
      </c>
      <c r="I213" s="163">
        <f t="shared" si="34"/>
        <v>0</v>
      </c>
      <c r="J213" s="163">
        <f t="shared" si="34"/>
        <v>37144.856</v>
      </c>
      <c r="K213" s="163">
        <f t="shared" si="34"/>
        <v>0</v>
      </c>
      <c r="L213" s="163">
        <f t="shared" si="34"/>
        <v>4307.0144625836001</v>
      </c>
      <c r="M213" s="163">
        <f t="shared" si="34"/>
        <v>37124.856900000006</v>
      </c>
      <c r="N213" s="163">
        <f t="shared" si="34"/>
        <v>0</v>
      </c>
      <c r="O213" s="163">
        <f t="shared" si="34"/>
        <v>0</v>
      </c>
      <c r="P213" s="163">
        <f t="shared" si="34"/>
        <v>37143.812996000001</v>
      </c>
      <c r="Q213" s="97"/>
      <c r="R213" s="105" t="s">
        <v>289</v>
      </c>
    </row>
    <row r="214" spans="1:24" ht="15" hidden="1" customHeight="1" outlineLevel="1">
      <c r="A214" s="119">
        <v>4</v>
      </c>
      <c r="B214" s="120" t="s">
        <v>290</v>
      </c>
      <c r="C214" s="121" t="s">
        <v>1</v>
      </c>
      <c r="D214" s="122" t="s">
        <v>312</v>
      </c>
      <c r="E214" s="163">
        <f t="shared" ref="E214:P214" si="35">IF(E$158&gt;0,$T212*E$158,$S212*E$158)+$U212*E$160+$W212*E$162+$X212*E$164+$V212*E$166</f>
        <v>2020.9000006641998</v>
      </c>
      <c r="F214" s="163">
        <f t="shared" si="35"/>
        <v>1404.116907541</v>
      </c>
      <c r="G214" s="163">
        <f t="shared" si="35"/>
        <v>34506.543440000001</v>
      </c>
      <c r="H214" s="163">
        <f t="shared" si="35"/>
        <v>0</v>
      </c>
      <c r="I214" s="163">
        <f t="shared" si="35"/>
        <v>0</v>
      </c>
      <c r="J214" s="163">
        <f t="shared" si="35"/>
        <v>34530.019999999997</v>
      </c>
      <c r="K214" s="163">
        <f t="shared" si="35"/>
        <v>0</v>
      </c>
      <c r="L214" s="163">
        <f t="shared" si="35"/>
        <v>1404.1144686120001</v>
      </c>
      <c r="M214" s="163">
        <f t="shared" si="35"/>
        <v>34510.023000000001</v>
      </c>
      <c r="N214" s="163">
        <f t="shared" si="35"/>
        <v>0</v>
      </c>
      <c r="O214" s="163">
        <f t="shared" si="35"/>
        <v>0</v>
      </c>
      <c r="P214" s="163">
        <f t="shared" si="35"/>
        <v>34526.543319999997</v>
      </c>
      <c r="Q214" s="97"/>
      <c r="S214" s="97"/>
      <c r="T214" s="97"/>
      <c r="U214" s="97"/>
      <c r="V214" s="97"/>
      <c r="W214" s="97"/>
      <c r="X214" s="97"/>
    </row>
    <row r="215" spans="1:24" ht="15" hidden="1" customHeight="1" outlineLevel="1">
      <c r="A215" s="119">
        <v>5</v>
      </c>
      <c r="B215" s="120" t="s">
        <v>284</v>
      </c>
      <c r="C215" s="121" t="s">
        <v>2</v>
      </c>
      <c r="D215" s="122" t="s">
        <v>313</v>
      </c>
      <c r="E215" s="163">
        <f t="shared" ref="E215:P215" si="36">IF(E$159&lt;0,$T210*E$159,$S210*E$159)+$U210*E$161+$W210*E$163+$X210*E$165+$V210*E$167</f>
        <v>-3874.99999952595</v>
      </c>
      <c r="F215" s="163">
        <f t="shared" si="36"/>
        <v>-2968.9831025989001</v>
      </c>
      <c r="G215" s="163">
        <f t="shared" si="36"/>
        <v>23238.028999999999</v>
      </c>
      <c r="H215" s="163">
        <f t="shared" si="36"/>
        <v>0</v>
      </c>
      <c r="I215" s="163">
        <f t="shared" si="36"/>
        <v>0</v>
      </c>
      <c r="J215" s="163">
        <f t="shared" si="36"/>
        <v>23259.075003999998</v>
      </c>
      <c r="K215" s="163">
        <f t="shared" si="36"/>
        <v>0</v>
      </c>
      <c r="L215" s="163">
        <f t="shared" si="36"/>
        <v>-2968.9855422767</v>
      </c>
      <c r="M215" s="163">
        <f t="shared" si="36"/>
        <v>23239.071968</v>
      </c>
      <c r="N215" s="163">
        <f t="shared" si="36"/>
        <v>0</v>
      </c>
      <c r="O215" s="163">
        <f t="shared" si="36"/>
        <v>0</v>
      </c>
      <c r="P215" s="163">
        <f t="shared" si="36"/>
        <v>23258.0311</v>
      </c>
      <c r="Q215" s="97"/>
      <c r="S215" s="97"/>
      <c r="T215" s="97"/>
      <c r="U215" s="97"/>
      <c r="V215" s="97"/>
      <c r="W215" s="97"/>
      <c r="X215" s="97"/>
    </row>
    <row r="216" spans="1:24" ht="15" hidden="1" customHeight="1" outlineLevel="1">
      <c r="A216" s="119">
        <v>6</v>
      </c>
      <c r="B216" s="120" t="s">
        <v>287</v>
      </c>
      <c r="C216" s="121" t="s">
        <v>2</v>
      </c>
      <c r="D216" s="122" t="s">
        <v>314</v>
      </c>
      <c r="E216" s="163">
        <f t="shared" ref="E216:P216" si="37">IF(E$159&lt;0,$T211*E$159,$S211*E$159)+$U211*E$161+$W211*E$163+$X211*E$165+$V211*E$167</f>
        <v>-5242.9999995259495</v>
      </c>
      <c r="F216" s="163">
        <f t="shared" si="37"/>
        <v>-4306.9831025989006</v>
      </c>
      <c r="G216" s="163">
        <f t="shared" si="37"/>
        <v>21997.612000000001</v>
      </c>
      <c r="H216" s="163">
        <f t="shared" si="37"/>
        <v>0</v>
      </c>
      <c r="I216" s="163">
        <f t="shared" si="37"/>
        <v>0</v>
      </c>
      <c r="J216" s="163">
        <f t="shared" si="37"/>
        <v>22018.657403999998</v>
      </c>
      <c r="K216" s="163">
        <f t="shared" si="37"/>
        <v>0</v>
      </c>
      <c r="L216" s="163">
        <f t="shared" si="37"/>
        <v>-4306.9855422766996</v>
      </c>
      <c r="M216" s="163">
        <f t="shared" si="37"/>
        <v>21998.654968000003</v>
      </c>
      <c r="N216" s="163">
        <f t="shared" si="37"/>
        <v>0</v>
      </c>
      <c r="O216" s="163">
        <f t="shared" si="37"/>
        <v>0</v>
      </c>
      <c r="P216" s="163">
        <f t="shared" si="37"/>
        <v>22017.613499999999</v>
      </c>
      <c r="Q216" s="97"/>
    </row>
    <row r="217" spans="1:24" ht="15" hidden="1" customHeight="1" outlineLevel="1">
      <c r="A217" s="119">
        <v>7</v>
      </c>
      <c r="B217" s="120" t="s">
        <v>290</v>
      </c>
      <c r="C217" s="121" t="s">
        <v>2</v>
      </c>
      <c r="D217" s="122" t="s">
        <v>312</v>
      </c>
      <c r="E217" s="163">
        <f t="shared" ref="E217:P217" si="38">IF(E$159&lt;0,$T212*E$159,$S212*E$159)+$U212*E$161+$W212*E$163+$X212*E$165+$V212*E$167</f>
        <v>-2020.8999997006001</v>
      </c>
      <c r="F217" s="163">
        <f t="shared" si="38"/>
        <v>-1404.0831086629998</v>
      </c>
      <c r="G217" s="163">
        <f t="shared" si="38"/>
        <v>24612.448</v>
      </c>
      <c r="H217" s="163">
        <f t="shared" si="38"/>
        <v>0</v>
      </c>
      <c r="I217" s="163">
        <f t="shared" si="38"/>
        <v>0</v>
      </c>
      <c r="J217" s="163">
        <f t="shared" si="38"/>
        <v>24635.927079999998</v>
      </c>
      <c r="K217" s="163">
        <f t="shared" si="38"/>
        <v>0</v>
      </c>
      <c r="L217" s="163">
        <f t="shared" si="38"/>
        <v>-1404.0855475889998</v>
      </c>
      <c r="M217" s="163">
        <f t="shared" si="38"/>
        <v>24615.924559999999</v>
      </c>
      <c r="N217" s="163">
        <f t="shared" si="38"/>
        <v>0</v>
      </c>
      <c r="O217" s="163">
        <f t="shared" si="38"/>
        <v>0</v>
      </c>
      <c r="P217" s="163">
        <f t="shared" si="38"/>
        <v>24632.447399999997</v>
      </c>
      <c r="Q217" s="97"/>
    </row>
    <row r="218" spans="1:24" ht="15" hidden="1" customHeight="1" outlineLevel="1">
      <c r="A218" s="88" t="s">
        <v>315</v>
      </c>
      <c r="B218" s="71"/>
    </row>
    <row r="219" spans="1:24" ht="15" hidden="1" customHeight="1" outlineLevel="1">
      <c r="A219" s="119">
        <v>1</v>
      </c>
      <c r="B219" s="120" t="s">
        <v>296</v>
      </c>
      <c r="C219" s="93" t="s">
        <v>1</v>
      </c>
      <c r="E219" s="163">
        <f>0.05*(M211+P211)</f>
        <v>3451.7034948</v>
      </c>
      <c r="F219" s="163">
        <f>0.05*J211</f>
        <v>1726.3778</v>
      </c>
      <c r="G219" s="163">
        <v>0</v>
      </c>
      <c r="H219" s="163">
        <f>0.05*J211</f>
        <v>1726.3778</v>
      </c>
      <c r="I219" s="163">
        <f>0.05*J211</f>
        <v>1726.3778</v>
      </c>
      <c r="J219" s="163">
        <v>0</v>
      </c>
      <c r="K219" s="163">
        <f>0.05*M211</f>
        <v>1725.3778450000002</v>
      </c>
      <c r="L219" s="163">
        <f>0.05*P211</f>
        <v>1726.3256498000001</v>
      </c>
      <c r="M219" s="163">
        <v>0</v>
      </c>
      <c r="N219" s="163">
        <f>0.05*P211</f>
        <v>1726.3256498000001</v>
      </c>
      <c r="O219" s="163">
        <f>0.05*P211</f>
        <v>1726.3256498000001</v>
      </c>
      <c r="P219" s="163">
        <v>0</v>
      </c>
    </row>
    <row r="220" spans="1:24" ht="18.75" hidden="1" customHeight="1" outlineLevel="1">
      <c r="A220" s="119">
        <v>2</v>
      </c>
      <c r="B220" s="120" t="s">
        <v>297</v>
      </c>
      <c r="C220" s="93" t="s">
        <v>1</v>
      </c>
      <c r="E220" s="163">
        <f>0.05*(M212+P212)</f>
        <v>3780.4534948</v>
      </c>
      <c r="F220" s="163">
        <f>0.05*J212</f>
        <v>1890.7528</v>
      </c>
      <c r="G220" s="163">
        <v>0</v>
      </c>
      <c r="H220" s="163">
        <f>0.05*J212</f>
        <v>1890.7528</v>
      </c>
      <c r="I220" s="163">
        <f>0.05*J212</f>
        <v>1890.7528</v>
      </c>
      <c r="J220" s="163">
        <v>0</v>
      </c>
      <c r="K220" s="163">
        <f>0.05*M212</f>
        <v>1889.7528450000002</v>
      </c>
      <c r="L220" s="163">
        <f>0.05*P212</f>
        <v>1890.7006498000001</v>
      </c>
      <c r="M220" s="163">
        <v>0</v>
      </c>
      <c r="N220" s="163">
        <f>0.05*P212</f>
        <v>1890.7006498000001</v>
      </c>
      <c r="O220" s="163">
        <f>0.05*P212</f>
        <v>1890.7006498000001</v>
      </c>
      <c r="P220" s="163">
        <v>0</v>
      </c>
    </row>
    <row r="221" spans="1:24" ht="15" hidden="1" customHeight="1" outlineLevel="1">
      <c r="A221" s="119">
        <v>3</v>
      </c>
      <c r="B221" s="120" t="s">
        <v>298</v>
      </c>
      <c r="C221" s="93" t="s">
        <v>1</v>
      </c>
      <c r="E221" s="163">
        <f>0.05*(M213+P213)</f>
        <v>3713.4334948000005</v>
      </c>
      <c r="F221" s="163">
        <f>0.05*J213</f>
        <v>1857.2428</v>
      </c>
      <c r="G221" s="163">
        <v>0</v>
      </c>
      <c r="H221" s="163">
        <f>0.05*J213</f>
        <v>1857.2428</v>
      </c>
      <c r="I221" s="163">
        <f>0.05*J213</f>
        <v>1857.2428</v>
      </c>
      <c r="J221" s="163">
        <v>0</v>
      </c>
      <c r="K221" s="163">
        <f>0.05*M213</f>
        <v>1856.2428450000004</v>
      </c>
      <c r="L221" s="163">
        <f>0.05*P213</f>
        <v>1857.1906498000001</v>
      </c>
      <c r="M221" s="163">
        <v>0</v>
      </c>
      <c r="N221" s="163">
        <f>0.05*P213</f>
        <v>1857.1906498000001</v>
      </c>
      <c r="O221" s="163">
        <f>0.05*P213</f>
        <v>1857.1906498000001</v>
      </c>
      <c r="P221" s="163">
        <v>0</v>
      </c>
    </row>
    <row r="222" spans="1:24" ht="15" hidden="1" customHeight="1" outlineLevel="1">
      <c r="A222" s="119">
        <v>4</v>
      </c>
      <c r="B222" s="120" t="s">
        <v>299</v>
      </c>
      <c r="C222" s="93" t="s">
        <v>1</v>
      </c>
      <c r="E222" s="163">
        <f>0.05*(M214+P214)</f>
        <v>3451.8283160000001</v>
      </c>
      <c r="F222" s="163">
        <f>0.05*J214</f>
        <v>1726.501</v>
      </c>
      <c r="G222" s="163">
        <v>0</v>
      </c>
      <c r="H222" s="163">
        <f>0.05*J214</f>
        <v>1726.501</v>
      </c>
      <c r="I222" s="163">
        <f>0.05*J214</f>
        <v>1726.501</v>
      </c>
      <c r="J222" s="163">
        <v>0</v>
      </c>
      <c r="K222" s="163">
        <f>0.05*M214</f>
        <v>1725.5011500000001</v>
      </c>
      <c r="L222" s="163">
        <f>0.05*P214</f>
        <v>1726.327166</v>
      </c>
      <c r="M222" s="163">
        <v>0</v>
      </c>
      <c r="N222" s="163">
        <f>0.05*P214</f>
        <v>1726.327166</v>
      </c>
      <c r="O222" s="163">
        <f>0.05*P214</f>
        <v>1726.327166</v>
      </c>
      <c r="P222" s="163">
        <v>0</v>
      </c>
    </row>
    <row r="223" spans="1:24" ht="15" hidden="1" customHeight="1" outlineLevel="1">
      <c r="A223" s="119">
        <v>5</v>
      </c>
      <c r="B223" s="120" t="s">
        <v>297</v>
      </c>
      <c r="C223" s="93" t="s">
        <v>2</v>
      </c>
      <c r="E223" s="163">
        <f>-0.05*(M215+P215)</f>
        <v>-2324.8551533999998</v>
      </c>
      <c r="F223" s="163">
        <f>-0.05*J215</f>
        <v>-1162.9537502000001</v>
      </c>
      <c r="G223" s="163">
        <v>0</v>
      </c>
      <c r="H223" s="163">
        <f>-0.05*J215</f>
        <v>-1162.9537502000001</v>
      </c>
      <c r="I223" s="163">
        <f>-0.05*J215</f>
        <v>-1162.9537502000001</v>
      </c>
      <c r="J223" s="163">
        <v>0</v>
      </c>
      <c r="K223" s="163">
        <f>-0.05*M215</f>
        <v>-1161.9535984000001</v>
      </c>
      <c r="L223" s="163">
        <f>-0.05*P215</f>
        <v>-1162.9015550000001</v>
      </c>
      <c r="M223" s="163">
        <v>0</v>
      </c>
      <c r="N223" s="163">
        <f>-0.05*P215</f>
        <v>-1162.9015550000001</v>
      </c>
      <c r="O223" s="163">
        <f>-0.05*P215</f>
        <v>-1162.9015550000001</v>
      </c>
      <c r="P223" s="163">
        <v>0</v>
      </c>
    </row>
    <row r="224" spans="1:24" ht="15" hidden="1" customHeight="1" outlineLevel="1">
      <c r="A224" s="119">
        <v>6</v>
      </c>
      <c r="B224" s="120" t="s">
        <v>298</v>
      </c>
      <c r="C224" s="93" t="s">
        <v>2</v>
      </c>
      <c r="E224" s="163">
        <f>-0.05*(M216+P216)</f>
        <v>-2200.8134234000004</v>
      </c>
      <c r="F224" s="163">
        <f>-0.05*J216</f>
        <v>-1100.9328702</v>
      </c>
      <c r="G224" s="163">
        <v>0</v>
      </c>
      <c r="H224" s="163">
        <f>-0.05*J216</f>
        <v>-1100.9328702</v>
      </c>
      <c r="I224" s="163">
        <f>-0.05*J216</f>
        <v>-1100.9328702</v>
      </c>
      <c r="J224" s="163">
        <v>0</v>
      </c>
      <c r="K224" s="163">
        <f>-0.05*M216</f>
        <v>-1099.9327484000003</v>
      </c>
      <c r="L224" s="163">
        <f>-0.05*P216</f>
        <v>-1100.8806750000001</v>
      </c>
      <c r="M224" s="163">
        <v>0</v>
      </c>
      <c r="N224" s="163">
        <f>-0.05*P216</f>
        <v>-1100.8806750000001</v>
      </c>
      <c r="O224" s="163">
        <f>-0.05*P216</f>
        <v>-1100.8806750000001</v>
      </c>
      <c r="P224" s="163">
        <v>0</v>
      </c>
    </row>
    <row r="225" spans="1:23" ht="15" hidden="1" customHeight="1" outlineLevel="1">
      <c r="A225" s="119">
        <v>7</v>
      </c>
      <c r="B225" s="120" t="s">
        <v>299</v>
      </c>
      <c r="C225" s="93" t="s">
        <v>2</v>
      </c>
      <c r="E225" s="163">
        <f>-0.05*(M217+P217)</f>
        <v>-2462.4185980000002</v>
      </c>
      <c r="F225" s="163">
        <f>-0.05*J217</f>
        <v>-1231.7963540000001</v>
      </c>
      <c r="G225" s="163">
        <v>0</v>
      </c>
      <c r="H225" s="163">
        <f>-0.05*J217</f>
        <v>-1231.7963540000001</v>
      </c>
      <c r="I225" s="163">
        <f>-0.05*J217</f>
        <v>-1231.7963540000001</v>
      </c>
      <c r="J225" s="163">
        <v>0</v>
      </c>
      <c r="K225" s="163">
        <f>-0.05*M217</f>
        <v>-1230.7962280000002</v>
      </c>
      <c r="L225" s="163">
        <f>-0.05*P217</f>
        <v>-1231.62237</v>
      </c>
      <c r="M225" s="163">
        <v>0</v>
      </c>
      <c r="N225" s="163">
        <f>-0.05*P217</f>
        <v>-1231.62237</v>
      </c>
      <c r="O225" s="163">
        <f>-0.05*P217</f>
        <v>-1231.62237</v>
      </c>
      <c r="P225" s="163">
        <v>0</v>
      </c>
    </row>
    <row r="226" spans="1:23" ht="15" hidden="1" customHeight="1" outlineLevel="1">
      <c r="A226" s="88"/>
      <c r="B226" s="71"/>
    </row>
    <row r="227" spans="1:23" ht="15" hidden="1" customHeight="1" outlineLevel="1">
      <c r="A227" s="119">
        <v>1</v>
      </c>
      <c r="B227" s="120" t="s">
        <v>300</v>
      </c>
      <c r="C227" s="93" t="s">
        <v>1</v>
      </c>
      <c r="E227" s="163">
        <f t="shared" ref="E227:P227" si="39">E211+E219</f>
        <v>5472.6034953834896</v>
      </c>
      <c r="F227" s="163">
        <f t="shared" si="39"/>
        <v>3130.4947022623001</v>
      </c>
      <c r="G227" s="163">
        <f t="shared" si="39"/>
        <v>34506.513032000003</v>
      </c>
      <c r="H227" s="163">
        <f t="shared" si="39"/>
        <v>1726.3778</v>
      </c>
      <c r="I227" s="163">
        <f t="shared" si="39"/>
        <v>1726.3778</v>
      </c>
      <c r="J227" s="163">
        <f t="shared" si="39"/>
        <v>34527.555999999997</v>
      </c>
      <c r="K227" s="163">
        <f t="shared" si="39"/>
        <v>1725.3778450000002</v>
      </c>
      <c r="L227" s="163">
        <f t="shared" si="39"/>
        <v>3130.4401123836001</v>
      </c>
      <c r="M227" s="163">
        <f t="shared" si="39"/>
        <v>34507.556900000003</v>
      </c>
      <c r="N227" s="163">
        <f t="shared" si="39"/>
        <v>1726.3256498000001</v>
      </c>
      <c r="O227" s="163">
        <f t="shared" si="39"/>
        <v>1726.3256498000001</v>
      </c>
      <c r="P227" s="163">
        <f t="shared" si="39"/>
        <v>34526.512995999998</v>
      </c>
    </row>
    <row r="228" spans="1:23" ht="15" hidden="1" customHeight="1" outlineLevel="1">
      <c r="A228" s="119">
        <v>2</v>
      </c>
      <c r="B228" s="120" t="s">
        <v>301</v>
      </c>
      <c r="C228" s="93" t="s">
        <v>1</v>
      </c>
      <c r="E228" s="163">
        <f t="shared" ref="E228:P228" si="40">E212+E220</f>
        <v>7655.45349538349</v>
      </c>
      <c r="F228" s="163">
        <f t="shared" si="40"/>
        <v>4859.7697022622997</v>
      </c>
      <c r="G228" s="163">
        <f t="shared" si="40"/>
        <v>37794.013032000003</v>
      </c>
      <c r="H228" s="163">
        <f t="shared" si="40"/>
        <v>1890.7528</v>
      </c>
      <c r="I228" s="163">
        <f t="shared" si="40"/>
        <v>1890.7528</v>
      </c>
      <c r="J228" s="163">
        <f t="shared" si="40"/>
        <v>37815.055999999997</v>
      </c>
      <c r="K228" s="163">
        <f t="shared" si="40"/>
        <v>1889.7528450000002</v>
      </c>
      <c r="L228" s="163">
        <f t="shared" si="40"/>
        <v>4859.7151123835993</v>
      </c>
      <c r="M228" s="163">
        <f t="shared" si="40"/>
        <v>37795.056900000003</v>
      </c>
      <c r="N228" s="163">
        <f t="shared" si="40"/>
        <v>1890.7006498000001</v>
      </c>
      <c r="O228" s="163">
        <f t="shared" si="40"/>
        <v>1890.7006498000001</v>
      </c>
      <c r="P228" s="163">
        <f t="shared" si="40"/>
        <v>37814.012995999998</v>
      </c>
    </row>
    <row r="229" spans="1:23" ht="15" hidden="1" customHeight="1" outlineLevel="1">
      <c r="A229" s="119">
        <v>3</v>
      </c>
      <c r="B229" s="120" t="s">
        <v>302</v>
      </c>
      <c r="C229" s="93" t="s">
        <v>1</v>
      </c>
      <c r="E229" s="163">
        <f t="shared" ref="E229:P229" si="41">E213+E221</f>
        <v>8956.4334953834914</v>
      </c>
      <c r="F229" s="163">
        <f t="shared" si="41"/>
        <v>6164.2597022622995</v>
      </c>
      <c r="G229" s="163">
        <f t="shared" si="41"/>
        <v>37123.813032000005</v>
      </c>
      <c r="H229" s="163">
        <f t="shared" si="41"/>
        <v>1857.2428</v>
      </c>
      <c r="I229" s="163">
        <f t="shared" si="41"/>
        <v>1857.2428</v>
      </c>
      <c r="J229" s="163">
        <f t="shared" si="41"/>
        <v>37144.856</v>
      </c>
      <c r="K229" s="163">
        <f t="shared" si="41"/>
        <v>1856.2428450000004</v>
      </c>
      <c r="L229" s="163">
        <f t="shared" si="41"/>
        <v>6164.2051123836</v>
      </c>
      <c r="M229" s="163">
        <f t="shared" si="41"/>
        <v>37124.856900000006</v>
      </c>
      <c r="N229" s="163">
        <f t="shared" si="41"/>
        <v>1857.1906498000001</v>
      </c>
      <c r="O229" s="163">
        <f t="shared" si="41"/>
        <v>1857.1906498000001</v>
      </c>
      <c r="P229" s="163">
        <f t="shared" si="41"/>
        <v>37143.812996000001</v>
      </c>
    </row>
    <row r="230" spans="1:23" ht="15" hidden="1" customHeight="1" outlineLevel="1">
      <c r="A230" s="119">
        <v>4</v>
      </c>
      <c r="B230" s="120" t="s">
        <v>303</v>
      </c>
      <c r="C230" s="93" t="s">
        <v>1</v>
      </c>
      <c r="E230" s="163">
        <f t="shared" ref="E230:P230" si="42">E214+E222</f>
        <v>5472.7283166642001</v>
      </c>
      <c r="F230" s="163">
        <f t="shared" si="42"/>
        <v>3130.617907541</v>
      </c>
      <c r="G230" s="163">
        <f t="shared" si="42"/>
        <v>34506.543440000001</v>
      </c>
      <c r="H230" s="163">
        <f t="shared" si="42"/>
        <v>1726.501</v>
      </c>
      <c r="I230" s="163">
        <f t="shared" si="42"/>
        <v>1726.501</v>
      </c>
      <c r="J230" s="163">
        <f t="shared" si="42"/>
        <v>34530.019999999997</v>
      </c>
      <c r="K230" s="163">
        <f t="shared" si="42"/>
        <v>1725.5011500000001</v>
      </c>
      <c r="L230" s="163">
        <f t="shared" si="42"/>
        <v>3130.4416346120001</v>
      </c>
      <c r="M230" s="163">
        <f t="shared" si="42"/>
        <v>34510.023000000001</v>
      </c>
      <c r="N230" s="163">
        <f t="shared" si="42"/>
        <v>1726.327166</v>
      </c>
      <c r="O230" s="163">
        <f t="shared" si="42"/>
        <v>1726.327166</v>
      </c>
      <c r="P230" s="163">
        <f t="shared" si="42"/>
        <v>34526.543319999997</v>
      </c>
    </row>
    <row r="231" spans="1:23" ht="15" hidden="1" customHeight="1" outlineLevel="1">
      <c r="A231" s="119">
        <v>5</v>
      </c>
      <c r="B231" s="120" t="s">
        <v>301</v>
      </c>
      <c r="C231" s="93" t="s">
        <v>2</v>
      </c>
      <c r="E231" s="163">
        <f t="shared" ref="E231:P231" si="43">E215+E223</f>
        <v>-6199.8551529259494</v>
      </c>
      <c r="F231" s="163">
        <f t="shared" si="43"/>
        <v>-4131.9368527989</v>
      </c>
      <c r="G231" s="163">
        <f t="shared" si="43"/>
        <v>23238.028999999999</v>
      </c>
      <c r="H231" s="163">
        <f t="shared" si="43"/>
        <v>-1162.9537502000001</v>
      </c>
      <c r="I231" s="163">
        <f t="shared" si="43"/>
        <v>-1162.9537502000001</v>
      </c>
      <c r="J231" s="163">
        <f t="shared" si="43"/>
        <v>23259.075003999998</v>
      </c>
      <c r="K231" s="163">
        <f t="shared" si="43"/>
        <v>-1161.9535984000001</v>
      </c>
      <c r="L231" s="163">
        <f t="shared" si="43"/>
        <v>-4131.8870972766999</v>
      </c>
      <c r="M231" s="163">
        <f t="shared" si="43"/>
        <v>23239.071968</v>
      </c>
      <c r="N231" s="163">
        <f t="shared" si="43"/>
        <v>-1162.9015550000001</v>
      </c>
      <c r="O231" s="163">
        <f t="shared" si="43"/>
        <v>-1162.9015550000001</v>
      </c>
      <c r="P231" s="163">
        <f t="shared" si="43"/>
        <v>23258.0311</v>
      </c>
    </row>
    <row r="232" spans="1:23" ht="15" hidden="1" customHeight="1" outlineLevel="1">
      <c r="A232" s="119">
        <v>6</v>
      </c>
      <c r="B232" s="120" t="s">
        <v>302</v>
      </c>
      <c r="C232" s="93" t="s">
        <v>2</v>
      </c>
      <c r="E232" s="163">
        <f t="shared" ref="E232:P232" si="44">E216+E224</f>
        <v>-7443.8134229259504</v>
      </c>
      <c r="F232" s="163">
        <f t="shared" si="44"/>
        <v>-5407.9159727989008</v>
      </c>
      <c r="G232" s="163">
        <f t="shared" si="44"/>
        <v>21997.612000000001</v>
      </c>
      <c r="H232" s="163">
        <f t="shared" si="44"/>
        <v>-1100.9328702</v>
      </c>
      <c r="I232" s="163">
        <f t="shared" si="44"/>
        <v>-1100.9328702</v>
      </c>
      <c r="J232" s="163">
        <f t="shared" si="44"/>
        <v>22018.657403999998</v>
      </c>
      <c r="K232" s="163">
        <f t="shared" si="44"/>
        <v>-1099.9327484000003</v>
      </c>
      <c r="L232" s="163">
        <f t="shared" si="44"/>
        <v>-5407.8662172766999</v>
      </c>
      <c r="M232" s="163">
        <f t="shared" si="44"/>
        <v>21998.654968000003</v>
      </c>
      <c r="N232" s="163">
        <f t="shared" si="44"/>
        <v>-1100.8806750000001</v>
      </c>
      <c r="O232" s="163">
        <f t="shared" si="44"/>
        <v>-1100.8806750000001</v>
      </c>
      <c r="P232" s="163">
        <f t="shared" si="44"/>
        <v>22017.613499999999</v>
      </c>
    </row>
    <row r="233" spans="1:23" ht="15" hidden="1" customHeight="1" outlineLevel="1">
      <c r="A233" s="119">
        <v>7</v>
      </c>
      <c r="B233" s="120" t="s">
        <v>303</v>
      </c>
      <c r="C233" s="93" t="s">
        <v>2</v>
      </c>
      <c r="E233" s="163">
        <f t="shared" ref="E233:P233" si="45">E217+E225</f>
        <v>-4483.3185977006005</v>
      </c>
      <c r="F233" s="163">
        <f t="shared" si="45"/>
        <v>-2635.8794626629997</v>
      </c>
      <c r="G233" s="163">
        <f t="shared" si="45"/>
        <v>24612.448</v>
      </c>
      <c r="H233" s="163">
        <f t="shared" si="45"/>
        <v>-1231.7963540000001</v>
      </c>
      <c r="I233" s="163">
        <f t="shared" si="45"/>
        <v>-1231.7963540000001</v>
      </c>
      <c r="J233" s="163">
        <f t="shared" si="45"/>
        <v>24635.927079999998</v>
      </c>
      <c r="K233" s="163">
        <f t="shared" si="45"/>
        <v>-1230.7962280000002</v>
      </c>
      <c r="L233" s="163">
        <f t="shared" si="45"/>
        <v>-2635.7079175889999</v>
      </c>
      <c r="M233" s="163">
        <f t="shared" si="45"/>
        <v>24615.924559999999</v>
      </c>
      <c r="N233" s="163">
        <f t="shared" si="45"/>
        <v>-1231.62237</v>
      </c>
      <c r="O233" s="163">
        <f t="shared" si="45"/>
        <v>-1231.62237</v>
      </c>
      <c r="P233" s="163">
        <f t="shared" si="45"/>
        <v>24632.447399999997</v>
      </c>
    </row>
    <row r="234" spans="1:23" ht="15" hidden="1" customHeight="1" outlineLevel="1">
      <c r="A234" s="88"/>
      <c r="B234" s="71"/>
    </row>
    <row r="235" spans="1:23" ht="15" hidden="1" customHeight="1" outlineLevel="1">
      <c r="A235" s="93"/>
      <c r="B235" s="71"/>
      <c r="D235" s="10" t="s">
        <v>316</v>
      </c>
      <c r="E235" s="164">
        <f t="shared" ref="E235:P235" si="46">MAX(E227:E233)</f>
        <v>8956.4334953834914</v>
      </c>
      <c r="F235" s="164">
        <f t="shared" si="46"/>
        <v>6164.2597022622995</v>
      </c>
      <c r="G235" s="164">
        <f t="shared" si="46"/>
        <v>37794.013032000003</v>
      </c>
      <c r="H235" s="164">
        <f t="shared" si="46"/>
        <v>1890.7528</v>
      </c>
      <c r="I235" s="164">
        <f t="shared" si="46"/>
        <v>1890.7528</v>
      </c>
      <c r="J235" s="164">
        <f t="shared" si="46"/>
        <v>37815.055999999997</v>
      </c>
      <c r="K235" s="164">
        <f t="shared" si="46"/>
        <v>1889.7528450000002</v>
      </c>
      <c r="L235" s="164">
        <f t="shared" si="46"/>
        <v>6164.2051123836</v>
      </c>
      <c r="M235" s="164">
        <f t="shared" si="46"/>
        <v>37795.056900000003</v>
      </c>
      <c r="N235" s="164">
        <f t="shared" si="46"/>
        <v>1890.7006498000001</v>
      </c>
      <c r="O235" s="164">
        <f t="shared" si="46"/>
        <v>1890.7006498000001</v>
      </c>
      <c r="P235" s="164">
        <f t="shared" si="46"/>
        <v>37814.012995999998</v>
      </c>
      <c r="Q235" s="11"/>
    </row>
    <row r="236" spans="1:23" ht="15" hidden="1" customHeight="1" outlineLevel="1">
      <c r="A236" s="93"/>
      <c r="B236" s="71"/>
      <c r="D236" s="10" t="s">
        <v>317</v>
      </c>
      <c r="E236" s="164">
        <f t="shared" ref="E236:P236" si="47">MIN(E227:E233)</f>
        <v>-7443.8134229259504</v>
      </c>
      <c r="F236" s="164">
        <f t="shared" si="47"/>
        <v>-5407.9159727989008</v>
      </c>
      <c r="G236" s="164">
        <f t="shared" si="47"/>
        <v>21997.612000000001</v>
      </c>
      <c r="H236" s="164">
        <f t="shared" si="47"/>
        <v>-1231.7963540000001</v>
      </c>
      <c r="I236" s="164">
        <f t="shared" si="47"/>
        <v>-1231.7963540000001</v>
      </c>
      <c r="J236" s="164">
        <f t="shared" si="47"/>
        <v>22018.657403999998</v>
      </c>
      <c r="K236" s="164">
        <f t="shared" si="47"/>
        <v>-1230.7962280000002</v>
      </c>
      <c r="L236" s="164">
        <f t="shared" si="47"/>
        <v>-5407.8662172766999</v>
      </c>
      <c r="M236" s="164">
        <f t="shared" si="47"/>
        <v>21998.654968000003</v>
      </c>
      <c r="N236" s="164">
        <f t="shared" si="47"/>
        <v>-1231.62237</v>
      </c>
      <c r="O236" s="164">
        <f t="shared" si="47"/>
        <v>-1231.62237</v>
      </c>
      <c r="P236" s="164">
        <f t="shared" si="47"/>
        <v>22017.613499999999</v>
      </c>
      <c r="Q236" s="11"/>
    </row>
    <row r="237" spans="1:23" collapsed="1">
      <c r="A237" s="93"/>
      <c r="B237" s="71"/>
      <c r="D237" s="10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1"/>
    </row>
    <row r="238" spans="1:23" outlineLevel="1">
      <c r="B238" s="71"/>
      <c r="D238" s="10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1"/>
    </row>
    <row r="239" spans="1:23" outlineLevel="1">
      <c r="A239" s="94" t="s">
        <v>318</v>
      </c>
      <c r="B239" s="71"/>
      <c r="D239" s="10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1"/>
    </row>
    <row r="240" spans="1:23" s="186" customFormat="1" outlineLevel="1">
      <c r="A240" s="141" t="s">
        <v>319</v>
      </c>
      <c r="B240" s="141"/>
      <c r="C240" s="141"/>
      <c r="D240" s="141"/>
      <c r="E240" s="288" t="s">
        <v>79</v>
      </c>
      <c r="F240" s="289"/>
      <c r="G240" s="289"/>
      <c r="H240" s="289"/>
      <c r="I240" s="289"/>
      <c r="J240" s="289"/>
      <c r="K240" s="289"/>
      <c r="L240" s="289"/>
      <c r="M240" s="289"/>
      <c r="N240" s="289"/>
      <c r="O240" s="289"/>
      <c r="P240" s="289"/>
      <c r="R240" s="216"/>
      <c r="S240" s="216"/>
      <c r="T240" s="216"/>
      <c r="U240" s="216"/>
      <c r="V240" s="216"/>
      <c r="W240" s="216"/>
    </row>
    <row r="241" spans="1:24" s="186" customFormat="1" outlineLevel="1">
      <c r="A241" s="100" t="s">
        <v>320</v>
      </c>
      <c r="B241" s="191"/>
      <c r="C241" s="141"/>
      <c r="D241" s="141"/>
      <c r="E241" s="290" t="s">
        <v>245</v>
      </c>
      <c r="F241" s="289"/>
      <c r="G241" s="289"/>
      <c r="H241" s="289"/>
      <c r="I241" s="289"/>
      <c r="J241" s="289"/>
      <c r="K241" s="290" t="s">
        <v>246</v>
      </c>
      <c r="L241" s="289"/>
      <c r="M241" s="289"/>
      <c r="N241" s="289"/>
      <c r="O241" s="289"/>
      <c r="P241" s="289"/>
      <c r="R241" s="216"/>
      <c r="S241" s="216"/>
      <c r="T241" s="216"/>
      <c r="U241" s="216"/>
      <c r="V241" s="216"/>
      <c r="W241" s="216"/>
    </row>
    <row r="242" spans="1:24" s="186" customFormat="1" outlineLevel="1">
      <c r="A242" s="141"/>
      <c r="B242" s="191"/>
      <c r="C242" s="141"/>
      <c r="D242" s="141"/>
      <c r="E242" s="290" t="s">
        <v>248</v>
      </c>
      <c r="F242" s="289"/>
      <c r="G242" s="289"/>
      <c r="H242" s="290" t="s">
        <v>249</v>
      </c>
      <c r="I242" s="289"/>
      <c r="J242" s="289"/>
      <c r="K242" s="290" t="s">
        <v>250</v>
      </c>
      <c r="L242" s="289"/>
      <c r="M242" s="289"/>
      <c r="N242" s="290" t="s">
        <v>251</v>
      </c>
      <c r="O242" s="289"/>
      <c r="P242" s="289"/>
      <c r="R242" s="221" t="s">
        <v>321</v>
      </c>
      <c r="S242" s="221"/>
      <c r="T242" s="221"/>
      <c r="U242" s="221"/>
      <c r="V242" s="221"/>
      <c r="W242" s="221"/>
      <c r="X242" s="221"/>
    </row>
    <row r="243" spans="1:24" s="186" customFormat="1" outlineLevel="1">
      <c r="A243" s="141"/>
      <c r="B243" s="141"/>
      <c r="C243" s="141"/>
      <c r="D243" s="143" t="s">
        <v>95</v>
      </c>
      <c r="E243" s="191" t="s">
        <v>96</v>
      </c>
      <c r="F243" s="191" t="s">
        <v>97</v>
      </c>
      <c r="G243" s="191" t="s">
        <v>98</v>
      </c>
      <c r="H243" s="191" t="s">
        <v>96</v>
      </c>
      <c r="I243" s="191" t="s">
        <v>97</v>
      </c>
      <c r="J243" s="191" t="s">
        <v>98</v>
      </c>
      <c r="K243" s="191" t="s">
        <v>96</v>
      </c>
      <c r="L243" s="191" t="s">
        <v>97</v>
      </c>
      <c r="M243" s="191" t="s">
        <v>98</v>
      </c>
      <c r="N243" s="191" t="s">
        <v>96</v>
      </c>
      <c r="O243" s="191" t="s">
        <v>97</v>
      </c>
      <c r="P243" s="191" t="s">
        <v>98</v>
      </c>
      <c r="R243" s="142" t="s">
        <v>268</v>
      </c>
      <c r="S243" s="215"/>
      <c r="T243" s="215"/>
      <c r="U243" s="215"/>
      <c r="V243" s="215"/>
      <c r="W243" s="215" t="s">
        <v>269</v>
      </c>
      <c r="X243" s="215"/>
    </row>
    <row r="244" spans="1:24" s="186" customFormat="1" outlineLevel="1">
      <c r="A244" s="141" t="s">
        <v>276</v>
      </c>
      <c r="B244" s="100" t="s">
        <v>322</v>
      </c>
      <c r="C244" s="157" t="s">
        <v>278</v>
      </c>
      <c r="D244" s="100" t="s">
        <v>279</v>
      </c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R244" s="215" t="s">
        <v>274</v>
      </c>
      <c r="S244" s="215" t="s">
        <v>100</v>
      </c>
      <c r="T244" s="215" t="s">
        <v>100</v>
      </c>
      <c r="U244" s="215" t="s">
        <v>219</v>
      </c>
      <c r="V244" s="215" t="s">
        <v>129</v>
      </c>
      <c r="W244" s="215" t="s">
        <v>86</v>
      </c>
      <c r="X244" s="215" t="s">
        <v>116</v>
      </c>
    </row>
    <row r="245" spans="1:24" outlineLevel="1">
      <c r="A245" s="119">
        <v>1</v>
      </c>
      <c r="B245" s="120" t="s">
        <v>281</v>
      </c>
      <c r="C245" s="121" t="s">
        <v>1</v>
      </c>
      <c r="D245" s="122" t="s">
        <v>323</v>
      </c>
      <c r="E245" s="163">
        <f t="shared" ref="E245:P248" si="48">IF(E$158&gt;0,$T245*E$158,$S245*E$158)+$U245*E$160+$W245*E$162+$V245*E$166</f>
        <v>7035.9600009206561</v>
      </c>
      <c r="F245" s="163">
        <f t="shared" si="48"/>
        <v>5714.0636699541201</v>
      </c>
      <c r="G245" s="163">
        <f t="shared" si="48"/>
        <v>52438.737340800006</v>
      </c>
      <c r="H245" s="163">
        <f t="shared" si="48"/>
        <v>0</v>
      </c>
      <c r="I245" s="163">
        <f t="shared" si="48"/>
        <v>0</v>
      </c>
      <c r="J245" s="163">
        <f t="shared" si="48"/>
        <v>52471.326400000005</v>
      </c>
      <c r="K245" s="163">
        <f t="shared" si="48"/>
        <v>0</v>
      </c>
      <c r="L245" s="163">
        <f t="shared" si="48"/>
        <v>5714.06025536784</v>
      </c>
      <c r="M245" s="163">
        <f t="shared" si="48"/>
        <v>52443.330360000007</v>
      </c>
      <c r="N245" s="163">
        <f t="shared" si="48"/>
        <v>0</v>
      </c>
      <c r="O245" s="163">
        <f t="shared" si="48"/>
        <v>0</v>
      </c>
      <c r="P245" s="163">
        <f t="shared" si="48"/>
        <v>52466.737182400007</v>
      </c>
      <c r="Q245" s="97"/>
      <c r="R245" s="144" t="s">
        <v>275</v>
      </c>
      <c r="S245" s="144">
        <v>0.9</v>
      </c>
      <c r="T245" s="144">
        <v>1.4</v>
      </c>
      <c r="U245" s="144">
        <f>1.5*0.8</f>
        <v>1.2000000000000002</v>
      </c>
      <c r="V245" s="144">
        <f>1.65*0.8</f>
        <v>1.32</v>
      </c>
      <c r="W245" s="144">
        <f>1.65*0.8</f>
        <v>1.32</v>
      </c>
      <c r="X245" s="215"/>
    </row>
    <row r="246" spans="1:24" outlineLevel="1">
      <c r="A246" s="119">
        <v>2</v>
      </c>
      <c r="B246" s="120" t="s">
        <v>324</v>
      </c>
      <c r="C246" s="121" t="s">
        <v>1</v>
      </c>
      <c r="D246" s="122" t="s">
        <v>325</v>
      </c>
      <c r="E246" s="163">
        <f t="shared" si="48"/>
        <v>7275.9600008383213</v>
      </c>
      <c r="F246" s="163">
        <f t="shared" si="48"/>
        <v>5774.0611349541205</v>
      </c>
      <c r="G246" s="163">
        <f t="shared" si="48"/>
        <v>51444.537340800001</v>
      </c>
      <c r="H246" s="163">
        <f t="shared" si="48"/>
        <v>0</v>
      </c>
      <c r="I246" s="163">
        <f t="shared" si="48"/>
        <v>0</v>
      </c>
      <c r="J246" s="163">
        <f t="shared" si="48"/>
        <v>51474.126400000001</v>
      </c>
      <c r="K246" s="163">
        <f t="shared" si="48"/>
        <v>0</v>
      </c>
      <c r="L246" s="163">
        <f t="shared" si="48"/>
        <v>5774.0580863678397</v>
      </c>
      <c r="M246" s="163">
        <f t="shared" si="48"/>
        <v>51449.130360000003</v>
      </c>
      <c r="N246" s="163">
        <f t="shared" si="48"/>
        <v>0</v>
      </c>
      <c r="O246" s="163">
        <f t="shared" si="48"/>
        <v>0</v>
      </c>
      <c r="P246" s="163">
        <f t="shared" si="48"/>
        <v>51469.537182400003</v>
      </c>
      <c r="Q246" s="97"/>
      <c r="R246" s="144" t="s">
        <v>280</v>
      </c>
      <c r="S246" s="144">
        <v>0.9</v>
      </c>
      <c r="T246" s="144">
        <v>1.25</v>
      </c>
      <c r="U246" s="144">
        <v>1.5</v>
      </c>
      <c r="V246" s="144">
        <f>1.65*0.8</f>
        <v>1.32</v>
      </c>
      <c r="W246" s="144">
        <f>1.65*0.8</f>
        <v>1.32</v>
      </c>
      <c r="X246" s="215"/>
    </row>
    <row r="247" spans="1:24" outlineLevel="1">
      <c r="A247" s="119">
        <v>3</v>
      </c>
      <c r="B247" s="120" t="s">
        <v>287</v>
      </c>
      <c r="C247" s="121" t="s">
        <v>1</v>
      </c>
      <c r="D247" s="122" t="s">
        <v>326</v>
      </c>
      <c r="E247" s="163">
        <f t="shared" si="48"/>
        <v>8554.950000838322</v>
      </c>
      <c r="F247" s="163">
        <f t="shared" si="48"/>
        <v>7082.5711349541198</v>
      </c>
      <c r="G247" s="163">
        <f t="shared" si="48"/>
        <v>49811.607340800001</v>
      </c>
      <c r="H247" s="163">
        <f t="shared" si="48"/>
        <v>0</v>
      </c>
      <c r="I247" s="163">
        <f t="shared" si="48"/>
        <v>0</v>
      </c>
      <c r="J247" s="163">
        <f t="shared" si="48"/>
        <v>49841.196400000001</v>
      </c>
      <c r="K247" s="163">
        <f t="shared" si="48"/>
        <v>0</v>
      </c>
      <c r="L247" s="163">
        <f t="shared" si="48"/>
        <v>7082.568086367839</v>
      </c>
      <c r="M247" s="163">
        <f t="shared" si="48"/>
        <v>49816.200360000003</v>
      </c>
      <c r="N247" s="163">
        <f t="shared" si="48"/>
        <v>0</v>
      </c>
      <c r="O247" s="163">
        <f t="shared" si="48"/>
        <v>0</v>
      </c>
      <c r="P247" s="163">
        <f t="shared" si="48"/>
        <v>49836.607182400003</v>
      </c>
      <c r="Q247" s="97"/>
      <c r="R247" s="124" t="s">
        <v>283</v>
      </c>
      <c r="S247" s="124">
        <v>0.9</v>
      </c>
      <c r="T247" s="124">
        <v>1.25</v>
      </c>
      <c r="U247" s="124">
        <f>1.5*0.8</f>
        <v>1.2000000000000002</v>
      </c>
      <c r="V247" s="124">
        <f>1.65*0.8</f>
        <v>1.32</v>
      </c>
      <c r="W247" s="124">
        <f>1.65</f>
        <v>1.65</v>
      </c>
      <c r="X247" s="124"/>
    </row>
    <row r="248" spans="1:24" outlineLevel="1">
      <c r="A248" s="119">
        <v>4</v>
      </c>
      <c r="B248" s="120" t="s">
        <v>290</v>
      </c>
      <c r="C248" s="121" t="s">
        <v>1</v>
      </c>
      <c r="D248" s="122" t="s">
        <v>327</v>
      </c>
      <c r="E248" s="163">
        <f t="shared" si="48"/>
        <v>7035.9600008763709</v>
      </c>
      <c r="F248" s="163">
        <f t="shared" si="48"/>
        <v>5714.0611374426499</v>
      </c>
      <c r="G248" s="163">
        <f t="shared" si="48"/>
        <v>48577.751676000007</v>
      </c>
      <c r="H248" s="163">
        <f t="shared" si="48"/>
        <v>0</v>
      </c>
      <c r="I248" s="163">
        <f t="shared" si="48"/>
        <v>0</v>
      </c>
      <c r="J248" s="163">
        <f t="shared" si="48"/>
        <v>48608.488000000005</v>
      </c>
      <c r="K248" s="163">
        <f t="shared" si="48"/>
        <v>0</v>
      </c>
      <c r="L248" s="163">
        <f t="shared" si="48"/>
        <v>5714.0580892097996</v>
      </c>
      <c r="M248" s="163">
        <f t="shared" si="48"/>
        <v>48583.492950000007</v>
      </c>
      <c r="N248" s="163">
        <f t="shared" si="48"/>
        <v>0</v>
      </c>
      <c r="O248" s="163">
        <f t="shared" si="48"/>
        <v>0</v>
      </c>
      <c r="P248" s="163">
        <f t="shared" si="48"/>
        <v>48602.751478000006</v>
      </c>
      <c r="Q248" s="97"/>
      <c r="R248" s="124" t="s">
        <v>286</v>
      </c>
      <c r="S248" s="124">
        <v>0.9</v>
      </c>
      <c r="T248" s="124">
        <v>1.25</v>
      </c>
      <c r="U248" s="124">
        <f>1.5*0.8</f>
        <v>1.2000000000000002</v>
      </c>
      <c r="V248" s="124">
        <f>1.65</f>
        <v>1.65</v>
      </c>
      <c r="W248" s="124">
        <f>1.65*0.8</f>
        <v>1.32</v>
      </c>
      <c r="X248" s="124"/>
    </row>
    <row r="249" spans="1:24" outlineLevel="1">
      <c r="A249" s="119">
        <v>5</v>
      </c>
      <c r="B249" s="120" t="s">
        <v>324</v>
      </c>
      <c r="C249" s="121" t="s">
        <v>2</v>
      </c>
      <c r="D249" s="122" t="s">
        <v>328</v>
      </c>
      <c r="E249" s="163">
        <f t="shared" ref="E249:P249" si="49">IF(E$159&lt;0,$T246*E$159,$S246*E$159)+$U246*E$161+$W246*E$163+$V246*E$167</f>
        <v>-7275.9599998353297</v>
      </c>
      <c r="F249" s="163">
        <f t="shared" si="49"/>
        <v>-5774.0248014351591</v>
      </c>
      <c r="G249" s="163">
        <f t="shared" si="49"/>
        <v>18221.501099999998</v>
      </c>
      <c r="H249" s="163">
        <f t="shared" si="49"/>
        <v>0</v>
      </c>
      <c r="I249" s="163">
        <f t="shared" si="49"/>
        <v>0</v>
      </c>
      <c r="J249" s="163">
        <f t="shared" si="49"/>
        <v>18244.094817600002</v>
      </c>
      <c r="K249" s="163">
        <f t="shared" si="49"/>
        <v>0</v>
      </c>
      <c r="L249" s="163">
        <f t="shared" si="49"/>
        <v>-5774.0269960174801</v>
      </c>
      <c r="M249" s="163">
        <f t="shared" si="49"/>
        <v>18226.090159200001</v>
      </c>
      <c r="N249" s="163">
        <f t="shared" si="49"/>
        <v>0</v>
      </c>
      <c r="O249" s="163">
        <f t="shared" si="49"/>
        <v>0</v>
      </c>
      <c r="P249" s="163">
        <f t="shared" si="49"/>
        <v>18239.501640000002</v>
      </c>
      <c r="Q249" s="97"/>
      <c r="R249" s="105" t="s">
        <v>329</v>
      </c>
    </row>
    <row r="250" spans="1:24" outlineLevel="1">
      <c r="A250" s="119">
        <v>6</v>
      </c>
      <c r="B250" s="120" t="s">
        <v>287</v>
      </c>
      <c r="C250" s="121" t="s">
        <v>2</v>
      </c>
      <c r="D250" s="122" t="s">
        <v>330</v>
      </c>
      <c r="E250" s="163">
        <f t="shared" ref="E250:P250" si="50">IF(E$159&gt;0,$T247*E$159,$S247*E$159)+$U247*E$161+$W247*E$163+$V247*E$167</f>
        <v>-8554.9499996432151</v>
      </c>
      <c r="F250" s="163">
        <f t="shared" si="50"/>
        <v>-7082.5288864351587</v>
      </c>
      <c r="G250" s="163">
        <f t="shared" si="50"/>
        <v>25997.5056</v>
      </c>
      <c r="H250" s="163">
        <f t="shared" si="50"/>
        <v>0</v>
      </c>
      <c r="I250" s="163">
        <f t="shared" si="50"/>
        <v>0</v>
      </c>
      <c r="J250" s="163">
        <f t="shared" si="50"/>
        <v>26027.098417600002</v>
      </c>
      <c r="K250" s="163">
        <f t="shared" si="50"/>
        <v>0</v>
      </c>
      <c r="L250" s="163">
        <f t="shared" si="50"/>
        <v>-7082.5319350174796</v>
      </c>
      <c r="M250" s="163">
        <f t="shared" si="50"/>
        <v>26002.094659200004</v>
      </c>
      <c r="N250" s="163">
        <f t="shared" si="50"/>
        <v>0</v>
      </c>
      <c r="O250" s="163">
        <f t="shared" si="50"/>
        <v>0</v>
      </c>
      <c r="P250" s="163">
        <f t="shared" si="50"/>
        <v>26022.505240000002</v>
      </c>
      <c r="Q250" s="97"/>
      <c r="R250" s="97"/>
      <c r="S250" s="97"/>
      <c r="T250" s="97"/>
      <c r="U250" s="97"/>
      <c r="V250" s="97"/>
      <c r="W250" s="97"/>
    </row>
    <row r="251" spans="1:24" outlineLevel="1">
      <c r="A251" s="119">
        <v>7</v>
      </c>
      <c r="B251" s="120" t="s">
        <v>290</v>
      </c>
      <c r="C251" s="121" t="s">
        <v>2</v>
      </c>
      <c r="D251" s="122" t="s">
        <v>331</v>
      </c>
      <c r="E251" s="163">
        <f t="shared" ref="E251:P251" si="51">IF(E$159&gt;0,$T248*E$159,$S248*E$159)+$U248*E$161+$W248*E$163+$V248*E$167</f>
        <v>-7035.95999972555</v>
      </c>
      <c r="F251" s="163">
        <f t="shared" si="51"/>
        <v>-5714.0188892939495</v>
      </c>
      <c r="G251" s="163">
        <f t="shared" si="51"/>
        <v>27230.214</v>
      </c>
      <c r="H251" s="163">
        <f t="shared" si="51"/>
        <v>0</v>
      </c>
      <c r="I251" s="163">
        <f t="shared" si="51"/>
        <v>0</v>
      </c>
      <c r="J251" s="163">
        <f t="shared" si="51"/>
        <v>27260.954121999999</v>
      </c>
      <c r="K251" s="163">
        <f t="shared" si="51"/>
        <v>0</v>
      </c>
      <c r="L251" s="163">
        <f t="shared" si="51"/>
        <v>-5714.0219375218503</v>
      </c>
      <c r="M251" s="163">
        <f t="shared" si="51"/>
        <v>27235.950324000001</v>
      </c>
      <c r="N251" s="163">
        <f t="shared" si="51"/>
        <v>0</v>
      </c>
      <c r="O251" s="163">
        <f t="shared" si="51"/>
        <v>0</v>
      </c>
      <c r="P251" s="163">
        <f t="shared" si="51"/>
        <v>27255.212650000001</v>
      </c>
      <c r="Q251" s="97"/>
      <c r="R251" s="97"/>
      <c r="S251" s="97"/>
      <c r="T251" s="97"/>
      <c r="U251" s="97"/>
      <c r="V251" s="97"/>
      <c r="W251" s="97"/>
    </row>
    <row r="252" spans="1:24" outlineLevel="1">
      <c r="A252" s="88" t="s">
        <v>332</v>
      </c>
      <c r="B252" s="71"/>
    </row>
    <row r="253" spans="1:24" outlineLevel="1">
      <c r="A253" s="93"/>
      <c r="B253" s="71"/>
      <c r="D253" s="10" t="s">
        <v>304</v>
      </c>
      <c r="E253" s="164">
        <f t="shared" ref="E253:P253" si="52">MAX(E245:E251)</f>
        <v>8554.950000838322</v>
      </c>
      <c r="F253" s="164">
        <f t="shared" si="52"/>
        <v>7082.5711349541198</v>
      </c>
      <c r="G253" s="164">
        <f t="shared" si="52"/>
        <v>52438.737340800006</v>
      </c>
      <c r="H253" s="164">
        <f t="shared" si="52"/>
        <v>0</v>
      </c>
      <c r="I253" s="164">
        <f t="shared" si="52"/>
        <v>0</v>
      </c>
      <c r="J253" s="164">
        <f t="shared" si="52"/>
        <v>52471.326400000005</v>
      </c>
      <c r="K253" s="164">
        <f t="shared" si="52"/>
        <v>0</v>
      </c>
      <c r="L253" s="164">
        <f t="shared" si="52"/>
        <v>7082.568086367839</v>
      </c>
      <c r="M253" s="164">
        <f t="shared" si="52"/>
        <v>52443.330360000007</v>
      </c>
      <c r="N253" s="164">
        <f t="shared" si="52"/>
        <v>0</v>
      </c>
      <c r="O253" s="164">
        <f t="shared" si="52"/>
        <v>0</v>
      </c>
      <c r="P253" s="164">
        <f t="shared" si="52"/>
        <v>52466.737182400007</v>
      </c>
      <c r="Q253" s="11"/>
      <c r="R253" s="97"/>
      <c r="S253" s="97"/>
      <c r="T253" s="97"/>
      <c r="U253" s="97"/>
      <c r="V253" s="97"/>
      <c r="W253" s="97"/>
    </row>
    <row r="254" spans="1:24" outlineLevel="1">
      <c r="A254" s="93"/>
      <c r="B254" s="71"/>
      <c r="D254" s="10" t="s">
        <v>305</v>
      </c>
      <c r="E254" s="164">
        <f t="shared" ref="E254:P254" si="53">MIN(E245:E251)</f>
        <v>-8554.9499996432151</v>
      </c>
      <c r="F254" s="164">
        <f t="shared" si="53"/>
        <v>-7082.5288864351587</v>
      </c>
      <c r="G254" s="164">
        <f t="shared" si="53"/>
        <v>18221.501099999998</v>
      </c>
      <c r="H254" s="164">
        <f t="shared" si="53"/>
        <v>0</v>
      </c>
      <c r="I254" s="164">
        <f t="shared" si="53"/>
        <v>0</v>
      </c>
      <c r="J254" s="164">
        <f t="shared" si="53"/>
        <v>18244.094817600002</v>
      </c>
      <c r="K254" s="164">
        <f t="shared" si="53"/>
        <v>0</v>
      </c>
      <c r="L254" s="164">
        <f t="shared" si="53"/>
        <v>-7082.5319350174796</v>
      </c>
      <c r="M254" s="164">
        <f t="shared" si="53"/>
        <v>18226.090159200001</v>
      </c>
      <c r="N254" s="164">
        <f t="shared" si="53"/>
        <v>0</v>
      </c>
      <c r="O254" s="164">
        <f t="shared" si="53"/>
        <v>0</v>
      </c>
      <c r="P254" s="164">
        <f t="shared" si="53"/>
        <v>18239.501640000002</v>
      </c>
      <c r="Q254" s="11"/>
      <c r="R254" s="97"/>
      <c r="S254" s="97"/>
      <c r="T254" s="97"/>
      <c r="U254" s="97"/>
      <c r="V254" s="97"/>
      <c r="W254" s="97"/>
    </row>
    <row r="255" spans="1:24" s="97" customFormat="1" outlineLevel="1">
      <c r="B255" s="9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X255" s="93"/>
    </row>
    <row r="256" spans="1:24" s="154" customFormat="1" outlineLevel="1">
      <c r="A256" s="126" t="s">
        <v>333</v>
      </c>
      <c r="B256" s="192"/>
      <c r="C256" s="126"/>
      <c r="D256" s="126"/>
      <c r="E256" s="298" t="s">
        <v>79</v>
      </c>
      <c r="F256" s="285"/>
      <c r="G256" s="285"/>
      <c r="H256" s="285"/>
      <c r="I256" s="285"/>
      <c r="J256" s="285"/>
      <c r="K256" s="285"/>
      <c r="L256" s="285"/>
      <c r="M256" s="285"/>
      <c r="N256" s="285"/>
      <c r="O256" s="285"/>
      <c r="P256" s="285"/>
      <c r="R256" s="97"/>
      <c r="S256" s="97"/>
      <c r="T256" s="97"/>
      <c r="U256" s="97"/>
      <c r="V256" s="97"/>
      <c r="W256" s="97"/>
      <c r="X256" s="93"/>
    </row>
    <row r="257" spans="1:24" s="154" customFormat="1" outlineLevel="1">
      <c r="A257" s="99" t="s">
        <v>334</v>
      </c>
      <c r="B257" s="192"/>
      <c r="C257" s="126"/>
      <c r="D257" s="126"/>
      <c r="E257" s="284" t="s">
        <v>245</v>
      </c>
      <c r="F257" s="285"/>
      <c r="G257" s="285"/>
      <c r="H257" s="285"/>
      <c r="I257" s="285"/>
      <c r="J257" s="285"/>
      <c r="K257" s="284" t="s">
        <v>246</v>
      </c>
      <c r="L257" s="285"/>
      <c r="M257" s="285"/>
      <c r="N257" s="285"/>
      <c r="O257" s="285"/>
      <c r="P257" s="285"/>
      <c r="R257" s="97"/>
      <c r="S257" s="97"/>
      <c r="T257" s="97"/>
      <c r="U257" s="97"/>
      <c r="V257" s="97"/>
      <c r="W257" s="97"/>
      <c r="X257" s="97"/>
    </row>
    <row r="258" spans="1:24" s="154" customFormat="1" outlineLevel="1">
      <c r="A258" s="126"/>
      <c r="B258" s="192"/>
      <c r="C258" s="126"/>
      <c r="D258" s="126"/>
      <c r="E258" s="284" t="s">
        <v>248</v>
      </c>
      <c r="F258" s="285"/>
      <c r="G258" s="285"/>
      <c r="H258" s="284" t="s">
        <v>249</v>
      </c>
      <c r="I258" s="285"/>
      <c r="J258" s="285"/>
      <c r="K258" s="284" t="s">
        <v>250</v>
      </c>
      <c r="L258" s="285"/>
      <c r="M258" s="285"/>
      <c r="N258" s="284" t="s">
        <v>251</v>
      </c>
      <c r="O258" s="285"/>
      <c r="P258" s="285"/>
      <c r="R258" s="188" t="s">
        <v>335</v>
      </c>
      <c r="S258" s="188"/>
      <c r="T258" s="188"/>
      <c r="U258" s="188"/>
      <c r="V258" s="188"/>
      <c r="W258" s="188"/>
      <c r="X258" s="188"/>
    </row>
    <row r="259" spans="1:24" s="154" customFormat="1" outlineLevel="1">
      <c r="A259" s="126"/>
      <c r="B259" s="126"/>
      <c r="C259" s="126"/>
      <c r="D259" s="161" t="s">
        <v>95</v>
      </c>
      <c r="E259" s="192" t="s">
        <v>96</v>
      </c>
      <c r="F259" s="192" t="s">
        <v>97</v>
      </c>
      <c r="G259" s="192" t="s">
        <v>98</v>
      </c>
      <c r="H259" s="192" t="s">
        <v>96</v>
      </c>
      <c r="I259" s="192" t="s">
        <v>97</v>
      </c>
      <c r="J259" s="192" t="s">
        <v>98</v>
      </c>
      <c r="K259" s="192" t="s">
        <v>96</v>
      </c>
      <c r="L259" s="192" t="s">
        <v>97</v>
      </c>
      <c r="M259" s="192" t="s">
        <v>98</v>
      </c>
      <c r="N259" s="192" t="s">
        <v>96</v>
      </c>
      <c r="O259" s="192" t="s">
        <v>97</v>
      </c>
      <c r="P259" s="192" t="s">
        <v>98</v>
      </c>
      <c r="R259" s="125" t="s">
        <v>268</v>
      </c>
      <c r="S259" s="188"/>
      <c r="T259" s="188"/>
      <c r="U259" s="188"/>
      <c r="V259" s="188"/>
      <c r="W259" s="188" t="s">
        <v>269</v>
      </c>
      <c r="X259" s="188"/>
    </row>
    <row r="260" spans="1:24" s="154" customFormat="1" outlineLevel="1">
      <c r="A260" s="126" t="s">
        <v>276</v>
      </c>
      <c r="B260" s="99" t="s">
        <v>277</v>
      </c>
      <c r="C260" s="153" t="s">
        <v>278</v>
      </c>
      <c r="D260" s="99" t="s">
        <v>279</v>
      </c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R260" s="188" t="s">
        <v>274</v>
      </c>
      <c r="S260" s="188" t="s">
        <v>100</v>
      </c>
      <c r="T260" s="188" t="s">
        <v>100</v>
      </c>
      <c r="U260" s="188" t="s">
        <v>219</v>
      </c>
      <c r="V260" s="188" t="s">
        <v>129</v>
      </c>
      <c r="W260" s="188" t="s">
        <v>86</v>
      </c>
      <c r="X260" s="188" t="s">
        <v>116</v>
      </c>
    </row>
    <row r="261" spans="1:24" s="97" customFormat="1" outlineLevel="1">
      <c r="A261" s="119">
        <v>1</v>
      </c>
      <c r="B261" s="120" t="s">
        <v>281</v>
      </c>
      <c r="C261" s="121" t="s">
        <v>1</v>
      </c>
      <c r="D261" s="122" t="s">
        <v>336</v>
      </c>
      <c r="E261" s="163">
        <f t="shared" ref="E261:P264" si="54">IF(E$158&gt;0,$T261*E$158,$S261*E$158)+$U261*E$160+$W261*E$162+$V261*E$166</f>
        <v>4322.4000006411397</v>
      </c>
      <c r="F261" s="163">
        <f t="shared" si="54"/>
        <v>3477.6169060328002</v>
      </c>
      <c r="G261" s="163">
        <f t="shared" si="54"/>
        <v>36376.034752</v>
      </c>
      <c r="H261" s="163">
        <f t="shared" si="54"/>
        <v>0</v>
      </c>
      <c r="I261" s="163">
        <f t="shared" si="54"/>
        <v>0</v>
      </c>
      <c r="J261" s="163">
        <f t="shared" si="54"/>
        <v>36398.815999999999</v>
      </c>
      <c r="K261" s="163">
        <f t="shared" si="54"/>
        <v>0</v>
      </c>
      <c r="L261" s="163">
        <f t="shared" si="54"/>
        <v>3477.6144668896004</v>
      </c>
      <c r="M261" s="163">
        <f t="shared" si="54"/>
        <v>36378.818399999996</v>
      </c>
      <c r="N261" s="163">
        <f t="shared" si="54"/>
        <v>0</v>
      </c>
      <c r="O261" s="163">
        <f t="shared" si="54"/>
        <v>0</v>
      </c>
      <c r="P261" s="163">
        <f t="shared" si="54"/>
        <v>36396.034656000003</v>
      </c>
      <c r="R261" s="145" t="s">
        <v>275</v>
      </c>
      <c r="S261" s="145">
        <v>1</v>
      </c>
      <c r="T261" s="145">
        <v>1</v>
      </c>
      <c r="U261" s="145">
        <f>1*0.8</f>
        <v>0.8</v>
      </c>
      <c r="V261" s="145">
        <f>1*0.8</f>
        <v>0.8</v>
      </c>
      <c r="W261" s="145">
        <f>1*0.8</f>
        <v>0.8</v>
      </c>
      <c r="X261" s="145"/>
    </row>
    <row r="262" spans="1:24" s="97" customFormat="1" outlineLevel="1">
      <c r="A262" s="119">
        <v>2</v>
      </c>
      <c r="B262" s="120" t="s">
        <v>324</v>
      </c>
      <c r="C262" s="121" t="s">
        <v>1</v>
      </c>
      <c r="D262" s="122" t="s">
        <v>337</v>
      </c>
      <c r="E262" s="163">
        <f t="shared" si="54"/>
        <v>4482.4000006411397</v>
      </c>
      <c r="F262" s="163">
        <f t="shared" si="54"/>
        <v>3517.6169060328002</v>
      </c>
      <c r="G262" s="163">
        <f t="shared" si="54"/>
        <v>38287.234751999997</v>
      </c>
      <c r="H262" s="163">
        <f t="shared" si="54"/>
        <v>0</v>
      </c>
      <c r="I262" s="163">
        <f t="shared" si="54"/>
        <v>0</v>
      </c>
      <c r="J262" s="163">
        <f t="shared" si="54"/>
        <v>38310.015999999996</v>
      </c>
      <c r="K262" s="163">
        <f t="shared" si="54"/>
        <v>0</v>
      </c>
      <c r="L262" s="163">
        <f t="shared" si="54"/>
        <v>3517.6144668896004</v>
      </c>
      <c r="M262" s="163">
        <f t="shared" si="54"/>
        <v>38290.018399999994</v>
      </c>
      <c r="N262" s="163">
        <f t="shared" si="54"/>
        <v>0</v>
      </c>
      <c r="O262" s="163">
        <f t="shared" si="54"/>
        <v>0</v>
      </c>
      <c r="P262" s="163">
        <f t="shared" si="54"/>
        <v>38307.234656000001</v>
      </c>
      <c r="R262" s="145" t="s">
        <v>280</v>
      </c>
      <c r="S262" s="145">
        <v>1</v>
      </c>
      <c r="T262" s="145">
        <v>1</v>
      </c>
      <c r="U262" s="145">
        <v>1</v>
      </c>
      <c r="V262" s="145">
        <f>1*0.8</f>
        <v>0.8</v>
      </c>
      <c r="W262" s="145">
        <f>1*0.8</f>
        <v>0.8</v>
      </c>
      <c r="X262" s="145"/>
    </row>
    <row r="263" spans="1:24" s="97" customFormat="1" outlineLevel="1">
      <c r="A263" s="119">
        <v>3</v>
      </c>
      <c r="B263" s="120" t="s">
        <v>287</v>
      </c>
      <c r="C263" s="121" t="s">
        <v>1</v>
      </c>
      <c r="D263" s="122" t="s">
        <v>338</v>
      </c>
      <c r="E263" s="163">
        <f t="shared" si="54"/>
        <v>5243.0000006411401</v>
      </c>
      <c r="F263" s="163">
        <f t="shared" si="54"/>
        <v>4307.0169060327999</v>
      </c>
      <c r="G263" s="163">
        <f t="shared" si="54"/>
        <v>37123.834752000002</v>
      </c>
      <c r="H263" s="163">
        <f t="shared" si="54"/>
        <v>0</v>
      </c>
      <c r="I263" s="163">
        <f t="shared" si="54"/>
        <v>0</v>
      </c>
      <c r="J263" s="163">
        <f t="shared" si="54"/>
        <v>37146.616000000002</v>
      </c>
      <c r="K263" s="163">
        <f t="shared" si="54"/>
        <v>0</v>
      </c>
      <c r="L263" s="163">
        <f t="shared" si="54"/>
        <v>4307.0144668896</v>
      </c>
      <c r="M263" s="163">
        <f t="shared" si="54"/>
        <v>37126.618399999999</v>
      </c>
      <c r="N263" s="163">
        <f t="shared" si="54"/>
        <v>0</v>
      </c>
      <c r="O263" s="163">
        <f t="shared" si="54"/>
        <v>0</v>
      </c>
      <c r="P263" s="163">
        <f t="shared" si="54"/>
        <v>37143.834656000006</v>
      </c>
      <c r="R263" s="124" t="s">
        <v>283</v>
      </c>
      <c r="S263" s="124">
        <v>1</v>
      </c>
      <c r="T263" s="124">
        <v>1</v>
      </c>
      <c r="U263" s="124">
        <f>1*0.8</f>
        <v>0.8</v>
      </c>
      <c r="V263" s="124">
        <f>1*0.8</f>
        <v>0.8</v>
      </c>
      <c r="W263" s="124">
        <v>1</v>
      </c>
      <c r="X263" s="124"/>
    </row>
    <row r="264" spans="1:24" s="97" customFormat="1" outlineLevel="1">
      <c r="A264" s="119">
        <v>4</v>
      </c>
      <c r="B264" s="120" t="s">
        <v>290</v>
      </c>
      <c r="C264" s="121" t="s">
        <v>1</v>
      </c>
      <c r="D264" s="122" t="s">
        <v>339</v>
      </c>
      <c r="E264" s="163">
        <f t="shared" si="54"/>
        <v>4322.4000006642</v>
      </c>
      <c r="F264" s="163">
        <f t="shared" si="54"/>
        <v>3477.6169075410003</v>
      </c>
      <c r="G264" s="163">
        <f t="shared" si="54"/>
        <v>36376.043440000001</v>
      </c>
      <c r="H264" s="163">
        <f t="shared" si="54"/>
        <v>0</v>
      </c>
      <c r="I264" s="163">
        <f t="shared" si="54"/>
        <v>0</v>
      </c>
      <c r="J264" s="163">
        <f t="shared" si="54"/>
        <v>36399.519999999997</v>
      </c>
      <c r="K264" s="163">
        <f t="shared" si="54"/>
        <v>0</v>
      </c>
      <c r="L264" s="163">
        <f t="shared" si="54"/>
        <v>3477.6144686120001</v>
      </c>
      <c r="M264" s="163">
        <f t="shared" si="54"/>
        <v>36379.523000000001</v>
      </c>
      <c r="N264" s="163">
        <f t="shared" si="54"/>
        <v>0</v>
      </c>
      <c r="O264" s="163">
        <f t="shared" si="54"/>
        <v>0</v>
      </c>
      <c r="P264" s="163">
        <f t="shared" si="54"/>
        <v>36396.043319999997</v>
      </c>
      <c r="R264" s="124" t="s">
        <v>286</v>
      </c>
      <c r="S264" s="124">
        <v>1</v>
      </c>
      <c r="T264" s="124">
        <v>1</v>
      </c>
      <c r="U264" s="124">
        <f>1*0.8</f>
        <v>0.8</v>
      </c>
      <c r="V264" s="124">
        <f>1</f>
        <v>1</v>
      </c>
      <c r="W264" s="124">
        <f>1*0.8</f>
        <v>0.8</v>
      </c>
      <c r="X264" s="124"/>
    </row>
    <row r="265" spans="1:24" s="97" customFormat="1" outlineLevel="1">
      <c r="A265" s="119">
        <v>5</v>
      </c>
      <c r="B265" s="120" t="s">
        <v>324</v>
      </c>
      <c r="C265" s="121" t="s">
        <v>2</v>
      </c>
      <c r="D265" s="122" t="s">
        <v>340</v>
      </c>
      <c r="E265" s="163">
        <f t="shared" ref="E265:P265" si="55">IF(E$159&lt;0,$T262*E$159,$S262*E$159)+$U262*E$161+$W262*E$163+$V262*E$167</f>
        <v>-4482.3999996507009</v>
      </c>
      <c r="F265" s="163">
        <f t="shared" si="55"/>
        <v>-3517.5831069304004</v>
      </c>
      <c r="G265" s="163">
        <f t="shared" si="55"/>
        <v>22743.069</v>
      </c>
      <c r="H265" s="163">
        <f t="shared" si="55"/>
        <v>0</v>
      </c>
      <c r="I265" s="163">
        <f t="shared" si="55"/>
        <v>0</v>
      </c>
      <c r="J265" s="163">
        <f t="shared" si="55"/>
        <v>22765.853343999999</v>
      </c>
      <c r="K265" s="163">
        <f t="shared" si="55"/>
        <v>0</v>
      </c>
      <c r="L265" s="163">
        <f t="shared" si="55"/>
        <v>-3517.5855460712005</v>
      </c>
      <c r="M265" s="163">
        <f t="shared" si="55"/>
        <v>22745.850247999999</v>
      </c>
      <c r="N265" s="163">
        <f t="shared" si="55"/>
        <v>0</v>
      </c>
      <c r="O265" s="163">
        <f t="shared" si="55"/>
        <v>0</v>
      </c>
      <c r="P265" s="163">
        <f t="shared" si="55"/>
        <v>22763.069599999999</v>
      </c>
      <c r="R265" s="105" t="s">
        <v>329</v>
      </c>
      <c r="S265" s="93"/>
      <c r="T265" s="93"/>
      <c r="U265" s="93"/>
      <c r="V265" s="93"/>
      <c r="W265" s="93"/>
      <c r="X265" s="93"/>
    </row>
    <row r="266" spans="1:24" s="97" customFormat="1" outlineLevel="1">
      <c r="A266" s="119">
        <v>6</v>
      </c>
      <c r="B266" s="120" t="s">
        <v>287</v>
      </c>
      <c r="C266" s="121" t="s">
        <v>2</v>
      </c>
      <c r="D266" s="122" t="s">
        <v>341</v>
      </c>
      <c r="E266" s="163">
        <f t="shared" ref="E266:P266" si="56">IF(E$159&gt;0,$T263*E$159,$S263*E$159)+$U263*E$161+$W263*E$163+$V263*E$167</f>
        <v>-5242.9999996507004</v>
      </c>
      <c r="F266" s="163">
        <f t="shared" si="56"/>
        <v>-4306.9831069304</v>
      </c>
      <c r="G266" s="163">
        <f t="shared" si="56"/>
        <v>21995.852000000003</v>
      </c>
      <c r="H266" s="163">
        <f t="shared" si="56"/>
        <v>0</v>
      </c>
      <c r="I266" s="163">
        <f t="shared" si="56"/>
        <v>0</v>
      </c>
      <c r="J266" s="163">
        <f t="shared" si="56"/>
        <v>22018.635743999999</v>
      </c>
      <c r="K266" s="163">
        <f t="shared" si="56"/>
        <v>0</v>
      </c>
      <c r="L266" s="163">
        <f t="shared" si="56"/>
        <v>-4306.9855460711997</v>
      </c>
      <c r="M266" s="163">
        <f t="shared" si="56"/>
        <v>21998.633248000002</v>
      </c>
      <c r="N266" s="163">
        <f t="shared" si="56"/>
        <v>0</v>
      </c>
      <c r="O266" s="163">
        <f t="shared" si="56"/>
        <v>0</v>
      </c>
      <c r="P266" s="163">
        <f t="shared" si="56"/>
        <v>22015.851999999999</v>
      </c>
      <c r="R266" s="93"/>
      <c r="S266" s="93"/>
      <c r="T266" s="93"/>
      <c r="U266" s="93"/>
      <c r="V266" s="93"/>
      <c r="W266" s="93"/>
      <c r="X266" s="93"/>
    </row>
    <row r="267" spans="1:24" s="97" customFormat="1" outlineLevel="1">
      <c r="A267" s="119">
        <v>7</v>
      </c>
      <c r="B267" s="120" t="s">
        <v>290</v>
      </c>
      <c r="C267" s="121" t="s">
        <v>2</v>
      </c>
      <c r="D267" s="122" t="s">
        <v>342</v>
      </c>
      <c r="E267" s="163">
        <f t="shared" ref="E267:P267" si="57">IF(E$159&gt;0,$T264*E$159,$S264*E$159)+$U264*E$161+$W264*E$163+$V264*E$167</f>
        <v>-4322.3999997006003</v>
      </c>
      <c r="F267" s="163">
        <f t="shared" si="57"/>
        <v>-3477.5831086630001</v>
      </c>
      <c r="G267" s="163">
        <f t="shared" si="57"/>
        <v>22742.948</v>
      </c>
      <c r="H267" s="163">
        <f t="shared" si="57"/>
        <v>0</v>
      </c>
      <c r="I267" s="163">
        <f t="shared" si="57"/>
        <v>0</v>
      </c>
      <c r="J267" s="163">
        <f t="shared" si="57"/>
        <v>22766.427079999998</v>
      </c>
      <c r="K267" s="163">
        <f t="shared" si="57"/>
        <v>0</v>
      </c>
      <c r="L267" s="163">
        <f t="shared" si="57"/>
        <v>-3477.5855475890003</v>
      </c>
      <c r="M267" s="163">
        <f t="shared" si="57"/>
        <v>22746.424559999999</v>
      </c>
      <c r="N267" s="163">
        <f t="shared" si="57"/>
        <v>0</v>
      </c>
      <c r="O267" s="163">
        <f t="shared" si="57"/>
        <v>0</v>
      </c>
      <c r="P267" s="163">
        <f t="shared" si="57"/>
        <v>22762.947399999997</v>
      </c>
      <c r="R267" s="93"/>
    </row>
    <row r="268" spans="1:24" s="97" customFormat="1" outlineLevel="1">
      <c r="A268" s="88" t="s">
        <v>332</v>
      </c>
      <c r="D268" s="93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93"/>
      <c r="R268" s="93"/>
    </row>
    <row r="269" spans="1:24" s="97" customFormat="1" outlineLevel="1">
      <c r="B269" s="71"/>
      <c r="C269" s="93"/>
      <c r="D269" s="10" t="s">
        <v>316</v>
      </c>
      <c r="E269" s="164">
        <f t="shared" ref="E269:P269" si="58">MAX(E261:E267)</f>
        <v>5243.0000006411401</v>
      </c>
      <c r="F269" s="164">
        <f t="shared" si="58"/>
        <v>4307.0169060327999</v>
      </c>
      <c r="G269" s="164">
        <f t="shared" si="58"/>
        <v>38287.234751999997</v>
      </c>
      <c r="H269" s="164">
        <f t="shared" si="58"/>
        <v>0</v>
      </c>
      <c r="I269" s="164">
        <f t="shared" si="58"/>
        <v>0</v>
      </c>
      <c r="J269" s="164">
        <f t="shared" si="58"/>
        <v>38310.015999999996</v>
      </c>
      <c r="K269" s="164">
        <f t="shared" si="58"/>
        <v>0</v>
      </c>
      <c r="L269" s="164">
        <f t="shared" si="58"/>
        <v>4307.0144668896</v>
      </c>
      <c r="M269" s="164">
        <f t="shared" si="58"/>
        <v>38290.018399999994</v>
      </c>
      <c r="N269" s="164">
        <f t="shared" si="58"/>
        <v>0</v>
      </c>
      <c r="O269" s="164">
        <f t="shared" si="58"/>
        <v>0</v>
      </c>
      <c r="P269" s="164">
        <f t="shared" si="58"/>
        <v>38307.234656000001</v>
      </c>
      <c r="Q269" s="11"/>
      <c r="R269" s="93"/>
    </row>
    <row r="270" spans="1:24" s="97" customFormat="1" outlineLevel="1">
      <c r="A270" s="93"/>
      <c r="B270" s="71"/>
      <c r="C270" s="93"/>
      <c r="D270" s="10" t="s">
        <v>317</v>
      </c>
      <c r="E270" s="164">
        <f t="shared" ref="E270:P270" si="59">MIN(E261:E267)</f>
        <v>-5242.9999996507004</v>
      </c>
      <c r="F270" s="164">
        <f t="shared" si="59"/>
        <v>-4306.9831069304</v>
      </c>
      <c r="G270" s="164">
        <f t="shared" si="59"/>
        <v>21995.852000000003</v>
      </c>
      <c r="H270" s="164">
        <f t="shared" si="59"/>
        <v>0</v>
      </c>
      <c r="I270" s="164">
        <f t="shared" si="59"/>
        <v>0</v>
      </c>
      <c r="J270" s="164">
        <f t="shared" si="59"/>
        <v>22018.635743999999</v>
      </c>
      <c r="K270" s="164">
        <f t="shared" si="59"/>
        <v>0</v>
      </c>
      <c r="L270" s="164">
        <f t="shared" si="59"/>
        <v>-4306.9855460711997</v>
      </c>
      <c r="M270" s="164">
        <f t="shared" si="59"/>
        <v>21998.633248000002</v>
      </c>
      <c r="N270" s="164">
        <f t="shared" si="59"/>
        <v>0</v>
      </c>
      <c r="O270" s="164">
        <f t="shared" si="59"/>
        <v>0</v>
      </c>
      <c r="P270" s="164">
        <f t="shared" si="59"/>
        <v>22015.851999999999</v>
      </c>
      <c r="Q270" s="11"/>
      <c r="R270" s="93"/>
    </row>
    <row r="271" spans="1:24" outlineLevel="1">
      <c r="A271" s="93"/>
      <c r="B271" s="71"/>
      <c r="D271" s="10" t="s">
        <v>343</v>
      </c>
      <c r="E271" s="163">
        <f t="shared" ref="E271:P271" si="60">E$158</f>
        <v>5.4890000000000005E-7</v>
      </c>
      <c r="F271" s="163">
        <f t="shared" si="60"/>
        <v>1.6899999999999998E-2</v>
      </c>
      <c r="G271" s="163">
        <f t="shared" si="60"/>
        <v>25740</v>
      </c>
      <c r="H271" s="163">
        <f t="shared" si="60"/>
        <v>0</v>
      </c>
      <c r="I271" s="163">
        <f t="shared" si="60"/>
        <v>0</v>
      </c>
      <c r="J271" s="163">
        <f t="shared" si="60"/>
        <v>25760</v>
      </c>
      <c r="K271" s="163">
        <f t="shared" si="60"/>
        <v>0</v>
      </c>
      <c r="L271" s="163">
        <f t="shared" si="60"/>
        <v>1.4460000000000001E-2</v>
      </c>
      <c r="M271" s="163">
        <f t="shared" si="60"/>
        <v>25740</v>
      </c>
      <c r="N271" s="163">
        <f t="shared" si="60"/>
        <v>0</v>
      </c>
      <c r="O271" s="163">
        <f t="shared" si="60"/>
        <v>0</v>
      </c>
      <c r="P271" s="163">
        <f t="shared" si="60"/>
        <v>25760</v>
      </c>
      <c r="Q271" s="97"/>
    </row>
    <row r="272" spans="1:24">
      <c r="A272" s="93"/>
      <c r="B272" s="71"/>
      <c r="D272" s="10"/>
    </row>
    <row r="273" spans="1:8">
      <c r="A273" s="93"/>
      <c r="B273" s="71"/>
    </row>
    <row r="274" spans="1:8">
      <c r="B274" s="93" t="s">
        <v>344</v>
      </c>
    </row>
    <row r="275" spans="1:8">
      <c r="B275" s="93" t="s">
        <v>345</v>
      </c>
      <c r="E275" s="111">
        <v>1</v>
      </c>
      <c r="F275" s="111">
        <v>2</v>
      </c>
      <c r="G275" s="111">
        <v>3</v>
      </c>
      <c r="H275" s="111">
        <v>4</v>
      </c>
    </row>
    <row r="276" spans="1:8">
      <c r="B276" s="93" t="s">
        <v>346</v>
      </c>
      <c r="D276" s="93" t="s">
        <v>347</v>
      </c>
      <c r="E276" s="163">
        <f>G269</f>
        <v>38287.234751999997</v>
      </c>
      <c r="F276" s="163">
        <f>J269</f>
        <v>38310.015999999996</v>
      </c>
      <c r="G276" s="163">
        <f>M269</f>
        <v>38290.018399999994</v>
      </c>
      <c r="H276" s="163">
        <f>P269</f>
        <v>38307.234656000001</v>
      </c>
    </row>
    <row r="277" spans="1:8">
      <c r="D277" s="93" t="s">
        <v>348</v>
      </c>
      <c r="E277" s="163">
        <f>G271</f>
        <v>25740</v>
      </c>
      <c r="F277" s="163">
        <f>J271</f>
        <v>25760</v>
      </c>
      <c r="G277" s="163">
        <f>M271</f>
        <v>25740</v>
      </c>
      <c r="H277" s="163">
        <f>P271</f>
        <v>25760</v>
      </c>
    </row>
    <row r="278" spans="1:8">
      <c r="D278" s="93" t="s">
        <v>349</v>
      </c>
      <c r="E278" s="163">
        <f>G270</f>
        <v>21995.852000000003</v>
      </c>
      <c r="F278" s="163">
        <f>J270</f>
        <v>22018.635743999999</v>
      </c>
      <c r="G278" s="163">
        <f>M270</f>
        <v>21998.633248000002</v>
      </c>
      <c r="H278" s="163">
        <f>P270</f>
        <v>22015.851999999999</v>
      </c>
    </row>
    <row r="279" spans="1:8">
      <c r="D279" s="93" t="s">
        <v>350</v>
      </c>
      <c r="E279" s="163">
        <f>F269</f>
        <v>4307.0169060327999</v>
      </c>
      <c r="F279" s="163">
        <f>I269</f>
        <v>0</v>
      </c>
      <c r="G279" s="163">
        <f>L269</f>
        <v>4307.0144668896</v>
      </c>
      <c r="H279" s="163">
        <f>O269</f>
        <v>0</v>
      </c>
    </row>
    <row r="280" spans="1:8">
      <c r="D280" s="93" t="s">
        <v>351</v>
      </c>
      <c r="E280" s="163">
        <f>E269</f>
        <v>5243.0000006411401</v>
      </c>
      <c r="F280" s="163">
        <f>H269</f>
        <v>0</v>
      </c>
      <c r="G280" s="163">
        <f>K269</f>
        <v>0</v>
      </c>
      <c r="H280" s="163">
        <f>N269</f>
        <v>0</v>
      </c>
    </row>
    <row r="281" spans="1:8">
      <c r="B281" s="93" t="s">
        <v>352</v>
      </c>
      <c r="D281" s="93" t="s">
        <v>27</v>
      </c>
      <c r="E281" s="163">
        <f>G253</f>
        <v>52438.737340800006</v>
      </c>
      <c r="F281" s="163">
        <f>J253</f>
        <v>52471.326400000005</v>
      </c>
      <c r="G281" s="163">
        <f>M253</f>
        <v>52443.330360000007</v>
      </c>
      <c r="H281" s="163">
        <f>P253</f>
        <v>52466.737182400007</v>
      </c>
    </row>
    <row r="282" spans="1:8">
      <c r="D282" s="93" t="s">
        <v>350</v>
      </c>
      <c r="E282" s="163">
        <f>F253</f>
        <v>7082.5711349541198</v>
      </c>
      <c r="F282" s="163">
        <f>I253</f>
        <v>0</v>
      </c>
      <c r="G282" s="163">
        <f>L253</f>
        <v>7082.568086367839</v>
      </c>
      <c r="H282" s="163">
        <f>O253</f>
        <v>0</v>
      </c>
    </row>
    <row r="283" spans="1:8">
      <c r="D283" s="93" t="s">
        <v>351</v>
      </c>
      <c r="E283" s="163">
        <f>E253</f>
        <v>8554.950000838322</v>
      </c>
      <c r="F283" s="163">
        <f>H253</f>
        <v>0</v>
      </c>
      <c r="G283" s="163">
        <f>K253</f>
        <v>0</v>
      </c>
      <c r="H283" s="163">
        <f>N253</f>
        <v>0</v>
      </c>
    </row>
  </sheetData>
  <mergeCells count="36">
    <mergeCell ref="E173:P173"/>
    <mergeCell ref="E154:P154"/>
    <mergeCell ref="E155:J155"/>
    <mergeCell ref="K155:P155"/>
    <mergeCell ref="E256:P256"/>
    <mergeCell ref="E174:J174"/>
    <mergeCell ref="K174:P174"/>
    <mergeCell ref="E175:G175"/>
    <mergeCell ref="H175:J175"/>
    <mergeCell ref="K175:M175"/>
    <mergeCell ref="N175:P175"/>
    <mergeCell ref="E206:P206"/>
    <mergeCell ref="E207:J207"/>
    <mergeCell ref="K207:P207"/>
    <mergeCell ref="N242:P242"/>
    <mergeCell ref="E1:P1"/>
    <mergeCell ref="E156:G156"/>
    <mergeCell ref="H156:J156"/>
    <mergeCell ref="K156:M156"/>
    <mergeCell ref="N156:P156"/>
    <mergeCell ref="E258:G258"/>
    <mergeCell ref="H258:J258"/>
    <mergeCell ref="K258:M258"/>
    <mergeCell ref="N258:P258"/>
    <mergeCell ref="E208:G208"/>
    <mergeCell ref="H208:J208"/>
    <mergeCell ref="K208:M208"/>
    <mergeCell ref="N208:P208"/>
    <mergeCell ref="E257:J257"/>
    <mergeCell ref="K257:P257"/>
    <mergeCell ref="E240:P240"/>
    <mergeCell ref="E241:J241"/>
    <mergeCell ref="K241:P241"/>
    <mergeCell ref="E242:G242"/>
    <mergeCell ref="H242:J242"/>
    <mergeCell ref="K242:M242"/>
  </mergeCells>
  <pageMargins left="0.23622047244094491" right="0.23622047244094491" top="0.74803149606299213" bottom="0.74803149606299213" header="0.31496062992125978" footer="0.31496062992125978"/>
  <pageSetup paperSize="8" scale="35" pageOrder="overThenDown" orientation="portrait"/>
  <colBreaks count="1" manualBreakCount="1">
    <brk id="16" max="29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AJ397"/>
  <sheetViews>
    <sheetView tabSelected="1" topLeftCell="A4" zoomScale="85" zoomScaleNormal="85" zoomScaleSheetLayoutView="100" workbookViewId="0">
      <pane ySplit="1500" topLeftCell="A206" activePane="bottomLeft"/>
      <selection activeCell="O4" sqref="O1:O1048576"/>
      <selection pane="bottomLeft" activeCell="B233" sqref="B233"/>
    </sheetView>
  </sheetViews>
  <sheetFormatPr defaultColWidth="8.85546875" defaultRowHeight="15"/>
  <cols>
    <col min="1" max="1" width="15.7109375" style="71" customWidth="1"/>
    <col min="2" max="2" width="37.42578125" style="93" bestFit="1" customWidth="1"/>
    <col min="3" max="3" width="15.28515625" style="93" customWidth="1"/>
    <col min="4" max="4" width="38.5703125" style="93" customWidth="1"/>
    <col min="5" max="5" width="7.5703125" style="111" hidden="1" customWidth="1"/>
    <col min="6" max="6" width="8.42578125" style="111" hidden="1" customWidth="1"/>
    <col min="7" max="7" width="7.5703125" style="111" hidden="1" customWidth="1"/>
    <col min="8" max="9" width="8.28515625" style="111" hidden="1" customWidth="1"/>
    <col min="10" max="10" width="7.28515625" style="111" hidden="1" customWidth="1"/>
    <col min="11" max="11" width="9.28515625" style="111" hidden="1" customWidth="1"/>
    <col min="12" max="13" width="7.5703125" style="111" hidden="1" customWidth="1"/>
    <col min="14" max="14" width="9.28515625" style="111" bestFit="1" customWidth="1"/>
    <col min="15" max="15" width="8.28515625" style="111" bestFit="1" customWidth="1"/>
    <col min="16" max="22" width="7.28515625" style="111" bestFit="1" customWidth="1"/>
    <col min="23" max="25" width="7.5703125" style="111" bestFit="1" customWidth="1"/>
    <col min="26" max="28" width="7.28515625" style="111" bestFit="1" customWidth="1"/>
    <col min="29" max="29" width="3.7109375" style="93" customWidth="1"/>
    <col min="30" max="30" width="19.5703125" style="93" customWidth="1"/>
    <col min="31" max="31" width="4" style="93" bestFit="1" customWidth="1"/>
    <col min="32" max="32" width="5" style="93" bestFit="1" customWidth="1"/>
    <col min="33" max="33" width="4.7109375" style="93" bestFit="1" customWidth="1"/>
    <col min="34" max="34" width="6.42578125" style="93" bestFit="1" customWidth="1"/>
    <col min="35" max="35" width="9.85546875" style="93" customWidth="1"/>
    <col min="36" max="39" width="8.85546875" style="93" customWidth="1"/>
    <col min="40" max="16384" width="8.85546875" style="93"/>
  </cols>
  <sheetData>
    <row r="1" spans="1:33" s="156" customFormat="1">
      <c r="A1" s="109" t="s">
        <v>78</v>
      </c>
      <c r="B1" s="127"/>
      <c r="C1" s="127"/>
      <c r="D1" s="127"/>
      <c r="E1" s="210" t="s">
        <v>353</v>
      </c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0" t="s">
        <v>354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</row>
    <row r="2" spans="1:33" s="156" customFormat="1">
      <c r="A2" s="109"/>
      <c r="B2" s="127"/>
      <c r="C2" s="127"/>
      <c r="D2" s="128" t="s">
        <v>81</v>
      </c>
      <c r="E2" s="109" t="s">
        <v>82</v>
      </c>
      <c r="F2" s="109" t="s">
        <v>82</v>
      </c>
      <c r="G2" s="109" t="s">
        <v>82</v>
      </c>
      <c r="H2" s="109" t="s">
        <v>82</v>
      </c>
      <c r="I2" s="109" t="s">
        <v>82</v>
      </c>
      <c r="J2" s="109" t="s">
        <v>82</v>
      </c>
      <c r="K2" s="109" t="s">
        <v>83</v>
      </c>
      <c r="L2" s="109" t="s">
        <v>83</v>
      </c>
      <c r="M2" s="109" t="s">
        <v>83</v>
      </c>
      <c r="N2" s="109" t="s">
        <v>83</v>
      </c>
      <c r="O2" s="109" t="s">
        <v>83</v>
      </c>
      <c r="P2" s="109" t="s">
        <v>83</v>
      </c>
      <c r="Q2" s="109" t="s">
        <v>82</v>
      </c>
      <c r="R2" s="109" t="s">
        <v>82</v>
      </c>
      <c r="S2" s="109" t="s">
        <v>82</v>
      </c>
      <c r="T2" s="109" t="s">
        <v>82</v>
      </c>
      <c r="U2" s="109" t="s">
        <v>82</v>
      </c>
      <c r="V2" s="109" t="s">
        <v>82</v>
      </c>
      <c r="W2" s="109" t="s">
        <v>83</v>
      </c>
      <c r="X2" s="109" t="s">
        <v>83</v>
      </c>
      <c r="Y2" s="109" t="s">
        <v>83</v>
      </c>
      <c r="Z2" s="109" t="s">
        <v>83</v>
      </c>
      <c r="AA2" s="109" t="s">
        <v>83</v>
      </c>
      <c r="AB2" s="109" t="s">
        <v>83</v>
      </c>
      <c r="AC2" s="108"/>
      <c r="AF2" s="108"/>
      <c r="AG2" s="108"/>
    </row>
    <row r="3" spans="1:33" s="156" customFormat="1">
      <c r="A3" s="109"/>
      <c r="B3" s="127"/>
      <c r="C3" s="127"/>
      <c r="D3" s="128" t="s">
        <v>84</v>
      </c>
      <c r="E3" s="109" t="s">
        <v>85</v>
      </c>
      <c r="F3" s="109" t="s">
        <v>85</v>
      </c>
      <c r="G3" s="109" t="s">
        <v>85</v>
      </c>
      <c r="H3" s="109" t="s">
        <v>86</v>
      </c>
      <c r="I3" s="109" t="s">
        <v>86</v>
      </c>
      <c r="J3" s="109" t="s">
        <v>86</v>
      </c>
      <c r="K3" s="109" t="s">
        <v>85</v>
      </c>
      <c r="L3" s="109" t="s">
        <v>85</v>
      </c>
      <c r="M3" s="109" t="s">
        <v>85</v>
      </c>
      <c r="N3" s="109" t="s">
        <v>86</v>
      </c>
      <c r="O3" s="109" t="s">
        <v>86</v>
      </c>
      <c r="P3" s="109" t="s">
        <v>86</v>
      </c>
      <c r="Q3" s="109" t="s">
        <v>85</v>
      </c>
      <c r="R3" s="109" t="s">
        <v>85</v>
      </c>
      <c r="S3" s="109" t="s">
        <v>85</v>
      </c>
      <c r="T3" s="109" t="s">
        <v>86</v>
      </c>
      <c r="U3" s="109" t="s">
        <v>86</v>
      </c>
      <c r="V3" s="109" t="s">
        <v>86</v>
      </c>
      <c r="W3" s="109" t="s">
        <v>85</v>
      </c>
      <c r="X3" s="109" t="s">
        <v>85</v>
      </c>
      <c r="Y3" s="109" t="s">
        <v>85</v>
      </c>
      <c r="Z3" s="109" t="s">
        <v>86</v>
      </c>
      <c r="AA3" s="109" t="s">
        <v>86</v>
      </c>
      <c r="AB3" s="109" t="s">
        <v>86</v>
      </c>
      <c r="AC3" s="108"/>
      <c r="AF3" s="108"/>
      <c r="AG3" s="108"/>
    </row>
    <row r="4" spans="1:33" s="156" customFormat="1">
      <c r="A4" s="109"/>
      <c r="B4" s="127"/>
      <c r="C4" s="127"/>
      <c r="D4" s="128" t="s">
        <v>87</v>
      </c>
      <c r="E4" s="109">
        <f t="array" ref="E4">INDEX(bearings[drg_ref],MATCH(1,(E2=bearings[Pier])*(E3=bearings[Side]),0))</f>
        <v>1</v>
      </c>
      <c r="F4" s="109">
        <f t="array" ref="F4">INDEX(bearings[drg_ref],MATCH(1,(F2=bearings[Pier])*(F3=bearings[Side]),0))</f>
        <v>1</v>
      </c>
      <c r="G4" s="109">
        <f t="array" ref="G4">INDEX(bearings[drg_ref],MATCH(1,(G2=bearings[Pier])*(G3=bearings[Side]),0))</f>
        <v>1</v>
      </c>
      <c r="H4" s="109">
        <f t="array" ref="H4">INDEX(bearings[drg_ref],MATCH(1,(H2=bearings[Pier])*(H3=bearings[Side]),0))</f>
        <v>2</v>
      </c>
      <c r="I4" s="109">
        <f t="array" ref="I4">INDEX(bearings[drg_ref],MATCH(1,(I2=bearings[Pier])*(I3=bearings[Side]),0))</f>
        <v>2</v>
      </c>
      <c r="J4" s="109">
        <f t="array" ref="J4">INDEX(bearings[drg_ref],MATCH(1,(J2=bearings[Pier])*(J3=bearings[Side]),0))</f>
        <v>2</v>
      </c>
      <c r="K4" s="109">
        <f t="array" ref="K4">INDEX(bearings[drg_ref],MATCH(1,(K2=bearings[Pier])*(K3=bearings[Side]),0))</f>
        <v>3</v>
      </c>
      <c r="L4" s="109">
        <f t="array" ref="L4">INDEX(bearings[drg_ref],MATCH(1,(L2=bearings[Pier])*(L3=bearings[Side]),0))</f>
        <v>3</v>
      </c>
      <c r="M4" s="109">
        <f t="array" ref="M4">INDEX(bearings[drg_ref],MATCH(1,(M2=bearings[Pier])*(M3=bearings[Side]),0))</f>
        <v>3</v>
      </c>
      <c r="N4" s="109">
        <f t="array" ref="N4">INDEX(bearings[drg_ref],MATCH(1,(N2=bearings[Pier])*(N3=bearings[Side]),0))</f>
        <v>4</v>
      </c>
      <c r="O4" s="109">
        <f t="array" ref="O4">INDEX(bearings[drg_ref],MATCH(1,(O2=bearings[Pier])*(O3=bearings[Side]),0))</f>
        <v>4</v>
      </c>
      <c r="P4" s="109">
        <f t="array" ref="P4">INDEX(bearings[drg_ref],MATCH(1,(P2=bearings[Pier])*(P3=bearings[Side]),0))</f>
        <v>4</v>
      </c>
      <c r="Q4" s="109">
        <f t="array" ref="Q4">INDEX(bearings[drg_ref],MATCH(1,(Q2=bearings[Pier])*(Q3=bearings[Side]),0))</f>
        <v>1</v>
      </c>
      <c r="R4" s="109">
        <f t="array" ref="R4">INDEX(bearings[drg_ref],MATCH(1,(R2=bearings[Pier])*(R3=bearings[Side]),0))</f>
        <v>1</v>
      </c>
      <c r="S4" s="109">
        <f t="array" ref="S4">INDEX(bearings[drg_ref],MATCH(1,(S2=bearings[Pier])*(S3=bearings[Side]),0))</f>
        <v>1</v>
      </c>
      <c r="T4" s="109">
        <f t="array" ref="T4">INDEX(bearings[drg_ref],MATCH(1,(T2=bearings[Pier])*(T3=bearings[Side]),0))</f>
        <v>2</v>
      </c>
      <c r="U4" s="109">
        <f t="array" ref="U4">INDEX(bearings[drg_ref],MATCH(1,(U2=bearings[Pier])*(U3=bearings[Side]),0))</f>
        <v>2</v>
      </c>
      <c r="V4" s="109">
        <f t="array" ref="V4">INDEX(bearings[drg_ref],MATCH(1,(V2=bearings[Pier])*(V3=bearings[Side]),0))</f>
        <v>2</v>
      </c>
      <c r="W4" s="109">
        <f t="array" ref="W4">INDEX(bearings[drg_ref],MATCH(1,(W2=bearings[Pier])*(W3=bearings[Side]),0))</f>
        <v>3</v>
      </c>
      <c r="X4" s="109">
        <f t="array" ref="X4">INDEX(bearings[drg_ref],MATCH(1,(X2=bearings[Pier])*(X3=bearings[Side]),0))</f>
        <v>3</v>
      </c>
      <c r="Y4" s="109">
        <f t="array" ref="Y4">INDEX(bearings[drg_ref],MATCH(1,(Y2=bearings[Pier])*(Y3=bearings[Side]),0))</f>
        <v>3</v>
      </c>
      <c r="Z4" s="109">
        <f t="array" ref="Z4">INDEX(bearings[drg_ref],MATCH(1,(Z2=bearings[Pier])*(Z3=bearings[Side]),0))</f>
        <v>4</v>
      </c>
      <c r="AA4" s="109">
        <f t="array" ref="AA4">INDEX(bearings[drg_ref],MATCH(1,(AA2=bearings[Pier])*(AA3=bearings[Side]),0))</f>
        <v>4</v>
      </c>
      <c r="AB4" s="109">
        <f t="array" ref="AB4">INDEX(bearings[drg_ref],MATCH(1,(AB2=bearings[Pier])*(AB3=bearings[Side]),0))</f>
        <v>4</v>
      </c>
      <c r="AC4" s="108"/>
      <c r="AF4" s="108"/>
      <c r="AG4" s="108"/>
    </row>
    <row r="5" spans="1:33" s="156" customFormat="1">
      <c r="A5" s="109"/>
      <c r="B5" s="127"/>
      <c r="C5" s="127"/>
      <c r="D5" s="128" t="s">
        <v>88</v>
      </c>
      <c r="E5" s="109" t="str">
        <f t="array" ref="E5">INDEX(bearings[Property],MATCH(1,(E2=bearings[Pier])*(E3=bearings[Side]),0))</f>
        <v>Fixed</v>
      </c>
      <c r="F5" s="109" t="str">
        <f t="array" ref="F5">INDEX(bearings[Property],MATCH(1,(F2=bearings[Pier])*(F3=bearings[Side]),0))</f>
        <v>Fixed</v>
      </c>
      <c r="G5" s="109" t="str">
        <f t="array" ref="G5">INDEX(bearings[Property],MATCH(1,(G2=bearings[Pier])*(G3=bearings[Side]),0))</f>
        <v>Fixed</v>
      </c>
      <c r="H5" s="109" t="str">
        <f t="array" ref="H5">INDEX(bearings[Property],MATCH(1,(H2=bearings[Pier])*(H3=bearings[Side]),0))</f>
        <v>Free</v>
      </c>
      <c r="I5" s="109" t="str">
        <f t="array" ref="I5">INDEX(bearings[Property],MATCH(1,(I2=bearings[Pier])*(I3=bearings[Side]),0))</f>
        <v>Free</v>
      </c>
      <c r="J5" s="109" t="str">
        <f t="array" ref="J5">INDEX(bearings[Property],MATCH(1,(J2=bearings[Pier])*(J3=bearings[Side]),0))</f>
        <v>Free</v>
      </c>
      <c r="K5" s="109" t="str">
        <f t="array" ref="K5">INDEX(bearings[Property],MATCH(1,(K2=bearings[Pier])*(K3=bearings[Side]),0))</f>
        <v>Guided</v>
      </c>
      <c r="L5" s="109" t="str">
        <f t="array" ref="L5">INDEX(bearings[Property],MATCH(1,(L2=bearings[Pier])*(L3=bearings[Side]),0))</f>
        <v>Guided</v>
      </c>
      <c r="M5" s="109" t="str">
        <f t="array" ref="M5">INDEX(bearings[Property],MATCH(1,(M2=bearings[Pier])*(M3=bearings[Side]),0))</f>
        <v>Guided</v>
      </c>
      <c r="N5" s="109" t="str">
        <f t="array" ref="N5">INDEX(bearings[Property],MATCH(1,(N2=bearings[Pier])*(N3=bearings[Side]),0))</f>
        <v>Free</v>
      </c>
      <c r="O5" s="109" t="str">
        <f t="array" ref="O5">INDEX(bearings[Property],MATCH(1,(O2=bearings[Pier])*(O3=bearings[Side]),0))</f>
        <v>Free</v>
      </c>
      <c r="P5" s="109" t="str">
        <f t="array" ref="P5">INDEX(bearings[Property],MATCH(1,(P2=bearings[Pier])*(P3=bearings[Side]),0))</f>
        <v>Free</v>
      </c>
      <c r="Q5" s="109" t="str">
        <f t="array" ref="Q5">INDEX(bearings[Property],MATCH(1,(Q2=bearings[Pier])*(Q3=bearings[Side]),0))</f>
        <v>Fixed</v>
      </c>
      <c r="R5" s="109" t="str">
        <f t="array" ref="R5">INDEX(bearings[Property],MATCH(1,(R2=bearings[Pier])*(R3=bearings[Side]),0))</f>
        <v>Fixed</v>
      </c>
      <c r="S5" s="109" t="str">
        <f t="array" ref="S5">INDEX(bearings[Property],MATCH(1,(S2=bearings[Pier])*(S3=bearings[Side]),0))</f>
        <v>Fixed</v>
      </c>
      <c r="T5" s="109" t="str">
        <f t="array" ref="T5">INDEX(bearings[Property],MATCH(1,(T2=bearings[Pier])*(T3=bearings[Side]),0))</f>
        <v>Free</v>
      </c>
      <c r="U5" s="109" t="str">
        <f t="array" ref="U5">INDEX(bearings[Property],MATCH(1,(U2=bearings[Pier])*(U3=bearings[Side]),0))</f>
        <v>Free</v>
      </c>
      <c r="V5" s="109" t="str">
        <f t="array" ref="V5">INDEX(bearings[Property],MATCH(1,(V2=bearings[Pier])*(V3=bearings[Side]),0))</f>
        <v>Free</v>
      </c>
      <c r="W5" s="109" t="str">
        <f t="array" ref="W5">INDEX(bearings[Property],MATCH(1,(W2=bearings[Pier])*(W3=bearings[Side]),0))</f>
        <v>Guided</v>
      </c>
      <c r="X5" s="109" t="str">
        <f t="array" ref="X5">INDEX(bearings[Property],MATCH(1,(X2=bearings[Pier])*(X3=bearings[Side]),0))</f>
        <v>Guided</v>
      </c>
      <c r="Y5" s="109" t="str">
        <f t="array" ref="Y5">INDEX(bearings[Property],MATCH(1,(Y2=bearings[Pier])*(Y3=bearings[Side]),0))</f>
        <v>Guided</v>
      </c>
      <c r="Z5" s="109" t="str">
        <f t="array" ref="Z5">INDEX(bearings[Property],MATCH(1,(Z2=bearings[Pier])*(Z3=bearings[Side]),0))</f>
        <v>Free</v>
      </c>
      <c r="AA5" s="109" t="str">
        <f t="array" ref="AA5">INDEX(bearings[Property],MATCH(1,(AA2=bearings[Pier])*(AA3=bearings[Side]),0))</f>
        <v>Free</v>
      </c>
      <c r="AB5" s="109" t="str">
        <f t="array" ref="AB5">INDEX(bearings[Property],MATCH(1,(AB2=bearings[Pier])*(AB3=bearings[Side]),0))</f>
        <v>Free</v>
      </c>
      <c r="AC5" s="108"/>
      <c r="AF5" s="108"/>
      <c r="AG5" s="108"/>
    </row>
    <row r="6" spans="1:33" s="156" customFormat="1">
      <c r="A6" s="109"/>
      <c r="B6" s="127"/>
      <c r="C6" s="127"/>
      <c r="D6" s="128" t="s">
        <v>89</v>
      </c>
      <c r="E6" s="109">
        <f t="array" ref="E6">INDEX(bearings[Topology],MATCH(1,(E2=bearings[Pier])*(E3=bearings[Side]),0))</f>
        <v>30098</v>
      </c>
      <c r="F6" s="109">
        <f t="array" ref="F6">INDEX(bearings[Topology],MATCH(1,(F2=bearings[Pier])*(F3=bearings[Side]),0))</f>
        <v>30098</v>
      </c>
      <c r="G6" s="109">
        <f t="array" ref="G6">INDEX(bearings[Topology],MATCH(1,(G2=bearings[Pier])*(G3=bearings[Side]),0))</f>
        <v>30098</v>
      </c>
      <c r="H6" s="109">
        <f t="array" ref="H6">INDEX(bearings[Topology],MATCH(1,(H2=bearings[Pier])*(H3=bearings[Side]),0))</f>
        <v>17027</v>
      </c>
      <c r="I6" s="109">
        <f t="array" ref="I6">INDEX(bearings[Topology],MATCH(1,(I2=bearings[Pier])*(I3=bearings[Side]),0))</f>
        <v>17027</v>
      </c>
      <c r="J6" s="109">
        <f t="array" ref="J6">INDEX(bearings[Topology],MATCH(1,(J2=bearings[Pier])*(J3=bearings[Side]),0))</f>
        <v>17027</v>
      </c>
      <c r="K6" s="109">
        <f t="array" ref="K6">INDEX(bearings[Topology],MATCH(1,(K2=bearings[Pier])*(K3=bearings[Side]),0))</f>
        <v>32316</v>
      </c>
      <c r="L6" s="109">
        <f t="array" ref="L6">INDEX(bearings[Topology],MATCH(1,(L2=bearings[Pier])*(L3=bearings[Side]),0))</f>
        <v>32316</v>
      </c>
      <c r="M6" s="109">
        <f t="array" ref="M6">INDEX(bearings[Topology],MATCH(1,(M2=bearings[Pier])*(M3=bearings[Side]),0))</f>
        <v>32316</v>
      </c>
      <c r="N6" s="109">
        <f t="array" ref="N6">INDEX(bearings[Topology],MATCH(1,(N2=bearings[Pier])*(N3=bearings[Side]),0))</f>
        <v>31307</v>
      </c>
      <c r="O6" s="109">
        <f t="array" ref="O6">INDEX(bearings[Topology],MATCH(1,(O2=bearings[Pier])*(O3=bearings[Side]),0))</f>
        <v>31307</v>
      </c>
      <c r="P6" s="109">
        <f t="array" ref="P6">INDEX(bearings[Topology],MATCH(1,(P2=bearings[Pier])*(P3=bearings[Side]),0))</f>
        <v>31307</v>
      </c>
      <c r="Q6" s="109">
        <f t="array" ref="Q6">INDEX(bearings[Topology],MATCH(1,(Q2=bearings[Pier])*(Q3=bearings[Side]),0))</f>
        <v>30098</v>
      </c>
      <c r="R6" s="109">
        <f t="array" ref="R6">INDEX(bearings[Topology],MATCH(1,(R2=bearings[Pier])*(R3=bearings[Side]),0))</f>
        <v>30098</v>
      </c>
      <c r="S6" s="109">
        <f t="array" ref="S6">INDEX(bearings[Topology],MATCH(1,(S2=bearings[Pier])*(S3=bearings[Side]),0))</f>
        <v>30098</v>
      </c>
      <c r="T6" s="109">
        <f t="array" ref="T6">INDEX(bearings[Topology],MATCH(1,(T2=bearings[Pier])*(T3=bearings[Side]),0))</f>
        <v>17027</v>
      </c>
      <c r="U6" s="109">
        <f t="array" ref="U6">INDEX(bearings[Topology],MATCH(1,(U2=bearings[Pier])*(U3=bearings[Side]),0))</f>
        <v>17027</v>
      </c>
      <c r="V6" s="109">
        <f t="array" ref="V6">INDEX(bearings[Topology],MATCH(1,(V2=bearings[Pier])*(V3=bearings[Side]),0))</f>
        <v>17027</v>
      </c>
      <c r="W6" s="109">
        <f t="array" ref="W6">INDEX(bearings[Topology],MATCH(1,(W2=bearings[Pier])*(W3=bearings[Side]),0))</f>
        <v>32316</v>
      </c>
      <c r="X6" s="109">
        <f t="array" ref="X6">INDEX(bearings[Topology],MATCH(1,(X2=bearings[Pier])*(X3=bearings[Side]),0))</f>
        <v>32316</v>
      </c>
      <c r="Y6" s="109">
        <f t="array" ref="Y6">INDEX(bearings[Topology],MATCH(1,(Y2=bearings[Pier])*(Y3=bearings[Side]),0))</f>
        <v>32316</v>
      </c>
      <c r="Z6" s="109">
        <f t="array" ref="Z6">INDEX(bearings[Topology],MATCH(1,(Z2=bearings[Pier])*(Z3=bearings[Side]),0))</f>
        <v>31307</v>
      </c>
      <c r="AA6" s="109">
        <f t="array" ref="AA6">INDEX(bearings[Topology],MATCH(1,(AA2=bearings[Pier])*(AA3=bearings[Side]),0))</f>
        <v>31307</v>
      </c>
      <c r="AB6" s="109">
        <f t="array" ref="AB6">INDEX(bearings[Topology],MATCH(1,(AB2=bearings[Pier])*(AB3=bearings[Side]),0))</f>
        <v>31307</v>
      </c>
      <c r="AC6" s="108"/>
      <c r="AF6" s="108"/>
      <c r="AG6" s="108"/>
    </row>
    <row r="7" spans="1:33" s="156" customFormat="1">
      <c r="A7" s="109"/>
      <c r="B7" s="127"/>
      <c r="C7" s="127"/>
      <c r="D7" s="128" t="s">
        <v>91</v>
      </c>
      <c r="E7" s="109">
        <f t="array" ref="E7">INDEX(bearings[Topology 2],MATCH(1,(E2=bearings[Pier])*(E3=bearings[Side]),0))</f>
        <v>30097</v>
      </c>
      <c r="F7" s="109">
        <f t="array" ref="F7">INDEX(bearings[Topology 2],MATCH(1,(F2=bearings[Pier])*(F3=bearings[Side]),0))</f>
        <v>30097</v>
      </c>
      <c r="G7" s="109">
        <f t="array" ref="G7">INDEX(bearings[Topology 2],MATCH(1,(G2=bearings[Pier])*(G3=bearings[Side]),0))</f>
        <v>30097</v>
      </c>
      <c r="H7" s="109">
        <f t="array" ref="H7">INDEX(bearings[Topology 2],MATCH(1,(H2=bearings[Pier])*(H3=bearings[Side]),0))</f>
        <v>12110</v>
      </c>
      <c r="I7" s="109">
        <f t="array" ref="I7">INDEX(bearings[Topology 2],MATCH(1,(I2=bearings[Pier])*(I3=bearings[Side]),0))</f>
        <v>12110</v>
      </c>
      <c r="J7" s="109">
        <f t="array" ref="J7">INDEX(bearings[Topology 2],MATCH(1,(J2=bearings[Pier])*(J3=bearings[Side]),0))</f>
        <v>12110</v>
      </c>
      <c r="K7" s="109">
        <f t="array" ref="K7">INDEX(bearings[Topology 2],MATCH(1,(K2=bearings[Pier])*(K3=bearings[Side]),0))</f>
        <v>32315</v>
      </c>
      <c r="L7" s="109">
        <f t="array" ref="L7">INDEX(bearings[Topology 2],MATCH(1,(L2=bearings[Pier])*(L3=bearings[Side]),0))</f>
        <v>32315</v>
      </c>
      <c r="M7" s="109">
        <f t="array" ref="M7">INDEX(bearings[Topology 2],MATCH(1,(M2=bearings[Pier])*(M3=bearings[Side]),0))</f>
        <v>32315</v>
      </c>
      <c r="N7" s="109">
        <f t="array" ref="N7">INDEX(bearings[Topology 2],MATCH(1,(N2=bearings[Pier])*(N3=bearings[Side]),0))</f>
        <v>31306</v>
      </c>
      <c r="O7" s="109">
        <f t="array" ref="O7">INDEX(bearings[Topology 2],MATCH(1,(O2=bearings[Pier])*(O3=bearings[Side]),0))</f>
        <v>31306</v>
      </c>
      <c r="P7" s="109">
        <f t="array" ref="P7">INDEX(bearings[Topology 2],MATCH(1,(P2=bearings[Pier])*(P3=bearings[Side]),0))</f>
        <v>31306</v>
      </c>
      <c r="Q7" s="109">
        <f t="array" ref="Q7">INDEX(bearings[Topology 2],MATCH(1,(Q2=bearings[Pier])*(Q3=bearings[Side]),0))</f>
        <v>30097</v>
      </c>
      <c r="R7" s="109">
        <f t="array" ref="R7">INDEX(bearings[Topology 2],MATCH(1,(R2=bearings[Pier])*(R3=bearings[Side]),0))</f>
        <v>30097</v>
      </c>
      <c r="S7" s="109">
        <f t="array" ref="S7">INDEX(bearings[Topology 2],MATCH(1,(S2=bearings[Pier])*(S3=bearings[Side]),0))</f>
        <v>30097</v>
      </c>
      <c r="T7" s="109">
        <f t="array" ref="T7">INDEX(bearings[Topology 2],MATCH(1,(T2=bearings[Pier])*(T3=bearings[Side]),0))</f>
        <v>12110</v>
      </c>
      <c r="U7" s="109">
        <f t="array" ref="U7">INDEX(bearings[Topology 2],MATCH(1,(U2=bearings[Pier])*(U3=bearings[Side]),0))</f>
        <v>12110</v>
      </c>
      <c r="V7" s="109">
        <f t="array" ref="V7">INDEX(bearings[Topology 2],MATCH(1,(V2=bearings[Pier])*(V3=bearings[Side]),0))</f>
        <v>12110</v>
      </c>
      <c r="W7" s="109">
        <f t="array" ref="W7">INDEX(bearings[Topology 2],MATCH(1,(W2=bearings[Pier])*(W3=bearings[Side]),0))</f>
        <v>32315</v>
      </c>
      <c r="X7" s="109">
        <f t="array" ref="X7">INDEX(bearings[Topology 2],MATCH(1,(X2=bearings[Pier])*(X3=bearings[Side]),0))</f>
        <v>32315</v>
      </c>
      <c r="Y7" s="109">
        <f t="array" ref="Y7">INDEX(bearings[Topology 2],MATCH(1,(Y2=bearings[Pier])*(Y3=bearings[Side]),0))</f>
        <v>32315</v>
      </c>
      <c r="Z7" s="109">
        <f t="array" ref="Z7">INDEX(bearings[Topology 2],MATCH(1,(Z2=bearings[Pier])*(Z3=bearings[Side]),0))</f>
        <v>31306</v>
      </c>
      <c r="AA7" s="109">
        <f t="array" ref="AA7">INDEX(bearings[Topology 2],MATCH(1,(AA2=bearings[Pier])*(AA3=bearings[Side]),0))</f>
        <v>31306</v>
      </c>
      <c r="AB7" s="109">
        <f t="array" ref="AB7">INDEX(bearings[Topology 2],MATCH(1,(AB2=bearings[Pier])*(AB3=bearings[Side]),0))</f>
        <v>31306</v>
      </c>
      <c r="AC7" s="108"/>
      <c r="AF7" s="108"/>
      <c r="AG7" s="108"/>
    </row>
    <row r="8" spans="1:33" s="171" customFormat="1">
      <c r="A8" s="168" t="s">
        <v>92</v>
      </c>
      <c r="B8" s="168" t="s">
        <v>93</v>
      </c>
      <c r="C8" s="168" t="s">
        <v>94</v>
      </c>
      <c r="D8" s="169" t="s">
        <v>355</v>
      </c>
      <c r="E8" s="169" t="s">
        <v>96</v>
      </c>
      <c r="F8" s="169" t="s">
        <v>97</v>
      </c>
      <c r="G8" s="169" t="s">
        <v>98</v>
      </c>
      <c r="H8" s="169" t="s">
        <v>96</v>
      </c>
      <c r="I8" s="169" t="s">
        <v>97</v>
      </c>
      <c r="J8" s="169" t="s">
        <v>98</v>
      </c>
      <c r="K8" s="169" t="s">
        <v>96</v>
      </c>
      <c r="L8" s="169" t="s">
        <v>97</v>
      </c>
      <c r="M8" s="169" t="s">
        <v>98</v>
      </c>
      <c r="N8" s="169" t="s">
        <v>96</v>
      </c>
      <c r="O8" s="169" t="s">
        <v>97</v>
      </c>
      <c r="P8" s="169" t="s">
        <v>98</v>
      </c>
      <c r="Q8" s="169" t="s">
        <v>356</v>
      </c>
      <c r="R8" s="169" t="s">
        <v>357</v>
      </c>
      <c r="S8" s="169" t="s">
        <v>358</v>
      </c>
      <c r="T8" s="169" t="s">
        <v>356</v>
      </c>
      <c r="U8" s="169" t="s">
        <v>357</v>
      </c>
      <c r="V8" s="169" t="s">
        <v>358</v>
      </c>
      <c r="W8" s="169" t="s">
        <v>356</v>
      </c>
      <c r="X8" s="169" t="s">
        <v>357</v>
      </c>
      <c r="Y8" s="169" t="s">
        <v>358</v>
      </c>
      <c r="Z8" s="169" t="s">
        <v>356</v>
      </c>
      <c r="AA8" s="169" t="s">
        <v>357</v>
      </c>
      <c r="AB8" s="169" t="s">
        <v>358</v>
      </c>
      <c r="AC8" s="170"/>
      <c r="AF8" s="170"/>
      <c r="AG8" s="170"/>
    </row>
    <row r="9" spans="1:33">
      <c r="A9" s="110" t="s">
        <v>99</v>
      </c>
      <c r="B9" s="110" t="s">
        <v>100</v>
      </c>
      <c r="C9" s="111" t="s">
        <v>101</v>
      </c>
      <c r="D9" s="111" t="str">
        <f>INDEX(cases[Name],MATCH(C9,cases[Case],0))</f>
        <v>Permanent (upperbound)</v>
      </c>
      <c r="E9" s="162">
        <f t="array" ref="E9">INDEX(1*disp[Ux],MATCH(1,($C9=disp[Case])*(E$7=disp[Node]),0))</f>
        <v>-5.4889999999999997E-12</v>
      </c>
      <c r="F9" s="162">
        <f t="array" ref="F9">INDEX(1*disp[Uy],MATCH(1,($C9=disp[Case])*(F$7=disp[Node]),0))</f>
        <v>-1.6899999999999999E-7</v>
      </c>
      <c r="G9" s="162">
        <f t="array" ref="G9">INDEX(1*disp[Uz],MATCH(1,($C9=disp[Case])*(G$7=disp[Node]),0))</f>
        <v>-0.25740000000000002</v>
      </c>
      <c r="H9" s="162">
        <f t="array" ref="H9">INDEX(1*disp[Ux],MATCH(1,($C9=disp[Case])*(H$7=disp[Node]),0))</f>
        <v>-7.8719999999999998E-2</v>
      </c>
      <c r="I9" s="162">
        <f t="array" ref="I9">INDEX(1*disp[Uy],MATCH(1,($C9=disp[Case])*(I$7=disp[Node]),0))</f>
        <v>-10.82</v>
      </c>
      <c r="J9" s="162">
        <f t="array" ref="J9">INDEX(1*disp[Uz],MATCH(1,($C9=disp[Case])*(J$7=disp[Node]),0))</f>
        <v>-0.2576</v>
      </c>
      <c r="K9" s="162">
        <f t="array" ref="K9">INDEX(1*disp[Ux],MATCH(1,($C9=disp[Case])*(K$7=disp[Node]),0))</f>
        <v>137.9</v>
      </c>
      <c r="L9" s="162">
        <f t="array" ref="L9">INDEX(1*disp[Uy],MATCH(1,($C9=disp[Case])*(L$7=disp[Node]),0))</f>
        <v>-1.4460000000000001E-7</v>
      </c>
      <c r="M9" s="162">
        <f t="array" ref="M9">INDEX(1*disp[Uz],MATCH(1,($C9=disp[Case])*(M$7=disp[Node]),0))</f>
        <v>-0.25740000000000002</v>
      </c>
      <c r="N9" s="162">
        <f t="array" ref="N9">INDEX(1*disp[Ux],MATCH(1,($C9=disp[Case])*(N$7=disp[Node]),0))</f>
        <v>138</v>
      </c>
      <c r="O9" s="162">
        <f t="array" ref="O9">INDEX(1*disp[Uy],MATCH(1,($C9=disp[Case])*(O$7=disp[Node]),0))</f>
        <v>-10.82</v>
      </c>
      <c r="P9" s="162">
        <f t="array" ref="P9">INDEX(1*disp[Uz],MATCH(1,($C9=disp[Case])*(P$7=disp[Node]),0))</f>
        <v>-0.2576</v>
      </c>
      <c r="Q9" s="162">
        <f t="array" ref="Q9">INDEX(1000*disp[Rxx],MATCH(1,($C9=disp[Case])*(Q$7=disp[Node]),0))</f>
        <v>2.2959999999999998</v>
      </c>
      <c r="R9" s="162">
        <f t="array" ref="R9">INDEX(1000*disp[Ryy],MATCH(1,($C9=disp[Case])*(R$7=disp[Node]),0))</f>
        <v>7.2459999999999987</v>
      </c>
      <c r="S9" s="162">
        <f t="array" ref="S9">INDEX(1000*disp[Rzz],MATCH(1,($C9=disp[Case])*(S$7=disp[Node]),0))</f>
        <v>0.31780000000000003</v>
      </c>
      <c r="T9" s="162">
        <f t="array" ref="T9">INDEX(1000*disp[Rxx],MATCH(1,($C9=disp[Case])*(T$7=disp[Node]),0))</f>
        <v>-2.2950000000000004</v>
      </c>
      <c r="U9" s="162">
        <f t="array" ref="U9">INDEX(1000*disp[Ryy],MATCH(1,($C9=disp[Case])*(U$7=disp[Node]),0))</f>
        <v>7.2519999999999998</v>
      </c>
      <c r="V9" s="162">
        <f t="array" ref="V9">INDEX(1000*disp[Rzz],MATCH(1,($C9=disp[Case])*(V$7=disp[Node]),0))</f>
        <v>-0.32110000000000011</v>
      </c>
      <c r="W9" s="162">
        <f t="array" ref="W9">INDEX(1000*disp[Rxx],MATCH(1,($C9=disp[Case])*(W$7=disp[Node]),0))</f>
        <v>2.2959999999999998</v>
      </c>
      <c r="X9" s="162">
        <f t="array" ref="X9">INDEX(1000*disp[Ryy],MATCH(1,($C9=disp[Case])*(X$7=disp[Node]),0))</f>
        <v>-7.2469999999999999</v>
      </c>
      <c r="Y9" s="162">
        <f t="array" ref="Y9">INDEX(1000*disp[Rzz],MATCH(1,($C9=disp[Case])*(Y$7=disp[Node]),0))</f>
        <v>-0.3175</v>
      </c>
      <c r="Z9" s="162">
        <f t="array" ref="Z9">INDEX(1000*disp[Rxx],MATCH(1,($C9=disp[Case])*(Z$7=disp[Node]),0))</f>
        <v>-2.294</v>
      </c>
      <c r="AA9" s="162">
        <f t="array" ref="AA9">INDEX(1000*disp[Ryy],MATCH(1,($C9=disp[Case])*(AA$7=disp[Node]),0))</f>
        <v>-7.2519999999999998</v>
      </c>
      <c r="AB9" s="162">
        <f t="array" ref="AB9">INDEX(1000*disp[Rzz],MATCH(1,($C9=disp[Case])*(AB$7=disp[Node]),0))</f>
        <v>0.32100000000000001</v>
      </c>
      <c r="AC9" s="123"/>
      <c r="AF9" s="123"/>
      <c r="AG9" s="123"/>
    </row>
    <row r="10" spans="1:33">
      <c r="A10" s="110" t="s">
        <v>99</v>
      </c>
      <c r="B10" s="110" t="s">
        <v>100</v>
      </c>
      <c r="C10" s="111" t="s">
        <v>102</v>
      </c>
      <c r="D10" s="111" t="str">
        <f>INDEX(cases[Name],MATCH(C10,cases[Case],0))</f>
        <v>Permanent (lowerbound)</v>
      </c>
      <c r="E10" s="162">
        <f t="array" ref="E10">INDEX(1*disp[Ux],MATCH(1,($C10=disp[Case])*(E$7=disp[Node]),0))</f>
        <v>-5.3889999999999989E-12</v>
      </c>
      <c r="F10" s="162">
        <f t="array" ref="F10">INDEX(1*disp[Uy],MATCH(1,($C10=disp[Case])*(F$7=disp[Node]),0))</f>
        <v>-1.6089999999999999E-7</v>
      </c>
      <c r="G10" s="162">
        <f t="array" ref="G10">INDEX(1*disp[Uz],MATCH(1,($C10=disp[Case])*(G$7=disp[Node]),0))</f>
        <v>-0.24879999999999999</v>
      </c>
      <c r="H10" s="162">
        <f t="array" ref="H10">INDEX(1*disp[Ux],MATCH(1,($C10=disp[Case])*(H$7=disp[Node]),0))</f>
        <v>-7.8670000000000004E-2</v>
      </c>
      <c r="I10" s="162">
        <f t="array" ref="I10">INDEX(1*disp[Uy],MATCH(1,($C10=disp[Case])*(I$7=disp[Node]),0))</f>
        <v>-10.47</v>
      </c>
      <c r="J10" s="162">
        <f t="array" ref="J10">INDEX(1*disp[Uz],MATCH(1,($C10=disp[Case])*(J$7=disp[Node]),0))</f>
        <v>-0.249</v>
      </c>
      <c r="K10" s="162">
        <f t="array" ref="K10">INDEX(1*disp[Ux],MATCH(1,($C10=disp[Case])*(K$7=disp[Node]),0))</f>
        <v>133.4</v>
      </c>
      <c r="L10" s="162">
        <f t="array" ref="L10">INDEX(1*disp[Uy],MATCH(1,($C10=disp[Case])*(L$7=disp[Node]),0))</f>
        <v>-1.377E-7</v>
      </c>
      <c r="M10" s="162">
        <f t="array" ref="M10">INDEX(1*disp[Uz],MATCH(1,($C10=disp[Case])*(M$7=disp[Node]),0))</f>
        <v>-0.24879999999999999</v>
      </c>
      <c r="N10" s="162">
        <f t="array" ref="N10">INDEX(1*disp[Ux],MATCH(1,($C10=disp[Case])*(N$7=disp[Node]),0))</f>
        <v>133.5</v>
      </c>
      <c r="O10" s="162">
        <f t="array" ref="O10">INDEX(1*disp[Uy],MATCH(1,($C10=disp[Case])*(O$7=disp[Node]),0))</f>
        <v>-10.47</v>
      </c>
      <c r="P10" s="162">
        <f t="array" ref="P10">INDEX(1*disp[Uz],MATCH(1,($C10=disp[Case])*(P$7=disp[Node]),0))</f>
        <v>-0.249</v>
      </c>
      <c r="Q10" s="162">
        <f t="array" ref="Q10">INDEX(1000*disp[Rxx],MATCH(1,($C10=disp[Case])*(Q$7=disp[Node]),0))</f>
        <v>2.2230000000000003</v>
      </c>
      <c r="R10" s="162">
        <f t="array" ref="R10">INDEX(1000*disp[Ryy],MATCH(1,($C10=disp[Case])*(R$7=disp[Node]),0))</f>
        <v>7.0079999999999982</v>
      </c>
      <c r="S10" s="162">
        <f t="array" ref="S10">INDEX(1000*disp[Rzz],MATCH(1,($C10=disp[Case])*(S$7=disp[Node]),0))</f>
        <v>0.30980000000000002</v>
      </c>
      <c r="T10" s="162">
        <f t="array" ref="T10">INDEX(1000*disp[Rxx],MATCH(1,($C10=disp[Case])*(T$7=disp[Node]),0))</f>
        <v>-2.222</v>
      </c>
      <c r="U10" s="162">
        <f t="array" ref="U10">INDEX(1000*disp[Ryy],MATCH(1,($C10=disp[Case])*(U$7=disp[Node]),0))</f>
        <v>7.0140000000000002</v>
      </c>
      <c r="V10" s="162">
        <f t="array" ref="V10">INDEX(1000*disp[Rzz],MATCH(1,($C10=disp[Case])*(V$7=disp[Node]),0))</f>
        <v>-0.31310000000000004</v>
      </c>
      <c r="W10" s="162">
        <f t="array" ref="W10">INDEX(1000*disp[Rxx],MATCH(1,($C10=disp[Case])*(W$7=disp[Node]),0))</f>
        <v>2.2239999999999998</v>
      </c>
      <c r="X10" s="162">
        <f t="array" ref="X10">INDEX(1000*disp[Ryy],MATCH(1,($C10=disp[Case])*(X$7=disp[Node]),0))</f>
        <v>-7.0089999999999995</v>
      </c>
      <c r="Y10" s="162">
        <f t="array" ref="Y10">INDEX(1000*disp[Rzz],MATCH(1,($C10=disp[Case])*(Y$7=disp[Node]),0))</f>
        <v>-0.3095</v>
      </c>
      <c r="Z10" s="162">
        <f t="array" ref="Z10">INDEX(1000*disp[Rxx],MATCH(1,($C10=disp[Case])*(Z$7=disp[Node]),0))</f>
        <v>-2.222</v>
      </c>
      <c r="AA10" s="162">
        <f t="array" ref="AA10">INDEX(1000*disp[Ryy],MATCH(1,($C10=disp[Case])*(AA$7=disp[Node]),0))</f>
        <v>-7.0140000000000002</v>
      </c>
      <c r="AB10" s="162">
        <f t="array" ref="AB10">INDEX(1000*disp[Rzz],MATCH(1,($C10=disp[Case])*(AB$7=disp[Node]),0))</f>
        <v>0.313</v>
      </c>
      <c r="AC10" s="123"/>
      <c r="AF10" s="123"/>
      <c r="AG10" s="123"/>
    </row>
    <row r="11" spans="1:33">
      <c r="A11" s="110" t="s">
        <v>99</v>
      </c>
      <c r="B11" s="110" t="s">
        <v>100</v>
      </c>
      <c r="C11" s="111" t="s">
        <v>359</v>
      </c>
      <c r="D11" s="111" t="str">
        <f>INDEX(cases[Name],MATCH(C11,cases[Case],0))</f>
        <v>Permanent (barriers)</v>
      </c>
      <c r="E11" s="162">
        <f t="array" ref="E11">INDEX(1*disp[Ux],MATCH(1,($C11=disp[Case])*(E$7=disp[Node]),0))</f>
        <v>0</v>
      </c>
      <c r="F11" s="162">
        <f t="array" ref="F11">INDEX(1*disp[Uy],MATCH(1,($C11=disp[Case])*(F$7=disp[Node]),0))</f>
        <v>0</v>
      </c>
      <c r="G11" s="162">
        <f t="array" ref="G11">INDEX(1*disp[Uz],MATCH(1,($C11=disp[Case])*(G$7=disp[Node]),0))</f>
        <v>-5.1009999999999996E-3</v>
      </c>
      <c r="H11" s="162">
        <f t="array" ref="H11">INDEX(1*disp[Ux],MATCH(1,($C11=disp[Case])*(H$7=disp[Node]),0))</f>
        <v>2.686E-5</v>
      </c>
      <c r="I11" s="162">
        <f t="array" ref="I11">INDEX(1*disp[Uy],MATCH(1,($C11=disp[Case])*(I$7=disp[Node]),0))</f>
        <v>-0.1255</v>
      </c>
      <c r="J11" s="162">
        <f t="array" ref="J11">INDEX(1*disp[Uz],MATCH(1,($C11=disp[Case])*(J$7=disp[Node]),0))</f>
        <v>-5.1009999999999996E-3</v>
      </c>
      <c r="K11" s="162">
        <f t="array" ref="K11">INDEX(1*disp[Ux],MATCH(1,($C11=disp[Case])*(K$7=disp[Node]),0))</f>
        <v>2.907</v>
      </c>
      <c r="L11" s="162">
        <f t="array" ref="L11">INDEX(1*disp[Uy],MATCH(1,($C11=disp[Case])*(L$7=disp[Node]),0))</f>
        <v>0</v>
      </c>
      <c r="M11" s="162">
        <f t="array" ref="M11">INDEX(1*disp[Uz],MATCH(1,($C11=disp[Case])*(M$7=disp[Node]),0))</f>
        <v>-5.0990000000000002E-3</v>
      </c>
      <c r="N11" s="162">
        <f t="array" ref="N11">INDEX(1*disp[Ux],MATCH(1,($C11=disp[Case])*(N$7=disp[Node]),0))</f>
        <v>2.907</v>
      </c>
      <c r="O11" s="162">
        <f t="array" ref="O11">INDEX(1*disp[Uy],MATCH(1,($C11=disp[Case])*(O$7=disp[Node]),0))</f>
        <v>-0.12509999999999999</v>
      </c>
      <c r="P11" s="162">
        <f t="array" ref="P11">INDEX(1*disp[Uz],MATCH(1,($C11=disp[Case])*(P$7=disp[Node]),0))</f>
        <v>-5.0990000000000002E-3</v>
      </c>
      <c r="Q11" s="162">
        <f t="array" ref="Q11">INDEX(1000*disp[Rxx],MATCH(1,($C11=disp[Case])*(Q$7=disp[Node]),0))</f>
        <v>3.2079999999999997E-2</v>
      </c>
      <c r="R11" s="162">
        <f t="array" ref="R11">INDEX(1000*disp[Ryy],MATCH(1,($C11=disp[Case])*(R$7=disp[Node]),0))</f>
        <v>0.15259999999999999</v>
      </c>
      <c r="S11" s="162">
        <f t="array" ref="S11">INDEX(1000*disp[Rzz],MATCH(1,($C11=disp[Case])*(S$7=disp[Node]),0))</f>
        <v>7.051E-3</v>
      </c>
      <c r="T11" s="162">
        <f t="array" ref="T11">INDEX(1000*disp[Rxx],MATCH(1,($C11=disp[Case])*(T$7=disp[Node]),0))</f>
        <v>-3.2079999999999997E-2</v>
      </c>
      <c r="U11" s="162">
        <f t="array" ref="U11">INDEX(1000*disp[Ryy],MATCH(1,($C11=disp[Case])*(U$7=disp[Node]),0))</f>
        <v>0.15259999999999999</v>
      </c>
      <c r="V11" s="162">
        <f t="array" ref="V11">INDEX(1000*disp[Rzz],MATCH(1,($C11=disp[Case])*(V$7=disp[Node]),0))</f>
        <v>-7.0489999999999997E-3</v>
      </c>
      <c r="W11" s="162">
        <f t="array" ref="W11">INDEX(1000*disp[Rxx],MATCH(1,($C11=disp[Case])*(W$7=disp[Node]),0))</f>
        <v>3.202E-2</v>
      </c>
      <c r="X11" s="162">
        <f t="array" ref="X11">INDEX(1000*disp[Ryy],MATCH(1,($C11=disp[Case])*(X$7=disp[Node]),0))</f>
        <v>-0.15279999999999999</v>
      </c>
      <c r="Y11" s="162">
        <f t="array" ref="Y11">INDEX(1000*disp[Rzz],MATCH(1,($C11=disp[Case])*(Y$7=disp[Node]),0))</f>
        <v>-7.0420000000000014E-3</v>
      </c>
      <c r="Z11" s="162">
        <f t="array" ref="Z11">INDEX(1000*disp[Rxx],MATCH(1,($C11=disp[Case])*(Z$7=disp[Node]),0))</f>
        <v>-3.2030000000000003E-2</v>
      </c>
      <c r="AA11" s="162">
        <f t="array" ref="AA11">INDEX(1000*disp[Ryy],MATCH(1,($C11=disp[Case])*(AA$7=disp[Node]),0))</f>
        <v>-0.15279999999999999</v>
      </c>
      <c r="AB11" s="162">
        <f t="array" ref="AB11">INDEX(1000*disp[Rzz],MATCH(1,($C11=disp[Case])*(AB$7=disp[Node]),0))</f>
        <v>7.0439999999999999E-3</v>
      </c>
      <c r="AC11" s="123"/>
      <c r="AF11" s="123"/>
      <c r="AG11" s="123"/>
    </row>
    <row r="12" spans="1:33">
      <c r="A12" s="110" t="s">
        <v>99</v>
      </c>
      <c r="B12" s="110" t="s">
        <v>100</v>
      </c>
      <c r="C12" s="111" t="s">
        <v>360</v>
      </c>
      <c r="D12" s="111" t="str">
        <f>INDEX(cases[Name],MATCH(C12,cases[Case],0))</f>
        <v>Permanent (other furniture)</v>
      </c>
      <c r="E12" s="162">
        <f t="array" ref="E12">INDEX(1*disp[Ux],MATCH(1,($C12=disp[Case])*(E$7=disp[Node]),0))</f>
        <v>1.167E-12</v>
      </c>
      <c r="F12" s="162">
        <f t="array" ref="F12">INDEX(1*disp[Uy],MATCH(1,($C12=disp[Case])*(F$7=disp[Node]),0))</f>
        <v>-2.84E-12</v>
      </c>
      <c r="G12" s="162">
        <f t="array" ref="G12">INDEX(1*disp[Uz],MATCH(1,($C12=disp[Case])*(G$7=disp[Node]),0))</f>
        <v>-1.115E-2</v>
      </c>
      <c r="H12" s="162">
        <f t="array" ref="H12">INDEX(1*disp[Ux],MATCH(1,($C12=disp[Case])*(H$7=disp[Node]),0))</f>
        <v>-7.7950000000000005E-2</v>
      </c>
      <c r="I12" s="162">
        <f t="array" ref="I12">INDEX(1*disp[Uy],MATCH(1,($C12=disp[Case])*(I$7=disp[Node]),0))</f>
        <v>-0.49330000000000002</v>
      </c>
      <c r="J12" s="162">
        <f t="array" ref="J12">INDEX(1*disp[Uz],MATCH(1,($C12=disp[Case])*(J$7=disp[Node]),0))</f>
        <v>-1.1339999999999999E-2</v>
      </c>
      <c r="K12" s="162">
        <f t="array" ref="K12">INDEX(1*disp[Ux],MATCH(1,($C12=disp[Case])*(K$7=disp[Node]),0))</f>
        <v>6.35</v>
      </c>
      <c r="L12" s="162">
        <f t="array" ref="L12">INDEX(1*disp[Uy],MATCH(1,($C12=disp[Case])*(L$7=disp[Node]),0))</f>
        <v>2.869E-12</v>
      </c>
      <c r="M12" s="162">
        <f t="array" ref="M12">INDEX(1*disp[Uz],MATCH(1,($C12=disp[Case])*(M$7=disp[Node]),0))</f>
        <v>-1.115E-2</v>
      </c>
      <c r="N12" s="162">
        <f t="array" ref="N12">INDEX(1*disp[Ux],MATCH(1,($C12=disp[Case])*(N$7=disp[Node]),0))</f>
        <v>6.4279999999999999</v>
      </c>
      <c r="O12" s="162">
        <f t="array" ref="O12">INDEX(1*disp[Uy],MATCH(1,($C12=disp[Case])*(O$7=disp[Node]),0))</f>
        <v>-0.49340000000000001</v>
      </c>
      <c r="P12" s="162">
        <f t="array" ref="P12">INDEX(1*disp[Uz],MATCH(1,($C12=disp[Case])*(P$7=disp[Node]),0))</f>
        <v>-1.1339999999999999E-2</v>
      </c>
      <c r="Q12" s="162">
        <f t="array" ref="Q12">INDEX(1000*disp[Rxx],MATCH(1,($C12=disp[Case])*(Q$7=disp[Node]),0))</f>
        <v>0.1082</v>
      </c>
      <c r="R12" s="162">
        <f t="array" ref="R12">INDEX(1000*disp[Ryy],MATCH(1,($C12=disp[Case])*(R$7=disp[Node]),0))</f>
        <v>0.33129999999999998</v>
      </c>
      <c r="S12" s="162">
        <f t="array" ref="S12">INDEX(1000*disp[Rzz],MATCH(1,($C12=disp[Case])*(S$7=disp[Node]),0))</f>
        <v>1.9460000000000002E-2</v>
      </c>
      <c r="T12" s="162">
        <f t="array" ref="T12">INDEX(1000*disp[Rxx],MATCH(1,($C12=disp[Case])*(T$7=disp[Node]),0))</f>
        <v>-0.1066</v>
      </c>
      <c r="U12" s="162">
        <f t="array" ref="U12">INDEX(1000*disp[Ryy],MATCH(1,($C12=disp[Case])*(U$7=disp[Node]),0))</f>
        <v>0.33710000000000012</v>
      </c>
      <c r="V12" s="162">
        <f t="array" ref="V12">INDEX(1000*disp[Rzz],MATCH(1,($C12=disp[Case])*(V$7=disp[Node]),0))</f>
        <v>-2.2860000000000002E-2</v>
      </c>
      <c r="W12" s="162">
        <f t="array" ref="W12">INDEX(1000*disp[Rxx],MATCH(1,($C12=disp[Case])*(W$7=disp[Node]),0))</f>
        <v>0.1082</v>
      </c>
      <c r="X12" s="162">
        <f t="array" ref="X12">INDEX(1000*disp[Ryy],MATCH(1,($C12=disp[Case])*(X$7=disp[Node]),0))</f>
        <v>-0.33129999999999998</v>
      </c>
      <c r="Y12" s="162">
        <f t="array" ref="Y12">INDEX(1000*disp[Rzz],MATCH(1,($C12=disp[Case])*(Y$7=disp[Node]),0))</f>
        <v>-1.9449999999999999E-2</v>
      </c>
      <c r="Z12" s="162">
        <f t="array" ref="Z12">INDEX(1000*disp[Rxx],MATCH(1,($C12=disp[Case])*(Z$7=disp[Node]),0))</f>
        <v>-0.1066</v>
      </c>
      <c r="AA12" s="162">
        <f t="array" ref="AA12">INDEX(1000*disp[Ryy],MATCH(1,($C12=disp[Case])*(AA$7=disp[Node]),0))</f>
        <v>-0.3372</v>
      </c>
      <c r="AB12" s="162">
        <f t="array" ref="AB12">INDEX(1000*disp[Rzz],MATCH(1,($C12=disp[Case])*(AB$7=disp[Node]),0))</f>
        <v>2.2860000000000002E-2</v>
      </c>
      <c r="AC12" s="123"/>
      <c r="AF12" s="123"/>
      <c r="AG12" s="123"/>
    </row>
    <row r="13" spans="1:33">
      <c r="A13" s="110" t="s">
        <v>99</v>
      </c>
      <c r="B13" s="110" t="s">
        <v>100</v>
      </c>
      <c r="C13" s="111" t="s">
        <v>361</v>
      </c>
      <c r="D13" s="111" t="str">
        <f>INDEX(cases[Name],MATCH(C13,cases[Case],0))</f>
        <v>Permanent (surfacing upperbound)</v>
      </c>
      <c r="E13" s="162">
        <f t="array" ref="E13">INDEX(1*disp[Ux],MATCH(1,($C13=disp[Case])*(E$7=disp[Node]),0))</f>
        <v>-4.8210000000000014E-12</v>
      </c>
      <c r="F13" s="162">
        <f t="array" ref="F13">INDEX(1*disp[Uy],MATCH(1,($C13=disp[Case])*(F$7=disp[Node]),0))</f>
        <v>-1.014E-11</v>
      </c>
      <c r="G13" s="162">
        <f t="array" ref="G13">INDEX(1*disp[Uz],MATCH(1,($C13=disp[Case])*(G$7=disp[Node]),0))</f>
        <v>-5.9769999999999997E-2</v>
      </c>
      <c r="H13" s="162">
        <f t="array" ref="H13">INDEX(1*disp[Ux],MATCH(1,($C13=disp[Case])*(H$7=disp[Node]),0))</f>
        <v>1.6119999999999999E-4</v>
      </c>
      <c r="I13" s="162">
        <f t="array" ref="I13">INDEX(1*disp[Uy],MATCH(1,($C13=disp[Case])*(I$7=disp[Node]),0))</f>
        <v>-2.9750000000000001</v>
      </c>
      <c r="J13" s="162">
        <f t="array" ref="J13">INDEX(1*disp[Uz],MATCH(1,($C13=disp[Case])*(J$7=disp[Node]),0))</f>
        <v>-5.9769999999999997E-2</v>
      </c>
      <c r="K13" s="162">
        <f t="array" ref="K13">INDEX(1*disp[Ux],MATCH(1,($C13=disp[Case])*(K$7=disp[Node]),0))</f>
        <v>33.97</v>
      </c>
      <c r="L13" s="162">
        <f t="array" ref="L13">INDEX(1*disp[Uy],MATCH(1,($C13=disp[Case])*(L$7=disp[Node]),0))</f>
        <v>1.021E-11</v>
      </c>
      <c r="M13" s="162">
        <f t="array" ref="M13">INDEX(1*disp[Uz],MATCH(1,($C13=disp[Case])*(M$7=disp[Node]),0))</f>
        <v>-5.9769999999999997E-2</v>
      </c>
      <c r="N13" s="162">
        <f t="array" ref="N13">INDEX(1*disp[Ux],MATCH(1,($C13=disp[Case])*(N$7=disp[Node]),0))</f>
        <v>33.97</v>
      </c>
      <c r="O13" s="162">
        <f t="array" ref="O13">INDEX(1*disp[Uy],MATCH(1,($C13=disp[Case])*(O$7=disp[Node]),0))</f>
        <v>-2.9750000000000001</v>
      </c>
      <c r="P13" s="162">
        <f t="array" ref="P13">INDEX(1*disp[Uz],MATCH(1,($C13=disp[Case])*(P$7=disp[Node]),0))</f>
        <v>-5.9769999999999997E-2</v>
      </c>
      <c r="Q13" s="162">
        <f t="array" ref="Q13">INDEX(1000*disp[Rxx],MATCH(1,($C13=disp[Case])*(Q$7=disp[Node]),0))</f>
        <v>0.6291000000000001</v>
      </c>
      <c r="R13" s="162">
        <f t="array" ref="R13">INDEX(1000*disp[Ryy],MATCH(1,($C13=disp[Case])*(R$7=disp[Node]),0))</f>
        <v>1.7650000000000001</v>
      </c>
      <c r="S13" s="162">
        <f t="array" ref="S13">INDEX(1000*disp[Rzz],MATCH(1,($C13=disp[Case])*(S$7=disp[Node]),0))</f>
        <v>0.1225</v>
      </c>
      <c r="T13" s="162">
        <f t="array" ref="T13">INDEX(1000*disp[Rxx],MATCH(1,($C13=disp[Case])*(T$7=disp[Node]),0))</f>
        <v>-0.6291000000000001</v>
      </c>
      <c r="U13" s="162">
        <f t="array" ref="U13">INDEX(1000*disp[Ryy],MATCH(1,($C13=disp[Case])*(U$7=disp[Node]),0))</f>
        <v>1.7650000000000001</v>
      </c>
      <c r="V13" s="162">
        <f t="array" ref="V13">INDEX(1000*disp[Rzz],MATCH(1,($C13=disp[Case])*(V$7=disp[Node]),0))</f>
        <v>-0.1225</v>
      </c>
      <c r="W13" s="162">
        <f t="array" ref="W13">INDEX(1000*disp[Rxx],MATCH(1,($C13=disp[Case])*(W$7=disp[Node]),0))</f>
        <v>0.6291000000000001</v>
      </c>
      <c r="X13" s="162">
        <f t="array" ref="X13">INDEX(1000*disp[Ryy],MATCH(1,($C13=disp[Case])*(X$7=disp[Node]),0))</f>
        <v>-1.7650000000000001</v>
      </c>
      <c r="Y13" s="162">
        <f t="array" ref="Y13">INDEX(1000*disp[Rzz],MATCH(1,($C13=disp[Case])*(Y$7=disp[Node]),0))</f>
        <v>-0.12239999999999999</v>
      </c>
      <c r="Z13" s="162">
        <f t="array" ref="Z13">INDEX(1000*disp[Rxx],MATCH(1,($C13=disp[Case])*(Z$7=disp[Node]),0))</f>
        <v>-0.6291000000000001</v>
      </c>
      <c r="AA13" s="162">
        <f t="array" ref="AA13">INDEX(1000*disp[Ryy],MATCH(1,($C13=disp[Case])*(AA$7=disp[Node]),0))</f>
        <v>-1.7650000000000001</v>
      </c>
      <c r="AB13" s="162">
        <f t="array" ref="AB13">INDEX(1000*disp[Rzz],MATCH(1,($C13=disp[Case])*(AB$7=disp[Node]),0))</f>
        <v>0.1225</v>
      </c>
      <c r="AC13" s="123"/>
      <c r="AF13" s="123"/>
      <c r="AG13" s="123"/>
    </row>
    <row r="14" spans="1:33">
      <c r="A14" s="110" t="s">
        <v>99</v>
      </c>
      <c r="B14" s="110" t="s">
        <v>100</v>
      </c>
      <c r="C14" s="111" t="s">
        <v>362</v>
      </c>
      <c r="D14" s="111" t="str">
        <f>INDEX(cases[Name],MATCH(C14,cases[Case],0))</f>
        <v>Permanent (surfacing lowerbound)</v>
      </c>
      <c r="E14" s="162">
        <f t="array" ref="E14">INDEX(1*disp[Ux],MATCH(1,($C14=disp[Case])*(E$7=disp[Node]),0))</f>
        <v>-1.8590000000000001E-12</v>
      </c>
      <c r="F14" s="162">
        <f t="array" ref="F14">INDEX(1*disp[Uy],MATCH(1,($C14=disp[Case])*(F$7=disp[Node]),0))</f>
        <v>-8.1639999999999995E-12</v>
      </c>
      <c r="G14" s="162">
        <f t="array" ref="G14">INDEX(1*disp[Uz],MATCH(1,($C14=disp[Case])*(G$7=disp[Node]),0))</f>
        <v>-4.7460000000000002E-2</v>
      </c>
      <c r="H14" s="162">
        <f t="array" ref="H14">INDEX(1*disp[Ux],MATCH(1,($C14=disp[Case])*(H$7=disp[Node]),0))</f>
        <v>1.2799999999999999E-4</v>
      </c>
      <c r="I14" s="162">
        <f t="array" ref="I14">INDEX(1*disp[Uy],MATCH(1,($C14=disp[Case])*(I$7=disp[Node]),0))</f>
        <v>-2.3620000000000001</v>
      </c>
      <c r="J14" s="162">
        <f t="array" ref="J14">INDEX(1*disp[Uz],MATCH(1,($C14=disp[Case])*(J$7=disp[Node]),0))</f>
        <v>-4.7460000000000002E-2</v>
      </c>
      <c r="K14" s="162">
        <f t="array" ref="K14">INDEX(1*disp[Ux],MATCH(1,($C14=disp[Case])*(K$7=disp[Node]),0))</f>
        <v>26.97</v>
      </c>
      <c r="L14" s="162">
        <f t="array" ref="L14">INDEX(1*disp[Uy],MATCH(1,($C14=disp[Case])*(L$7=disp[Node]),0))</f>
        <v>8.2639999999999995E-12</v>
      </c>
      <c r="M14" s="162">
        <f t="array" ref="M14">INDEX(1*disp[Uz],MATCH(1,($C14=disp[Case])*(M$7=disp[Node]),0))</f>
        <v>-4.7460000000000002E-2</v>
      </c>
      <c r="N14" s="162">
        <f t="array" ref="N14">INDEX(1*disp[Ux],MATCH(1,($C14=disp[Case])*(N$7=disp[Node]),0))</f>
        <v>26.97</v>
      </c>
      <c r="O14" s="162">
        <f t="array" ref="O14">INDEX(1*disp[Uy],MATCH(1,($C14=disp[Case])*(O$7=disp[Node]),0))</f>
        <v>-2.3620000000000001</v>
      </c>
      <c r="P14" s="162">
        <f t="array" ref="P14">INDEX(1*disp[Uz],MATCH(1,($C14=disp[Case])*(P$7=disp[Node]),0))</f>
        <v>-4.7460000000000002E-2</v>
      </c>
      <c r="Q14" s="162">
        <f t="array" ref="Q14">INDEX(1000*disp[Rxx],MATCH(1,($C14=disp[Case])*(Q$7=disp[Node]),0))</f>
        <v>0.49950000000000006</v>
      </c>
      <c r="R14" s="162">
        <f t="array" ref="R14">INDEX(1000*disp[Ryy],MATCH(1,($C14=disp[Case])*(R$7=disp[Node]),0))</f>
        <v>1.4020000000000001</v>
      </c>
      <c r="S14" s="162">
        <f t="array" ref="S14">INDEX(1000*disp[Rzz],MATCH(1,($C14=disp[Case])*(S$7=disp[Node]),0))</f>
        <v>9.7250000000000003E-2</v>
      </c>
      <c r="T14" s="162">
        <f t="array" ref="T14">INDEX(1000*disp[Rxx],MATCH(1,($C14=disp[Case])*(T$7=disp[Node]),0))</f>
        <v>-0.49950000000000006</v>
      </c>
      <c r="U14" s="162">
        <f t="array" ref="U14">INDEX(1000*disp[Ryy],MATCH(1,($C14=disp[Case])*(U$7=disp[Node]),0))</f>
        <v>1.4020000000000001</v>
      </c>
      <c r="V14" s="162">
        <f t="array" ref="V14">INDEX(1000*disp[Rzz],MATCH(1,($C14=disp[Case])*(V$7=disp[Node]),0))</f>
        <v>-9.7229999999999997E-2</v>
      </c>
      <c r="W14" s="162">
        <f t="array" ref="W14">INDEX(1000*disp[Rxx],MATCH(1,($C14=disp[Case])*(W$7=disp[Node]),0))</f>
        <v>0.49940000000000001</v>
      </c>
      <c r="X14" s="162">
        <f t="array" ref="X14">INDEX(1000*disp[Ryy],MATCH(1,($C14=disp[Case])*(X$7=disp[Node]),0))</f>
        <v>-1.4020000000000001</v>
      </c>
      <c r="Y14" s="162">
        <f t="array" ref="Y14">INDEX(1000*disp[Rzz],MATCH(1,($C14=disp[Case])*(Y$7=disp[Node]),0))</f>
        <v>-9.7220000000000001E-2</v>
      </c>
      <c r="Z14" s="162">
        <f t="array" ref="Z14">INDEX(1000*disp[Rxx],MATCH(1,($C14=disp[Case])*(Z$7=disp[Node]),0))</f>
        <v>-0.49950000000000006</v>
      </c>
      <c r="AA14" s="162">
        <f t="array" ref="AA14">INDEX(1000*disp[Ryy],MATCH(1,($C14=disp[Case])*(AA$7=disp[Node]),0))</f>
        <v>-1.4020000000000001</v>
      </c>
      <c r="AB14" s="162">
        <f t="array" ref="AB14">INDEX(1000*disp[Rzz],MATCH(1,($C14=disp[Case])*(AB$7=disp[Node]),0))</f>
        <v>9.7239999999999993E-2</v>
      </c>
      <c r="AC14" s="123"/>
      <c r="AF14" s="123"/>
      <c r="AG14" s="123"/>
    </row>
    <row r="15" spans="1:33">
      <c r="A15" s="110"/>
      <c r="B15" s="110"/>
      <c r="C15" s="111"/>
      <c r="D15" s="111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23"/>
      <c r="AF15" s="123"/>
      <c r="AG15" s="123"/>
    </row>
    <row r="16" spans="1:33">
      <c r="A16" s="110" t="s">
        <v>103</v>
      </c>
      <c r="B16" s="110" t="s">
        <v>86</v>
      </c>
      <c r="C16" s="111" t="s">
        <v>104</v>
      </c>
      <c r="D16" s="111" t="str">
        <f>INDEX(cases[Name],MATCH(C16,cases[Case],0))</f>
        <v>Wind x north: no traffic, up</v>
      </c>
      <c r="E16" s="162">
        <f t="array" ref="E16">INDEX(1*disp[Ux],MATCH(1,($C16=disp[Case])*(E$7=disp[Node]),0))</f>
        <v>4.6030000000000001E-2</v>
      </c>
      <c r="F16" s="162">
        <f t="array" ref="F16">INDEX(1*disp[Uy],MATCH(1,($C16=disp[Case])*(F$7=disp[Node]),0))</f>
        <v>-2.2390000000000001E-3</v>
      </c>
      <c r="G16" s="162">
        <f t="array" ref="G16">INDEX(1*disp[Uz],MATCH(1,($C16=disp[Case])*(G$7=disp[Node]),0))</f>
        <v>1.3780000000000001E-2</v>
      </c>
      <c r="H16" s="162">
        <f t="array" ref="H16">INDEX(1*disp[Ux],MATCH(1,($C16=disp[Case])*(H$7=disp[Node]),0))</f>
        <v>7.7529999999999992</v>
      </c>
      <c r="I16" s="162">
        <f t="array" ref="I16">INDEX(1*disp[Uy],MATCH(1,($C16=disp[Case])*(I$7=disp[Node]),0))</f>
        <v>-0.35160000000000002</v>
      </c>
      <c r="J16" s="162">
        <f t="array" ref="J16">INDEX(1*disp[Uz],MATCH(1,($C16=disp[Case])*(J$7=disp[Node]),0))</f>
        <v>1.1520000000000001E-2</v>
      </c>
      <c r="K16" s="162">
        <f t="array" ref="K16">INDEX(1*disp[Ux],MATCH(1,($C16=disp[Case])*(K$7=disp[Node]),0))</f>
        <v>3.1240000000000001</v>
      </c>
      <c r="L16" s="162">
        <f t="array" ref="L16">INDEX(1*disp[Uy],MATCH(1,($C16=disp[Case])*(L$7=disp[Node]),0))</f>
        <v>2.2390000000000001E-3</v>
      </c>
      <c r="M16" s="162">
        <f t="array" ref="M16">INDEX(1*disp[Uz],MATCH(1,($C16=disp[Case])*(M$7=disp[Node]),0))</f>
        <v>7.9239999999999988E-3</v>
      </c>
      <c r="N16" s="162">
        <f t="array" ref="N16">INDEX(1*disp[Ux],MATCH(1,($C16=disp[Case])*(N$7=disp[Node]),0))</f>
        <v>-0.2732</v>
      </c>
      <c r="O16" s="162">
        <f t="array" ref="O16">INDEX(1*disp[Uy],MATCH(1,($C16=disp[Case])*(O$7=disp[Node]),0))</f>
        <v>1.357</v>
      </c>
      <c r="P16" s="162">
        <f t="array" ref="P16">INDEX(1*disp[Uz],MATCH(1,($C16=disp[Case])*(P$7=disp[Node]),0))</f>
        <v>1.018E-2</v>
      </c>
      <c r="Q16" s="162">
        <f t="array" ref="Q16">INDEX(1000*disp[Rxx],MATCH(1,($C16=disp[Case])*(Q$7=disp[Node]),0))</f>
        <v>6.3079999999999994E-4</v>
      </c>
      <c r="R16" s="162">
        <f t="array" ref="R16">INDEX(1000*disp[Ryy],MATCH(1,($C16=disp[Case])*(R$7=disp[Node]),0))</f>
        <v>0.52510000000000001</v>
      </c>
      <c r="S16" s="162">
        <f t="array" ref="S16">INDEX(1000*disp[Rzz],MATCH(1,($C16=disp[Case])*(S$7=disp[Node]),0))</f>
        <v>0.1173</v>
      </c>
      <c r="T16" s="162">
        <f t="array" ref="T16">INDEX(1000*disp[Rxx],MATCH(1,($C16=disp[Case])*(T$7=disp[Node]),0))</f>
        <v>-4.1369999999999997E-2</v>
      </c>
      <c r="U16" s="162">
        <f t="array" ref="U16">INDEX(1000*disp[Ryy],MATCH(1,($C16=disp[Case])*(U$7=disp[Node]),0))</f>
        <v>-0.14249999999999999</v>
      </c>
      <c r="V16" s="162">
        <f t="array" ref="V16">INDEX(1000*disp[Rzz],MATCH(1,($C16=disp[Case])*(V$7=disp[Node]),0))</f>
        <v>0.1709</v>
      </c>
      <c r="W16" s="162">
        <f t="array" ref="W16">INDEX(1000*disp[Rxx],MATCH(1,($C16=disp[Case])*(W$7=disp[Node]),0))</f>
        <v>-0.26630000000000004</v>
      </c>
      <c r="X16" s="162">
        <f t="array" ref="X16">INDEX(1000*disp[Ryy],MATCH(1,($C16=disp[Case])*(X$7=disp[Node]),0))</f>
        <v>0.45</v>
      </c>
      <c r="Y16" s="162">
        <f t="array" ref="Y16">INDEX(1000*disp[Rzz],MATCH(1,($C16=disp[Case])*(Y$7=disp[Node]),0))</f>
        <v>-0.11849999999999999</v>
      </c>
      <c r="Z16" s="162">
        <f t="array" ref="Z16">INDEX(1000*disp[Rxx],MATCH(1,($C16=disp[Case])*(Z$7=disp[Node]),0))</f>
        <v>0.16070000000000001</v>
      </c>
      <c r="AA16" s="162">
        <f t="array" ref="AA16">INDEX(1000*disp[Ryy],MATCH(1,($C16=disp[Case])*(AA$7=disp[Node]),0))</f>
        <v>0.52139999999999997</v>
      </c>
      <c r="AB16" s="162">
        <f t="array" ref="AB16">INDEX(1000*disp[Rzz],MATCH(1,($C16=disp[Case])*(AB$7=disp[Node]),0))</f>
        <v>-0.1283</v>
      </c>
      <c r="AC16" s="123"/>
      <c r="AF16" s="123"/>
      <c r="AG16" s="123"/>
    </row>
    <row r="17" spans="1:33">
      <c r="A17" s="110" t="s">
        <v>103</v>
      </c>
      <c r="B17" s="110" t="s">
        <v>86</v>
      </c>
      <c r="C17" s="111" t="s">
        <v>105</v>
      </c>
      <c r="D17" s="111" t="str">
        <f>INDEX(cases[Name],MATCH(C17,cases[Case],0))</f>
        <v>Wind x north: no traffic, down</v>
      </c>
      <c r="E17" s="162">
        <f t="array" ref="E17">INDEX(1*disp[Ux],MATCH(1,($C17=disp[Case])*(E$7=disp[Node]),0))</f>
        <v>4.6030000000000001E-2</v>
      </c>
      <c r="F17" s="162">
        <f t="array" ref="F17">INDEX(1*disp[Uy],MATCH(1,($C17=disp[Case])*(F$7=disp[Node]),0))</f>
        <v>-2.2390000000000001E-3</v>
      </c>
      <c r="G17" s="162">
        <f t="array" ref="G17">INDEX(1*disp[Uz],MATCH(1,($C17=disp[Case])*(G$7=disp[Node]),0))</f>
        <v>-7.9239999999999988E-3</v>
      </c>
      <c r="H17" s="162">
        <f t="array" ref="H17">INDEX(1*disp[Ux],MATCH(1,($C17=disp[Case])*(H$7=disp[Node]),0))</f>
        <v>7.7539999999999996</v>
      </c>
      <c r="I17" s="162">
        <f t="array" ref="I17">INDEX(1*disp[Uy],MATCH(1,($C17=disp[Case])*(I$7=disp[Node]),0))</f>
        <v>-1.3939999999999999</v>
      </c>
      <c r="J17" s="162">
        <f t="array" ref="J17">INDEX(1*disp[Uz],MATCH(1,($C17=disp[Case])*(J$7=disp[Node]),0))</f>
        <v>-1.018E-2</v>
      </c>
      <c r="K17" s="162">
        <f t="array" ref="K17">INDEX(1*disp[Ux],MATCH(1,($C17=disp[Case])*(K$7=disp[Node]),0))</f>
        <v>15.53</v>
      </c>
      <c r="L17" s="162">
        <f t="array" ref="L17">INDEX(1*disp[Uy],MATCH(1,($C17=disp[Case])*(L$7=disp[Node]),0))</f>
        <v>2.2390000000000001E-3</v>
      </c>
      <c r="M17" s="162">
        <f t="array" ref="M17">INDEX(1*disp[Uz],MATCH(1,($C17=disp[Case])*(M$7=disp[Node]),0))</f>
        <v>-1.3780000000000001E-2</v>
      </c>
      <c r="N17" s="162">
        <f t="array" ref="N17">INDEX(1*disp[Ux],MATCH(1,($C17=disp[Case])*(N$7=disp[Node]),0))</f>
        <v>12.13</v>
      </c>
      <c r="O17" s="162">
        <f t="array" ref="O17">INDEX(1*disp[Uy],MATCH(1,($C17=disp[Case])*(O$7=disp[Node]),0))</f>
        <v>0.31459999999999999</v>
      </c>
      <c r="P17" s="162">
        <f t="array" ref="P17">INDEX(1*disp[Uz],MATCH(1,($C17=disp[Case])*(P$7=disp[Node]),0))</f>
        <v>-1.1520000000000001E-2</v>
      </c>
      <c r="Q17" s="162">
        <f t="array" ref="Q17">INDEX(1000*disp[Rxx],MATCH(1,($C17=disp[Case])*(Q$7=disp[Node]),0))</f>
        <v>0.22269999999999998</v>
      </c>
      <c r="R17" s="162">
        <f t="array" ref="R17">INDEX(1000*disp[Ryy],MATCH(1,($C17=disp[Case])*(R$7=disp[Node]),0))</f>
        <v>1.1739999999999999</v>
      </c>
      <c r="S17" s="162">
        <f t="array" ref="S17">INDEX(1000*disp[Rzz],MATCH(1,($C17=disp[Case])*(S$7=disp[Node]),0))</f>
        <v>0.1613</v>
      </c>
      <c r="T17" s="162">
        <f t="array" ref="T17">INDEX(1000*disp[Rxx],MATCH(1,($C17=disp[Case])*(T$7=disp[Node]),0))</f>
        <v>-0.26340000000000002</v>
      </c>
      <c r="U17" s="162">
        <f t="array" ref="U17">INDEX(1000*disp[Ryy],MATCH(1,($C17=disp[Case])*(U$7=disp[Node]),0))</f>
        <v>0.50620000000000009</v>
      </c>
      <c r="V17" s="162">
        <f t="array" ref="V17">INDEX(1000*disp[Rzz],MATCH(1,($C17=disp[Case])*(V$7=disp[Node]),0))</f>
        <v>0.12689999999999999</v>
      </c>
      <c r="W17" s="162">
        <f t="array" ref="W17">INDEX(1000*disp[Rxx],MATCH(1,($C17=disp[Case])*(W$7=disp[Node]),0))</f>
        <v>-4.4240000000000002E-2</v>
      </c>
      <c r="X17" s="162">
        <f t="array" ref="X17">INDEX(1000*disp[Ryy],MATCH(1,($C17=disp[Case])*(X$7=disp[Node]),0))</f>
        <v>-0.1988</v>
      </c>
      <c r="Y17" s="162">
        <f t="array" ref="Y17">INDEX(1000*disp[Rzz],MATCH(1,($C17=disp[Case])*(Y$7=disp[Node]),0))</f>
        <v>-0.16239999999999999</v>
      </c>
      <c r="Z17" s="162">
        <f t="array" ref="Z17">INDEX(1000*disp[Rxx],MATCH(1,($C17=disp[Case])*(Z$7=disp[Node]),0))</f>
        <v>-6.1389999999999993E-2</v>
      </c>
      <c r="AA17" s="162">
        <f t="array" ref="AA17">INDEX(1000*disp[Ryy],MATCH(1,($C17=disp[Case])*(AA$7=disp[Node]),0))</f>
        <v>-0.12740000000000001</v>
      </c>
      <c r="AB17" s="162">
        <f t="array" ref="AB17">INDEX(1000*disp[Rzz],MATCH(1,($C17=disp[Case])*(AB$7=disp[Node]),0))</f>
        <v>-8.4330000000000002E-2</v>
      </c>
      <c r="AC17" s="123"/>
      <c r="AF17" s="123"/>
      <c r="AG17" s="123"/>
    </row>
    <row r="18" spans="1:33">
      <c r="A18" s="110" t="s">
        <v>103</v>
      </c>
      <c r="B18" s="110" t="s">
        <v>86</v>
      </c>
      <c r="C18" s="111" t="s">
        <v>106</v>
      </c>
      <c r="D18" s="111" t="str">
        <f>INDEX(cases[Name],MATCH(C18,cases[Case],0))</f>
        <v>Wind x south: no traffic, up</v>
      </c>
      <c r="E18" s="162">
        <f t="array" ref="E18">INDEX(1*disp[Ux],MATCH(1,($C18=disp[Case])*(E$7=disp[Node]),0))</f>
        <v>-4.6030000000000001E-2</v>
      </c>
      <c r="F18" s="162">
        <f t="array" ref="F18">INDEX(1*disp[Uy],MATCH(1,($C18=disp[Case])*(F$7=disp[Node]),0))</f>
        <v>2.2390000000000001E-3</v>
      </c>
      <c r="G18" s="162">
        <f t="array" ref="G18">INDEX(1*disp[Uz],MATCH(1,($C18=disp[Case])*(G$7=disp[Node]),0))</f>
        <v>7.9239999999999988E-3</v>
      </c>
      <c r="H18" s="162">
        <f t="array" ref="H18">INDEX(1*disp[Ux],MATCH(1,($C18=disp[Case])*(H$7=disp[Node]),0))</f>
        <v>-7.7539999999999996</v>
      </c>
      <c r="I18" s="162">
        <f t="array" ref="I18">INDEX(1*disp[Uy],MATCH(1,($C18=disp[Case])*(I$7=disp[Node]),0))</f>
        <v>1.3939999999999999</v>
      </c>
      <c r="J18" s="162">
        <f t="array" ref="J18">INDEX(1*disp[Uz],MATCH(1,($C18=disp[Case])*(J$7=disp[Node]),0))</f>
        <v>1.018E-2</v>
      </c>
      <c r="K18" s="162">
        <f t="array" ref="K18">INDEX(1*disp[Ux],MATCH(1,($C18=disp[Case])*(K$7=disp[Node]),0))</f>
        <v>-15.53</v>
      </c>
      <c r="L18" s="162">
        <f t="array" ref="L18">INDEX(1*disp[Uy],MATCH(1,($C18=disp[Case])*(L$7=disp[Node]),0))</f>
        <v>-2.2390000000000001E-3</v>
      </c>
      <c r="M18" s="162">
        <f t="array" ref="M18">INDEX(1*disp[Uz],MATCH(1,($C18=disp[Case])*(M$7=disp[Node]),0))</f>
        <v>1.3780000000000001E-2</v>
      </c>
      <c r="N18" s="162">
        <f t="array" ref="N18">INDEX(1*disp[Ux],MATCH(1,($C18=disp[Case])*(N$7=disp[Node]),0))</f>
        <v>-12.13</v>
      </c>
      <c r="O18" s="162">
        <f t="array" ref="O18">INDEX(1*disp[Uy],MATCH(1,($C18=disp[Case])*(O$7=disp[Node]),0))</f>
        <v>-0.31459999999999999</v>
      </c>
      <c r="P18" s="162">
        <f t="array" ref="P18">INDEX(1*disp[Uz],MATCH(1,($C18=disp[Case])*(P$7=disp[Node]),0))</f>
        <v>1.1520000000000001E-2</v>
      </c>
      <c r="Q18" s="162">
        <f t="array" ref="Q18">INDEX(1000*disp[Rxx],MATCH(1,($C18=disp[Case])*(Q$7=disp[Node]),0))</f>
        <v>-0.22269999999999998</v>
      </c>
      <c r="R18" s="162">
        <f t="array" ref="R18">INDEX(1000*disp[Ryy],MATCH(1,($C18=disp[Case])*(R$7=disp[Node]),0))</f>
        <v>-1.1739999999999999</v>
      </c>
      <c r="S18" s="162">
        <f t="array" ref="S18">INDEX(1000*disp[Rzz],MATCH(1,($C18=disp[Case])*(S$7=disp[Node]),0))</f>
        <v>-0.1613</v>
      </c>
      <c r="T18" s="162">
        <f t="array" ref="T18">INDEX(1000*disp[Rxx],MATCH(1,($C18=disp[Case])*(T$7=disp[Node]),0))</f>
        <v>0.26340000000000002</v>
      </c>
      <c r="U18" s="162">
        <f t="array" ref="U18">INDEX(1000*disp[Ryy],MATCH(1,($C18=disp[Case])*(U$7=disp[Node]),0))</f>
        <v>-0.50620000000000009</v>
      </c>
      <c r="V18" s="162">
        <f t="array" ref="V18">INDEX(1000*disp[Rzz],MATCH(1,($C18=disp[Case])*(V$7=disp[Node]),0))</f>
        <v>-0.12689999999999999</v>
      </c>
      <c r="W18" s="162">
        <f t="array" ref="W18">INDEX(1000*disp[Rxx],MATCH(1,($C18=disp[Case])*(W$7=disp[Node]),0))</f>
        <v>4.4240000000000002E-2</v>
      </c>
      <c r="X18" s="162">
        <f t="array" ref="X18">INDEX(1000*disp[Ryy],MATCH(1,($C18=disp[Case])*(X$7=disp[Node]),0))</f>
        <v>0.1988</v>
      </c>
      <c r="Y18" s="162">
        <f t="array" ref="Y18">INDEX(1000*disp[Rzz],MATCH(1,($C18=disp[Case])*(Y$7=disp[Node]),0))</f>
        <v>0.16239999999999999</v>
      </c>
      <c r="Z18" s="162">
        <f t="array" ref="Z18">INDEX(1000*disp[Rxx],MATCH(1,($C18=disp[Case])*(Z$7=disp[Node]),0))</f>
        <v>6.1389999999999993E-2</v>
      </c>
      <c r="AA18" s="162">
        <f t="array" ref="AA18">INDEX(1000*disp[Ryy],MATCH(1,($C18=disp[Case])*(AA$7=disp[Node]),0))</f>
        <v>0.12740000000000001</v>
      </c>
      <c r="AB18" s="162">
        <f t="array" ref="AB18">INDEX(1000*disp[Rzz],MATCH(1,($C18=disp[Case])*(AB$7=disp[Node]),0))</f>
        <v>8.4330000000000002E-2</v>
      </c>
      <c r="AC18" s="123"/>
      <c r="AF18" s="123"/>
      <c r="AG18" s="123"/>
    </row>
    <row r="19" spans="1:33">
      <c r="A19" s="110" t="s">
        <v>103</v>
      </c>
      <c r="B19" s="110" t="s">
        <v>86</v>
      </c>
      <c r="C19" s="111" t="s">
        <v>107</v>
      </c>
      <c r="D19" s="111" t="str">
        <f>INDEX(cases[Name],MATCH(C19,cases[Case],0))</f>
        <v>Wind x south: no traffic, down</v>
      </c>
      <c r="E19" s="162">
        <f t="array" ref="E19">INDEX(1*disp[Ux],MATCH(1,($C19=disp[Case])*(E$7=disp[Node]),0))</f>
        <v>-4.6030000000000001E-2</v>
      </c>
      <c r="F19" s="162">
        <f t="array" ref="F19">INDEX(1*disp[Uy],MATCH(1,($C19=disp[Case])*(F$7=disp[Node]),0))</f>
        <v>2.2390000000000001E-3</v>
      </c>
      <c r="G19" s="162">
        <f t="array" ref="G19">INDEX(1*disp[Uz],MATCH(1,($C19=disp[Case])*(G$7=disp[Node]),0))</f>
        <v>-1.3780000000000001E-2</v>
      </c>
      <c r="H19" s="162">
        <f t="array" ref="H19">INDEX(1*disp[Ux],MATCH(1,($C19=disp[Case])*(H$7=disp[Node]),0))</f>
        <v>-7.7529999999999992</v>
      </c>
      <c r="I19" s="162">
        <f t="array" ref="I19">INDEX(1*disp[Uy],MATCH(1,($C19=disp[Case])*(I$7=disp[Node]),0))</f>
        <v>0.35160000000000002</v>
      </c>
      <c r="J19" s="162">
        <f t="array" ref="J19">INDEX(1*disp[Uz],MATCH(1,($C19=disp[Case])*(J$7=disp[Node]),0))</f>
        <v>-1.1520000000000001E-2</v>
      </c>
      <c r="K19" s="162">
        <f t="array" ref="K19">INDEX(1*disp[Ux],MATCH(1,($C19=disp[Case])*(K$7=disp[Node]),0))</f>
        <v>-3.1240000000000001</v>
      </c>
      <c r="L19" s="162">
        <f t="array" ref="L19">INDEX(1*disp[Uy],MATCH(1,($C19=disp[Case])*(L$7=disp[Node]),0))</f>
        <v>-2.2390000000000001E-3</v>
      </c>
      <c r="M19" s="162">
        <f t="array" ref="M19">INDEX(1*disp[Uz],MATCH(1,($C19=disp[Case])*(M$7=disp[Node]),0))</f>
        <v>-7.9239999999999988E-3</v>
      </c>
      <c r="N19" s="162">
        <f t="array" ref="N19">INDEX(1*disp[Ux],MATCH(1,($C19=disp[Case])*(N$7=disp[Node]),0))</f>
        <v>0.2732</v>
      </c>
      <c r="O19" s="162">
        <f t="array" ref="O19">INDEX(1*disp[Uy],MATCH(1,($C19=disp[Case])*(O$7=disp[Node]),0))</f>
        <v>-1.357</v>
      </c>
      <c r="P19" s="162">
        <f t="array" ref="P19">INDEX(1*disp[Uz],MATCH(1,($C19=disp[Case])*(P$7=disp[Node]),0))</f>
        <v>-1.018E-2</v>
      </c>
      <c r="Q19" s="162">
        <f t="array" ref="Q19">INDEX(1000*disp[Rxx],MATCH(1,($C19=disp[Case])*(Q$7=disp[Node]),0))</f>
        <v>-6.3079999999999994E-4</v>
      </c>
      <c r="R19" s="162">
        <f t="array" ref="R19">INDEX(1000*disp[Ryy],MATCH(1,($C19=disp[Case])*(R$7=disp[Node]),0))</f>
        <v>-0.52510000000000001</v>
      </c>
      <c r="S19" s="162">
        <f t="array" ref="S19">INDEX(1000*disp[Rzz],MATCH(1,($C19=disp[Case])*(S$7=disp[Node]),0))</f>
        <v>-0.1173</v>
      </c>
      <c r="T19" s="162">
        <f t="array" ref="T19">INDEX(1000*disp[Rxx],MATCH(1,($C19=disp[Case])*(T$7=disp[Node]),0))</f>
        <v>4.1369999999999997E-2</v>
      </c>
      <c r="U19" s="162">
        <f t="array" ref="U19">INDEX(1000*disp[Ryy],MATCH(1,($C19=disp[Case])*(U$7=disp[Node]),0))</f>
        <v>0.14249999999999999</v>
      </c>
      <c r="V19" s="162">
        <f t="array" ref="V19">INDEX(1000*disp[Rzz],MATCH(1,($C19=disp[Case])*(V$7=disp[Node]),0))</f>
        <v>-0.1709</v>
      </c>
      <c r="W19" s="162">
        <f t="array" ref="W19">INDEX(1000*disp[Rxx],MATCH(1,($C19=disp[Case])*(W$7=disp[Node]),0))</f>
        <v>0.26630000000000004</v>
      </c>
      <c r="X19" s="162">
        <f t="array" ref="X19">INDEX(1000*disp[Ryy],MATCH(1,($C19=disp[Case])*(X$7=disp[Node]),0))</f>
        <v>-0.45</v>
      </c>
      <c r="Y19" s="162">
        <f t="array" ref="Y19">INDEX(1000*disp[Rzz],MATCH(1,($C19=disp[Case])*(Y$7=disp[Node]),0))</f>
        <v>0.11849999999999999</v>
      </c>
      <c r="Z19" s="162">
        <f t="array" ref="Z19">INDEX(1000*disp[Rxx],MATCH(1,($C19=disp[Case])*(Z$7=disp[Node]),0))</f>
        <v>-0.16070000000000001</v>
      </c>
      <c r="AA19" s="162">
        <f t="array" ref="AA19">INDEX(1000*disp[Ryy],MATCH(1,($C19=disp[Case])*(AA$7=disp[Node]),0))</f>
        <v>-0.52139999999999997</v>
      </c>
      <c r="AB19" s="162">
        <f t="array" ref="AB19">INDEX(1000*disp[Rzz],MATCH(1,($C19=disp[Case])*(AB$7=disp[Node]),0))</f>
        <v>0.1283</v>
      </c>
    </row>
    <row r="20" spans="1:33">
      <c r="A20" s="110" t="s">
        <v>103</v>
      </c>
      <c r="B20" s="110" t="s">
        <v>86</v>
      </c>
      <c r="C20" s="111" t="s">
        <v>108</v>
      </c>
      <c r="D20" s="111" t="str">
        <f>INDEX(cases[Name],MATCH(C20,cases[Case],0))</f>
        <v>Wind y west: no traffic, up</v>
      </c>
      <c r="E20" s="162">
        <f t="array" ref="E20">INDEX(1*disp[Ux],MATCH(1,($C20=disp[Case])*(E$7=disp[Node]),0))</f>
        <v>0</v>
      </c>
      <c r="F20" s="162">
        <f t="array" ref="F20">INDEX(1*disp[Uy],MATCH(1,($C20=disp[Case])*(F$7=disp[Node]),0))</f>
        <v>4.147E-2</v>
      </c>
      <c r="G20" s="162">
        <f t="array" ref="G20">INDEX(1*disp[Uz],MATCH(1,($C20=disp[Case])*(G$7=disp[Node]),0))</f>
        <v>-1.5679999999999999E-2</v>
      </c>
      <c r="H20" s="162">
        <f t="array" ref="H20">INDEX(1*disp[Ux],MATCH(1,($C20=disp[Case])*(H$7=disp[Node]),0))</f>
        <v>31.67</v>
      </c>
      <c r="I20" s="162">
        <f t="array" ref="I20">INDEX(1*disp[Uy],MATCH(1,($C20=disp[Case])*(I$7=disp[Node]),0))</f>
        <v>11.07</v>
      </c>
      <c r="J20" s="162">
        <f t="array" ref="J20">INDEX(1*disp[Uz],MATCH(1,($C20=disp[Case])*(J$7=disp[Node]),0))</f>
        <v>3.739E-2</v>
      </c>
      <c r="K20" s="162">
        <f t="array" ref="K20">INDEX(1*disp[Ux],MATCH(1,($C20=disp[Case])*(K$7=disp[Node]),0))</f>
        <v>25.42</v>
      </c>
      <c r="L20" s="162">
        <f t="array" ref="L20">INDEX(1*disp[Uy],MATCH(1,($C20=disp[Case])*(L$7=disp[Node]),0))</f>
        <v>4.147E-2</v>
      </c>
      <c r="M20" s="162">
        <f t="array" ref="M20">INDEX(1*disp[Uz],MATCH(1,($C20=disp[Case])*(M$7=disp[Node]),0))</f>
        <v>-1.5679999999999999E-2</v>
      </c>
      <c r="N20" s="162">
        <f t="array" ref="N20">INDEX(1*disp[Ux],MATCH(1,($C20=disp[Case])*(N$7=disp[Node]),0))</f>
        <v>-6.2479999999999993</v>
      </c>
      <c r="O20" s="162">
        <f t="array" ref="O20">INDEX(1*disp[Uy],MATCH(1,($C20=disp[Case])*(O$7=disp[Node]),0))</f>
        <v>11.07</v>
      </c>
      <c r="P20" s="162">
        <f t="array" ref="P20">INDEX(1*disp[Uz],MATCH(1,($C20=disp[Case])*(P$7=disp[Node]),0))</f>
        <v>3.739E-2</v>
      </c>
      <c r="Q20" s="162">
        <f t="array" ref="Q20">INDEX(1000*disp[Rxx],MATCH(1,($C20=disp[Case])*(Q$7=disp[Node]),0))</f>
        <v>-2.4459999999999997</v>
      </c>
      <c r="R20" s="162">
        <f t="array" ref="R20">INDEX(1000*disp[Ryy],MATCH(1,($C20=disp[Case])*(R$7=disp[Node]),0))</f>
        <v>0.10009999999999999</v>
      </c>
      <c r="S20" s="162">
        <f t="array" ref="S20">INDEX(1000*disp[Rzz],MATCH(1,($C20=disp[Case])*(S$7=disp[Node]),0))</f>
        <v>1.589</v>
      </c>
      <c r="T20" s="162">
        <f t="array" ref="T20">INDEX(1000*disp[Rxx],MATCH(1,($C20=disp[Case])*(T$7=disp[Node]),0))</f>
        <v>2.487E-2</v>
      </c>
      <c r="U20" s="162">
        <f t="array" ref="U20">INDEX(1000*disp[Ryy],MATCH(1,($C20=disp[Case])*(U$7=disp[Node]),0))</f>
        <v>-0.74639999999999995</v>
      </c>
      <c r="V20" s="162">
        <f t="array" ref="V20">INDEX(1000*disp[Rzz],MATCH(1,($C20=disp[Case])*(V$7=disp[Node]),0))</f>
        <v>1.08</v>
      </c>
      <c r="W20" s="162">
        <f t="array" ref="W20">INDEX(1000*disp[Rxx],MATCH(1,($C20=disp[Case])*(W$7=disp[Node]),0))</f>
        <v>-2.4450000000000003</v>
      </c>
      <c r="X20" s="162">
        <f t="array" ref="X20">INDEX(1000*disp[Ryy],MATCH(1,($C20=disp[Case])*(X$7=disp[Node]),0))</f>
        <v>-0.10009999999999999</v>
      </c>
      <c r="Y20" s="162">
        <f t="array" ref="Y20">INDEX(1000*disp[Rzz],MATCH(1,($C20=disp[Case])*(Y$7=disp[Node]),0))</f>
        <v>-1.589</v>
      </c>
      <c r="Z20" s="162">
        <f t="array" ref="Z20">INDEX(1000*disp[Rxx],MATCH(1,($C20=disp[Case])*(Z$7=disp[Node]),0))</f>
        <v>2.4590000000000001E-2</v>
      </c>
      <c r="AA20" s="162">
        <f t="array" ref="AA20">INDEX(1000*disp[Ryy],MATCH(1,($C20=disp[Case])*(AA$7=disp[Node]),0))</f>
        <v>0.74639999999999995</v>
      </c>
      <c r="AB20" s="162">
        <f t="array" ref="AB20">INDEX(1000*disp[Rzz],MATCH(1,($C20=disp[Case])*(AB$7=disp[Node]),0))</f>
        <v>-1.081</v>
      </c>
    </row>
    <row r="21" spans="1:33" s="102" customFormat="1">
      <c r="A21" s="110" t="s">
        <v>103</v>
      </c>
      <c r="B21" s="110" t="s">
        <v>86</v>
      </c>
      <c r="C21" s="111" t="s">
        <v>109</v>
      </c>
      <c r="D21" s="111" t="str">
        <f>INDEX(cases[Name],MATCH(C21,cases[Case],0))</f>
        <v>Wind y west: no traffic, down</v>
      </c>
      <c r="E21" s="162">
        <f t="array" ref="E21">INDEX(1*disp[Ux],MATCH(1,($C21=disp[Case])*(E$7=disp[Node]),0))</f>
        <v>-1.355E-12</v>
      </c>
      <c r="F21" s="162">
        <f t="array" ref="F21">INDEX(1*disp[Uy],MATCH(1,($C21=disp[Case])*(F$7=disp[Node]),0))</f>
        <v>4.147E-2</v>
      </c>
      <c r="G21" s="162">
        <f t="array" ref="G21">INDEX(1*disp[Uz],MATCH(1,($C21=disp[Case])*(G$7=disp[Node]),0))</f>
        <v>-3.739E-2</v>
      </c>
      <c r="H21" s="162">
        <f t="array" ref="H21">INDEX(1*disp[Ux],MATCH(1,($C21=disp[Case])*(H$7=disp[Node]),0))</f>
        <v>31.67</v>
      </c>
      <c r="I21" s="162">
        <f t="array" ref="I21">INDEX(1*disp[Uy],MATCH(1,($C21=disp[Case])*(I$7=disp[Node]),0))</f>
        <v>10.029999999999999</v>
      </c>
      <c r="J21" s="162">
        <f t="array" ref="J21">INDEX(1*disp[Uz],MATCH(1,($C21=disp[Case])*(J$7=disp[Node]),0))</f>
        <v>1.5679999999999999E-2</v>
      </c>
      <c r="K21" s="162">
        <f t="array" ref="K21">INDEX(1*disp[Ux],MATCH(1,($C21=disp[Case])*(K$7=disp[Node]),0))</f>
        <v>37.83</v>
      </c>
      <c r="L21" s="162">
        <f t="array" ref="L21">INDEX(1*disp[Uy],MATCH(1,($C21=disp[Case])*(L$7=disp[Node]),0))</f>
        <v>4.147E-2</v>
      </c>
      <c r="M21" s="162">
        <f t="array" ref="M21">INDEX(1*disp[Uz],MATCH(1,($C21=disp[Case])*(M$7=disp[Node]),0))</f>
        <v>-3.739E-2</v>
      </c>
      <c r="N21" s="162">
        <f t="array" ref="N21">INDEX(1*disp[Ux],MATCH(1,($C21=disp[Case])*(N$7=disp[Node]),0))</f>
        <v>6.1560000000000006</v>
      </c>
      <c r="O21" s="162">
        <f t="array" ref="O21">INDEX(1*disp[Uy],MATCH(1,($C21=disp[Case])*(O$7=disp[Node]),0))</f>
        <v>10.029999999999999</v>
      </c>
      <c r="P21" s="162">
        <f t="array" ref="P21">INDEX(1*disp[Uz],MATCH(1,($C21=disp[Case])*(P$7=disp[Node]),0))</f>
        <v>1.5679999999999999E-2</v>
      </c>
      <c r="Q21" s="162">
        <f t="array" ref="Q21">INDEX(1000*disp[Rxx],MATCH(1,($C21=disp[Case])*(Q$7=disp[Node]),0))</f>
        <v>-2.2239999999999998</v>
      </c>
      <c r="R21" s="162">
        <f t="array" ref="R21">INDEX(1000*disp[Ryy],MATCH(1,($C21=disp[Case])*(R$7=disp[Node]),0))</f>
        <v>0.74880000000000002</v>
      </c>
      <c r="S21" s="162">
        <f t="array" ref="S21">INDEX(1000*disp[Rzz],MATCH(1,($C21=disp[Case])*(S$7=disp[Node]),0))</f>
        <v>1.633</v>
      </c>
      <c r="T21" s="162">
        <f t="array" ref="T21">INDEX(1000*disp[Rxx],MATCH(1,($C21=disp[Case])*(T$7=disp[Node]),0))</f>
        <v>-0.19719999999999999</v>
      </c>
      <c r="U21" s="162">
        <f t="array" ref="U21">INDEX(1000*disp[Ryy],MATCH(1,($C21=disp[Case])*(U$7=disp[Node]),0))</f>
        <v>-9.7659999999999997E-2</v>
      </c>
      <c r="V21" s="162">
        <f t="array" ref="V21">INDEX(1000*disp[Rzz],MATCH(1,($C21=disp[Case])*(V$7=disp[Node]),0))</f>
        <v>1.036</v>
      </c>
      <c r="W21" s="162">
        <f t="array" ref="W21">INDEX(1000*disp[Rxx],MATCH(1,($C21=disp[Case])*(W$7=disp[Node]),0))</f>
        <v>-2.2230000000000003</v>
      </c>
      <c r="X21" s="162">
        <f t="array" ref="X21">INDEX(1000*disp[Ryy],MATCH(1,($C21=disp[Case])*(X$7=disp[Node]),0))</f>
        <v>-0.74880000000000002</v>
      </c>
      <c r="Y21" s="162">
        <f t="array" ref="Y21">INDEX(1000*disp[Rzz],MATCH(1,($C21=disp[Case])*(Y$7=disp[Node]),0))</f>
        <v>-1.633</v>
      </c>
      <c r="Z21" s="162">
        <f t="array" ref="Z21">INDEX(1000*disp[Rxx],MATCH(1,($C21=disp[Case])*(Z$7=disp[Node]),0))</f>
        <v>-0.19750000000000001</v>
      </c>
      <c r="AA21" s="162">
        <f t="array" ref="AA21">INDEX(1000*disp[Ryy],MATCH(1,($C21=disp[Case])*(AA$7=disp[Node]),0))</f>
        <v>9.7650000000000001E-2</v>
      </c>
      <c r="AB21" s="162">
        <f t="array" ref="AB21">INDEX(1000*disp[Rzz],MATCH(1,($C21=disp[Case])*(AB$7=disp[Node]),0))</f>
        <v>-1.0369999999999999</v>
      </c>
    </row>
    <row r="22" spans="1:33" s="102" customFormat="1" ht="13.5" customHeight="1">
      <c r="A22" s="110" t="s">
        <v>103</v>
      </c>
      <c r="B22" s="110" t="s">
        <v>86</v>
      </c>
      <c r="C22" s="111" t="s">
        <v>110</v>
      </c>
      <c r="D22" s="111" t="str">
        <f>INDEX(cases[Name],MATCH(C22,cases[Case],0))</f>
        <v>Wind y east: no traffic, up</v>
      </c>
      <c r="E22" s="162">
        <f t="array" ref="E22">INDEX(1*disp[Ux],MATCH(1,($C22=disp[Case])*(E$7=disp[Node]),0))</f>
        <v>0</v>
      </c>
      <c r="F22" s="162">
        <f t="array" ref="F22">INDEX(1*disp[Uy],MATCH(1,($C22=disp[Case])*(F$7=disp[Node]),0))</f>
        <v>-4.147E-2</v>
      </c>
      <c r="G22" s="162">
        <f t="array" ref="G22">INDEX(1*disp[Uz],MATCH(1,($C22=disp[Case])*(G$7=disp[Node]),0))</f>
        <v>3.739E-2</v>
      </c>
      <c r="H22" s="162">
        <f t="array" ref="H22">INDEX(1*disp[Ux],MATCH(1,($C22=disp[Case])*(H$7=disp[Node]),0))</f>
        <v>-31.67</v>
      </c>
      <c r="I22" s="162">
        <f t="array" ref="I22">INDEX(1*disp[Uy],MATCH(1,($C22=disp[Case])*(I$7=disp[Node]),0))</f>
        <v>-9.9339999999999993</v>
      </c>
      <c r="J22" s="162">
        <f t="array" ref="J22">INDEX(1*disp[Uz],MATCH(1,($C22=disp[Case])*(J$7=disp[Node]),0))</f>
        <v>-1.5679999999999999E-2</v>
      </c>
      <c r="K22" s="162">
        <f t="array" ref="K22">INDEX(1*disp[Ux],MATCH(1,($C22=disp[Case])*(K$7=disp[Node]),0))</f>
        <v>-37.85</v>
      </c>
      <c r="L22" s="162">
        <f t="array" ref="L22">INDEX(1*disp[Uy],MATCH(1,($C22=disp[Case])*(L$7=disp[Node]),0))</f>
        <v>-4.147E-2</v>
      </c>
      <c r="M22" s="162">
        <f t="array" ref="M22">INDEX(1*disp[Uz],MATCH(1,($C22=disp[Case])*(M$7=disp[Node]),0))</f>
        <v>3.739E-2</v>
      </c>
      <c r="N22" s="162">
        <f t="array" ref="N22">INDEX(1*disp[Ux],MATCH(1,($C22=disp[Case])*(N$7=disp[Node]),0))</f>
        <v>-6.181</v>
      </c>
      <c r="O22" s="162">
        <f t="array" ref="O22">INDEX(1*disp[Uy],MATCH(1,($C22=disp[Case])*(O$7=disp[Node]),0))</f>
        <v>-9.9320000000000004</v>
      </c>
      <c r="P22" s="162">
        <f t="array" ref="P22">INDEX(1*disp[Uz],MATCH(1,($C22=disp[Case])*(P$7=disp[Node]),0))</f>
        <v>-1.5679999999999999E-2</v>
      </c>
      <c r="Q22" s="162">
        <f t="array" ref="Q22">INDEX(1000*disp[Rxx],MATCH(1,($C22=disp[Case])*(Q$7=disp[Node]),0))</f>
        <v>2.2120000000000002</v>
      </c>
      <c r="R22" s="162">
        <f t="array" ref="R22">INDEX(1000*disp[Ryy],MATCH(1,($C22=disp[Case])*(R$7=disp[Node]),0))</f>
        <v>-0.74929999999999997</v>
      </c>
      <c r="S22" s="162">
        <f t="array" ref="S22">INDEX(1000*disp[Rzz],MATCH(1,($C22=disp[Case])*(S$7=disp[Node]),0))</f>
        <v>-1.639</v>
      </c>
      <c r="T22" s="162">
        <f t="array" ref="T22">INDEX(1000*disp[Rxx],MATCH(1,($C22=disp[Case])*(T$7=disp[Node]),0))</f>
        <v>0.20829999999999999</v>
      </c>
      <c r="U22" s="162">
        <f t="array" ref="U22">INDEX(1000*disp[Ryy],MATCH(1,($C22=disp[Case])*(U$7=disp[Node]),0))</f>
        <v>9.7200000000000009E-2</v>
      </c>
      <c r="V22" s="162">
        <f t="array" ref="V22">INDEX(1000*disp[Rzz],MATCH(1,($C22=disp[Case])*(V$7=disp[Node]),0))</f>
        <v>-1.03</v>
      </c>
      <c r="W22" s="162">
        <f t="array" ref="W22">INDEX(1000*disp[Rxx],MATCH(1,($C22=disp[Case])*(W$7=disp[Node]),0))</f>
        <v>2.2120000000000002</v>
      </c>
      <c r="X22" s="162">
        <f t="array" ref="X22">INDEX(1000*disp[Ryy],MATCH(1,($C22=disp[Case])*(X$7=disp[Node]),0))</f>
        <v>0.74929999999999997</v>
      </c>
      <c r="Y22" s="162">
        <f t="array" ref="Y22">INDEX(1000*disp[Rzz],MATCH(1,($C22=disp[Case])*(Y$7=disp[Node]),0))</f>
        <v>1.639</v>
      </c>
      <c r="Z22" s="162">
        <f t="array" ref="Z22">INDEX(1000*disp[Rxx],MATCH(1,($C22=disp[Case])*(Z$7=disp[Node]),0))</f>
        <v>0.20860000000000001</v>
      </c>
      <c r="AA22" s="162">
        <f t="array" ref="AA22">INDEX(1000*disp[Ryy],MATCH(1,($C22=disp[Case])*(AA$7=disp[Node]),0))</f>
        <v>-9.7220000000000001E-2</v>
      </c>
      <c r="AB22" s="162">
        <f t="array" ref="AB22">INDEX(1000*disp[Rzz],MATCH(1,($C22=disp[Case])*(AB$7=disp[Node]),0))</f>
        <v>1.03</v>
      </c>
    </row>
    <row r="23" spans="1:33" s="102" customFormat="1" ht="14.45" customHeight="1">
      <c r="A23" s="110" t="s">
        <v>103</v>
      </c>
      <c r="B23" s="110" t="s">
        <v>86</v>
      </c>
      <c r="C23" s="111" t="s">
        <v>111</v>
      </c>
      <c r="D23" s="111" t="str">
        <f>INDEX(cases[Name],MATCH(C23,cases[Case],0))</f>
        <v>Wind y east: no traffic, down</v>
      </c>
      <c r="E23" s="162">
        <f t="array" ref="E23">INDEX(1*disp[Ux],MATCH(1,($C23=disp[Case])*(E$7=disp[Node]),0))</f>
        <v>0</v>
      </c>
      <c r="F23" s="162">
        <f t="array" ref="F23">INDEX(1*disp[Uy],MATCH(1,($C23=disp[Case])*(F$7=disp[Node]),0))</f>
        <v>-4.147E-2</v>
      </c>
      <c r="G23" s="162">
        <f t="array" ref="G23">INDEX(1*disp[Uz],MATCH(1,($C23=disp[Case])*(G$7=disp[Node]),0))</f>
        <v>1.5679999999999999E-2</v>
      </c>
      <c r="H23" s="162">
        <f t="array" ref="H23">INDEX(1*disp[Ux],MATCH(1,($C23=disp[Case])*(H$7=disp[Node]),0))</f>
        <v>-31.67</v>
      </c>
      <c r="I23" s="162">
        <f t="array" ref="I23">INDEX(1*disp[Uy],MATCH(1,($C23=disp[Case])*(I$7=disp[Node]),0))</f>
        <v>-10.98</v>
      </c>
      <c r="J23" s="162">
        <f t="array" ref="J23">INDEX(1*disp[Uz],MATCH(1,($C23=disp[Case])*(J$7=disp[Node]),0))</f>
        <v>-3.739E-2</v>
      </c>
      <c r="K23" s="162">
        <f t="array" ref="K23">INDEX(1*disp[Ux],MATCH(1,($C23=disp[Case])*(K$7=disp[Node]),0))</f>
        <v>-25.45</v>
      </c>
      <c r="L23" s="162">
        <f t="array" ref="L23">INDEX(1*disp[Uy],MATCH(1,($C23=disp[Case])*(L$7=disp[Node]),0))</f>
        <v>-4.147E-2</v>
      </c>
      <c r="M23" s="162">
        <f t="array" ref="M23">INDEX(1*disp[Uz],MATCH(1,($C23=disp[Case])*(M$7=disp[Node]),0))</f>
        <v>1.5679999999999999E-2</v>
      </c>
      <c r="N23" s="162">
        <f t="array" ref="N23">INDEX(1*disp[Ux],MATCH(1,($C23=disp[Case])*(N$7=disp[Node]),0))</f>
        <v>6.2229999999999999</v>
      </c>
      <c r="O23" s="162">
        <f t="array" ref="O23">INDEX(1*disp[Uy],MATCH(1,($C23=disp[Case])*(O$7=disp[Node]),0))</f>
        <v>-10.97</v>
      </c>
      <c r="P23" s="162">
        <f t="array" ref="P23">INDEX(1*disp[Uz],MATCH(1,($C23=disp[Case])*(P$7=disp[Node]),0))</f>
        <v>-3.739E-2</v>
      </c>
      <c r="Q23" s="162">
        <f t="array" ref="Q23">INDEX(1000*disp[Rxx],MATCH(1,($C23=disp[Case])*(Q$7=disp[Node]),0))</f>
        <v>2.4350000000000001</v>
      </c>
      <c r="R23" s="162">
        <f t="array" ref="R23">INDEX(1000*disp[Ryy],MATCH(1,($C23=disp[Case])*(R$7=disp[Node]),0))</f>
        <v>-0.10050000000000001</v>
      </c>
      <c r="S23" s="162">
        <f t="array" ref="S23">INDEX(1000*disp[Rzz],MATCH(1,($C23=disp[Case])*(S$7=disp[Node]),0))</f>
        <v>-1.595</v>
      </c>
      <c r="T23" s="162">
        <f t="array" ref="T23">INDEX(1000*disp[Rxx],MATCH(1,($C23=disp[Case])*(T$7=disp[Node]),0))</f>
        <v>-1.3720000000000001E-2</v>
      </c>
      <c r="U23" s="162">
        <f t="array" ref="U23">INDEX(1000*disp[Ryy],MATCH(1,($C23=disp[Case])*(U$7=disp[Node]),0))</f>
        <v>0.74590000000000001</v>
      </c>
      <c r="V23" s="162">
        <f t="array" ref="V23">INDEX(1000*disp[Rzz],MATCH(1,($C23=disp[Case])*(V$7=disp[Node]),0))</f>
        <v>-1.0740000000000001</v>
      </c>
      <c r="W23" s="162">
        <f t="array" ref="W23">INDEX(1000*disp[Rxx],MATCH(1,($C23=disp[Case])*(W$7=disp[Node]),0))</f>
        <v>2.4340000000000002</v>
      </c>
      <c r="X23" s="162">
        <f t="array" ref="X23">INDEX(1000*disp[Ryy],MATCH(1,($C23=disp[Case])*(X$7=disp[Node]),0))</f>
        <v>0.10050000000000001</v>
      </c>
      <c r="Y23" s="162">
        <f t="array" ref="Y23">INDEX(1000*disp[Rzz],MATCH(1,($C23=disp[Case])*(Y$7=disp[Node]),0))</f>
        <v>1.595</v>
      </c>
      <c r="Z23" s="162">
        <f t="array" ref="Z23">INDEX(1000*disp[Rxx],MATCH(1,($C23=disp[Case])*(Z$7=disp[Node]),0))</f>
        <v>-1.345E-2</v>
      </c>
      <c r="AA23" s="162">
        <f t="array" ref="AA23">INDEX(1000*disp[Ryy],MATCH(1,($C23=disp[Case])*(AA$7=disp[Node]),0))</f>
        <v>-0.746</v>
      </c>
      <c r="AB23" s="162">
        <f t="array" ref="AB23">INDEX(1000*disp[Rzz],MATCH(1,($C23=disp[Case])*(AB$7=disp[Node]),0))</f>
        <v>1.0740000000000001</v>
      </c>
    </row>
    <row r="24" spans="1:33" s="102" customFormat="1">
      <c r="A24" s="110" t="s">
        <v>103</v>
      </c>
      <c r="B24" s="110" t="s">
        <v>86</v>
      </c>
      <c r="C24" s="111" t="s">
        <v>112</v>
      </c>
      <c r="D24" s="111" t="str">
        <f>INDEX(cases[Name],MATCH(C24,cases[Case],0))</f>
        <v>Wind x &amp; y west: no traffic, up</v>
      </c>
      <c r="E24" s="162">
        <f t="array" ref="E24">INDEX(1*disp[Ux],MATCH(1,($C24=disp[Case])*(E$7=disp[Node]),0))</f>
        <v>4.6030000000000001E-2</v>
      </c>
      <c r="F24" s="162">
        <f t="array" ref="F24">INDEX(1*disp[Uy],MATCH(1,($C24=disp[Case])*(F$7=disp[Node]),0))</f>
        <v>1.435E-2</v>
      </c>
      <c r="G24" s="162">
        <f t="array" ref="G24">INDEX(1*disp[Uz],MATCH(1,($C24=disp[Case])*(G$7=disp[Node]),0))</f>
        <v>3.1679999999999998E-3</v>
      </c>
      <c r="H24" s="162">
        <f t="array" ref="H24">INDEX(1*disp[Ux],MATCH(1,($C24=disp[Case])*(H$7=disp[Node]),0))</f>
        <v>20.420000000000002</v>
      </c>
      <c r="I24" s="162">
        <f t="array" ref="I24">INDEX(1*disp[Uy],MATCH(1,($C24=disp[Case])*(I$7=disp[Node]),0))</f>
        <v>3.8679999999999999</v>
      </c>
      <c r="J24" s="162">
        <f t="array" ref="J24">INDEX(1*disp[Uz],MATCH(1,($C24=disp[Case])*(J$7=disp[Node]),0))</f>
        <v>2.214E-2</v>
      </c>
      <c r="K24" s="162">
        <f t="array" ref="K24">INDEX(1*disp[Ux],MATCH(1,($C24=disp[Case])*(K$7=disp[Node]),0))</f>
        <v>15.78</v>
      </c>
      <c r="L24" s="162">
        <f t="array" ref="L24">INDEX(1*disp[Uy],MATCH(1,($C24=disp[Case])*(L$7=disp[Node]),0))</f>
        <v>1.883E-2</v>
      </c>
      <c r="M24" s="162">
        <f t="array" ref="M24">INDEX(1*disp[Uz],MATCH(1,($C24=disp[Case])*(M$7=disp[Node]),0))</f>
        <v>-2.6909999999999998E-3</v>
      </c>
      <c r="N24" s="162">
        <f t="array" ref="N24">INDEX(1*disp[Ux],MATCH(1,($C24=disp[Case])*(N$7=disp[Node]),0))</f>
        <v>-0.29149999999999998</v>
      </c>
      <c r="O24" s="162">
        <f t="array" ref="O24">INDEX(1*disp[Uy],MATCH(1,($C24=disp[Case])*(O$7=disp[Node]),0))</f>
        <v>5.5750000000000002</v>
      </c>
      <c r="P24" s="162">
        <f t="array" ref="P24">INDEX(1*disp[Uz],MATCH(1,($C24=disp[Case])*(P$7=disp[Node]),0))</f>
        <v>2.0799999999999999E-2</v>
      </c>
      <c r="Q24" s="162">
        <f t="array" ref="Q24">INDEX(1000*disp[Rxx],MATCH(1,($C24=disp[Case])*(Q$7=disp[Node]),0))</f>
        <v>-0.93320000000000003</v>
      </c>
      <c r="R24" s="162">
        <f t="array" ref="R24">INDEX(1000*disp[Ryy],MATCH(1,($C24=disp[Case])*(R$7=disp[Node]),0))</f>
        <v>0.69479999999999997</v>
      </c>
      <c r="S24" s="162">
        <f t="array" ref="S24">INDEX(1000*disp[Rzz],MATCH(1,($C24=disp[Case])*(S$7=disp[Node]),0))</f>
        <v>0.76170000000000015</v>
      </c>
      <c r="T24" s="162">
        <f t="array" ref="T24">INDEX(1000*disp[Rxx],MATCH(1,($C24=disp[Case])*(T$7=disp[Node]),0))</f>
        <v>-7.5840000000000005E-2</v>
      </c>
      <c r="U24" s="162">
        <f t="array" ref="U24">INDEX(1000*disp[Ryy],MATCH(1,($C24=disp[Case])*(U$7=disp[Node]),0))</f>
        <v>-0.31129999999999997</v>
      </c>
      <c r="V24" s="162">
        <f t="array" ref="V24">INDEX(1000*disp[Rzz],MATCH(1,($C24=disp[Case])*(V$7=disp[Node]),0))</f>
        <v>0.59420000000000006</v>
      </c>
      <c r="W24" s="162">
        <f t="array" ref="W24">INDEX(1000*disp[Rxx],MATCH(1,($C24=disp[Case])*(W$7=disp[Node]),0))</f>
        <v>-1.2</v>
      </c>
      <c r="X24" s="162">
        <f t="array" ref="X24">INDEX(1000*disp[Ryy],MATCH(1,($C24=disp[Case])*(X$7=disp[Node]),0))</f>
        <v>0.2802</v>
      </c>
      <c r="Y24" s="162">
        <f t="array" ref="Y24">INDEX(1000*disp[Rzz],MATCH(1,($C24=disp[Case])*(Y$7=disp[Node]),0))</f>
        <v>-0.76279999999999992</v>
      </c>
      <c r="Z24" s="162">
        <f t="array" ref="Z24">INDEX(1000*disp[Rxx],MATCH(1,($C24=disp[Case])*(Z$7=disp[Node]),0))</f>
        <v>0.12609999999999999</v>
      </c>
      <c r="AA24" s="162">
        <f t="array" ref="AA24">INDEX(1000*disp[Ryy],MATCH(1,($C24=disp[Case])*(AA$7=disp[Node]),0))</f>
        <v>0.69019999999999992</v>
      </c>
      <c r="AB24" s="162">
        <f t="array" ref="AB24">INDEX(1000*disp[Rzz],MATCH(1,($C24=disp[Case])*(AB$7=disp[Node]),0))</f>
        <v>-0.55169999999999997</v>
      </c>
    </row>
    <row r="25" spans="1:33">
      <c r="A25" s="110" t="s">
        <v>103</v>
      </c>
      <c r="B25" s="110" t="s">
        <v>86</v>
      </c>
      <c r="C25" s="111" t="s">
        <v>113</v>
      </c>
      <c r="D25" s="111" t="str">
        <f>INDEX(cases[Name],MATCH(C25,cases[Case],0))</f>
        <v>Wind x &amp; y west: no traffic, down</v>
      </c>
      <c r="E25" s="162">
        <f t="array" ref="E25">INDEX(1*disp[Ux],MATCH(1,($C25=disp[Case])*(E$7=disp[Node]),0))</f>
        <v>4.6030000000000001E-2</v>
      </c>
      <c r="F25" s="162">
        <f t="array" ref="F25">INDEX(1*disp[Uy],MATCH(1,($C25=disp[Case])*(F$7=disp[Node]),0))</f>
        <v>1.435E-2</v>
      </c>
      <c r="G25" s="162">
        <f t="array" ref="G25">INDEX(1*disp[Uz],MATCH(1,($C25=disp[Case])*(G$7=disp[Node]),0))</f>
        <v>-1.8540000000000001E-2</v>
      </c>
      <c r="H25" s="162">
        <f t="array" ref="H25">INDEX(1*disp[Ux],MATCH(1,($C25=disp[Case])*(H$7=disp[Node]),0))</f>
        <v>20.420000000000002</v>
      </c>
      <c r="I25" s="162">
        <f t="array" ref="I25">INDEX(1*disp[Uy],MATCH(1,($C25=disp[Case])*(I$7=disp[Node]),0))</f>
        <v>2.8250000000000002</v>
      </c>
      <c r="J25" s="162">
        <f t="array" ref="J25">INDEX(1*disp[Uz],MATCH(1,($C25=disp[Case])*(J$7=disp[Node]),0))</f>
        <v>4.303E-4</v>
      </c>
      <c r="K25" s="162">
        <f t="array" ref="K25">INDEX(1*disp[Ux],MATCH(1,($C25=disp[Case])*(K$7=disp[Node]),0))</f>
        <v>28.18</v>
      </c>
      <c r="L25" s="162">
        <f t="array" ref="L25">INDEX(1*disp[Uy],MATCH(1,($C25=disp[Case])*(L$7=disp[Node]),0))</f>
        <v>1.883E-2</v>
      </c>
      <c r="M25" s="162">
        <f t="array" ref="M25">INDEX(1*disp[Uz],MATCH(1,($C25=disp[Case])*(M$7=disp[Node]),0))</f>
        <v>-2.4400000000000002E-2</v>
      </c>
      <c r="N25" s="162">
        <f t="array" ref="N25">INDEX(1*disp[Ux],MATCH(1,($C25=disp[Case])*(N$7=disp[Node]),0))</f>
        <v>12.11</v>
      </c>
      <c r="O25" s="162">
        <f t="array" ref="O25">INDEX(1*disp[Uy],MATCH(1,($C25=disp[Case])*(O$7=disp[Node]),0))</f>
        <v>4.5330000000000004</v>
      </c>
      <c r="P25" s="162">
        <f t="array" ref="P25">INDEX(1*disp[Uz],MATCH(1,($C25=disp[Case])*(P$7=disp[Node]),0))</f>
        <v>-9.080999999999999E-4</v>
      </c>
      <c r="Q25" s="162">
        <f t="array" ref="Q25">INDEX(1000*disp[Rxx],MATCH(1,($C25=disp[Case])*(Q$7=disp[Node]),0))</f>
        <v>-0.71120000000000005</v>
      </c>
      <c r="R25" s="162">
        <f t="array" ref="R25">INDEX(1000*disp[Ryy],MATCH(1,($C25=disp[Case])*(R$7=disp[Node]),0))</f>
        <v>1.3439999999999999</v>
      </c>
      <c r="S25" s="162">
        <f t="array" ref="S25">INDEX(1000*disp[Rzz],MATCH(1,($C25=disp[Case])*(S$7=disp[Node]),0))</f>
        <v>0.80569999999999997</v>
      </c>
      <c r="T25" s="162">
        <f t="array" ref="T25">INDEX(1000*disp[Rxx],MATCH(1,($C25=disp[Case])*(T$7=disp[Node]),0))</f>
        <v>-0.2979</v>
      </c>
      <c r="U25" s="162">
        <f t="array" ref="U25">INDEX(1000*disp[Ryy],MATCH(1,($C25=disp[Case])*(U$7=disp[Node]),0))</f>
        <v>0.33740000000000003</v>
      </c>
      <c r="V25" s="162">
        <f t="array" ref="V25">INDEX(1000*disp[Rzz],MATCH(1,($C25=disp[Case])*(V$7=disp[Node]),0))</f>
        <v>0.55020000000000002</v>
      </c>
      <c r="W25" s="162">
        <f t="array" ref="W25">INDEX(1000*disp[Rxx],MATCH(1,($C25=disp[Case])*(W$7=disp[Node]),0))</f>
        <v>-0.97799999999999987</v>
      </c>
      <c r="X25" s="162">
        <f t="array" ref="X25">INDEX(1000*disp[Ryy],MATCH(1,($C25=disp[Case])*(X$7=disp[Node]),0))</f>
        <v>-0.36860000000000004</v>
      </c>
      <c r="Y25" s="162">
        <f t="array" ref="Y25">INDEX(1000*disp[Rzz],MATCH(1,($C25=disp[Case])*(Y$7=disp[Node]),0))</f>
        <v>-0.80679999999999996</v>
      </c>
      <c r="Z25" s="162">
        <f t="array" ref="Z25">INDEX(1000*disp[Rxx],MATCH(1,($C25=disp[Case])*(Z$7=disp[Node]),0))</f>
        <v>-9.595999999999999E-2</v>
      </c>
      <c r="AA25" s="162">
        <f t="array" ref="AA25">INDEX(1000*disp[Ryy],MATCH(1,($C25=disp[Case])*(AA$7=disp[Node]),0))</f>
        <v>4.1419999999999998E-2</v>
      </c>
      <c r="AB25" s="162">
        <f t="array" ref="AB25">INDEX(1000*disp[Rzz],MATCH(1,($C25=disp[Case])*(AB$7=disp[Node]),0))</f>
        <v>-0.50780000000000003</v>
      </c>
    </row>
    <row r="26" spans="1:33">
      <c r="A26" s="110" t="s">
        <v>103</v>
      </c>
      <c r="B26" s="110" t="s">
        <v>86</v>
      </c>
      <c r="C26" s="111" t="s">
        <v>114</v>
      </c>
      <c r="D26" s="111" t="str">
        <f>INDEX(cases[Name],MATCH(C26,cases[Case],0))</f>
        <v>Wind x &amp; y east: no traffic, up</v>
      </c>
      <c r="E26" s="162">
        <f t="array" ref="E26">INDEX(1*disp[Ux],MATCH(1,($C26=disp[Case])*(E$7=disp[Node]),0))</f>
        <v>4.6030000000000001E-2</v>
      </c>
      <c r="F26" s="162">
        <f t="array" ref="F26">INDEX(1*disp[Uy],MATCH(1,($C26=disp[Case])*(F$7=disp[Node]),0))</f>
        <v>-1.883E-2</v>
      </c>
      <c r="G26" s="162">
        <f t="array" ref="G26">INDEX(1*disp[Uz],MATCH(1,($C26=disp[Case])*(G$7=disp[Node]),0))</f>
        <v>2.4400000000000002E-2</v>
      </c>
      <c r="H26" s="162">
        <f t="array" ref="H26">INDEX(1*disp[Ux],MATCH(1,($C26=disp[Case])*(H$7=disp[Node]),0))</f>
        <v>-4.915</v>
      </c>
      <c r="I26" s="162">
        <f t="array" ref="I26">INDEX(1*disp[Uy],MATCH(1,($C26=disp[Case])*(I$7=disp[Node]),0))</f>
        <v>-4.5339999999999998</v>
      </c>
      <c r="J26" s="162">
        <f t="array" ref="J26">INDEX(1*disp[Uz],MATCH(1,($C26=disp[Case])*(J$7=disp[Node]),0))</f>
        <v>9.0850000000000013E-4</v>
      </c>
      <c r="K26" s="162">
        <f t="array" ref="K26">INDEX(1*disp[Ux],MATCH(1,($C26=disp[Case])*(K$7=disp[Node]),0))</f>
        <v>-9.5359999999999996</v>
      </c>
      <c r="L26" s="162">
        <f t="array" ref="L26">INDEX(1*disp[Uy],MATCH(1,($C26=disp[Case])*(L$7=disp[Node]),0))</f>
        <v>-1.435E-2</v>
      </c>
      <c r="M26" s="162">
        <f t="array" ref="M26">INDEX(1*disp[Uz],MATCH(1,($C26=disp[Case])*(M$7=disp[Node]),0))</f>
        <v>1.8540000000000001E-2</v>
      </c>
      <c r="N26" s="162">
        <f t="array" ref="N26">INDEX(1*disp[Ux],MATCH(1,($C26=disp[Case])*(N$7=disp[Node]),0))</f>
        <v>-0.26469999999999999</v>
      </c>
      <c r="O26" s="162">
        <f t="array" ref="O26">INDEX(1*disp[Uy],MATCH(1,($C26=disp[Case])*(O$7=disp[Node]),0))</f>
        <v>-2.8239999999999998</v>
      </c>
      <c r="P26" s="162">
        <f t="array" ref="P26">INDEX(1*disp[Uz],MATCH(1,($C26=disp[Case])*(P$7=disp[Node]),0))</f>
        <v>-4.306E-4</v>
      </c>
      <c r="Q26" s="162">
        <f t="array" ref="Q26">INDEX(1000*disp[Rxx],MATCH(1,($C26=disp[Case])*(Q$7=disp[Node]),0))</f>
        <v>0.93</v>
      </c>
      <c r="R26" s="162">
        <f t="array" ref="R26">INDEX(1000*disp[Ryy],MATCH(1,($C26=disp[Case])*(R$7=disp[Node]),0))</f>
        <v>0.35510000000000003</v>
      </c>
      <c r="S26" s="162">
        <f t="array" ref="S26">INDEX(1000*disp[Rzz],MATCH(1,($C26=disp[Case])*(S$7=disp[Node]),0))</f>
        <v>-0.52960000000000007</v>
      </c>
      <c r="T26" s="162">
        <f t="array" ref="T26">INDEX(1000*disp[Rxx],MATCH(1,($C26=disp[Case])*(T$7=disp[Node]),0))</f>
        <v>-2.4520000000000002E-3</v>
      </c>
      <c r="U26" s="162">
        <f t="array" ref="U26">INDEX(1000*disp[Ryy],MATCH(1,($C26=disp[Case])*(U$7=disp[Node]),0))</f>
        <v>2.615E-2</v>
      </c>
      <c r="V26" s="162">
        <f t="array" ref="V26">INDEX(1000*disp[Rzz],MATCH(1,($C26=disp[Case])*(V$7=disp[Node]),0))</f>
        <v>-0.25</v>
      </c>
      <c r="W26" s="162">
        <f t="array" ref="W26">INDEX(1000*disp[Rxx],MATCH(1,($C26=disp[Case])*(W$7=disp[Node]),0))</f>
        <v>0.66299999999999992</v>
      </c>
      <c r="X26" s="162">
        <f t="array" ref="X26">INDEX(1000*disp[Ryy],MATCH(1,($C26=disp[Case])*(X$7=disp[Node]),0))</f>
        <v>0.6198999999999999</v>
      </c>
      <c r="Y26" s="162">
        <f t="array" ref="Y26">INDEX(1000*disp[Rzz],MATCH(1,($C26=disp[Case])*(Y$7=disp[Node]),0))</f>
        <v>0.52829999999999999</v>
      </c>
      <c r="Z26" s="162">
        <f t="array" ref="Z26">INDEX(1000*disp[Rxx],MATCH(1,($C26=disp[Case])*(Z$7=disp[Node]),0))</f>
        <v>0.19969999999999999</v>
      </c>
      <c r="AA26" s="162">
        <f t="array" ref="AA26">INDEX(1000*disp[Ryy],MATCH(1,($C26=disp[Case])*(AA$7=disp[Node]),0))</f>
        <v>0.35270000000000001</v>
      </c>
      <c r="AB26" s="162">
        <f t="array" ref="AB26">INDEX(1000*disp[Rzz],MATCH(1,($C26=disp[Case])*(AB$7=disp[Node]),0))</f>
        <v>0.29260000000000003</v>
      </c>
    </row>
    <row r="27" spans="1:33">
      <c r="A27" s="110" t="s">
        <v>103</v>
      </c>
      <c r="B27" s="110" t="s">
        <v>86</v>
      </c>
      <c r="C27" s="111" t="s">
        <v>115</v>
      </c>
      <c r="D27" s="111" t="str">
        <f>INDEX(cases[Name],MATCH(C27,cases[Case],0))</f>
        <v>Wind x &amp; y east: no traffic, down</v>
      </c>
      <c r="E27" s="162">
        <f t="array" ref="E27">INDEX(1*disp[Ux],MATCH(1,($C27=disp[Case])*(E$7=disp[Node]),0))</f>
        <v>4.6030000000000001E-2</v>
      </c>
      <c r="F27" s="162">
        <f t="array" ref="F27">INDEX(1*disp[Uy],MATCH(1,($C27=disp[Case])*(F$7=disp[Node]),0))</f>
        <v>-1.883E-2</v>
      </c>
      <c r="G27" s="162">
        <f t="array" ref="G27">INDEX(1*disp[Uz],MATCH(1,($C27=disp[Case])*(G$7=disp[Node]),0))</f>
        <v>2.6900000000000001E-3</v>
      </c>
      <c r="H27" s="162">
        <f t="array" ref="H27">INDEX(1*disp[Ux],MATCH(1,($C27=disp[Case])*(H$7=disp[Node]),0))</f>
        <v>-4.915</v>
      </c>
      <c r="I27" s="162">
        <f t="array" ref="I27">INDEX(1*disp[Uy],MATCH(1,($C27=disp[Case])*(I$7=disp[Node]),0))</f>
        <v>-5.5760000000000014</v>
      </c>
      <c r="J27" s="162">
        <f t="array" ref="J27">INDEX(1*disp[Uz],MATCH(1,($C27=disp[Case])*(J$7=disp[Node]),0))</f>
        <v>-2.0799999999999999E-2</v>
      </c>
      <c r="K27" s="162">
        <f t="array" ref="K27">INDEX(1*disp[Ux],MATCH(1,($C27=disp[Case])*(K$7=disp[Node]),0))</f>
        <v>2.8679999999999999</v>
      </c>
      <c r="L27" s="162">
        <f t="array" ref="L27">INDEX(1*disp[Uy],MATCH(1,($C27=disp[Case])*(L$7=disp[Node]),0))</f>
        <v>-1.435E-2</v>
      </c>
      <c r="M27" s="162">
        <f t="array" ref="M27">INDEX(1*disp[Uz],MATCH(1,($C27=disp[Case])*(M$7=disp[Node]),0))</f>
        <v>-3.1679999999999998E-3</v>
      </c>
      <c r="N27" s="162">
        <f t="array" ref="N27">INDEX(1*disp[Ux],MATCH(1,($C27=disp[Case])*(N$7=disp[Node]),0))</f>
        <v>12.14</v>
      </c>
      <c r="O27" s="162">
        <f t="array" ref="O27">INDEX(1*disp[Uy],MATCH(1,($C27=disp[Case])*(O$7=disp[Node]),0))</f>
        <v>-3.867</v>
      </c>
      <c r="P27" s="162">
        <f t="array" ref="P27">INDEX(1*disp[Uz],MATCH(1,($C27=disp[Case])*(P$7=disp[Node]),0))</f>
        <v>-2.214E-2</v>
      </c>
      <c r="Q27" s="162">
        <f t="array" ref="Q27">INDEX(1000*disp[Rxx],MATCH(1,($C27=disp[Case])*(Q$7=disp[Node]),0))</f>
        <v>1.1520000000000001</v>
      </c>
      <c r="R27" s="162">
        <f t="array" ref="R27">INDEX(1000*disp[Ryy],MATCH(1,($C27=disp[Case])*(R$7=disp[Node]),0))</f>
        <v>1.004</v>
      </c>
      <c r="S27" s="162">
        <f t="array" ref="S27">INDEX(1000*disp[Rzz],MATCH(1,($C27=disp[Case])*(S$7=disp[Node]),0))</f>
        <v>-0.48559999999999998</v>
      </c>
      <c r="T27" s="162">
        <f t="array" ref="T27">INDEX(1000*disp[Rxx],MATCH(1,($C27=disp[Case])*(T$7=disp[Node]),0))</f>
        <v>-0.22450000000000001</v>
      </c>
      <c r="U27" s="162">
        <f t="array" ref="U27">INDEX(1000*disp[Ryy],MATCH(1,($C27=disp[Case])*(U$7=disp[Node]),0))</f>
        <v>0.67489999999999994</v>
      </c>
      <c r="V27" s="162">
        <f t="array" ref="V27">INDEX(1000*disp[Rzz],MATCH(1,($C27=disp[Case])*(V$7=disp[Node]),0))</f>
        <v>-0.29389999999999999</v>
      </c>
      <c r="W27" s="162">
        <f t="array" ref="W27">INDEX(1000*disp[Rxx],MATCH(1,($C27=disp[Case])*(W$7=disp[Node]),0))</f>
        <v>0.8849999999999999</v>
      </c>
      <c r="X27" s="162">
        <f t="array" ref="X27">INDEX(1000*disp[Ryy],MATCH(1,($C27=disp[Case])*(X$7=disp[Node]),0))</f>
        <v>-2.8839999999999998E-2</v>
      </c>
      <c r="Y27" s="162">
        <f t="array" ref="Y27">INDEX(1000*disp[Rzz],MATCH(1,($C27=disp[Case])*(Y$7=disp[Node]),0))</f>
        <v>0.4844</v>
      </c>
      <c r="Z27" s="162">
        <f t="array" ref="Z27">INDEX(1000*disp[Rxx],MATCH(1,($C27=disp[Case])*(Z$7=disp[Node]),0))</f>
        <v>-2.2350000000000002E-2</v>
      </c>
      <c r="AA27" s="162">
        <f t="array" ref="AA27">INDEX(1000*disp[Ryy],MATCH(1,($C27=disp[Case])*(AA$7=disp[Node]),0))</f>
        <v>-0.29599999999999999</v>
      </c>
      <c r="AB27" s="162">
        <f t="array" ref="AB27">INDEX(1000*disp[Rzz],MATCH(1,($C27=disp[Case])*(AB$7=disp[Node]),0))</f>
        <v>0.33660000000000001</v>
      </c>
    </row>
    <row r="28" spans="1:33">
      <c r="A28" s="110" t="s">
        <v>103</v>
      </c>
      <c r="B28" s="110" t="s">
        <v>116</v>
      </c>
      <c r="C28" s="111" t="s">
        <v>117</v>
      </c>
      <c r="D28" s="111" t="str">
        <f>INDEX(cases[Name],MATCH(C28,cases[Case],0))</f>
        <v>Wind x north: with traffic, up</v>
      </c>
      <c r="E28" s="162">
        <f t="array" ref="E28">INDEX(1*disp[Ux],MATCH(1,($C28=disp[Case])*(E$7=disp[Node]),0))</f>
        <v>3.075E-2</v>
      </c>
      <c r="F28" s="162">
        <f t="array" ref="F28">INDEX(1*disp[Uy],MATCH(1,($C28=disp[Case])*(F$7=disp[Node]),0))</f>
        <v>-1.4959999999999999E-3</v>
      </c>
      <c r="G28" s="162">
        <f t="array" ref="G28">INDEX(1*disp[Uz],MATCH(1,($C28=disp[Case])*(G$7=disp[Node]),0))</f>
        <v>9.2189999999999998E-3</v>
      </c>
      <c r="H28" s="162">
        <f t="array" ref="H28">INDEX(1*disp[Ux],MATCH(1,($C28=disp[Case])*(H$7=disp[Node]),0))</f>
        <v>5.18</v>
      </c>
      <c r="I28" s="162">
        <f t="array" ref="I28">INDEX(1*disp[Uy],MATCH(1,($C28=disp[Case])*(I$7=disp[Node]),0))</f>
        <v>-0.2346</v>
      </c>
      <c r="J28" s="162">
        <f t="array" ref="J28">INDEX(1*disp[Uz],MATCH(1,($C28=disp[Case])*(J$7=disp[Node]),0))</f>
        <v>7.7099999999999998E-3</v>
      </c>
      <c r="K28" s="162">
        <f t="array" ref="K28">INDEX(1*disp[Ux],MATCH(1,($C28=disp[Case])*(K$7=disp[Node]),0))</f>
        <v>2.081</v>
      </c>
      <c r="L28" s="162">
        <f t="array" ref="L28">INDEX(1*disp[Uy],MATCH(1,($C28=disp[Case])*(L$7=disp[Node]),0))</f>
        <v>1.4959999999999999E-3</v>
      </c>
      <c r="M28" s="162">
        <f t="array" ref="M28">INDEX(1*disp[Uz],MATCH(1,($C28=disp[Case])*(M$7=disp[Node]),0))</f>
        <v>5.306E-3</v>
      </c>
      <c r="N28" s="162">
        <f t="array" ref="N28">INDEX(1*disp[Ux],MATCH(1,($C28=disp[Case])*(N$7=disp[Node]),0))</f>
        <v>-0.18920000000000001</v>
      </c>
      <c r="O28" s="162">
        <f t="array" ref="O28">INDEX(1*disp[Uy],MATCH(1,($C28=disp[Case])*(O$7=disp[Node]),0))</f>
        <v>0.90739999999999998</v>
      </c>
      <c r="P28" s="162">
        <f t="array" ref="P28">INDEX(1*disp[Uz],MATCH(1,($C28=disp[Case])*(P$7=disp[Node]),0))</f>
        <v>6.816E-3</v>
      </c>
      <c r="Q28" s="162">
        <f t="array" ref="Q28">INDEX(1000*disp[Rxx],MATCH(1,($C28=disp[Case])*(Q$7=disp[Node]),0))</f>
        <v>3.4620000000000001E-4</v>
      </c>
      <c r="R28" s="162">
        <f t="array" ref="R28">INDEX(1000*disp[Ryy],MATCH(1,($C28=disp[Case])*(R$7=disp[Node]),0))</f>
        <v>0.35039999999999999</v>
      </c>
      <c r="S28" s="162">
        <f t="array" ref="S28">INDEX(1000*disp[Rzz],MATCH(1,($C28=disp[Case])*(S$7=disp[Node]),0))</f>
        <v>7.8339999999999993E-2</v>
      </c>
      <c r="T28" s="162">
        <f t="array" ref="T28">INDEX(1000*disp[Rxx],MATCH(1,($C28=disp[Case])*(T$7=disp[Node]),0))</f>
        <v>-2.7569999999999997E-2</v>
      </c>
      <c r="U28" s="162">
        <f t="array" ref="U28">INDEX(1000*disp[Ryy],MATCH(1,($C28=disp[Case])*(U$7=disp[Node]),0))</f>
        <v>-9.554E-2</v>
      </c>
      <c r="V28" s="162">
        <f t="array" ref="V28">INDEX(1000*disp[Rzz],MATCH(1,($C28=disp[Case])*(V$7=disp[Node]),0))</f>
        <v>0.1142</v>
      </c>
      <c r="W28" s="162">
        <f t="array" ref="W28">INDEX(1000*disp[Rxx],MATCH(1,($C28=disp[Case])*(W$7=disp[Node]),0))</f>
        <v>-0.17809999999999998</v>
      </c>
      <c r="X28" s="162">
        <f t="array" ref="X28">INDEX(1000*disp[Ryy],MATCH(1,($C28=disp[Case])*(X$7=disp[Node]),0))</f>
        <v>0.30099999999999999</v>
      </c>
      <c r="Y28" s="162">
        <f t="array" ref="Y28">INDEX(1000*disp[Rzz],MATCH(1,($C28=disp[Case])*(Y$7=disp[Node]),0))</f>
        <v>-7.9129999999999992E-2</v>
      </c>
      <c r="Z28" s="162">
        <f t="array" ref="Z28">INDEX(1000*disp[Rxx],MATCH(1,($C28=disp[Case])*(Z$7=disp[Node]),0))</f>
        <v>0.1075</v>
      </c>
      <c r="AA28" s="162">
        <f t="array" ref="AA28">INDEX(1000*disp[Ryy],MATCH(1,($C28=disp[Case])*(AA$7=disp[Node]),0))</f>
        <v>0.34870000000000001</v>
      </c>
      <c r="AB28" s="162">
        <f t="array" ref="AB28">INDEX(1000*disp[Rzz],MATCH(1,($C28=disp[Case])*(AB$7=disp[Node]),0))</f>
        <v>-8.5749999999999993E-2</v>
      </c>
    </row>
    <row r="29" spans="1:33" ht="15" customHeight="1">
      <c r="A29" s="110" t="s">
        <v>103</v>
      </c>
      <c r="B29" s="110" t="s">
        <v>116</v>
      </c>
      <c r="C29" s="111" t="s">
        <v>118</v>
      </c>
      <c r="D29" s="111" t="str">
        <f>INDEX(cases[Name],MATCH(C29,cases[Case],0))</f>
        <v>Wind x north: with traffic, down</v>
      </c>
      <c r="E29" s="162">
        <f t="array" ref="E29">INDEX(1*disp[Ux],MATCH(1,($C29=disp[Case])*(E$7=disp[Node]),0))</f>
        <v>3.075E-2</v>
      </c>
      <c r="F29" s="162">
        <f t="array" ref="F29">INDEX(1*disp[Uy],MATCH(1,($C29=disp[Case])*(F$7=disp[Node]),0))</f>
        <v>-1.4959999999999999E-3</v>
      </c>
      <c r="G29" s="162">
        <f t="array" ref="G29">INDEX(1*disp[Uz],MATCH(1,($C29=disp[Case])*(G$7=disp[Node]),0))</f>
        <v>-5.306E-3</v>
      </c>
      <c r="H29" s="162">
        <f t="array" ref="H29">INDEX(1*disp[Ux],MATCH(1,($C29=disp[Case])*(H$7=disp[Node]),0))</f>
        <v>5.18</v>
      </c>
      <c r="I29" s="162">
        <f t="array" ref="I29">INDEX(1*disp[Uy],MATCH(1,($C29=disp[Case])*(I$7=disp[Node]),0))</f>
        <v>-0.93220000000000003</v>
      </c>
      <c r="J29" s="162">
        <f t="array" ref="J29">INDEX(1*disp[Uz],MATCH(1,($C29=disp[Case])*(J$7=disp[Node]),0))</f>
        <v>-6.816E-3</v>
      </c>
      <c r="K29" s="162">
        <f t="array" ref="K29">INDEX(1*disp[Ux],MATCH(1,($C29=disp[Case])*(K$7=disp[Node]),0))</f>
        <v>10.38</v>
      </c>
      <c r="L29" s="162">
        <f t="array" ref="L29">INDEX(1*disp[Uy],MATCH(1,($C29=disp[Case])*(L$7=disp[Node]),0))</f>
        <v>1.4959999999999999E-3</v>
      </c>
      <c r="M29" s="162">
        <f t="array" ref="M29">INDEX(1*disp[Uz],MATCH(1,($C29=disp[Case])*(M$7=disp[Node]),0))</f>
        <v>-9.2189999999999998E-3</v>
      </c>
      <c r="N29" s="162">
        <f t="array" ref="N29">INDEX(1*disp[Ux],MATCH(1,($C29=disp[Case])*(N$7=disp[Node]),0))</f>
        <v>8.1120000000000001</v>
      </c>
      <c r="O29" s="162">
        <f t="array" ref="O29">INDEX(1*disp[Uy],MATCH(1,($C29=disp[Case])*(O$7=disp[Node]),0))</f>
        <v>0.20979999999999999</v>
      </c>
      <c r="P29" s="162">
        <f t="array" ref="P29">INDEX(1*disp[Uz],MATCH(1,($C29=disp[Case])*(P$7=disp[Node]),0))</f>
        <v>-7.7099999999999998E-3</v>
      </c>
      <c r="Q29" s="162">
        <f t="array" ref="Q29">INDEX(1000*disp[Rxx],MATCH(1,($C29=disp[Case])*(Q$7=disp[Node]),0))</f>
        <v>0.14899999999999999</v>
      </c>
      <c r="R29" s="162">
        <f t="array" ref="R29">INDEX(1000*disp[Ryy],MATCH(1,($C29=disp[Case])*(R$7=disp[Node]),0))</f>
        <v>0.78459999999999996</v>
      </c>
      <c r="S29" s="162">
        <f t="array" ref="S29">INDEX(1000*disp[Rzz],MATCH(1,($C29=disp[Case])*(S$7=disp[Node]),0))</f>
        <v>0.10780000000000001</v>
      </c>
      <c r="T29" s="162">
        <f t="array" ref="T29">INDEX(1000*disp[Rxx],MATCH(1,($C29=disp[Case])*(T$7=disp[Node]),0))</f>
        <v>-0.1762</v>
      </c>
      <c r="U29" s="162">
        <f t="array" ref="U29">INDEX(1000*disp[Ryy],MATCH(1,($C29=disp[Case])*(U$7=disp[Node]),0))</f>
        <v>0.33860000000000001</v>
      </c>
      <c r="V29" s="162">
        <f t="array" ref="V29">INDEX(1000*disp[Rzz],MATCH(1,($C29=disp[Case])*(V$7=disp[Node]),0))</f>
        <v>8.4750000000000006E-2</v>
      </c>
      <c r="W29" s="162">
        <f t="array" ref="W29">INDEX(1000*disp[Rxx],MATCH(1,($C29=disp[Case])*(W$7=disp[Node]),0))</f>
        <v>-2.9479999999999999E-2</v>
      </c>
      <c r="X29" s="162">
        <f t="array" ref="X29">INDEX(1000*disp[Ryy],MATCH(1,($C29=disp[Case])*(X$7=disp[Node]),0))</f>
        <v>-0.13320000000000001</v>
      </c>
      <c r="Y29" s="162">
        <f t="array" ref="Y29">INDEX(1000*disp[Rzz],MATCH(1,($C29=disp[Case])*(Y$7=disp[Node]),0))</f>
        <v>-0.1086</v>
      </c>
      <c r="Z29" s="162">
        <f t="array" ref="Z29">INDEX(1000*disp[Rxx],MATCH(1,($C29=disp[Case])*(Z$7=disp[Node]),0))</f>
        <v>-4.1090000000000002E-2</v>
      </c>
      <c r="AA29" s="162">
        <f t="array" ref="AA29">INDEX(1000*disp[Ryy],MATCH(1,($C29=disp[Case])*(AA$7=disp[Node]),0))</f>
        <v>-8.5459999999999994E-2</v>
      </c>
      <c r="AB29" s="162">
        <f t="array" ref="AB29">INDEX(1000*disp[Rzz],MATCH(1,($C29=disp[Case])*(AB$7=disp[Node]),0))</f>
        <v>-5.6320000000000002E-2</v>
      </c>
    </row>
    <row r="30" spans="1:33" ht="15" customHeight="1">
      <c r="A30" s="110" t="s">
        <v>103</v>
      </c>
      <c r="B30" s="110" t="s">
        <v>116</v>
      </c>
      <c r="C30" s="111" t="s">
        <v>119</v>
      </c>
      <c r="D30" s="111" t="str">
        <f>INDEX(cases[Name],MATCH(C30,cases[Case],0))</f>
        <v>Wind x south: with traffic, up</v>
      </c>
      <c r="E30" s="162">
        <f t="array" ref="E30">INDEX(1*disp[Ux],MATCH(1,($C30=disp[Case])*(E$7=disp[Node]),0))</f>
        <v>-3.075E-2</v>
      </c>
      <c r="F30" s="162">
        <f t="array" ref="F30">INDEX(1*disp[Uy],MATCH(1,($C30=disp[Case])*(F$7=disp[Node]),0))</f>
        <v>1.4959999999999999E-3</v>
      </c>
      <c r="G30" s="162">
        <f t="array" ref="G30">INDEX(1*disp[Uz],MATCH(1,($C30=disp[Case])*(G$7=disp[Node]),0))</f>
        <v>5.306E-3</v>
      </c>
      <c r="H30" s="162">
        <f t="array" ref="H30">INDEX(1*disp[Ux],MATCH(1,($C30=disp[Case])*(H$7=disp[Node]),0))</f>
        <v>-5.18</v>
      </c>
      <c r="I30" s="162">
        <f t="array" ref="I30">INDEX(1*disp[Uy],MATCH(1,($C30=disp[Case])*(I$7=disp[Node]),0))</f>
        <v>0.93220000000000003</v>
      </c>
      <c r="J30" s="162">
        <f t="array" ref="J30">INDEX(1*disp[Uz],MATCH(1,($C30=disp[Case])*(J$7=disp[Node]),0))</f>
        <v>6.816E-3</v>
      </c>
      <c r="K30" s="162">
        <f t="array" ref="K30">INDEX(1*disp[Ux],MATCH(1,($C30=disp[Case])*(K$7=disp[Node]),0))</f>
        <v>-10.38</v>
      </c>
      <c r="L30" s="162">
        <f t="array" ref="L30">INDEX(1*disp[Uy],MATCH(1,($C30=disp[Case])*(L$7=disp[Node]),0))</f>
        <v>-1.4959999999999999E-3</v>
      </c>
      <c r="M30" s="162">
        <f t="array" ref="M30">INDEX(1*disp[Uz],MATCH(1,($C30=disp[Case])*(M$7=disp[Node]),0))</f>
        <v>9.2189999999999998E-3</v>
      </c>
      <c r="N30" s="162">
        <f t="array" ref="N30">INDEX(1*disp[Ux],MATCH(1,($C30=disp[Case])*(N$7=disp[Node]),0))</f>
        <v>-8.1120000000000001</v>
      </c>
      <c r="O30" s="162">
        <f t="array" ref="O30">INDEX(1*disp[Uy],MATCH(1,($C30=disp[Case])*(O$7=disp[Node]),0))</f>
        <v>-0.20979999999999999</v>
      </c>
      <c r="P30" s="162">
        <f t="array" ref="P30">INDEX(1*disp[Uz],MATCH(1,($C30=disp[Case])*(P$7=disp[Node]),0))</f>
        <v>7.7099999999999998E-3</v>
      </c>
      <c r="Q30" s="162">
        <f t="array" ref="Q30">INDEX(1000*disp[Rxx],MATCH(1,($C30=disp[Case])*(Q$7=disp[Node]),0))</f>
        <v>-0.14899999999999999</v>
      </c>
      <c r="R30" s="162">
        <f t="array" ref="R30">INDEX(1000*disp[Ryy],MATCH(1,($C30=disp[Case])*(R$7=disp[Node]),0))</f>
        <v>-0.78459999999999996</v>
      </c>
      <c r="S30" s="162">
        <f t="array" ref="S30">INDEX(1000*disp[Rzz],MATCH(1,($C30=disp[Case])*(S$7=disp[Node]),0))</f>
        <v>-0.10780000000000001</v>
      </c>
      <c r="T30" s="162">
        <f t="array" ref="T30">INDEX(1000*disp[Rxx],MATCH(1,($C30=disp[Case])*(T$7=disp[Node]),0))</f>
        <v>0.1762</v>
      </c>
      <c r="U30" s="162">
        <f t="array" ref="U30">INDEX(1000*disp[Ryy],MATCH(1,($C30=disp[Case])*(U$7=disp[Node]),0))</f>
        <v>-0.33860000000000001</v>
      </c>
      <c r="V30" s="162">
        <f t="array" ref="V30">INDEX(1000*disp[Rzz],MATCH(1,($C30=disp[Case])*(V$7=disp[Node]),0))</f>
        <v>-8.4750000000000006E-2</v>
      </c>
      <c r="W30" s="162">
        <f t="array" ref="W30">INDEX(1000*disp[Rxx],MATCH(1,($C30=disp[Case])*(W$7=disp[Node]),0))</f>
        <v>2.9479999999999999E-2</v>
      </c>
      <c r="X30" s="162">
        <f t="array" ref="X30">INDEX(1000*disp[Ryy],MATCH(1,($C30=disp[Case])*(X$7=disp[Node]),0))</f>
        <v>0.13320000000000001</v>
      </c>
      <c r="Y30" s="162">
        <f t="array" ref="Y30">INDEX(1000*disp[Rzz],MATCH(1,($C30=disp[Case])*(Y$7=disp[Node]),0))</f>
        <v>0.1086</v>
      </c>
      <c r="Z30" s="162">
        <f t="array" ref="Z30">INDEX(1000*disp[Rxx],MATCH(1,($C30=disp[Case])*(Z$7=disp[Node]),0))</f>
        <v>4.1090000000000002E-2</v>
      </c>
      <c r="AA30" s="162">
        <f t="array" ref="AA30">INDEX(1000*disp[Ryy],MATCH(1,($C30=disp[Case])*(AA$7=disp[Node]),0))</f>
        <v>8.5459999999999994E-2</v>
      </c>
      <c r="AB30" s="162">
        <f t="array" ref="AB30">INDEX(1000*disp[Rzz],MATCH(1,($C30=disp[Case])*(AB$7=disp[Node]),0))</f>
        <v>5.6320000000000002E-2</v>
      </c>
    </row>
    <row r="31" spans="1:33">
      <c r="A31" s="110" t="s">
        <v>103</v>
      </c>
      <c r="B31" s="110" t="s">
        <v>116</v>
      </c>
      <c r="C31" s="111" t="s">
        <v>120</v>
      </c>
      <c r="D31" s="111" t="str">
        <f>INDEX(cases[Name],MATCH(C31,cases[Case],0))</f>
        <v>Wind x south: with traffic, down</v>
      </c>
      <c r="E31" s="162">
        <f t="array" ref="E31">INDEX(1*disp[Ux],MATCH(1,($C31=disp[Case])*(E$7=disp[Node]),0))</f>
        <v>-3.075E-2</v>
      </c>
      <c r="F31" s="162">
        <f t="array" ref="F31">INDEX(1*disp[Uy],MATCH(1,($C31=disp[Case])*(F$7=disp[Node]),0))</f>
        <v>1.4959999999999999E-3</v>
      </c>
      <c r="G31" s="162">
        <f t="array" ref="G31">INDEX(1*disp[Uz],MATCH(1,($C31=disp[Case])*(G$7=disp[Node]),0))</f>
        <v>-9.2189999999999998E-3</v>
      </c>
      <c r="H31" s="162">
        <f t="array" ref="H31">INDEX(1*disp[Ux],MATCH(1,($C31=disp[Case])*(H$7=disp[Node]),0))</f>
        <v>-5.18</v>
      </c>
      <c r="I31" s="162">
        <f t="array" ref="I31">INDEX(1*disp[Uy],MATCH(1,($C31=disp[Case])*(I$7=disp[Node]),0))</f>
        <v>0.2346</v>
      </c>
      <c r="J31" s="162">
        <f t="array" ref="J31">INDEX(1*disp[Uz],MATCH(1,($C31=disp[Case])*(J$7=disp[Node]),0))</f>
        <v>-7.7099999999999998E-3</v>
      </c>
      <c r="K31" s="162">
        <f t="array" ref="K31">INDEX(1*disp[Ux],MATCH(1,($C31=disp[Case])*(K$7=disp[Node]),0))</f>
        <v>-2.081</v>
      </c>
      <c r="L31" s="162">
        <f t="array" ref="L31">INDEX(1*disp[Uy],MATCH(1,($C31=disp[Case])*(L$7=disp[Node]),0))</f>
        <v>-1.4959999999999999E-3</v>
      </c>
      <c r="M31" s="162">
        <f t="array" ref="M31">INDEX(1*disp[Uz],MATCH(1,($C31=disp[Case])*(M$7=disp[Node]),0))</f>
        <v>-5.306E-3</v>
      </c>
      <c r="N31" s="162">
        <f t="array" ref="N31">INDEX(1*disp[Ux],MATCH(1,($C31=disp[Case])*(N$7=disp[Node]),0))</f>
        <v>0.18920000000000001</v>
      </c>
      <c r="O31" s="162">
        <f t="array" ref="O31">INDEX(1*disp[Uy],MATCH(1,($C31=disp[Case])*(O$7=disp[Node]),0))</f>
        <v>-0.90739999999999998</v>
      </c>
      <c r="P31" s="162">
        <f t="array" ref="P31">INDEX(1*disp[Uz],MATCH(1,($C31=disp[Case])*(P$7=disp[Node]),0))</f>
        <v>-6.816E-3</v>
      </c>
      <c r="Q31" s="162">
        <f t="array" ref="Q31">INDEX(1000*disp[Rxx],MATCH(1,($C31=disp[Case])*(Q$7=disp[Node]),0))</f>
        <v>-3.4620000000000001E-4</v>
      </c>
      <c r="R31" s="162">
        <f t="array" ref="R31">INDEX(1000*disp[Ryy],MATCH(1,($C31=disp[Case])*(R$7=disp[Node]),0))</f>
        <v>-0.35039999999999999</v>
      </c>
      <c r="S31" s="162">
        <f t="array" ref="S31">INDEX(1000*disp[Rzz],MATCH(1,($C31=disp[Case])*(S$7=disp[Node]),0))</f>
        <v>-7.8339999999999993E-2</v>
      </c>
      <c r="T31" s="162">
        <f t="array" ref="T31">INDEX(1000*disp[Rxx],MATCH(1,($C31=disp[Case])*(T$7=disp[Node]),0))</f>
        <v>2.7569999999999997E-2</v>
      </c>
      <c r="U31" s="162">
        <f t="array" ref="U31">INDEX(1000*disp[Ryy],MATCH(1,($C31=disp[Case])*(U$7=disp[Node]),0))</f>
        <v>9.554E-2</v>
      </c>
      <c r="V31" s="162">
        <f t="array" ref="V31">INDEX(1000*disp[Rzz],MATCH(1,($C31=disp[Case])*(V$7=disp[Node]),0))</f>
        <v>-0.1142</v>
      </c>
      <c r="W31" s="162">
        <f t="array" ref="W31">INDEX(1000*disp[Rxx],MATCH(1,($C31=disp[Case])*(W$7=disp[Node]),0))</f>
        <v>0.17809999999999998</v>
      </c>
      <c r="X31" s="162">
        <f t="array" ref="X31">INDEX(1000*disp[Ryy],MATCH(1,($C31=disp[Case])*(X$7=disp[Node]),0))</f>
        <v>-0.30099999999999999</v>
      </c>
      <c r="Y31" s="162">
        <f t="array" ref="Y31">INDEX(1000*disp[Rzz],MATCH(1,($C31=disp[Case])*(Y$7=disp[Node]),0))</f>
        <v>7.9129999999999992E-2</v>
      </c>
      <c r="Z31" s="162">
        <f t="array" ref="Z31">INDEX(1000*disp[Rxx],MATCH(1,($C31=disp[Case])*(Z$7=disp[Node]),0))</f>
        <v>-0.1075</v>
      </c>
      <c r="AA31" s="162">
        <f t="array" ref="AA31">INDEX(1000*disp[Ryy],MATCH(1,($C31=disp[Case])*(AA$7=disp[Node]),0))</f>
        <v>-0.34870000000000001</v>
      </c>
      <c r="AB31" s="162">
        <f t="array" ref="AB31">INDEX(1000*disp[Rzz],MATCH(1,($C31=disp[Case])*(AB$7=disp[Node]),0))</f>
        <v>8.5749999999999993E-2</v>
      </c>
    </row>
    <row r="32" spans="1:33">
      <c r="A32" s="110" t="s">
        <v>103</v>
      </c>
      <c r="B32" s="110" t="s">
        <v>116</v>
      </c>
      <c r="C32" s="111" t="s">
        <v>121</v>
      </c>
      <c r="D32" s="111" t="str">
        <f>INDEX(cases[Name],MATCH(C32,cases[Case],0))</f>
        <v>Wind y west: with traffic, up</v>
      </c>
      <c r="E32" s="162">
        <f t="array" ref="E32">INDEX(1*disp[Ux],MATCH(1,($C32=disp[Case])*(E$7=disp[Node]),0))</f>
        <v>0</v>
      </c>
      <c r="F32" s="162">
        <f t="array" ref="F32">INDEX(1*disp[Uy],MATCH(1,($C32=disp[Case])*(F$7=disp[Node]),0))</f>
        <v>2.7689999999999999E-2</v>
      </c>
      <c r="G32" s="162">
        <f t="array" ref="G32">INDEX(1*disp[Uz],MATCH(1,($C32=disp[Case])*(G$7=disp[Node]),0))</f>
        <v>-1.0449999999999999E-2</v>
      </c>
      <c r="H32" s="162">
        <f t="array" ref="H32">INDEX(1*disp[Ux],MATCH(1,($C32=disp[Case])*(H$7=disp[Node]),0))</f>
        <v>21.14</v>
      </c>
      <c r="I32" s="162">
        <f t="array" ref="I32">INDEX(1*disp[Uy],MATCH(1,($C32=disp[Case])*(I$7=disp[Node]),0))</f>
        <v>7.3920000000000003</v>
      </c>
      <c r="J32" s="162">
        <f t="array" ref="J32">INDEX(1*disp[Uz],MATCH(1,($C32=disp[Case])*(J$7=disp[Node]),0))</f>
        <v>2.4979999999999999E-2</v>
      </c>
      <c r="K32" s="162">
        <f t="array" ref="K32">INDEX(1*disp[Ux],MATCH(1,($C32=disp[Case])*(K$7=disp[Node]),0))</f>
        <v>16.96</v>
      </c>
      <c r="L32" s="162">
        <f t="array" ref="L32">INDEX(1*disp[Uy],MATCH(1,($C32=disp[Case])*(L$7=disp[Node]),0))</f>
        <v>2.7689999999999999E-2</v>
      </c>
      <c r="M32" s="162">
        <f t="array" ref="M32">INDEX(1*disp[Uz],MATCH(1,($C32=disp[Case])*(M$7=disp[Node]),0))</f>
        <v>-1.0449999999999999E-2</v>
      </c>
      <c r="N32" s="162">
        <f t="array" ref="N32">INDEX(1*disp[Ux],MATCH(1,($C32=disp[Case])*(N$7=disp[Node]),0))</f>
        <v>-4.181</v>
      </c>
      <c r="O32" s="162">
        <f t="array" ref="O32">INDEX(1*disp[Uy],MATCH(1,($C32=disp[Case])*(O$7=disp[Node]),0))</f>
        <v>7.39</v>
      </c>
      <c r="P32" s="162">
        <f t="array" ref="P32">INDEX(1*disp[Uz],MATCH(1,($C32=disp[Case])*(P$7=disp[Node]),0))</f>
        <v>2.4979999999999999E-2</v>
      </c>
      <c r="Q32" s="162">
        <f t="array" ref="Q32">INDEX(1000*disp[Rxx],MATCH(1,($C32=disp[Case])*(Q$7=disp[Node]),0))</f>
        <v>-1.633</v>
      </c>
      <c r="R32" s="162">
        <f t="array" ref="R32">INDEX(1000*disp[Ryy],MATCH(1,($C32=disp[Case])*(R$7=disp[Node]),0))</f>
        <v>6.6279999999999992E-2</v>
      </c>
      <c r="S32" s="162">
        <f t="array" ref="S32">INDEX(1000*disp[Rzz],MATCH(1,($C32=disp[Case])*(S$7=disp[Node]),0))</f>
        <v>1.0610000000000002</v>
      </c>
      <c r="T32" s="162">
        <f t="array" ref="T32">INDEX(1000*disp[Rxx],MATCH(1,($C32=disp[Case])*(T$7=disp[Node]),0))</f>
        <v>1.6730000000000002E-2</v>
      </c>
      <c r="U32" s="162">
        <f t="array" ref="U32">INDEX(1000*disp[Ryy],MATCH(1,($C32=disp[Case])*(U$7=disp[Node]),0))</f>
        <v>-0.49880000000000008</v>
      </c>
      <c r="V32" s="162">
        <f t="array" ref="V32">INDEX(1000*disp[Rzz],MATCH(1,($C32=disp[Case])*(V$7=disp[Node]),0))</f>
        <v>0.72120000000000006</v>
      </c>
      <c r="W32" s="162">
        <f t="array" ref="W32">INDEX(1000*disp[Rxx],MATCH(1,($C32=disp[Case])*(W$7=disp[Node]),0))</f>
        <v>-1.633</v>
      </c>
      <c r="X32" s="162">
        <f t="array" ref="X32">INDEX(1000*disp[Ryy],MATCH(1,($C32=disp[Case])*(X$7=disp[Node]),0))</f>
        <v>-6.6259999999999999E-2</v>
      </c>
      <c r="Y32" s="162">
        <f t="array" ref="Y32">INDEX(1000*disp[Rzz],MATCH(1,($C32=disp[Case])*(Y$7=disp[Node]),0))</f>
        <v>-1.0610000000000002</v>
      </c>
      <c r="Z32" s="162">
        <f t="array" ref="Z32">INDEX(1000*disp[Rxx],MATCH(1,($C32=disp[Case])*(Z$7=disp[Node]),0))</f>
        <v>1.6549999999999999E-2</v>
      </c>
      <c r="AA32" s="162">
        <f t="array" ref="AA32">INDEX(1000*disp[Ryy],MATCH(1,($C32=disp[Case])*(AA$7=disp[Node]),0))</f>
        <v>0.49880000000000008</v>
      </c>
      <c r="AB32" s="162">
        <f t="array" ref="AB32">INDEX(1000*disp[Rzz],MATCH(1,($C32=disp[Case])*(AB$7=disp[Node]),0))</f>
        <v>-0.72129999999999994</v>
      </c>
    </row>
    <row r="33" spans="1:30">
      <c r="A33" s="110" t="s">
        <v>103</v>
      </c>
      <c r="B33" s="110" t="s">
        <v>116</v>
      </c>
      <c r="C33" s="111" t="s">
        <v>122</v>
      </c>
      <c r="D33" s="111" t="str">
        <f>INDEX(cases[Name],MATCH(C33,cases[Case],0))</f>
        <v>Wind y west: with traffic, down</v>
      </c>
      <c r="E33" s="162">
        <f t="array" ref="E33">INDEX(1*disp[Ux],MATCH(1,($C33=disp[Case])*(E$7=disp[Node]),0))</f>
        <v>0</v>
      </c>
      <c r="F33" s="162">
        <f t="array" ref="F33">INDEX(1*disp[Uy],MATCH(1,($C33=disp[Case])*(F$7=disp[Node]),0))</f>
        <v>2.7689999999999999E-2</v>
      </c>
      <c r="G33" s="162">
        <f t="array" ref="G33">INDEX(1*disp[Uz],MATCH(1,($C33=disp[Case])*(G$7=disp[Node]),0))</f>
        <v>-2.4979999999999999E-2</v>
      </c>
      <c r="H33" s="162">
        <f t="array" ref="H33">INDEX(1*disp[Ux],MATCH(1,($C33=disp[Case])*(H$7=disp[Node]),0))</f>
        <v>21.14</v>
      </c>
      <c r="I33" s="162">
        <f t="array" ref="I33">INDEX(1*disp[Uy],MATCH(1,($C33=disp[Case])*(I$7=disp[Node]),0))</f>
        <v>6.694</v>
      </c>
      <c r="J33" s="162">
        <f t="array" ref="J33">INDEX(1*disp[Uz],MATCH(1,($C33=disp[Case])*(J$7=disp[Node]),0))</f>
        <v>1.0449999999999999E-2</v>
      </c>
      <c r="K33" s="162">
        <f t="array" ref="K33">INDEX(1*disp[Ux],MATCH(1,($C33=disp[Case])*(K$7=disp[Node]),0))</f>
        <v>25.26</v>
      </c>
      <c r="L33" s="162">
        <f t="array" ref="L33">INDEX(1*disp[Uy],MATCH(1,($C33=disp[Case])*(L$7=disp[Node]),0))</f>
        <v>2.7689999999999999E-2</v>
      </c>
      <c r="M33" s="162">
        <f t="array" ref="M33">INDEX(1*disp[Uz],MATCH(1,($C33=disp[Case])*(M$7=disp[Node]),0))</f>
        <v>-2.4979999999999999E-2</v>
      </c>
      <c r="N33" s="162">
        <f t="array" ref="N33">INDEX(1*disp[Ux],MATCH(1,($C33=disp[Case])*(N$7=disp[Node]),0))</f>
        <v>4.12</v>
      </c>
      <c r="O33" s="162">
        <f t="array" ref="O33">INDEX(1*disp[Uy],MATCH(1,($C33=disp[Case])*(O$7=disp[Node]),0))</f>
        <v>6.6929999999999996</v>
      </c>
      <c r="P33" s="162">
        <f t="array" ref="P33">INDEX(1*disp[Uz],MATCH(1,($C33=disp[Case])*(P$7=disp[Node]),0))</f>
        <v>1.0449999999999999E-2</v>
      </c>
      <c r="Q33" s="162">
        <f t="array" ref="Q33">INDEX(1000*disp[Rxx],MATCH(1,($C33=disp[Case])*(Q$7=disp[Node]),0))</f>
        <v>-1.4850000000000001</v>
      </c>
      <c r="R33" s="162">
        <f t="array" ref="R33">INDEX(1000*disp[Ryy],MATCH(1,($C33=disp[Case])*(R$7=disp[Node]),0))</f>
        <v>0.50039999999999996</v>
      </c>
      <c r="S33" s="162">
        <f t="array" ref="S33">INDEX(1000*disp[Rzz],MATCH(1,($C33=disp[Case])*(S$7=disp[Node]),0))</f>
        <v>1.0900000000000001</v>
      </c>
      <c r="T33" s="162">
        <f t="array" ref="T33">INDEX(1000*disp[Rxx],MATCH(1,($C33=disp[Case])*(T$7=disp[Node]),0))</f>
        <v>-0.13190000000000002</v>
      </c>
      <c r="U33" s="162">
        <f t="array" ref="U33">INDEX(1000*disp[Ryy],MATCH(1,($C33=disp[Case])*(U$7=disp[Node]),0))</f>
        <v>-6.4640000000000003E-2</v>
      </c>
      <c r="V33" s="162">
        <f t="array" ref="V33">INDEX(1000*disp[Rzz],MATCH(1,($C33=disp[Case])*(V$7=disp[Node]),0))</f>
        <v>0.69179999999999986</v>
      </c>
      <c r="W33" s="162">
        <f t="array" ref="W33">INDEX(1000*disp[Rxx],MATCH(1,($C33=disp[Case])*(W$7=disp[Node]),0))</f>
        <v>-1.484</v>
      </c>
      <c r="X33" s="162">
        <f t="array" ref="X33">INDEX(1000*disp[Ryy],MATCH(1,($C33=disp[Case])*(X$7=disp[Node]),0))</f>
        <v>-0.50039999999999996</v>
      </c>
      <c r="Y33" s="162">
        <f t="array" ref="Y33">INDEX(1000*disp[Rzz],MATCH(1,($C33=disp[Case])*(Y$7=disp[Node]),0))</f>
        <v>-1.0900000000000001</v>
      </c>
      <c r="Z33" s="162">
        <f t="array" ref="Z33">INDEX(1000*disp[Rxx],MATCH(1,($C33=disp[Case])*(Z$7=disp[Node]),0))</f>
        <v>-0.13210000000000002</v>
      </c>
      <c r="AA33" s="162">
        <f t="array" ref="AA33">INDEX(1000*disp[Ryy],MATCH(1,($C33=disp[Case])*(AA$7=disp[Node]),0))</f>
        <v>6.4629999999999993E-2</v>
      </c>
      <c r="AB33" s="162">
        <f t="array" ref="AB33">INDEX(1000*disp[Rzz],MATCH(1,($C33=disp[Case])*(AB$7=disp[Node]),0))</f>
        <v>-0.69189999999999996</v>
      </c>
    </row>
    <row r="34" spans="1:30">
      <c r="A34" s="110" t="s">
        <v>103</v>
      </c>
      <c r="B34" s="110" t="s">
        <v>116</v>
      </c>
      <c r="C34" s="111" t="s">
        <v>123</v>
      </c>
      <c r="D34" s="111" t="str">
        <f>INDEX(cases[Name],MATCH(C34,cases[Case],0))</f>
        <v>Wind y east: with traffic, up</v>
      </c>
      <c r="E34" s="162">
        <f t="array" ref="E34">INDEX(1*disp[Ux],MATCH(1,($C34=disp[Case])*(E$7=disp[Node]),0))</f>
        <v>0</v>
      </c>
      <c r="F34" s="162">
        <f t="array" ref="F34">INDEX(1*disp[Uy],MATCH(1,($C34=disp[Case])*(F$7=disp[Node]),0))</f>
        <v>-2.7689999999999999E-2</v>
      </c>
      <c r="G34" s="162">
        <f t="array" ref="G34">INDEX(1*disp[Uz],MATCH(1,($C34=disp[Case])*(G$7=disp[Node]),0))</f>
        <v>2.4979999999999999E-2</v>
      </c>
      <c r="H34" s="162">
        <f t="array" ref="H34">INDEX(1*disp[Ux],MATCH(1,($C34=disp[Case])*(H$7=disp[Node]),0))</f>
        <v>-21.14</v>
      </c>
      <c r="I34" s="162">
        <f t="array" ref="I34">INDEX(1*disp[Uy],MATCH(1,($C34=disp[Case])*(I$7=disp[Node]),0))</f>
        <v>-6.6320000000000006</v>
      </c>
      <c r="J34" s="162">
        <f t="array" ref="J34">INDEX(1*disp[Uz],MATCH(1,($C34=disp[Case])*(J$7=disp[Node]),0))</f>
        <v>-1.0449999999999999E-2</v>
      </c>
      <c r="K34" s="162">
        <f t="array" ref="K34">INDEX(1*disp[Ux],MATCH(1,($C34=disp[Case])*(K$7=disp[Node]),0))</f>
        <v>-25.28</v>
      </c>
      <c r="L34" s="162">
        <f t="array" ref="L34">INDEX(1*disp[Uy],MATCH(1,($C34=disp[Case])*(L$7=disp[Node]),0))</f>
        <v>-2.7689999999999999E-2</v>
      </c>
      <c r="M34" s="162">
        <f t="array" ref="M34">INDEX(1*disp[Uz],MATCH(1,($C34=disp[Case])*(M$7=disp[Node]),0))</f>
        <v>2.4979999999999999E-2</v>
      </c>
      <c r="N34" s="162">
        <f t="array" ref="N34">INDEX(1*disp[Ux],MATCH(1,($C34=disp[Case])*(N$7=disp[Node]),0))</f>
        <v>-4.1360000000000001</v>
      </c>
      <c r="O34" s="162">
        <f t="array" ref="O34">INDEX(1*disp[Uy],MATCH(1,($C34=disp[Case])*(O$7=disp[Node]),0))</f>
        <v>-6.6310000000000002</v>
      </c>
      <c r="P34" s="162">
        <f t="array" ref="P34">INDEX(1*disp[Uz],MATCH(1,($C34=disp[Case])*(P$7=disp[Node]),0))</f>
        <v>-1.0449999999999999E-2</v>
      </c>
      <c r="Q34" s="162">
        <f t="array" ref="Q34">INDEX(1000*disp[Rxx],MATCH(1,($C34=disp[Case])*(Q$7=disp[Node]),0))</f>
        <v>1.4770000000000001</v>
      </c>
      <c r="R34" s="162">
        <f t="array" ref="R34">INDEX(1000*disp[Ryy],MATCH(1,($C34=disp[Case])*(R$7=disp[Node]),0))</f>
        <v>-0.50069999999999992</v>
      </c>
      <c r="S34" s="162">
        <f t="array" ref="S34">INDEX(1000*disp[Rzz],MATCH(1,($C34=disp[Case])*(S$7=disp[Node]),0))</f>
        <v>-1.0939999999999999</v>
      </c>
      <c r="T34" s="162">
        <f t="array" ref="T34">INDEX(1000*disp[Rxx],MATCH(1,($C34=disp[Case])*(T$7=disp[Node]),0))</f>
        <v>0.1394</v>
      </c>
      <c r="U34" s="162">
        <f t="array" ref="U34">INDEX(1000*disp[Ryy],MATCH(1,($C34=disp[Case])*(U$7=disp[Node]),0))</f>
        <v>6.4329999999999998E-2</v>
      </c>
      <c r="V34" s="162">
        <f t="array" ref="V34">INDEX(1000*disp[Rzz],MATCH(1,($C34=disp[Case])*(V$7=disp[Node]),0))</f>
        <v>-0.68759999999999999</v>
      </c>
      <c r="W34" s="162">
        <f t="array" ref="W34">INDEX(1000*disp[Rxx],MATCH(1,($C34=disp[Case])*(W$7=disp[Node]),0))</f>
        <v>1.4770000000000001</v>
      </c>
      <c r="X34" s="162">
        <f t="array" ref="X34">INDEX(1000*disp[Ryy],MATCH(1,($C34=disp[Case])*(X$7=disp[Node]),0))</f>
        <v>0.50069999999999992</v>
      </c>
      <c r="Y34" s="162">
        <f t="array" ref="Y34">INDEX(1000*disp[Rzz],MATCH(1,($C34=disp[Case])*(Y$7=disp[Node]),0))</f>
        <v>1.0939999999999999</v>
      </c>
      <c r="Z34" s="162">
        <f t="array" ref="Z34">INDEX(1000*disp[Rxx],MATCH(1,($C34=disp[Case])*(Z$7=disp[Node]),0))</f>
        <v>0.1396</v>
      </c>
      <c r="AA34" s="162">
        <f t="array" ref="AA34">INDEX(1000*disp[Ryy],MATCH(1,($C34=disp[Case])*(AA$7=disp[Node]),0))</f>
        <v>-6.4339999999999994E-2</v>
      </c>
      <c r="AB34" s="162">
        <f t="array" ref="AB34">INDEX(1000*disp[Rzz],MATCH(1,($C34=disp[Case])*(AB$7=disp[Node]),0))</f>
        <v>0.68770000000000009</v>
      </c>
    </row>
    <row r="35" spans="1:30">
      <c r="A35" s="110" t="s">
        <v>103</v>
      </c>
      <c r="B35" s="110" t="s">
        <v>116</v>
      </c>
      <c r="C35" s="111" t="s">
        <v>124</v>
      </c>
      <c r="D35" s="111" t="str">
        <f>INDEX(cases[Name],MATCH(C35,cases[Case],0))</f>
        <v>Wind y east: with traffic, down</v>
      </c>
      <c r="E35" s="162">
        <f t="array" ref="E35">INDEX(1*disp[Ux],MATCH(1,($C35=disp[Case])*(E$7=disp[Node]),0))</f>
        <v>0</v>
      </c>
      <c r="F35" s="162">
        <f t="array" ref="F35">INDEX(1*disp[Uy],MATCH(1,($C35=disp[Case])*(F$7=disp[Node]),0))</f>
        <v>-2.7689999999999999E-2</v>
      </c>
      <c r="G35" s="162">
        <f t="array" ref="G35">INDEX(1*disp[Uz],MATCH(1,($C35=disp[Case])*(G$7=disp[Node]),0))</f>
        <v>1.0449999999999999E-2</v>
      </c>
      <c r="H35" s="162">
        <f t="array" ref="H35">INDEX(1*disp[Ux],MATCH(1,($C35=disp[Case])*(H$7=disp[Node]),0))</f>
        <v>-21.14</v>
      </c>
      <c r="I35" s="162">
        <f t="array" ref="I35">INDEX(1*disp[Uy],MATCH(1,($C35=disp[Case])*(I$7=disp[Node]),0))</f>
        <v>-7.3289999999999997</v>
      </c>
      <c r="J35" s="162">
        <f t="array" ref="J35">INDEX(1*disp[Uz],MATCH(1,($C35=disp[Case])*(J$7=disp[Node]),0))</f>
        <v>-2.4979999999999999E-2</v>
      </c>
      <c r="K35" s="162">
        <f t="array" ref="K35">INDEX(1*disp[Ux],MATCH(1,($C35=disp[Case])*(K$7=disp[Node]),0))</f>
        <v>-16.98</v>
      </c>
      <c r="L35" s="162">
        <f t="array" ref="L35">INDEX(1*disp[Uy],MATCH(1,($C35=disp[Case])*(L$7=disp[Node]),0))</f>
        <v>-2.7689999999999999E-2</v>
      </c>
      <c r="M35" s="162">
        <f t="array" ref="M35">INDEX(1*disp[Uz],MATCH(1,($C35=disp[Case])*(M$7=disp[Node]),0))</f>
        <v>1.0449999999999999E-2</v>
      </c>
      <c r="N35" s="162">
        <f t="array" ref="N35">INDEX(1*disp[Ux],MATCH(1,($C35=disp[Case])*(N$7=disp[Node]),0))</f>
        <v>4.165</v>
      </c>
      <c r="O35" s="162">
        <f t="array" ref="O35">INDEX(1*disp[Uy],MATCH(1,($C35=disp[Case])*(O$7=disp[Node]),0))</f>
        <v>-7.3279999999999994</v>
      </c>
      <c r="P35" s="162">
        <f t="array" ref="P35">INDEX(1*disp[Uz],MATCH(1,($C35=disp[Case])*(P$7=disp[Node]),0))</f>
        <v>-2.4979999999999999E-2</v>
      </c>
      <c r="Q35" s="162">
        <f t="array" ref="Q35">INDEX(1000*disp[Rxx],MATCH(1,($C35=disp[Case])*(Q$7=disp[Node]),0))</f>
        <v>1.6260000000000001</v>
      </c>
      <c r="R35" s="162">
        <f t="array" ref="R35">INDEX(1000*disp[Ryy],MATCH(1,($C35=disp[Case])*(R$7=disp[Node]),0))</f>
        <v>-6.656999999999999E-2</v>
      </c>
      <c r="S35" s="162">
        <f t="array" ref="S35">INDEX(1000*disp[Rzz],MATCH(1,($C35=disp[Case])*(S$7=disp[Node]),0))</f>
        <v>-1.0649999999999999</v>
      </c>
      <c r="T35" s="162">
        <f t="array" ref="T35">INDEX(1000*disp[Rxx],MATCH(1,($C35=disp[Case])*(T$7=disp[Node]),0))</f>
        <v>-9.2169999999999995E-3</v>
      </c>
      <c r="U35" s="162">
        <f t="array" ref="U35">INDEX(1000*disp[Ryy],MATCH(1,($C35=disp[Case])*(U$7=disp[Node]),0))</f>
        <v>0.49850000000000005</v>
      </c>
      <c r="V35" s="162">
        <f t="array" ref="V35">INDEX(1000*disp[Rzz],MATCH(1,($C35=disp[Case])*(V$7=disp[Node]),0))</f>
        <v>-0.71699999999999997</v>
      </c>
      <c r="W35" s="162">
        <f t="array" ref="W35">INDEX(1000*disp[Rxx],MATCH(1,($C35=disp[Case])*(W$7=disp[Node]),0))</f>
        <v>1.625</v>
      </c>
      <c r="X35" s="162">
        <f t="array" ref="X35">INDEX(1000*disp[Ryy],MATCH(1,($C35=disp[Case])*(X$7=disp[Node]),0))</f>
        <v>6.6559999999999994E-2</v>
      </c>
      <c r="Y35" s="162">
        <f t="array" ref="Y35">INDEX(1000*disp[Rzz],MATCH(1,($C35=disp[Case])*(Y$7=disp[Node]),0))</f>
        <v>1.0649999999999999</v>
      </c>
      <c r="Z35" s="162">
        <f t="array" ref="Z35">INDEX(1000*disp[Rxx],MATCH(1,($C35=disp[Case])*(Z$7=disp[Node]),0))</f>
        <v>-9.0369999999999999E-3</v>
      </c>
      <c r="AA35" s="162">
        <f t="array" ref="AA35">INDEX(1000*disp[Ryy],MATCH(1,($C35=disp[Case])*(AA$7=disp[Node]),0))</f>
        <v>-0.49850000000000005</v>
      </c>
      <c r="AB35" s="162">
        <f t="array" ref="AB35">INDEX(1000*disp[Rzz],MATCH(1,($C35=disp[Case])*(AB$7=disp[Node]),0))</f>
        <v>0.71710000000000007</v>
      </c>
    </row>
    <row r="36" spans="1:30">
      <c r="A36" s="110"/>
      <c r="B36" s="110"/>
      <c r="C36" s="111"/>
      <c r="D36" s="111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</row>
    <row r="37" spans="1:30">
      <c r="A37" s="110" t="s">
        <v>103</v>
      </c>
      <c r="B37" s="110" t="s">
        <v>129</v>
      </c>
      <c r="C37" s="132" t="s">
        <v>130</v>
      </c>
      <c r="D37" s="111" t="str">
        <f>INDEX(cases[Name],MATCH(C37,cases[Case],0))</f>
        <v>Temp Individual Case 1: uniform cont.</v>
      </c>
      <c r="E37" s="162">
        <f t="array" ref="E37">INDEX(1*disp[Ux],MATCH(1,($C37=disp[Case])*(E$7=disp[Node]),0))</f>
        <v>0</v>
      </c>
      <c r="F37" s="162">
        <f t="array" ref="F37">INDEX(1*disp[Uy],MATCH(1,($C37=disp[Case])*(F$7=disp[Node]),0))</f>
        <v>-3.743E-11</v>
      </c>
      <c r="G37" s="162">
        <f t="array" ref="G37">INDEX(1*disp[Uz],MATCH(1,($C37=disp[Case])*(G$7=disp[Node]),0))</f>
        <v>1.5209999999999999E-7</v>
      </c>
      <c r="H37" s="162">
        <f t="array" ref="H37">INDEX(1*disp[Ux],MATCH(1,($C37=disp[Case])*(H$7=disp[Node]),0))</f>
        <v>7.6249999999999997E-5</v>
      </c>
      <c r="I37" s="162">
        <f t="array" ref="I37">INDEX(1*disp[Uy],MATCH(1,($C37=disp[Case])*(I$7=disp[Node]),0))</f>
        <v>13.17</v>
      </c>
      <c r="J37" s="162">
        <f t="array" ref="J37">INDEX(1*disp[Uz],MATCH(1,($C37=disp[Case])*(J$7=disp[Node]),0))</f>
        <v>-1.473E-7</v>
      </c>
      <c r="K37" s="162">
        <f t="array" ref="K37">INDEX(1*disp[Ux],MATCH(1,($C37=disp[Case])*(K$7=disp[Node]),0))</f>
        <v>-144</v>
      </c>
      <c r="L37" s="162">
        <f t="array" ref="L37">INDEX(1*disp[Uy],MATCH(1,($C37=disp[Case])*(L$7=disp[Node]),0))</f>
        <v>3.7550000000000002E-11</v>
      </c>
      <c r="M37" s="162">
        <f t="array" ref="M37">INDEX(1*disp[Uz],MATCH(1,($C37=disp[Case])*(M$7=disp[Node]),0))</f>
        <v>-1.5270000000000001E-7</v>
      </c>
      <c r="N37" s="162">
        <f t="array" ref="N37">INDEX(1*disp[Ux],MATCH(1,($C37=disp[Case])*(N$7=disp[Node]),0))</f>
        <v>-144</v>
      </c>
      <c r="O37" s="162">
        <f t="array" ref="O37">INDEX(1*disp[Uy],MATCH(1,($C37=disp[Case])*(O$7=disp[Node]),0))</f>
        <v>13.17</v>
      </c>
      <c r="P37" s="162">
        <f t="array" ref="P37">INDEX(1*disp[Uz],MATCH(1,($C37=disp[Case])*(P$7=disp[Node]),0))</f>
        <v>1.4789999999999999E-7</v>
      </c>
      <c r="Q37" s="162">
        <f t="array" ref="Q37">INDEX(1000*disp[Rxx],MATCH(1,($C37=disp[Case])*(Q$7=disp[Node]),0))</f>
        <v>0.26950000000000002</v>
      </c>
      <c r="R37" s="162">
        <f t="array" ref="R37">INDEX(1000*disp[Ryy],MATCH(1,($C37=disp[Case])*(R$7=disp[Node]),0))</f>
        <v>6.5450000000000008E-2</v>
      </c>
      <c r="S37" s="162">
        <f t="array" ref="S37">INDEX(1000*disp[Rzz],MATCH(1,($C37=disp[Case])*(S$7=disp[Node]),0))</f>
        <v>-7.5769999999999995E-3</v>
      </c>
      <c r="T37" s="162">
        <f t="array" ref="T37">INDEX(1000*disp[Rxx],MATCH(1,($C37=disp[Case])*(T$7=disp[Node]),0))</f>
        <v>-0.26939999999999997</v>
      </c>
      <c r="U37" s="162">
        <f t="array" ref="U37">INDEX(1000*disp[Ryy],MATCH(1,($C37=disp[Case])*(U$7=disp[Node]),0))</f>
        <v>6.5450000000000008E-2</v>
      </c>
      <c r="V37" s="162">
        <f t="array" ref="V37">INDEX(1000*disp[Rzz],MATCH(1,($C37=disp[Case])*(V$7=disp[Node]),0))</f>
        <v>7.2099999999999994E-3</v>
      </c>
      <c r="W37" s="162">
        <f t="array" ref="W37">INDEX(1000*disp[Rxx],MATCH(1,($C37=disp[Case])*(W$7=disp[Node]),0))</f>
        <v>0.26929999999999998</v>
      </c>
      <c r="X37" s="162">
        <f t="array" ref="X37">INDEX(1000*disp[Ryy],MATCH(1,($C37=disp[Case])*(X$7=disp[Node]),0))</f>
        <v>-6.6050000000000011E-2</v>
      </c>
      <c r="Y37" s="162">
        <f t="array" ref="Y37">INDEX(1000*disp[Rzz],MATCH(1,($C37=disp[Case])*(Y$7=disp[Node]),0))</f>
        <v>7.4580000000000002E-3</v>
      </c>
      <c r="Z37" s="162">
        <f t="array" ref="Z37">INDEX(1000*disp[Rxx],MATCH(1,($C37=disp[Case])*(Z$7=disp[Node]),0))</f>
        <v>-0.26939999999999997</v>
      </c>
      <c r="AA37" s="162">
        <f t="array" ref="AA37">INDEX(1000*disp[Ryy],MATCH(1,($C37=disp[Case])*(AA$7=disp[Node]),0))</f>
        <v>-6.6050000000000011E-2</v>
      </c>
      <c r="AB37" s="162">
        <f t="array" ref="AB37">INDEX(1000*disp[Rzz],MATCH(1,($C37=disp[Case])*(AB$7=disp[Node]),0))</f>
        <v>-7.8209999999999998E-3</v>
      </c>
    </row>
    <row r="38" spans="1:30">
      <c r="A38" s="110" t="s">
        <v>103</v>
      </c>
      <c r="B38" s="110" t="s">
        <v>129</v>
      </c>
      <c r="C38" s="132" t="s">
        <v>131</v>
      </c>
      <c r="D38" s="111" t="str">
        <f>INDEX(cases[Name],MATCH(C38,cases[Case],0))</f>
        <v>Temp Individual Case 1: uniform exp.</v>
      </c>
      <c r="E38" s="162">
        <f t="array" ref="E38">INDEX(1*disp[Ux],MATCH(1,($C38=disp[Case])*(E$7=disp[Node]),0))</f>
        <v>1.5839999999999999E-12</v>
      </c>
      <c r="F38" s="162">
        <f t="array" ref="F38">INDEX(1*disp[Uy],MATCH(1,($C38=disp[Case])*(F$7=disp[Node]),0))</f>
        <v>3.4899999999999997E-11</v>
      </c>
      <c r="G38" s="162">
        <f t="array" ref="G38">INDEX(1*disp[Uz],MATCH(1,($C38=disp[Case])*(G$7=disp[Node]),0))</f>
        <v>-1.3869999999999999E-7</v>
      </c>
      <c r="H38" s="162">
        <f t="array" ref="H38">INDEX(1*disp[Ux],MATCH(1,($C38=disp[Case])*(H$7=disp[Node]),0))</f>
        <v>-6.9529999999999993E-5</v>
      </c>
      <c r="I38" s="162">
        <f t="array" ref="I38">INDEX(1*disp[Uy],MATCH(1,($C38=disp[Case])*(I$7=disp[Node]),0))</f>
        <v>-12.01</v>
      </c>
      <c r="J38" s="162">
        <f t="array" ref="J38">INDEX(1*disp[Uz],MATCH(1,($C38=disp[Case])*(J$7=disp[Node]),0))</f>
        <v>1.343E-7</v>
      </c>
      <c r="K38" s="162">
        <f t="array" ref="K38">INDEX(1*disp[Ux],MATCH(1,($C38=disp[Case])*(K$7=disp[Node]),0))</f>
        <v>131.30000000000001</v>
      </c>
      <c r="L38" s="162">
        <f t="array" ref="L38">INDEX(1*disp[Uy],MATCH(1,($C38=disp[Case])*(L$7=disp[Node]),0))</f>
        <v>-3.3829999999999988E-11</v>
      </c>
      <c r="M38" s="162">
        <f t="array" ref="M38">INDEX(1*disp[Uz],MATCH(1,($C38=disp[Case])*(M$7=disp[Node]),0))</f>
        <v>1.392E-7</v>
      </c>
      <c r="N38" s="162">
        <f t="array" ref="N38">INDEX(1*disp[Ux],MATCH(1,($C38=disp[Case])*(N$7=disp[Node]),0))</f>
        <v>131.30000000000001</v>
      </c>
      <c r="O38" s="162">
        <f t="array" ref="O38">INDEX(1*disp[Uy],MATCH(1,($C38=disp[Case])*(O$7=disp[Node]),0))</f>
        <v>-12.01</v>
      </c>
      <c r="P38" s="162">
        <f t="array" ref="P38">INDEX(1*disp[Uz],MATCH(1,($C38=disp[Case])*(P$7=disp[Node]),0))</f>
        <v>-1.3479999999999999E-7</v>
      </c>
      <c r="Q38" s="162">
        <f t="array" ref="Q38">INDEX(1000*disp[Rxx],MATCH(1,($C38=disp[Case])*(Q$7=disp[Node]),0))</f>
        <v>-0.2457</v>
      </c>
      <c r="R38" s="162">
        <f t="array" ref="R38">INDEX(1000*disp[Ryy],MATCH(1,($C38=disp[Case])*(R$7=disp[Node]),0))</f>
        <v>-5.9679999999999997E-2</v>
      </c>
      <c r="S38" s="162">
        <f t="array" ref="S38">INDEX(1000*disp[Rzz],MATCH(1,($C38=disp[Case])*(S$7=disp[Node]),0))</f>
        <v>6.9080000000000001E-3</v>
      </c>
      <c r="T38" s="162">
        <f t="array" ref="T38">INDEX(1000*disp[Rxx],MATCH(1,($C38=disp[Case])*(T$7=disp[Node]),0))</f>
        <v>0.2457</v>
      </c>
      <c r="U38" s="162">
        <f t="array" ref="U38">INDEX(1000*disp[Ryy],MATCH(1,($C38=disp[Case])*(U$7=disp[Node]),0))</f>
        <v>-5.9670000000000001E-2</v>
      </c>
      <c r="V38" s="162">
        <f t="array" ref="V38">INDEX(1000*disp[Rzz],MATCH(1,($C38=disp[Case])*(V$7=disp[Node]),0))</f>
        <v>-6.574E-3</v>
      </c>
      <c r="W38" s="162">
        <f t="array" ref="W38">INDEX(1000*disp[Rxx],MATCH(1,($C38=disp[Case])*(W$7=disp[Node]),0))</f>
        <v>-0.24560000000000001</v>
      </c>
      <c r="X38" s="162">
        <f t="array" ref="X38">INDEX(1000*disp[Ryy],MATCH(1,($C38=disp[Case])*(X$7=disp[Node]),0))</f>
        <v>6.0220000000000003E-2</v>
      </c>
      <c r="Y38" s="162">
        <f t="array" ref="Y38">INDEX(1000*disp[Rzz],MATCH(1,($C38=disp[Case])*(Y$7=disp[Node]),0))</f>
        <v>-6.8000000000000005E-3</v>
      </c>
      <c r="Z38" s="162">
        <f t="array" ref="Z38">INDEX(1000*disp[Rxx],MATCH(1,($C38=disp[Case])*(Z$7=disp[Node]),0))</f>
        <v>0.24560000000000001</v>
      </c>
      <c r="AA38" s="162">
        <f t="array" ref="AA38">INDEX(1000*disp[Ryy],MATCH(1,($C38=disp[Case])*(AA$7=disp[Node]),0))</f>
        <v>6.0229999999999999E-2</v>
      </c>
      <c r="AB38" s="162">
        <f t="array" ref="AB38">INDEX(1000*disp[Rzz],MATCH(1,($C38=disp[Case])*(AB$7=disp[Node]),0))</f>
        <v>7.1310000000000002E-3</v>
      </c>
    </row>
    <row r="39" spans="1:30" s="97" customFormat="1">
      <c r="A39" s="110" t="s">
        <v>103</v>
      </c>
      <c r="B39" s="110" t="s">
        <v>129</v>
      </c>
      <c r="C39" s="132" t="s">
        <v>132</v>
      </c>
      <c r="D39" s="111" t="str">
        <f>INDEX(cases[Name],MATCH(C39,cases[Case],0))</f>
        <v>Temp Individual Case 2: deck contr.</v>
      </c>
      <c r="E39" s="162">
        <f t="array" ref="E39">INDEX(1*disp[Ux],MATCH(1,($C39=disp[Case])*(E$7=disp[Node]),0))</f>
        <v>0</v>
      </c>
      <c r="F39" s="162">
        <f t="array" ref="F39">INDEX(1*disp[Uy],MATCH(1,($C39=disp[Case])*(F$7=disp[Node]),0))</f>
        <v>-4.0300000000000004E-12</v>
      </c>
      <c r="G39" s="162">
        <f t="array" ref="G39">INDEX(1*disp[Uz],MATCH(1,($C39=disp[Case])*(G$7=disp[Node]),0))</f>
        <v>-2.6679999999999998E-7</v>
      </c>
      <c r="H39" s="162">
        <f t="array" ref="H39">INDEX(1*disp[Ux],MATCH(1,($C39=disp[Case])*(H$7=disp[Node]),0))</f>
        <v>1.7650000000000001E-4</v>
      </c>
      <c r="I39" s="162">
        <f t="array" ref="I39">INDEX(1*disp[Uy],MATCH(1,($C39=disp[Case])*(I$7=disp[Node]),0))</f>
        <v>-1.2390000000000001</v>
      </c>
      <c r="J39" s="162">
        <f t="array" ref="J39">INDEX(1*disp[Uz],MATCH(1,($C39=disp[Case])*(J$7=disp[Node]),0))</f>
        <v>2.664E-7</v>
      </c>
      <c r="K39" s="162">
        <f t="array" ref="K39">INDEX(1*disp[Ux],MATCH(1,($C39=disp[Case])*(K$7=disp[Node]),0))</f>
        <v>-13.82</v>
      </c>
      <c r="L39" s="162">
        <f t="array" ref="L39">INDEX(1*disp[Uy],MATCH(1,($C39=disp[Case])*(L$7=disp[Node]),0))</f>
        <v>4.0039999999999987E-12</v>
      </c>
      <c r="M39" s="162">
        <f t="array" ref="M39">INDEX(1*disp[Uz],MATCH(1,($C39=disp[Case])*(M$7=disp[Node]),0))</f>
        <v>2.6689999999999999E-7</v>
      </c>
      <c r="N39" s="162">
        <f t="array" ref="N39">INDEX(1*disp[Ux],MATCH(1,($C39=disp[Case])*(N$7=disp[Node]),0))</f>
        <v>-13.82</v>
      </c>
      <c r="O39" s="162">
        <f t="array" ref="O39">INDEX(1*disp[Uy],MATCH(1,($C39=disp[Case])*(O$7=disp[Node]),0))</f>
        <v>-1.2390000000000001</v>
      </c>
      <c r="P39" s="162">
        <f t="array" ref="P39">INDEX(1*disp[Uz],MATCH(1,($C39=disp[Case])*(P$7=disp[Node]),0))</f>
        <v>-2.6650000000000001E-7</v>
      </c>
      <c r="Q39" s="162">
        <f t="array" ref="Q39">INDEX(1000*disp[Rxx],MATCH(1,($C39=disp[Case])*(Q$7=disp[Node]),0))</f>
        <v>0.45550000000000002</v>
      </c>
      <c r="R39" s="162">
        <f t="array" ref="R39">INDEX(1000*disp[Ryy],MATCH(1,($C39=disp[Case])*(R$7=disp[Node]),0))</f>
        <v>-5.432E-2</v>
      </c>
      <c r="S39" s="162">
        <f t="array" ref="S39">INDEX(1000*disp[Rzz],MATCH(1,($C39=disp[Case])*(S$7=disp[Node]),0))</f>
        <v>7.3630000000000001E-2</v>
      </c>
      <c r="T39" s="162">
        <f t="array" ref="T39">INDEX(1000*disp[Rxx],MATCH(1,($C39=disp[Case])*(T$7=disp[Node]),0))</f>
        <v>-0.45550000000000002</v>
      </c>
      <c r="U39" s="162">
        <f t="array" ref="U39">INDEX(1000*disp[Ryy],MATCH(1,($C39=disp[Case])*(U$7=disp[Node]),0))</f>
        <v>-5.4300000000000001E-2</v>
      </c>
      <c r="V39" s="162">
        <f t="array" ref="V39">INDEX(1000*disp[Rzz],MATCH(1,($C39=disp[Case])*(V$7=disp[Node]),0))</f>
        <v>-7.3640000000000011E-2</v>
      </c>
      <c r="W39" s="162">
        <f t="array" ref="W39">INDEX(1000*disp[Rxx],MATCH(1,($C39=disp[Case])*(W$7=disp[Node]),0))</f>
        <v>0.45550000000000002</v>
      </c>
      <c r="X39" s="162">
        <f t="array" ref="X39">INDEX(1000*disp[Ryy],MATCH(1,($C39=disp[Case])*(X$7=disp[Node]),0))</f>
        <v>5.4300000000000001E-2</v>
      </c>
      <c r="Y39" s="162">
        <f t="array" ref="Y39">INDEX(1000*disp[Rzz],MATCH(1,($C39=disp[Case])*(Y$7=disp[Node]),0))</f>
        <v>-7.3669999999999999E-2</v>
      </c>
      <c r="Z39" s="162">
        <f t="array" ref="Z39">INDEX(1000*disp[Rxx],MATCH(1,($C39=disp[Case])*(Z$7=disp[Node]),0))</f>
        <v>-0.45550000000000002</v>
      </c>
      <c r="AA39" s="162">
        <f t="array" ref="AA39">INDEX(1000*disp[Ryy],MATCH(1,($C39=disp[Case])*(AA$7=disp[Node]),0))</f>
        <v>5.432E-2</v>
      </c>
      <c r="AB39" s="162">
        <f t="array" ref="AB39">INDEX(1000*disp[Rzz],MATCH(1,($C39=disp[Case])*(AB$7=disp[Node]),0))</f>
        <v>7.3669999999999999E-2</v>
      </c>
    </row>
    <row r="40" spans="1:30" s="97" customFormat="1">
      <c r="A40" s="110" t="s">
        <v>103</v>
      </c>
      <c r="B40" s="110" t="s">
        <v>129</v>
      </c>
      <c r="C40" s="132" t="s">
        <v>133</v>
      </c>
      <c r="D40" s="111" t="str">
        <f>INDEX(cases[Name],MATCH(C40,cases[Case],0))</f>
        <v>Temp Individual Case 2: deck exp.</v>
      </c>
      <c r="E40" s="162">
        <f t="array" ref="E40">INDEX(1*disp[Ux],MATCH(1,($C40=disp[Case])*(E$7=disp[Node]),0))</f>
        <v>0</v>
      </c>
      <c r="F40" s="162">
        <f t="array" ref="F40">INDEX(1*disp[Uy],MATCH(1,($C40=disp[Case])*(F$7=disp[Node]),0))</f>
        <v>9.9999999999999994E-12</v>
      </c>
      <c r="G40" s="162">
        <f t="array" ref="G40">INDEX(1*disp[Uz],MATCH(1,($C40=disp[Case])*(G$7=disp[Node]),0))</f>
        <v>6.6690000000000002E-7</v>
      </c>
      <c r="H40" s="162">
        <f t="array" ref="H40">INDEX(1*disp[Ux],MATCH(1,($C40=disp[Case])*(H$7=disp[Node]),0))</f>
        <v>-4.4119999999999999E-4</v>
      </c>
      <c r="I40" s="162">
        <f t="array" ref="I40">INDEX(1*disp[Uy],MATCH(1,($C40=disp[Case])*(I$7=disp[Node]),0))</f>
        <v>3.0979999999999999</v>
      </c>
      <c r="J40" s="162">
        <f t="array" ref="J40">INDEX(1*disp[Uz],MATCH(1,($C40=disp[Case])*(J$7=disp[Node]),0))</f>
        <v>-6.6599999999999996E-7</v>
      </c>
      <c r="K40" s="162">
        <f t="array" ref="K40">INDEX(1*disp[Ux],MATCH(1,($C40=disp[Case])*(K$7=disp[Node]),0))</f>
        <v>34.549999999999997</v>
      </c>
      <c r="L40" s="162">
        <f t="array" ref="L40">INDEX(1*disp[Uy],MATCH(1,($C40=disp[Case])*(L$7=disp[Node]),0))</f>
        <v>-1.011E-11</v>
      </c>
      <c r="M40" s="162">
        <f t="array" ref="M40">INDEX(1*disp[Uz],MATCH(1,($C40=disp[Case])*(M$7=disp[Node]),0))</f>
        <v>-6.6709999999999993E-7</v>
      </c>
      <c r="N40" s="162">
        <f t="array" ref="N40">INDEX(1*disp[Ux],MATCH(1,($C40=disp[Case])*(N$7=disp[Node]),0))</f>
        <v>34.549999999999997</v>
      </c>
      <c r="O40" s="162">
        <f t="array" ref="O40">INDEX(1*disp[Uy],MATCH(1,($C40=disp[Case])*(O$7=disp[Node]),0))</f>
        <v>3.0979999999999999</v>
      </c>
      <c r="P40" s="162">
        <f t="array" ref="P40">INDEX(1*disp[Uz],MATCH(1,($C40=disp[Case])*(P$7=disp[Node]),0))</f>
        <v>6.6620000000000008E-7</v>
      </c>
      <c r="Q40" s="162">
        <f t="array" ref="Q40">INDEX(1000*disp[Rxx],MATCH(1,($C40=disp[Case])*(Q$7=disp[Node]),0))</f>
        <v>-1.139</v>
      </c>
      <c r="R40" s="162">
        <f t="array" ref="R40">INDEX(1000*disp[Ryy],MATCH(1,($C40=disp[Case])*(R$7=disp[Node]),0))</f>
        <v>0.1358</v>
      </c>
      <c r="S40" s="162">
        <f t="array" ref="S40">INDEX(1000*disp[Rzz],MATCH(1,($C40=disp[Case])*(S$7=disp[Node]),0))</f>
        <v>-0.18410000000000001</v>
      </c>
      <c r="T40" s="162">
        <f t="array" ref="T40">INDEX(1000*disp[Rxx],MATCH(1,($C40=disp[Case])*(T$7=disp[Node]),0))</f>
        <v>1.139</v>
      </c>
      <c r="U40" s="162">
        <f t="array" ref="U40">INDEX(1000*disp[Ryy],MATCH(1,($C40=disp[Case])*(U$7=disp[Node]),0))</f>
        <v>0.13569999999999999</v>
      </c>
      <c r="V40" s="162">
        <f t="array" ref="V40">INDEX(1000*disp[Rzz],MATCH(1,($C40=disp[Case])*(V$7=disp[Node]),0))</f>
        <v>0.18410000000000001</v>
      </c>
      <c r="W40" s="162">
        <f t="array" ref="W40">INDEX(1000*disp[Rxx],MATCH(1,($C40=disp[Case])*(W$7=disp[Node]),0))</f>
        <v>-1.139</v>
      </c>
      <c r="X40" s="162">
        <f t="array" ref="X40">INDEX(1000*disp[Ryy],MATCH(1,($C40=disp[Case])*(X$7=disp[Node]),0))</f>
        <v>-0.13569999999999999</v>
      </c>
      <c r="Y40" s="162">
        <f t="array" ref="Y40">INDEX(1000*disp[Rzz],MATCH(1,($C40=disp[Case])*(Y$7=disp[Node]),0))</f>
        <v>0.1842</v>
      </c>
      <c r="Z40" s="162">
        <f t="array" ref="Z40">INDEX(1000*disp[Rxx],MATCH(1,($C40=disp[Case])*(Z$7=disp[Node]),0))</f>
        <v>1.139</v>
      </c>
      <c r="AA40" s="162">
        <f t="array" ref="AA40">INDEX(1000*disp[Ryy],MATCH(1,($C40=disp[Case])*(AA$7=disp[Node]),0))</f>
        <v>-0.1358</v>
      </c>
      <c r="AB40" s="162">
        <f t="array" ref="AB40">INDEX(1000*disp[Rzz],MATCH(1,($C40=disp[Case])*(AB$7=disp[Node]),0))</f>
        <v>-0.1842</v>
      </c>
    </row>
    <row r="41" spans="1:30" s="97" customFormat="1">
      <c r="A41" s="110" t="s">
        <v>103</v>
      </c>
      <c r="B41" s="110" t="s">
        <v>129</v>
      </c>
      <c r="C41" s="132" t="s">
        <v>134</v>
      </c>
      <c r="D41" s="111" t="str">
        <f>INDEX(cases[Name],MATCH(C41,cases[Case],0))</f>
        <v>Temp Individual Case 3: arch vert. grad. exp.</v>
      </c>
      <c r="E41" s="162">
        <f t="array" ref="E41">INDEX(1*disp[Ux],MATCH(1,($C41=disp[Case])*(E$7=disp[Node]),0))</f>
        <v>0</v>
      </c>
      <c r="F41" s="162">
        <f t="array" ref="F41">INDEX(1*disp[Uy],MATCH(1,($C41=disp[Case])*(F$7=disp[Node]),0))</f>
        <v>0</v>
      </c>
      <c r="G41" s="162">
        <f t="array" ref="G41">INDEX(1*disp[Uz],MATCH(1,($C41=disp[Case])*(G$7=disp[Node]),0))</f>
        <v>-2.35E-7</v>
      </c>
      <c r="H41" s="162">
        <f t="array" ref="H41">INDEX(1*disp[Ux],MATCH(1,($C41=disp[Case])*(H$7=disp[Node]),0))</f>
        <v>4.1359999999999997E-5</v>
      </c>
      <c r="I41" s="162">
        <f t="array" ref="I41">INDEX(1*disp[Uy],MATCH(1,($C41=disp[Case])*(I$7=disp[Node]),0))</f>
        <v>2.8639999999999999E-2</v>
      </c>
      <c r="J41" s="162">
        <f t="array" ref="J41">INDEX(1*disp[Uz],MATCH(1,($C41=disp[Case])*(J$7=disp[Node]),0))</f>
        <v>2.3510000000000001E-7</v>
      </c>
      <c r="K41" s="162">
        <f t="array" ref="K41">INDEX(1*disp[Ux],MATCH(1,($C41=disp[Case])*(K$7=disp[Node]),0))</f>
        <v>-1.8280000000000001</v>
      </c>
      <c r="L41" s="162">
        <f t="array" ref="L41">INDEX(1*disp[Uy],MATCH(1,($C41=disp[Case])*(L$7=disp[Node]),0))</f>
        <v>0</v>
      </c>
      <c r="M41" s="162">
        <f t="array" ref="M41">INDEX(1*disp[Uz],MATCH(1,($C41=disp[Case])*(M$7=disp[Node]),0))</f>
        <v>2.35E-7</v>
      </c>
      <c r="N41" s="162">
        <f t="array" ref="N41">INDEX(1*disp[Ux],MATCH(1,($C41=disp[Case])*(N$7=disp[Node]),0))</f>
        <v>-1.8280000000000001</v>
      </c>
      <c r="O41" s="162">
        <f t="array" ref="O41">INDEX(1*disp[Uy],MATCH(1,($C41=disp[Case])*(O$7=disp[Node]),0))</f>
        <v>2.8639999999999999E-2</v>
      </c>
      <c r="P41" s="162">
        <f t="array" ref="P41">INDEX(1*disp[Uz],MATCH(1,($C41=disp[Case])*(P$7=disp[Node]),0))</f>
        <v>-2.3519999999999999E-7</v>
      </c>
      <c r="Q41" s="162">
        <f t="array" ref="Q41">INDEX(1000*disp[Rxx],MATCH(1,($C41=disp[Case])*(Q$7=disp[Node]),0))</f>
        <v>-1.2710000000000001E-2</v>
      </c>
      <c r="R41" s="162">
        <f t="array" ref="R41">INDEX(1000*disp[Ryy],MATCH(1,($C41=disp[Case])*(R$7=disp[Node]),0))</f>
        <v>-0.25329999999999997</v>
      </c>
      <c r="S41" s="162">
        <f t="array" ref="S41">INDEX(1000*disp[Rzz],MATCH(1,($C41=disp[Case])*(S$7=disp[Node]),0))</f>
        <v>-6.3699999999999998E-3</v>
      </c>
      <c r="T41" s="162">
        <f t="array" ref="T41">INDEX(1000*disp[Rxx],MATCH(1,($C41=disp[Case])*(T$7=disp[Node]),0))</f>
        <v>1.2710000000000001E-2</v>
      </c>
      <c r="U41" s="162">
        <f t="array" ref="U41">INDEX(1000*disp[Ryy],MATCH(1,($C41=disp[Case])*(U$7=disp[Node]),0))</f>
        <v>-0.25329999999999997</v>
      </c>
      <c r="V41" s="162">
        <f t="array" ref="V41">INDEX(1000*disp[Rzz],MATCH(1,($C41=disp[Case])*(V$7=disp[Node]),0))</f>
        <v>6.378E-3</v>
      </c>
      <c r="W41" s="162">
        <f t="array" ref="W41">INDEX(1000*disp[Rxx],MATCH(1,($C41=disp[Case])*(W$7=disp[Node]),0))</f>
        <v>-1.2710000000000001E-2</v>
      </c>
      <c r="X41" s="162">
        <f t="array" ref="X41">INDEX(1000*disp[Ryy],MATCH(1,($C41=disp[Case])*(X$7=disp[Node]),0))</f>
        <v>0.25329999999999997</v>
      </c>
      <c r="Y41" s="162">
        <f t="array" ref="Y41">INDEX(1000*disp[Rzz],MATCH(1,($C41=disp[Case])*(Y$7=disp[Node]),0))</f>
        <v>6.3819999999999997E-3</v>
      </c>
      <c r="Z41" s="162">
        <f t="array" ref="Z41">INDEX(1000*disp[Rxx],MATCH(1,($C41=disp[Case])*(Z$7=disp[Node]),0))</f>
        <v>1.272E-2</v>
      </c>
      <c r="AA41" s="162">
        <f t="array" ref="AA41">INDEX(1000*disp[Ryy],MATCH(1,($C41=disp[Case])*(AA$7=disp[Node]),0))</f>
        <v>0.25329999999999997</v>
      </c>
      <c r="AB41" s="162">
        <f t="array" ref="AB41">INDEX(1000*disp[Rzz],MATCH(1,($C41=disp[Case])*(AB$7=disp[Node]),0))</f>
        <v>-6.3739999999999986E-3</v>
      </c>
    </row>
    <row r="42" spans="1:30" ht="15" customHeight="1">
      <c r="A42" s="110" t="s">
        <v>103</v>
      </c>
      <c r="B42" s="110" t="s">
        <v>129</v>
      </c>
      <c r="C42" s="132" t="s">
        <v>135</v>
      </c>
      <c r="D42" s="111" t="str">
        <f>INDEX(cases[Name],MATCH(C42,cases[Case],0))</f>
        <v>Temp Individual Case 3: arch vert. grad. contr.</v>
      </c>
      <c r="E42" s="162">
        <f t="array" ref="E42">INDEX(1*disp[Ux],MATCH(1,($C42=disp[Case])*(E$7=disp[Node]),0))</f>
        <v>0</v>
      </c>
      <c r="F42" s="162">
        <f t="array" ref="F42">INDEX(1*disp[Uy],MATCH(1,($C42=disp[Case])*(F$7=disp[Node]),0))</f>
        <v>0</v>
      </c>
      <c r="G42" s="162">
        <f t="array" ref="G42">INDEX(1*disp[Uz],MATCH(1,($C42=disp[Case])*(G$7=disp[Node]),0))</f>
        <v>2.35E-7</v>
      </c>
      <c r="H42" s="162">
        <f t="array" ref="H42">INDEX(1*disp[Ux],MATCH(1,($C42=disp[Case])*(H$7=disp[Node]),0))</f>
        <v>-4.1359999999999997E-5</v>
      </c>
      <c r="I42" s="162">
        <f t="array" ref="I42">INDEX(1*disp[Uy],MATCH(1,($C42=disp[Case])*(I$7=disp[Node]),0))</f>
        <v>-2.8639999999999999E-2</v>
      </c>
      <c r="J42" s="162">
        <f t="array" ref="J42">INDEX(1*disp[Uz],MATCH(1,($C42=disp[Case])*(J$7=disp[Node]),0))</f>
        <v>-2.3510000000000001E-7</v>
      </c>
      <c r="K42" s="162">
        <f t="array" ref="K42">INDEX(1*disp[Ux],MATCH(1,($C42=disp[Case])*(K$7=disp[Node]),0))</f>
        <v>1.8280000000000001</v>
      </c>
      <c r="L42" s="162">
        <f t="array" ref="L42">INDEX(1*disp[Uy],MATCH(1,($C42=disp[Case])*(L$7=disp[Node]),0))</f>
        <v>0</v>
      </c>
      <c r="M42" s="162">
        <f t="array" ref="M42">INDEX(1*disp[Uz],MATCH(1,($C42=disp[Case])*(M$7=disp[Node]),0))</f>
        <v>-2.35E-7</v>
      </c>
      <c r="N42" s="162">
        <f t="array" ref="N42">INDEX(1*disp[Ux],MATCH(1,($C42=disp[Case])*(N$7=disp[Node]),0))</f>
        <v>1.8280000000000001</v>
      </c>
      <c r="O42" s="162">
        <f t="array" ref="O42">INDEX(1*disp[Uy],MATCH(1,($C42=disp[Case])*(O$7=disp[Node]),0))</f>
        <v>-2.8639999999999999E-2</v>
      </c>
      <c r="P42" s="162">
        <f t="array" ref="P42">INDEX(1*disp[Uz],MATCH(1,($C42=disp[Case])*(P$7=disp[Node]),0))</f>
        <v>2.3519999999999999E-7</v>
      </c>
      <c r="Q42" s="162">
        <f t="array" ref="Q42">INDEX(1000*disp[Rxx],MATCH(1,($C42=disp[Case])*(Q$7=disp[Node]),0))</f>
        <v>1.2710000000000001E-2</v>
      </c>
      <c r="R42" s="162">
        <f t="array" ref="R42">INDEX(1000*disp[Ryy],MATCH(1,($C42=disp[Case])*(R$7=disp[Node]),0))</f>
        <v>0.25329999999999997</v>
      </c>
      <c r="S42" s="162">
        <f t="array" ref="S42">INDEX(1000*disp[Rzz],MATCH(1,($C42=disp[Case])*(S$7=disp[Node]),0))</f>
        <v>6.3699999999999998E-3</v>
      </c>
      <c r="T42" s="162">
        <f t="array" ref="T42">INDEX(1000*disp[Rxx],MATCH(1,($C42=disp[Case])*(T$7=disp[Node]),0))</f>
        <v>-1.2710000000000001E-2</v>
      </c>
      <c r="U42" s="162">
        <f t="array" ref="U42">INDEX(1000*disp[Ryy],MATCH(1,($C42=disp[Case])*(U$7=disp[Node]),0))</f>
        <v>0.25329999999999997</v>
      </c>
      <c r="V42" s="162">
        <f t="array" ref="V42">INDEX(1000*disp[Rzz],MATCH(1,($C42=disp[Case])*(V$7=disp[Node]),0))</f>
        <v>-6.378E-3</v>
      </c>
      <c r="W42" s="162">
        <f t="array" ref="W42">INDEX(1000*disp[Rxx],MATCH(1,($C42=disp[Case])*(W$7=disp[Node]),0))</f>
        <v>1.2710000000000001E-2</v>
      </c>
      <c r="X42" s="162">
        <f t="array" ref="X42">INDEX(1000*disp[Ryy],MATCH(1,($C42=disp[Case])*(X$7=disp[Node]),0))</f>
        <v>-0.25329999999999997</v>
      </c>
      <c r="Y42" s="162">
        <f t="array" ref="Y42">INDEX(1000*disp[Rzz],MATCH(1,($C42=disp[Case])*(Y$7=disp[Node]),0))</f>
        <v>-6.3819999999999997E-3</v>
      </c>
      <c r="Z42" s="162">
        <f t="array" ref="Z42">INDEX(1000*disp[Rxx],MATCH(1,($C42=disp[Case])*(Z$7=disp[Node]),0))</f>
        <v>-1.272E-2</v>
      </c>
      <c r="AA42" s="162">
        <f t="array" ref="AA42">INDEX(1000*disp[Ryy],MATCH(1,($C42=disp[Case])*(AA$7=disp[Node]),0))</f>
        <v>-0.25329999999999997</v>
      </c>
      <c r="AB42" s="162">
        <f t="array" ref="AB42">INDEX(1000*disp[Rzz],MATCH(1,($C42=disp[Case])*(AB$7=disp[Node]),0))</f>
        <v>6.3739999999999986E-3</v>
      </c>
    </row>
    <row r="43" spans="1:30">
      <c r="A43" s="110" t="s">
        <v>103</v>
      </c>
      <c r="B43" s="110" t="s">
        <v>129</v>
      </c>
      <c r="C43" s="132" t="s">
        <v>136</v>
      </c>
      <c r="D43" s="111" t="str">
        <f>INDEX(cases[Name],MATCH(C43,cases[Case],0))</f>
        <v>Temp Individual Case 4: arch hor. grad. west contr.</v>
      </c>
      <c r="E43" s="162">
        <f t="array" ref="E43">INDEX(1*disp[Ux],MATCH(1,($C43=disp[Case])*(E$7=disp[Node]),0))</f>
        <v>0</v>
      </c>
      <c r="F43" s="162">
        <f t="array" ref="F43">INDEX(1*disp[Uy],MATCH(1,($C43=disp[Case])*(F$7=disp[Node]),0))</f>
        <v>2.2929999999999999E-11</v>
      </c>
      <c r="G43" s="162">
        <f t="array" ref="G43">INDEX(1*disp[Uz],MATCH(1,($C43=disp[Case])*(G$7=disp[Node]),0))</f>
        <v>-3.9459999999999997E-8</v>
      </c>
      <c r="H43" s="162">
        <f t="array" ref="H43">INDEX(1*disp[Ux],MATCH(1,($C43=disp[Case])*(H$7=disp[Node]),0))</f>
        <v>5.4330000000000003E-2</v>
      </c>
      <c r="I43" s="162">
        <f t="array" ref="I43">INDEX(1*disp[Uy],MATCH(1,($C43=disp[Case])*(I$7=disp[Node]),0))</f>
        <v>3.9389999999999998E-3</v>
      </c>
      <c r="J43" s="162">
        <f t="array" ref="J43">INDEX(1*disp[Uz],MATCH(1,($C43=disp[Case])*(J$7=disp[Node]),0))</f>
        <v>3.9279999999999998E-8</v>
      </c>
      <c r="K43" s="162">
        <f t="array" ref="K43">INDEX(1*disp[Ux],MATCH(1,($C43=disp[Case])*(K$7=disp[Node]),0))</f>
        <v>-1.0269999999999999</v>
      </c>
      <c r="L43" s="162">
        <f t="array" ref="L43">INDEX(1*disp[Uy],MATCH(1,($C43=disp[Case])*(L$7=disp[Node]),0))</f>
        <v>-2.272E-11</v>
      </c>
      <c r="M43" s="162">
        <f t="array" ref="M43">INDEX(1*disp[Uz],MATCH(1,($C43=disp[Case])*(M$7=disp[Node]),0))</f>
        <v>7.7639999999999999E-8</v>
      </c>
      <c r="N43" s="162">
        <f t="array" ref="N43">INDEX(1*disp[Ux],MATCH(1,($C43=disp[Case])*(N$7=disp[Node]),0))</f>
        <v>-1.0820000000000001</v>
      </c>
      <c r="O43" s="162">
        <f t="array" ref="O43">INDEX(1*disp[Uy],MATCH(1,($C43=disp[Case])*(O$7=disp[Node]),0))</f>
        <v>4.5409999999999999E-3</v>
      </c>
      <c r="P43" s="162">
        <f t="array" ref="P43">INDEX(1*disp[Uz],MATCH(1,($C43=disp[Case])*(P$7=disp[Node]),0))</f>
        <v>-7.7460000000000007E-8</v>
      </c>
      <c r="Q43" s="162">
        <f t="array" ref="Q43">INDEX(1000*disp[Rxx],MATCH(1,($C43=disp[Case])*(Q$7=disp[Node]),0))</f>
        <v>-2.0580000000000001E-2</v>
      </c>
      <c r="R43" s="162">
        <f t="array" ref="R43">INDEX(1000*disp[Ryy],MATCH(1,($C43=disp[Case])*(R$7=disp[Node]),0))</f>
        <v>-0.16039999999999999</v>
      </c>
      <c r="S43" s="162">
        <f t="array" ref="S43">INDEX(1000*disp[Rzz],MATCH(1,($C43=disp[Case])*(S$7=disp[Node]),0))</f>
        <v>9.6959999999999998E-3</v>
      </c>
      <c r="T43" s="162">
        <f t="array" ref="T43">INDEX(1000*disp[Rxx],MATCH(1,($C43=disp[Case])*(T$7=disp[Node]),0))</f>
        <v>-2.1780000000000001E-2</v>
      </c>
      <c r="U43" s="162">
        <f t="array" ref="U43">INDEX(1000*disp[Ryy],MATCH(1,($C43=disp[Case])*(U$7=disp[Node]),0))</f>
        <v>-0.1583</v>
      </c>
      <c r="V43" s="162">
        <f t="array" ref="V43">INDEX(1000*disp[Rzz],MATCH(1,($C43=disp[Case])*(V$7=disp[Node]),0))</f>
        <v>8.6400000000000001E-3</v>
      </c>
      <c r="W43" s="162">
        <f t="array" ref="W43">INDEX(1000*disp[Rxx],MATCH(1,($C43=disp[Case])*(W$7=disp[Node]),0))</f>
        <v>-2.07E-2</v>
      </c>
      <c r="X43" s="162">
        <f t="array" ref="X43">INDEX(1000*disp[Ryy],MATCH(1,($C43=disp[Case])*(X$7=disp[Node]),0))</f>
        <v>0.16039999999999999</v>
      </c>
      <c r="Y43" s="162">
        <f t="array" ref="Y43">INDEX(1000*disp[Rzz],MATCH(1,($C43=disp[Case])*(Y$7=disp[Node]),0))</f>
        <v>-9.6910000000000017E-3</v>
      </c>
      <c r="Z43" s="162">
        <f t="array" ref="Z43">INDEX(1000*disp[Rxx],MATCH(1,($C43=disp[Case])*(Z$7=disp[Node]),0))</f>
        <v>-2.1670000000000002E-2</v>
      </c>
      <c r="AA43" s="162">
        <f t="array" ref="AA43">INDEX(1000*disp[Ryy],MATCH(1,($C43=disp[Case])*(AA$7=disp[Node]),0))</f>
        <v>0.1583</v>
      </c>
      <c r="AB43" s="162">
        <f t="array" ref="AB43">INDEX(1000*disp[Rzz],MATCH(1,($C43=disp[Case])*(AB$7=disp[Node]),0))</f>
        <v>-8.6490000000000004E-3</v>
      </c>
    </row>
    <row r="44" spans="1:30">
      <c r="A44" s="110" t="s">
        <v>103</v>
      </c>
      <c r="B44" s="110" t="s">
        <v>129</v>
      </c>
      <c r="C44" s="132" t="s">
        <v>137</v>
      </c>
      <c r="D44" s="111" t="str">
        <f>INDEX(cases[Name],MATCH(C44,cases[Case],0))</f>
        <v>Temp Individual Case 4: arch hor. grad. west exp.</v>
      </c>
      <c r="E44" s="162">
        <f t="array" ref="E44">INDEX(1*disp[Ux],MATCH(1,($C44=disp[Case])*(E$7=disp[Node]),0))</f>
        <v>0</v>
      </c>
      <c r="F44" s="162">
        <f t="array" ref="F44">INDEX(1*disp[Uy],MATCH(1,($C44=disp[Case])*(F$7=disp[Node]),0))</f>
        <v>-2.2929999999999999E-11</v>
      </c>
      <c r="G44" s="162">
        <f t="array" ref="G44">INDEX(1*disp[Uz],MATCH(1,($C44=disp[Case])*(G$7=disp[Node]),0))</f>
        <v>3.9459999999999997E-8</v>
      </c>
      <c r="H44" s="162">
        <f t="array" ref="H44">INDEX(1*disp[Ux],MATCH(1,($C44=disp[Case])*(H$7=disp[Node]),0))</f>
        <v>-5.4330000000000003E-2</v>
      </c>
      <c r="I44" s="162">
        <f t="array" ref="I44">INDEX(1*disp[Uy],MATCH(1,($C44=disp[Case])*(I$7=disp[Node]),0))</f>
        <v>-3.9389999999999998E-3</v>
      </c>
      <c r="J44" s="162">
        <f t="array" ref="J44">INDEX(1*disp[Uz],MATCH(1,($C44=disp[Case])*(J$7=disp[Node]),0))</f>
        <v>-3.9279999999999998E-8</v>
      </c>
      <c r="K44" s="162">
        <f t="array" ref="K44">INDEX(1*disp[Ux],MATCH(1,($C44=disp[Case])*(K$7=disp[Node]),0))</f>
        <v>1.0269999999999999</v>
      </c>
      <c r="L44" s="162">
        <f t="array" ref="L44">INDEX(1*disp[Uy],MATCH(1,($C44=disp[Case])*(L$7=disp[Node]),0))</f>
        <v>2.272E-11</v>
      </c>
      <c r="M44" s="162">
        <f t="array" ref="M44">INDEX(1*disp[Uz],MATCH(1,($C44=disp[Case])*(M$7=disp[Node]),0))</f>
        <v>-7.7639999999999999E-8</v>
      </c>
      <c r="N44" s="162">
        <f t="array" ref="N44">INDEX(1*disp[Ux],MATCH(1,($C44=disp[Case])*(N$7=disp[Node]),0))</f>
        <v>1.0820000000000001</v>
      </c>
      <c r="O44" s="162">
        <f t="array" ref="O44">INDEX(1*disp[Uy],MATCH(1,($C44=disp[Case])*(O$7=disp[Node]),0))</f>
        <v>-4.5409999999999999E-3</v>
      </c>
      <c r="P44" s="162">
        <f t="array" ref="P44">INDEX(1*disp[Uz],MATCH(1,($C44=disp[Case])*(P$7=disp[Node]),0))</f>
        <v>7.7460000000000007E-8</v>
      </c>
      <c r="Q44" s="162">
        <f t="array" ref="Q44">INDEX(1000*disp[Rxx],MATCH(1,($C44=disp[Case])*(Q$7=disp[Node]),0))</f>
        <v>2.0580000000000001E-2</v>
      </c>
      <c r="R44" s="162">
        <f t="array" ref="R44">INDEX(1000*disp[Ryy],MATCH(1,($C44=disp[Case])*(R$7=disp[Node]),0))</f>
        <v>0.16039999999999999</v>
      </c>
      <c r="S44" s="162">
        <f t="array" ref="S44">INDEX(1000*disp[Rzz],MATCH(1,($C44=disp[Case])*(S$7=disp[Node]),0))</f>
        <v>-9.6959999999999998E-3</v>
      </c>
      <c r="T44" s="162">
        <f t="array" ref="T44">INDEX(1000*disp[Rxx],MATCH(1,($C44=disp[Case])*(T$7=disp[Node]),0))</f>
        <v>2.1780000000000001E-2</v>
      </c>
      <c r="U44" s="162">
        <f t="array" ref="U44">INDEX(1000*disp[Ryy],MATCH(1,($C44=disp[Case])*(U$7=disp[Node]),0))</f>
        <v>0.1583</v>
      </c>
      <c r="V44" s="162">
        <f t="array" ref="V44">INDEX(1000*disp[Rzz],MATCH(1,($C44=disp[Case])*(V$7=disp[Node]),0))</f>
        <v>-8.6400000000000001E-3</v>
      </c>
      <c r="W44" s="162">
        <f t="array" ref="W44">INDEX(1000*disp[Rxx],MATCH(1,($C44=disp[Case])*(W$7=disp[Node]),0))</f>
        <v>2.07E-2</v>
      </c>
      <c r="X44" s="162">
        <f t="array" ref="X44">INDEX(1000*disp[Ryy],MATCH(1,($C44=disp[Case])*(X$7=disp[Node]),0))</f>
        <v>-0.16039999999999999</v>
      </c>
      <c r="Y44" s="162">
        <f t="array" ref="Y44">INDEX(1000*disp[Rzz],MATCH(1,($C44=disp[Case])*(Y$7=disp[Node]),0))</f>
        <v>9.6910000000000017E-3</v>
      </c>
      <c r="Z44" s="162">
        <f t="array" ref="Z44">INDEX(1000*disp[Rxx],MATCH(1,($C44=disp[Case])*(Z$7=disp[Node]),0))</f>
        <v>2.1670000000000002E-2</v>
      </c>
      <c r="AA44" s="162">
        <f t="array" ref="AA44">INDEX(1000*disp[Ryy],MATCH(1,($C44=disp[Case])*(AA$7=disp[Node]),0))</f>
        <v>-0.1583</v>
      </c>
      <c r="AB44" s="162">
        <f t="array" ref="AB44">INDEX(1000*disp[Rzz],MATCH(1,($C44=disp[Case])*(AB$7=disp[Node]),0))</f>
        <v>8.6490000000000004E-3</v>
      </c>
    </row>
    <row r="45" spans="1:30">
      <c r="A45" s="110" t="s">
        <v>103</v>
      </c>
      <c r="B45" s="110" t="s">
        <v>129</v>
      </c>
      <c r="C45" s="132" t="s">
        <v>138</v>
      </c>
      <c r="D45" s="111" t="str">
        <f>INDEX(cases[Name],MATCH(C45,cases[Case],0))</f>
        <v>Temp Individual Case 4: arch hor. grad. east contr.</v>
      </c>
      <c r="E45" s="162">
        <f t="array" ref="E45">INDEX(1*disp[Ux],MATCH(1,($C45=disp[Case])*(E$7=disp[Node]),0))</f>
        <v>0</v>
      </c>
      <c r="F45" s="162">
        <f t="array" ref="F45">INDEX(1*disp[Uy],MATCH(1,($C45=disp[Case])*(F$7=disp[Node]),0))</f>
        <v>-2.303E-11</v>
      </c>
      <c r="G45" s="162">
        <f t="array" ref="G45">INDEX(1*disp[Uz],MATCH(1,($C45=disp[Case])*(G$7=disp[Node]),0))</f>
        <v>-1.053E-7</v>
      </c>
      <c r="H45" s="162">
        <f t="array" ref="H45">INDEX(1*disp[Ux],MATCH(1,($C45=disp[Case])*(H$7=disp[Node]),0))</f>
        <v>-5.4300000000000001E-2</v>
      </c>
      <c r="I45" s="162">
        <f t="array" ref="I45">INDEX(1*disp[Uy],MATCH(1,($C45=disp[Case])*(I$7=disp[Node]),0))</f>
        <v>4.5360000000000001E-3</v>
      </c>
      <c r="J45" s="162">
        <f t="array" ref="J45">INDEX(1*disp[Uz],MATCH(1,($C45=disp[Case])*(J$7=disp[Node]),0))</f>
        <v>1.0509999999999999E-7</v>
      </c>
      <c r="K45" s="162">
        <f t="array" ref="K45">INDEX(1*disp[Ux],MATCH(1,($C45=disp[Case])*(K$7=disp[Node]),0))</f>
        <v>-1.1359999999999999</v>
      </c>
      <c r="L45" s="162">
        <f t="array" ref="L45">INDEX(1*disp[Uy],MATCH(1,($C45=disp[Case])*(L$7=disp[Node]),0))</f>
        <v>2.3000000000000001E-11</v>
      </c>
      <c r="M45" s="162">
        <f t="array" ref="M45">INDEX(1*disp[Uz],MATCH(1,($C45=disp[Case])*(M$7=disp[Node]),0))</f>
        <v>6.7160000000000001E-8</v>
      </c>
      <c r="N45" s="162">
        <f t="array" ref="N45">INDEX(1*disp[Ux],MATCH(1,($C45=disp[Case])*(N$7=disp[Node]),0))</f>
        <v>-1.0820000000000001</v>
      </c>
      <c r="O45" s="162">
        <f t="array" ref="O45">INDEX(1*disp[Uy],MATCH(1,($C45=disp[Case])*(O$7=disp[Node]),0))</f>
        <v>3.9410000000000001E-3</v>
      </c>
      <c r="P45" s="162">
        <f t="array" ref="P45">INDEX(1*disp[Uz],MATCH(1,($C45=disp[Case])*(P$7=disp[Node]),0))</f>
        <v>-6.6950000000000001E-8</v>
      </c>
      <c r="Q45" s="162">
        <f t="array" ref="Q45">INDEX(1000*disp[Rxx],MATCH(1,($C45=disp[Case])*(Q$7=disp[Node]),0))</f>
        <v>2.1670000000000002E-2</v>
      </c>
      <c r="R45" s="162">
        <f t="array" ref="R45">INDEX(1000*disp[Ryy],MATCH(1,($C45=disp[Case])*(R$7=disp[Node]),0))</f>
        <v>-0.1583</v>
      </c>
      <c r="S45" s="162">
        <f t="array" ref="S45">INDEX(1000*disp[Rzz],MATCH(1,($C45=disp[Case])*(S$7=disp[Node]),0))</f>
        <v>-8.6449999999999999E-3</v>
      </c>
      <c r="T45" s="162">
        <f t="array" ref="T45">INDEX(1000*disp[Rxx],MATCH(1,($C45=disp[Case])*(T$7=disp[Node]),0))</f>
        <v>2.069E-2</v>
      </c>
      <c r="U45" s="162">
        <f t="array" ref="U45">INDEX(1000*disp[Ryy],MATCH(1,($C45=disp[Case])*(U$7=disp[Node]),0))</f>
        <v>-0.16039999999999999</v>
      </c>
      <c r="V45" s="162">
        <f t="array" ref="V45">INDEX(1000*disp[Rzz],MATCH(1,($C45=disp[Case])*(V$7=disp[Node]),0))</f>
        <v>-9.6879999999999987E-3</v>
      </c>
      <c r="W45" s="162">
        <f t="array" ref="W45">INDEX(1000*disp[Rxx],MATCH(1,($C45=disp[Case])*(W$7=disp[Node]),0))</f>
        <v>2.1780000000000001E-2</v>
      </c>
      <c r="X45" s="162">
        <f t="array" ref="X45">INDEX(1000*disp[Ryy],MATCH(1,($C45=disp[Case])*(X$7=disp[Node]),0))</f>
        <v>0.1583</v>
      </c>
      <c r="Y45" s="162">
        <f t="array" ref="Y45">INDEX(1000*disp[Rzz],MATCH(1,($C45=disp[Case])*(Y$7=disp[Node]),0))</f>
        <v>8.6429999999999996E-3</v>
      </c>
      <c r="Z45" s="162">
        <f t="array" ref="Z45">INDEX(1000*disp[Rxx],MATCH(1,($C45=disp[Case])*(Z$7=disp[Node]),0))</f>
        <v>2.0580000000000001E-2</v>
      </c>
      <c r="AA45" s="162">
        <f t="array" ref="AA45">INDEX(1000*disp[Ryy],MATCH(1,($C45=disp[Case])*(AA$7=disp[Node]),0))</f>
        <v>0.16039999999999999</v>
      </c>
      <c r="AB45" s="162">
        <f t="array" ref="AB45">INDEX(1000*disp[Rzz],MATCH(1,($C45=disp[Case])*(AB$7=disp[Node]),0))</f>
        <v>9.7000000000000003E-3</v>
      </c>
      <c r="AD45" s="92"/>
    </row>
    <row r="46" spans="1:30" s="72" customFormat="1">
      <c r="A46" s="110" t="s">
        <v>103</v>
      </c>
      <c r="B46" s="110" t="s">
        <v>129</v>
      </c>
      <c r="C46" s="132" t="s">
        <v>139</v>
      </c>
      <c r="D46" s="111" t="str">
        <f>INDEX(cases[Name],MATCH(C46,cases[Case],0))</f>
        <v>Temp Individual Case 4: arch hor. grad. east exp.</v>
      </c>
      <c r="E46" s="162">
        <f t="array" ref="E46">INDEX(1*disp[Ux],MATCH(1,($C46=disp[Case])*(E$7=disp[Node]),0))</f>
        <v>0</v>
      </c>
      <c r="F46" s="162">
        <f t="array" ref="F46">INDEX(1*disp[Uy],MATCH(1,($C46=disp[Case])*(F$7=disp[Node]),0))</f>
        <v>2.303E-11</v>
      </c>
      <c r="G46" s="162">
        <f t="array" ref="G46">INDEX(1*disp[Uz],MATCH(1,($C46=disp[Case])*(G$7=disp[Node]),0))</f>
        <v>1.053E-7</v>
      </c>
      <c r="H46" s="162">
        <f t="array" ref="H46">INDEX(1*disp[Ux],MATCH(1,($C46=disp[Case])*(H$7=disp[Node]),0))</f>
        <v>5.4300000000000001E-2</v>
      </c>
      <c r="I46" s="162">
        <f t="array" ref="I46">INDEX(1*disp[Uy],MATCH(1,($C46=disp[Case])*(I$7=disp[Node]),0))</f>
        <v>-4.5360000000000001E-3</v>
      </c>
      <c r="J46" s="162">
        <f t="array" ref="J46">INDEX(1*disp[Uz],MATCH(1,($C46=disp[Case])*(J$7=disp[Node]),0))</f>
        <v>-1.0509999999999999E-7</v>
      </c>
      <c r="K46" s="162">
        <f t="array" ref="K46">INDEX(1*disp[Ux],MATCH(1,($C46=disp[Case])*(K$7=disp[Node]),0))</f>
        <v>1.1359999999999999</v>
      </c>
      <c r="L46" s="162">
        <f t="array" ref="L46">INDEX(1*disp[Uy],MATCH(1,($C46=disp[Case])*(L$7=disp[Node]),0))</f>
        <v>-2.3000000000000001E-11</v>
      </c>
      <c r="M46" s="162">
        <f t="array" ref="M46">INDEX(1*disp[Uz],MATCH(1,($C46=disp[Case])*(M$7=disp[Node]),0))</f>
        <v>-6.7160000000000001E-8</v>
      </c>
      <c r="N46" s="162">
        <f t="array" ref="N46">INDEX(1*disp[Ux],MATCH(1,($C46=disp[Case])*(N$7=disp[Node]),0))</f>
        <v>1.0820000000000001</v>
      </c>
      <c r="O46" s="162">
        <f t="array" ref="O46">INDEX(1*disp[Uy],MATCH(1,($C46=disp[Case])*(O$7=disp[Node]),0))</f>
        <v>-3.9410000000000001E-3</v>
      </c>
      <c r="P46" s="162">
        <f t="array" ref="P46">INDEX(1*disp[Uz],MATCH(1,($C46=disp[Case])*(P$7=disp[Node]),0))</f>
        <v>6.6950000000000001E-8</v>
      </c>
      <c r="Q46" s="162">
        <f t="array" ref="Q46">INDEX(1000*disp[Rxx],MATCH(1,($C46=disp[Case])*(Q$7=disp[Node]),0))</f>
        <v>-2.1670000000000002E-2</v>
      </c>
      <c r="R46" s="162">
        <f t="array" ref="R46">INDEX(1000*disp[Ryy],MATCH(1,($C46=disp[Case])*(R$7=disp[Node]),0))</f>
        <v>0.1583</v>
      </c>
      <c r="S46" s="162">
        <f t="array" ref="S46">INDEX(1000*disp[Rzz],MATCH(1,($C46=disp[Case])*(S$7=disp[Node]),0))</f>
        <v>8.6449999999999999E-3</v>
      </c>
      <c r="T46" s="162">
        <f t="array" ref="T46">INDEX(1000*disp[Rxx],MATCH(1,($C46=disp[Case])*(T$7=disp[Node]),0))</f>
        <v>-2.069E-2</v>
      </c>
      <c r="U46" s="162">
        <f t="array" ref="U46">INDEX(1000*disp[Ryy],MATCH(1,($C46=disp[Case])*(U$7=disp[Node]),0))</f>
        <v>0.16039999999999999</v>
      </c>
      <c r="V46" s="162">
        <f t="array" ref="V46">INDEX(1000*disp[Rzz],MATCH(1,($C46=disp[Case])*(V$7=disp[Node]),0))</f>
        <v>9.6879999999999987E-3</v>
      </c>
      <c r="W46" s="162">
        <f t="array" ref="W46">INDEX(1000*disp[Rxx],MATCH(1,($C46=disp[Case])*(W$7=disp[Node]),0))</f>
        <v>-2.1780000000000001E-2</v>
      </c>
      <c r="X46" s="162">
        <f t="array" ref="X46">INDEX(1000*disp[Ryy],MATCH(1,($C46=disp[Case])*(X$7=disp[Node]),0))</f>
        <v>-0.1583</v>
      </c>
      <c r="Y46" s="162">
        <f t="array" ref="Y46">INDEX(1000*disp[Rzz],MATCH(1,($C46=disp[Case])*(Y$7=disp[Node]),0))</f>
        <v>-8.6429999999999996E-3</v>
      </c>
      <c r="Z46" s="162">
        <f t="array" ref="Z46">INDEX(1000*disp[Rxx],MATCH(1,($C46=disp[Case])*(Z$7=disp[Node]),0))</f>
        <v>-2.0580000000000001E-2</v>
      </c>
      <c r="AA46" s="162">
        <f t="array" ref="AA46">INDEX(1000*disp[Ryy],MATCH(1,($C46=disp[Case])*(AA$7=disp[Node]),0))</f>
        <v>-0.16039999999999999</v>
      </c>
      <c r="AB46" s="162">
        <f t="array" ref="AB46">INDEX(1000*disp[Rzz],MATCH(1,($C46=disp[Case])*(AB$7=disp[Node]),0))</f>
        <v>-9.7000000000000003E-3</v>
      </c>
      <c r="AD46" s="103"/>
    </row>
    <row r="47" spans="1:30" s="72" customFormat="1">
      <c r="A47" s="110" t="s">
        <v>103</v>
      </c>
      <c r="B47" s="110" t="s">
        <v>129</v>
      </c>
      <c r="C47" s="132" t="s">
        <v>140</v>
      </c>
      <c r="D47" s="111" t="str">
        <f>INDEX(cases[Name],MATCH(C47,cases[Case],0))</f>
        <v>Temp Individual Case 5: hangers contr.</v>
      </c>
      <c r="E47" s="162">
        <f t="array" ref="E47">INDEX(1*disp[Ux],MATCH(1,($C47=disp[Case])*(E$7=disp[Node]),0))</f>
        <v>0</v>
      </c>
      <c r="F47" s="162">
        <f t="array" ref="F47">INDEX(1*disp[Uy],MATCH(1,($C47=disp[Case])*(F$7=disp[Node]),0))</f>
        <v>0</v>
      </c>
      <c r="G47" s="162">
        <f t="array" ref="G47">INDEX(1*disp[Uz],MATCH(1,($C47=disp[Case])*(G$7=disp[Node]),0))</f>
        <v>4.4139999999999999E-9</v>
      </c>
      <c r="H47" s="162">
        <f t="array" ref="H47">INDEX(1*disp[Ux],MATCH(1,($C47=disp[Case])*(H$7=disp[Node]),0))</f>
        <v>-4.9639999999999994E-6</v>
      </c>
      <c r="I47" s="162">
        <f t="array" ref="I47">INDEX(1*disp[Uy],MATCH(1,($C47=disp[Case])*(I$7=disp[Node]),0))</f>
        <v>2.2910000000000001E-3</v>
      </c>
      <c r="J47" s="162">
        <f t="array" ref="J47">INDEX(1*disp[Uz],MATCH(1,($C47=disp[Case])*(J$7=disp[Node]),0))</f>
        <v>-4.4260000000000002E-9</v>
      </c>
      <c r="K47" s="162">
        <f t="array" ref="K47">INDEX(1*disp[Ux],MATCH(1,($C47=disp[Case])*(K$7=disp[Node]),0))</f>
        <v>-0.38669999999999999</v>
      </c>
      <c r="L47" s="162">
        <f t="array" ref="L47">INDEX(1*disp[Uy],MATCH(1,($C47=disp[Case])*(L$7=disp[Node]),0))</f>
        <v>0</v>
      </c>
      <c r="M47" s="162">
        <f t="array" ref="M47">INDEX(1*disp[Uz],MATCH(1,($C47=disp[Case])*(M$7=disp[Node]),0))</f>
        <v>-4.4120000000000001E-9</v>
      </c>
      <c r="N47" s="162">
        <f t="array" ref="N47">INDEX(1*disp[Ux],MATCH(1,($C47=disp[Case])*(N$7=disp[Node]),0))</f>
        <v>-0.38669999999999999</v>
      </c>
      <c r="O47" s="162">
        <f t="array" ref="O47">INDEX(1*disp[Uy],MATCH(1,($C47=disp[Case])*(O$7=disp[Node]),0))</f>
        <v>2.2910000000000001E-3</v>
      </c>
      <c r="P47" s="162">
        <f t="array" ref="P47">INDEX(1*disp[Uz],MATCH(1,($C47=disp[Case])*(P$7=disp[Node]),0))</f>
        <v>4.4239999999999996E-9</v>
      </c>
      <c r="Q47" s="162">
        <f t="array" ref="Q47">INDEX(1000*disp[Rxx],MATCH(1,($C47=disp[Case])*(Q$7=disp[Node]),0))</f>
        <v>-1.8139999999999999E-3</v>
      </c>
      <c r="R47" s="162">
        <f t="array" ref="R47">INDEX(1000*disp[Ryy],MATCH(1,($C47=disp[Case])*(R$7=disp[Node]),0))</f>
        <v>-5.0609999999999995E-2</v>
      </c>
      <c r="S47" s="162">
        <f t="array" ref="S47">INDEX(1000*disp[Rzz],MATCH(1,($C47=disp[Case])*(S$7=disp[Node]),0))</f>
        <v>-1.209E-3</v>
      </c>
      <c r="T47" s="162">
        <f t="array" ref="T47">INDEX(1000*disp[Rxx],MATCH(1,($C47=disp[Case])*(T$7=disp[Node]),0))</f>
        <v>1.8129999999999999E-3</v>
      </c>
      <c r="U47" s="162">
        <f t="array" ref="U47">INDEX(1000*disp[Ryy],MATCH(1,($C47=disp[Case])*(U$7=disp[Node]),0))</f>
        <v>-5.0609999999999995E-2</v>
      </c>
      <c r="V47" s="162">
        <f t="array" ref="V47">INDEX(1000*disp[Rzz],MATCH(1,($C47=disp[Case])*(V$7=disp[Node]),0))</f>
        <v>1.209E-3</v>
      </c>
      <c r="W47" s="162">
        <f t="array" ref="W47">INDEX(1000*disp[Rxx],MATCH(1,($C47=disp[Case])*(W$7=disp[Node]),0))</f>
        <v>-1.8129999999999999E-3</v>
      </c>
      <c r="X47" s="162">
        <f t="array" ref="X47">INDEX(1000*disp[Ryy],MATCH(1,($C47=disp[Case])*(X$7=disp[Node]),0))</f>
        <v>5.0609999999999995E-2</v>
      </c>
      <c r="Y47" s="162">
        <f t="array" ref="Y47">INDEX(1000*disp[Rzz],MATCH(1,($C47=disp[Case])*(Y$7=disp[Node]),0))</f>
        <v>1.209E-3</v>
      </c>
      <c r="Z47" s="162">
        <f t="array" ref="Z47">INDEX(1000*disp[Rxx],MATCH(1,($C47=disp[Case])*(Z$7=disp[Node]),0))</f>
        <v>1.8139999999999999E-3</v>
      </c>
      <c r="AA47" s="162">
        <f t="array" ref="AA47">INDEX(1000*disp[Ryy],MATCH(1,($C47=disp[Case])*(AA$7=disp[Node]),0))</f>
        <v>5.0609999999999995E-2</v>
      </c>
      <c r="AB47" s="162">
        <f t="array" ref="AB47">INDEX(1000*disp[Rzz],MATCH(1,($C47=disp[Case])*(AB$7=disp[Node]),0))</f>
        <v>-1.209E-3</v>
      </c>
      <c r="AD47" s="103"/>
    </row>
    <row r="48" spans="1:30" s="72" customFormat="1">
      <c r="A48" s="110" t="s">
        <v>103</v>
      </c>
      <c r="B48" s="110" t="s">
        <v>129</v>
      </c>
      <c r="C48" s="132" t="s">
        <v>141</v>
      </c>
      <c r="D48" s="111" t="str">
        <f>INDEX(cases[Name],MATCH(C48,cases[Case],0))</f>
        <v>Temp Individual Case 5: hangers exp.</v>
      </c>
      <c r="E48" s="162">
        <f t="array" ref="E48">INDEX(1*disp[Ux],MATCH(1,($C48=disp[Case])*(E$7=disp[Node]),0))</f>
        <v>0</v>
      </c>
      <c r="F48" s="162">
        <f t="array" ref="F48">INDEX(1*disp[Uy],MATCH(1,($C48=disp[Case])*(F$7=disp[Node]),0))</f>
        <v>0</v>
      </c>
      <c r="G48" s="162">
        <f t="array" ref="G48">INDEX(1*disp[Uz],MATCH(1,($C48=disp[Case])*(G$7=disp[Node]),0))</f>
        <v>-4.4139999999999999E-9</v>
      </c>
      <c r="H48" s="162">
        <f t="array" ref="H48">INDEX(1*disp[Ux],MATCH(1,($C48=disp[Case])*(H$7=disp[Node]),0))</f>
        <v>4.9639999999999994E-6</v>
      </c>
      <c r="I48" s="162">
        <f t="array" ref="I48">INDEX(1*disp[Uy],MATCH(1,($C48=disp[Case])*(I$7=disp[Node]),0))</f>
        <v>-2.2910000000000001E-3</v>
      </c>
      <c r="J48" s="162">
        <f t="array" ref="J48">INDEX(1*disp[Uz],MATCH(1,($C48=disp[Case])*(J$7=disp[Node]),0))</f>
        <v>4.4260000000000002E-9</v>
      </c>
      <c r="K48" s="162">
        <f t="array" ref="K48">INDEX(1*disp[Ux],MATCH(1,($C48=disp[Case])*(K$7=disp[Node]),0))</f>
        <v>0.38669999999999999</v>
      </c>
      <c r="L48" s="162">
        <f t="array" ref="L48">INDEX(1*disp[Uy],MATCH(1,($C48=disp[Case])*(L$7=disp[Node]),0))</f>
        <v>0</v>
      </c>
      <c r="M48" s="162">
        <f t="array" ref="M48">INDEX(1*disp[Uz],MATCH(1,($C48=disp[Case])*(M$7=disp[Node]),0))</f>
        <v>4.4120000000000001E-9</v>
      </c>
      <c r="N48" s="162">
        <f t="array" ref="N48">INDEX(1*disp[Ux],MATCH(1,($C48=disp[Case])*(N$7=disp[Node]),0))</f>
        <v>0.38669999999999999</v>
      </c>
      <c r="O48" s="162">
        <f t="array" ref="O48">INDEX(1*disp[Uy],MATCH(1,($C48=disp[Case])*(O$7=disp[Node]),0))</f>
        <v>-2.2910000000000001E-3</v>
      </c>
      <c r="P48" s="162">
        <f t="array" ref="P48">INDEX(1*disp[Uz],MATCH(1,($C48=disp[Case])*(P$7=disp[Node]),0))</f>
        <v>-4.4239999999999996E-9</v>
      </c>
      <c r="Q48" s="162">
        <f t="array" ref="Q48">INDEX(1000*disp[Rxx],MATCH(1,($C48=disp[Case])*(Q$7=disp[Node]),0))</f>
        <v>1.8139999999999999E-3</v>
      </c>
      <c r="R48" s="162">
        <f t="array" ref="R48">INDEX(1000*disp[Ryy],MATCH(1,($C48=disp[Case])*(R$7=disp[Node]),0))</f>
        <v>5.0609999999999995E-2</v>
      </c>
      <c r="S48" s="162">
        <f t="array" ref="S48">INDEX(1000*disp[Rzz],MATCH(1,($C48=disp[Case])*(S$7=disp[Node]),0))</f>
        <v>1.209E-3</v>
      </c>
      <c r="T48" s="162">
        <f t="array" ref="T48">INDEX(1000*disp[Rxx],MATCH(1,($C48=disp[Case])*(T$7=disp[Node]),0))</f>
        <v>-1.8129999999999999E-3</v>
      </c>
      <c r="U48" s="162">
        <f t="array" ref="U48">INDEX(1000*disp[Ryy],MATCH(1,($C48=disp[Case])*(U$7=disp[Node]),0))</f>
        <v>5.0609999999999995E-2</v>
      </c>
      <c r="V48" s="162">
        <f t="array" ref="V48">INDEX(1000*disp[Rzz],MATCH(1,($C48=disp[Case])*(V$7=disp[Node]),0))</f>
        <v>-1.209E-3</v>
      </c>
      <c r="W48" s="162">
        <f t="array" ref="W48">INDEX(1000*disp[Rxx],MATCH(1,($C48=disp[Case])*(W$7=disp[Node]),0))</f>
        <v>1.8129999999999999E-3</v>
      </c>
      <c r="X48" s="162">
        <f t="array" ref="X48">INDEX(1000*disp[Ryy],MATCH(1,($C48=disp[Case])*(X$7=disp[Node]),0))</f>
        <v>-5.0609999999999995E-2</v>
      </c>
      <c r="Y48" s="162">
        <f t="array" ref="Y48">INDEX(1000*disp[Rzz],MATCH(1,($C48=disp[Case])*(Y$7=disp[Node]),0))</f>
        <v>-1.209E-3</v>
      </c>
      <c r="Z48" s="162">
        <f t="array" ref="Z48">INDEX(1000*disp[Rxx],MATCH(1,($C48=disp[Case])*(Z$7=disp[Node]),0))</f>
        <v>-1.8139999999999999E-3</v>
      </c>
      <c r="AA48" s="162">
        <f t="array" ref="AA48">INDEX(1000*disp[Ryy],MATCH(1,($C48=disp[Case])*(AA$7=disp[Node]),0))</f>
        <v>-5.0609999999999995E-2</v>
      </c>
      <c r="AB48" s="162">
        <f t="array" ref="AB48">INDEX(1000*disp[Rzz],MATCH(1,($C48=disp[Case])*(AB$7=disp[Node]),0))</f>
        <v>1.209E-3</v>
      </c>
      <c r="AD48" s="103"/>
    </row>
    <row r="49" spans="1:30" s="72" customFormat="1">
      <c r="A49" s="110" t="s">
        <v>103</v>
      </c>
      <c r="B49" s="110" t="s">
        <v>129</v>
      </c>
      <c r="C49" s="132" t="s">
        <v>142</v>
      </c>
      <c r="D49" s="111" t="str">
        <f>INDEX(cases[Name],MATCH(C49,cases[Case],0))</f>
        <v>Temp Individual Case 6: hor. grad. west +5</v>
      </c>
      <c r="E49" s="162">
        <f t="array" ref="E49">INDEX(1*disp[Ux],MATCH(1,($C49=disp[Case])*(E$7=disp[Node]),0))</f>
        <v>0</v>
      </c>
      <c r="F49" s="162">
        <f t="array" ref="F49">INDEX(1*disp[Uy],MATCH(1,($C49=disp[Case])*(F$7=disp[Node]),0))</f>
        <v>-7.5410000000000001E-11</v>
      </c>
      <c r="G49" s="162">
        <f t="array" ref="G49">INDEX(1*disp[Uz],MATCH(1,($C49=disp[Case])*(G$7=disp[Node]),0))</f>
        <v>3.4589999999999999E-5</v>
      </c>
      <c r="H49" s="162">
        <f t="array" ref="H49">INDEX(1*disp[Ux],MATCH(1,($C49=disp[Case])*(H$7=disp[Node]),0))</f>
        <v>-8.386000000000001</v>
      </c>
      <c r="I49" s="162">
        <f t="array" ref="I49">INDEX(1*disp[Uy],MATCH(1,($C49=disp[Case])*(I$7=disp[Node]),0))</f>
        <v>-0.876</v>
      </c>
      <c r="J49" s="162">
        <f t="array" ref="J49">INDEX(1*disp[Uz],MATCH(1,($C49=disp[Case])*(J$7=disp[Node]),0))</f>
        <v>-3.4589999999999999E-5</v>
      </c>
      <c r="K49" s="162">
        <f t="array" ref="K49">INDEX(1*disp[Ux],MATCH(1,($C49=disp[Case])*(K$7=disp[Node]),0))</f>
        <v>0.5837</v>
      </c>
      <c r="L49" s="162">
        <f t="array" ref="L49">INDEX(1*disp[Uy],MATCH(1,($C49=disp[Case])*(L$7=disp[Node]),0))</f>
        <v>7.5890000000000009E-11</v>
      </c>
      <c r="M49" s="162">
        <f t="array" ref="M49">INDEX(1*disp[Uz],MATCH(1,($C49=disp[Case])*(M$7=disp[Node]),0))</f>
        <v>-3.4610000000000002E-5</v>
      </c>
      <c r="N49" s="162">
        <f t="array" ref="N49">INDEX(1*disp[Ux],MATCH(1,($C49=disp[Case])*(N$7=disp[Node]),0))</f>
        <v>9.1199999999999992</v>
      </c>
      <c r="O49" s="162">
        <f t="array" ref="O49">INDEX(1*disp[Uy],MATCH(1,($C49=disp[Case])*(O$7=disp[Node]),0))</f>
        <v>-0.88129999999999997</v>
      </c>
      <c r="P49" s="162">
        <f t="array" ref="P49">INDEX(1*disp[Uz],MATCH(1,($C49=disp[Case])*(P$7=disp[Node]),0))</f>
        <v>3.4610000000000002E-5</v>
      </c>
      <c r="Q49" s="162">
        <f t="array" ref="Q49">INDEX(1000*disp[Rxx],MATCH(1,($C49=disp[Case])*(Q$7=disp[Node]),0))</f>
        <v>3.882E-2</v>
      </c>
      <c r="R49" s="162">
        <f t="array" ref="R49">INDEX(1000*disp[Ryy],MATCH(1,($C49=disp[Case])*(R$7=disp[Node]),0))</f>
        <v>4.2069999999999998E-3</v>
      </c>
      <c r="S49" s="162">
        <f t="array" ref="S49">INDEX(1000*disp[Rzz],MATCH(1,($C49=disp[Case])*(S$7=disp[Node]),0))</f>
        <v>-0.26079999999999998</v>
      </c>
      <c r="T49" s="162">
        <f t="array" ref="T49">INDEX(1000*disp[Rxx],MATCH(1,($C49=disp[Case])*(T$7=disp[Node]),0))</f>
        <v>5.7790000000000001E-2</v>
      </c>
      <c r="U49" s="162">
        <f t="array" ref="U49">INDEX(1000*disp[Ryy],MATCH(1,($C49=disp[Case])*(U$7=disp[Node]),0))</f>
        <v>0.2334</v>
      </c>
      <c r="V49" s="162">
        <f t="array" ref="V49">INDEX(1000*disp[Rzz],MATCH(1,($C49=disp[Case])*(V$7=disp[Node]),0))</f>
        <v>-0.22130000000000002</v>
      </c>
      <c r="W49" s="162">
        <f t="array" ref="W49">INDEX(1000*disp[Rxx],MATCH(1,($C49=disp[Case])*(W$7=disp[Node]),0))</f>
        <v>4.283E-2</v>
      </c>
      <c r="X49" s="162">
        <f t="array" ref="X49">INDEX(1000*disp[Ryy],MATCH(1,($C49=disp[Case])*(X$7=disp[Node]),0))</f>
        <v>-5.2480000000000001E-3</v>
      </c>
      <c r="Y49" s="162">
        <f t="array" ref="Y49">INDEX(1000*disp[Rzz],MATCH(1,($C49=disp[Case])*(Y$7=disp[Node]),0))</f>
        <v>0.26180000000000003</v>
      </c>
      <c r="Z49" s="162">
        <f t="array" ref="Z49">INDEX(1000*disp[Rxx],MATCH(1,($C49=disp[Case])*(Z$7=disp[Node]),0))</f>
        <v>5.4769999999999999E-2</v>
      </c>
      <c r="AA49" s="162">
        <f t="array" ref="AA49">INDEX(1000*disp[Ryy],MATCH(1,($C49=disp[Case])*(AA$7=disp[Node]),0))</f>
        <v>-0.25339999999999996</v>
      </c>
      <c r="AB49" s="162">
        <f t="array" ref="AB49">INDEX(1000*disp[Rzz],MATCH(1,($C49=disp[Case])*(AB$7=disp[Node]),0))</f>
        <v>0.22469999999999998</v>
      </c>
      <c r="AD49" s="103"/>
    </row>
    <row r="50" spans="1:30" s="72" customFormat="1">
      <c r="A50" s="110" t="s">
        <v>103</v>
      </c>
      <c r="B50" s="110" t="s">
        <v>129</v>
      </c>
      <c r="C50" s="132" t="s">
        <v>143</v>
      </c>
      <c r="D50" s="111" t="str">
        <f>INDEX(cases[Name],MATCH(C50,cases[Case],0))</f>
        <v>Temp Individual Case 6: hor. grad. east +5</v>
      </c>
      <c r="E50" s="162">
        <f t="array" ref="E50">INDEX(1*disp[Ux],MATCH(1,($C50=disp[Case])*(E$7=disp[Node]),0))</f>
        <v>0</v>
      </c>
      <c r="F50" s="162">
        <f t="array" ref="F50">INDEX(1*disp[Uy],MATCH(1,($C50=disp[Case])*(F$7=disp[Node]),0))</f>
        <v>5.8969999999999991E-11</v>
      </c>
      <c r="G50" s="162">
        <f t="array" ref="G50">INDEX(1*disp[Uz],MATCH(1,($C50=disp[Case])*(G$7=disp[Node]),0))</f>
        <v>8.9640000000000001E-8</v>
      </c>
      <c r="H50" s="162">
        <f t="array" ref="H50">INDEX(1*disp[Ux],MATCH(1,($C50=disp[Case])*(H$7=disp[Node]),0))</f>
        <v>8.5510000000000002</v>
      </c>
      <c r="I50" s="162">
        <f t="array" ref="I50">INDEX(1*disp[Uy],MATCH(1,($C50=disp[Case])*(I$7=disp[Node]),0))</f>
        <v>-0.88129999999999997</v>
      </c>
      <c r="J50" s="162">
        <f t="array" ref="J50">INDEX(1*disp[Uz],MATCH(1,($C50=disp[Case])*(J$7=disp[Node]),0))</f>
        <v>-8.9559999999999989E-8</v>
      </c>
      <c r="K50" s="162">
        <f t="array" ref="K50">INDEX(1*disp[Ux],MATCH(1,($C50=disp[Case])*(K$7=disp[Node]),0))</f>
        <v>17.68</v>
      </c>
      <c r="L50" s="162">
        <f t="array" ref="L50">INDEX(1*disp[Uy],MATCH(1,($C50=disp[Case])*(L$7=disp[Node]),0))</f>
        <v>-5.9610000000000001E-11</v>
      </c>
      <c r="M50" s="162">
        <f t="array" ref="M50">INDEX(1*disp[Uz],MATCH(1,($C50=disp[Case])*(M$7=disp[Node]),0))</f>
        <v>-6.1640000000000001E-8</v>
      </c>
      <c r="N50" s="162">
        <f t="array" ref="N50">INDEX(1*disp[Ux],MATCH(1,($C50=disp[Case])*(N$7=disp[Node]),0))</f>
        <v>9.1270000000000007</v>
      </c>
      <c r="O50" s="162">
        <f t="array" ref="O50">INDEX(1*disp[Uy],MATCH(1,($C50=disp[Case])*(O$7=disp[Node]),0))</f>
        <v>-0.88019999999999998</v>
      </c>
      <c r="P50" s="162">
        <f t="array" ref="P50">INDEX(1*disp[Uz],MATCH(1,($C50=disp[Case])*(P$7=disp[Node]),0))</f>
        <v>6.1550000000000005E-8</v>
      </c>
      <c r="Q50" s="162">
        <f t="array" ref="Q50">INDEX(1000*disp[Rxx],MATCH(1,($C50=disp[Case])*(Q$7=disp[Node]),0))</f>
        <v>-5.5039999999999999E-2</v>
      </c>
      <c r="R50" s="162">
        <f t="array" ref="R50">INDEX(1000*disp[Ryy],MATCH(1,($C50=disp[Case])*(R$7=disp[Node]),0))</f>
        <v>0.25359999999999999</v>
      </c>
      <c r="S50" s="162">
        <f t="array" ref="S50">INDEX(1000*disp[Rzz],MATCH(1,($C50=disp[Case])*(S$7=disp[Node]),0))</f>
        <v>0.22540000000000002</v>
      </c>
      <c r="T50" s="162">
        <f t="array" ref="T50">INDEX(1000*disp[Rxx],MATCH(1,($C50=disp[Case])*(T$7=disp[Node]),0))</f>
        <v>-4.3099999999999999E-2</v>
      </c>
      <c r="U50" s="162">
        <f t="array" ref="U50">INDEX(1000*disp[Ryy],MATCH(1,($C50=disp[Case])*(U$7=disp[Node]),0))</f>
        <v>5.6979999999999982E-3</v>
      </c>
      <c r="V50" s="162">
        <f t="array" ref="V50">INDEX(1000*disp[Rzz],MATCH(1,($C50=disp[Case])*(V$7=disp[Node]),0))</f>
        <v>0.26239999999999997</v>
      </c>
      <c r="W50" s="162">
        <f t="array" ref="W50">INDEX(1000*disp[Rxx],MATCH(1,($C50=disp[Case])*(W$7=disp[Node]),0))</f>
        <v>-5.5239999999999997E-2</v>
      </c>
      <c r="X50" s="162">
        <f t="array" ref="X50">INDEX(1000*disp[Ryy],MATCH(1,($C50=disp[Case])*(X$7=disp[Node]),0))</f>
        <v>-0.25359999999999999</v>
      </c>
      <c r="Y50" s="162">
        <f t="array" ref="Y50">INDEX(1000*disp[Rzz],MATCH(1,($C50=disp[Case])*(Y$7=disp[Node]),0))</f>
        <v>-0.22540000000000002</v>
      </c>
      <c r="Z50" s="162">
        <f t="array" ref="Z50">INDEX(1000*disp[Rxx],MATCH(1,($C50=disp[Case])*(Z$7=disp[Node]),0))</f>
        <v>-4.2910000000000004E-2</v>
      </c>
      <c r="AA50" s="162">
        <f t="array" ref="AA50">INDEX(1000*disp[Ryy],MATCH(1,($C50=disp[Case])*(AA$7=disp[Node]),0))</f>
        <v>-5.6990000000000001E-3</v>
      </c>
      <c r="AB50" s="162">
        <f t="array" ref="AB50">INDEX(1000*disp[Rzz],MATCH(1,($C50=disp[Case])*(AB$7=disp[Node]),0))</f>
        <v>-0.26239999999999997</v>
      </c>
    </row>
    <row r="51" spans="1:30" s="72" customFormat="1">
      <c r="A51" s="110" t="s">
        <v>103</v>
      </c>
      <c r="B51" s="110" t="s">
        <v>129</v>
      </c>
      <c r="C51" s="132" t="s">
        <v>144</v>
      </c>
      <c r="D51" s="111" t="str">
        <f>INDEX(cases[Name],MATCH(C51,cases[Case],0))</f>
        <v>Temp Individual Case 7: arch uniform contr.</v>
      </c>
      <c r="E51" s="162">
        <f t="array" ref="E51">INDEX(1*disp[Ux],MATCH(1,($C51=disp[Case])*(E$7=disp[Node]),0))</f>
        <v>0</v>
      </c>
      <c r="F51" s="162">
        <f t="array" ref="F51">INDEX(1*disp[Uy],MATCH(1,($C51=disp[Case])*(F$7=disp[Node]),0))</f>
        <v>0</v>
      </c>
      <c r="G51" s="162">
        <f t="array" ref="G51">INDEX(1*disp[Uz],MATCH(1,($C51=disp[Case])*(G$7=disp[Node]),0))</f>
        <v>4.3440000000000003E-7</v>
      </c>
      <c r="H51" s="162">
        <f t="array" ref="H51">INDEX(1*disp[Ux],MATCH(1,($C51=disp[Case])*(H$7=disp[Node]),0))</f>
        <v>-7.4300000000000004E-5</v>
      </c>
      <c r="I51" s="162">
        <f t="array" ref="I51">INDEX(1*disp[Uy],MATCH(1,($C51=disp[Case])*(I$7=disp[Node]),0))</f>
        <v>-2.5420000000000002E-2</v>
      </c>
      <c r="J51" s="162">
        <f t="array" ref="J51">INDEX(1*disp[Uz],MATCH(1,($C51=disp[Case])*(J$7=disp[Node]),0))</f>
        <v>-4.3319999999999999E-7</v>
      </c>
      <c r="K51" s="162">
        <f t="array" ref="K51">INDEX(1*disp[Ux],MATCH(1,($C51=disp[Case])*(K$7=disp[Node]),0))</f>
        <v>6.49</v>
      </c>
      <c r="L51" s="162">
        <f t="array" ref="L51">INDEX(1*disp[Uy],MATCH(1,($C51=disp[Case])*(L$7=disp[Node]),0))</f>
        <v>0</v>
      </c>
      <c r="M51" s="162">
        <f t="array" ref="M51">INDEX(1*disp[Uz],MATCH(1,($C51=disp[Case])*(M$7=disp[Node]),0))</f>
        <v>-4.3440000000000003E-7</v>
      </c>
      <c r="N51" s="162">
        <f t="array" ref="N51">INDEX(1*disp[Ux],MATCH(1,($C51=disp[Case])*(N$7=disp[Node]),0))</f>
        <v>6.49</v>
      </c>
      <c r="O51" s="162">
        <f t="array" ref="O51">INDEX(1*disp[Uy],MATCH(1,($C51=disp[Case])*(O$7=disp[Node]),0))</f>
        <v>-2.545E-2</v>
      </c>
      <c r="P51" s="162">
        <f t="array" ref="P51">INDEX(1*disp[Uz],MATCH(1,($C51=disp[Case])*(P$7=disp[Node]),0))</f>
        <v>4.3319999999999999E-7</v>
      </c>
      <c r="Q51" s="162">
        <f t="array" ref="Q51">INDEX(1000*disp[Rxx],MATCH(1,($C51=disp[Case])*(Q$7=disp[Node]),0))</f>
        <v>-3.2550000000000001E-3</v>
      </c>
      <c r="R51" s="162">
        <f t="array" ref="R51">INDEX(1000*disp[Ryy],MATCH(1,($C51=disp[Case])*(R$7=disp[Node]),0))</f>
        <v>0.95629999999999993</v>
      </c>
      <c r="S51" s="162">
        <f t="array" ref="S51">INDEX(1000*disp[Rzz],MATCH(1,($C51=disp[Case])*(S$7=disp[Node]),0))</f>
        <v>-3.153E-3</v>
      </c>
      <c r="T51" s="162">
        <f t="array" ref="T51">INDEX(1000*disp[Rxx],MATCH(1,($C51=disp[Case])*(T$7=disp[Node]),0))</f>
        <v>3.2600000000000003E-3</v>
      </c>
      <c r="U51" s="162">
        <f t="array" ref="U51">INDEX(1000*disp[Ryy],MATCH(1,($C51=disp[Case])*(U$7=disp[Node]),0))</f>
        <v>0.95629999999999993</v>
      </c>
      <c r="V51" s="162">
        <f t="array" ref="V51">INDEX(1000*disp[Rzz],MATCH(1,($C51=disp[Case])*(V$7=disp[Node]),0))</f>
        <v>3.1440000000000001E-3</v>
      </c>
      <c r="W51" s="162">
        <f t="array" ref="W51">INDEX(1000*disp[Rxx],MATCH(1,($C51=disp[Case])*(W$7=disp[Node]),0))</f>
        <v>-3.2559999999999998E-3</v>
      </c>
      <c r="X51" s="162">
        <f t="array" ref="X51">INDEX(1000*disp[Ryy],MATCH(1,($C51=disp[Case])*(X$7=disp[Node]),0))</f>
        <v>-0.95629999999999993</v>
      </c>
      <c r="Y51" s="162">
        <f t="array" ref="Y51">INDEX(1000*disp[Rzz],MATCH(1,($C51=disp[Case])*(Y$7=disp[Node]),0))</f>
        <v>3.1440000000000001E-3</v>
      </c>
      <c r="Z51" s="162">
        <f t="array" ref="Z51">INDEX(1000*disp[Rxx],MATCH(1,($C51=disp[Case])*(Z$7=disp[Node]),0))</f>
        <v>3.2520000000000001E-3</v>
      </c>
      <c r="AA51" s="162">
        <f t="array" ref="AA51">INDEX(1000*disp[Ryy],MATCH(1,($C51=disp[Case])*(AA$7=disp[Node]),0))</f>
        <v>-0.95629999999999993</v>
      </c>
      <c r="AB51" s="162">
        <f t="array" ref="AB51">INDEX(1000*disp[Rzz],MATCH(1,($C51=disp[Case])*(AB$7=disp[Node]),0))</f>
        <v>-3.153E-3</v>
      </c>
    </row>
    <row r="52" spans="1:30" s="72" customFormat="1">
      <c r="A52" s="110" t="s">
        <v>103</v>
      </c>
      <c r="B52" s="110" t="s">
        <v>129</v>
      </c>
      <c r="C52" s="132" t="s">
        <v>145</v>
      </c>
      <c r="D52" s="111" t="str">
        <f>INDEX(cases[Name],MATCH(C52,cases[Case],0))</f>
        <v>Temp Individual Case 7: arch uniform exp.</v>
      </c>
      <c r="E52" s="162">
        <f t="array" ref="E52">INDEX(1*disp[Ux],MATCH(1,($C52=disp[Case])*(E$7=disp[Node]),0))</f>
        <v>0</v>
      </c>
      <c r="F52" s="162">
        <f t="array" ref="F52">INDEX(1*disp[Uy],MATCH(1,($C52=disp[Case])*(F$7=disp[Node]),0))</f>
        <v>0</v>
      </c>
      <c r="G52" s="162">
        <f t="array" ref="G52">INDEX(1*disp[Uz],MATCH(1,($C52=disp[Case])*(G$7=disp[Node]),0))</f>
        <v>-4.3440000000000003E-7</v>
      </c>
      <c r="H52" s="162">
        <f t="array" ref="H52">INDEX(1*disp[Ux],MATCH(1,($C52=disp[Case])*(H$7=disp[Node]),0))</f>
        <v>7.4300000000000004E-5</v>
      </c>
      <c r="I52" s="162">
        <f t="array" ref="I52">INDEX(1*disp[Uy],MATCH(1,($C52=disp[Case])*(I$7=disp[Node]),0))</f>
        <v>2.5420000000000002E-2</v>
      </c>
      <c r="J52" s="162">
        <f t="array" ref="J52">INDEX(1*disp[Uz],MATCH(1,($C52=disp[Case])*(J$7=disp[Node]),0))</f>
        <v>4.3319999999999999E-7</v>
      </c>
      <c r="K52" s="162">
        <f t="array" ref="K52">INDEX(1*disp[Ux],MATCH(1,($C52=disp[Case])*(K$7=disp[Node]),0))</f>
        <v>-6.49</v>
      </c>
      <c r="L52" s="162">
        <f t="array" ref="L52">INDEX(1*disp[Uy],MATCH(1,($C52=disp[Case])*(L$7=disp[Node]),0))</f>
        <v>0</v>
      </c>
      <c r="M52" s="162">
        <f t="array" ref="M52">INDEX(1*disp[Uz],MATCH(1,($C52=disp[Case])*(M$7=disp[Node]),0))</f>
        <v>4.3440000000000003E-7</v>
      </c>
      <c r="N52" s="162">
        <f t="array" ref="N52">INDEX(1*disp[Ux],MATCH(1,($C52=disp[Case])*(N$7=disp[Node]),0))</f>
        <v>-6.49</v>
      </c>
      <c r="O52" s="162">
        <f t="array" ref="O52">INDEX(1*disp[Uy],MATCH(1,($C52=disp[Case])*(O$7=disp[Node]),0))</f>
        <v>2.545E-2</v>
      </c>
      <c r="P52" s="162">
        <f t="array" ref="P52">INDEX(1*disp[Uz],MATCH(1,($C52=disp[Case])*(P$7=disp[Node]),0))</f>
        <v>-4.3319999999999999E-7</v>
      </c>
      <c r="Q52" s="162">
        <f t="array" ref="Q52">INDEX(1000*disp[Rxx],MATCH(1,($C52=disp[Case])*(Q$7=disp[Node]),0))</f>
        <v>3.2550000000000001E-3</v>
      </c>
      <c r="R52" s="162">
        <f t="array" ref="R52">INDEX(1000*disp[Ryy],MATCH(1,($C52=disp[Case])*(R$7=disp[Node]),0))</f>
        <v>-0.95629999999999993</v>
      </c>
      <c r="S52" s="162">
        <f t="array" ref="S52">INDEX(1000*disp[Rzz],MATCH(1,($C52=disp[Case])*(S$7=disp[Node]),0))</f>
        <v>3.153E-3</v>
      </c>
      <c r="T52" s="162">
        <f t="array" ref="T52">INDEX(1000*disp[Rxx],MATCH(1,($C52=disp[Case])*(T$7=disp[Node]),0))</f>
        <v>-3.2600000000000003E-3</v>
      </c>
      <c r="U52" s="162">
        <f t="array" ref="U52">INDEX(1000*disp[Ryy],MATCH(1,($C52=disp[Case])*(U$7=disp[Node]),0))</f>
        <v>-0.95629999999999993</v>
      </c>
      <c r="V52" s="162">
        <f t="array" ref="V52">INDEX(1000*disp[Rzz],MATCH(1,($C52=disp[Case])*(V$7=disp[Node]),0))</f>
        <v>-3.1440000000000001E-3</v>
      </c>
      <c r="W52" s="162">
        <f t="array" ref="W52">INDEX(1000*disp[Rxx],MATCH(1,($C52=disp[Case])*(W$7=disp[Node]),0))</f>
        <v>3.2559999999999998E-3</v>
      </c>
      <c r="X52" s="162">
        <f t="array" ref="X52">INDEX(1000*disp[Ryy],MATCH(1,($C52=disp[Case])*(X$7=disp[Node]),0))</f>
        <v>0.95629999999999993</v>
      </c>
      <c r="Y52" s="162">
        <f t="array" ref="Y52">INDEX(1000*disp[Rzz],MATCH(1,($C52=disp[Case])*(Y$7=disp[Node]),0))</f>
        <v>-3.1440000000000001E-3</v>
      </c>
      <c r="Z52" s="162">
        <f t="array" ref="Z52">INDEX(1000*disp[Rxx],MATCH(1,($C52=disp[Case])*(Z$7=disp[Node]),0))</f>
        <v>-3.2520000000000001E-3</v>
      </c>
      <c r="AA52" s="162">
        <f t="array" ref="AA52">INDEX(1000*disp[Ryy],MATCH(1,($C52=disp[Case])*(AA$7=disp[Node]),0))</f>
        <v>0.95629999999999993</v>
      </c>
      <c r="AB52" s="162">
        <f t="array" ref="AB52">INDEX(1000*disp[Rzz],MATCH(1,($C52=disp[Case])*(AB$7=disp[Node]),0))</f>
        <v>3.153E-3</v>
      </c>
      <c r="AD52" s="103"/>
    </row>
    <row r="53" spans="1:30" s="72" customFormat="1">
      <c r="A53" s="110" t="s">
        <v>103</v>
      </c>
      <c r="B53" s="110" t="s">
        <v>129</v>
      </c>
      <c r="C53" s="132" t="s">
        <v>146</v>
      </c>
      <c r="D53" s="111" t="str">
        <f>INDEX(cases[Name],MATCH(C53,cases[Case],0))</f>
        <v>Temp Comb 1-1</v>
      </c>
      <c r="E53" s="162">
        <f t="array" ref="E53">INDEX(1*disp[Ux],MATCH(1,($C53=disp[Case])*(E$7=disp[Node]),0))</f>
        <v>0</v>
      </c>
      <c r="F53" s="162">
        <f t="array" ref="F53">INDEX(1*disp[Uy],MATCH(1,($C53=disp[Case])*(F$7=disp[Node]),0))</f>
        <v>-1.7300000000000001E-11</v>
      </c>
      <c r="G53" s="162">
        <f t="array" ref="G53">INDEX(1*disp[Uz],MATCH(1,($C53=disp[Case])*(G$7=disp[Node]),0))</f>
        <v>2.1480000000000001E-8</v>
      </c>
      <c r="H53" s="162">
        <f t="array" ref="H53">INDEX(1*disp[Ux],MATCH(1,($C53=disp[Case])*(H$7=disp[Node]),0))</f>
        <v>1.618E-4</v>
      </c>
      <c r="I53" s="162">
        <f t="array" ref="I53">INDEX(1*disp[Uy],MATCH(1,($C53=disp[Case])*(I$7=disp[Node]),0))</f>
        <v>3.3410000000000002</v>
      </c>
      <c r="J53" s="162">
        <f t="array" ref="J53">INDEX(1*disp[Uz],MATCH(1,($C53=disp[Case])*(J$7=disp[Node]),0))</f>
        <v>-2.03E-8</v>
      </c>
      <c r="K53" s="162">
        <f t="array" ref="K53">INDEX(1*disp[Ux],MATCH(1,($C53=disp[Case])*(K$7=disp[Node]),0))</f>
        <v>-62.4</v>
      </c>
      <c r="L53" s="162">
        <f t="array" ref="L53">INDEX(1*disp[Uy],MATCH(1,($C53=disp[Case])*(L$7=disp[Node]),0))</f>
        <v>1.731E-11</v>
      </c>
      <c r="M53" s="162">
        <f t="array" ref="M53">INDEX(1*disp[Uz],MATCH(1,($C53=disp[Case])*(M$7=disp[Node]),0))</f>
        <v>-2.1600000000000002E-8</v>
      </c>
      <c r="N53" s="162">
        <f t="array" ref="N53">INDEX(1*disp[Ux],MATCH(1,($C53=disp[Case])*(N$7=disp[Node]),0))</f>
        <v>-62.4</v>
      </c>
      <c r="O53" s="162">
        <f t="array" ref="O53">INDEX(1*disp[Uy],MATCH(1,($C53=disp[Case])*(O$7=disp[Node]),0))</f>
        <v>3.3410000000000002</v>
      </c>
      <c r="P53" s="162">
        <f t="array" ref="P53">INDEX(1*disp[Uz],MATCH(1,($C53=disp[Case])*(P$7=disp[Node]),0))</f>
        <v>2.042E-8</v>
      </c>
      <c r="Q53" s="162">
        <f t="array" ref="Q53">INDEX(1000*disp[Rxx],MATCH(1,($C53=disp[Case])*(Q$7=disp[Node]),0))</f>
        <v>0.56259999999999999</v>
      </c>
      <c r="R53" s="162">
        <f t="array" ref="R53">INDEX(1000*disp[Ryy],MATCH(1,($C53=disp[Case])*(R$7=disp[Node]),0))</f>
        <v>0.22189999999999999</v>
      </c>
      <c r="S53" s="162">
        <f t="array" ref="S53">INDEX(1000*disp[Rzz],MATCH(1,($C53=disp[Case])*(S$7=disp[Node]),0))</f>
        <v>7.7350000000000002E-2</v>
      </c>
      <c r="T53" s="162">
        <f t="array" ref="T53">INDEX(1000*disp[Rxx],MATCH(1,($C53=disp[Case])*(T$7=disp[Node]),0))</f>
        <v>-0.5625</v>
      </c>
      <c r="U53" s="162">
        <f t="array" ref="U53">INDEX(1000*disp[Ryy],MATCH(1,($C53=disp[Case])*(U$7=disp[Node]),0))</f>
        <v>0.222</v>
      </c>
      <c r="V53" s="162">
        <f t="array" ref="V53">INDEX(1000*disp[Rzz],MATCH(1,($C53=disp[Case])*(V$7=disp[Node]),0))</f>
        <v>-7.7490000000000003E-2</v>
      </c>
      <c r="W53" s="162">
        <f t="array" ref="W53">INDEX(1000*disp[Rxx],MATCH(1,($C53=disp[Case])*(W$7=disp[Node]),0))</f>
        <v>0.5625</v>
      </c>
      <c r="X53" s="162">
        <f t="array" ref="X53">INDEX(1000*disp[Ryy],MATCH(1,($C53=disp[Case])*(X$7=disp[Node]),0))</f>
        <v>-0.22220000000000001</v>
      </c>
      <c r="Y53" s="162">
        <f t="array" ref="Y53">INDEX(1000*disp[Rzz],MATCH(1,($C53=disp[Case])*(Y$7=disp[Node]),0))</f>
        <v>-7.7440000000000009E-2</v>
      </c>
      <c r="Z53" s="162">
        <f t="array" ref="Z53">INDEX(1000*disp[Rxx],MATCH(1,($C53=disp[Case])*(Z$7=disp[Node]),0))</f>
        <v>-0.5625</v>
      </c>
      <c r="AA53" s="162">
        <f t="array" ref="AA53">INDEX(1000*disp[Ryy],MATCH(1,($C53=disp[Case])*(AA$7=disp[Node]),0))</f>
        <v>-0.22209999999999999</v>
      </c>
      <c r="AB53" s="162">
        <f t="array" ref="AB53">INDEX(1000*disp[Rzz],MATCH(1,($C53=disp[Case])*(AB$7=disp[Node]),0))</f>
        <v>7.7299999999999994E-2</v>
      </c>
      <c r="AD53" s="103"/>
    </row>
    <row r="54" spans="1:30" s="72" customFormat="1">
      <c r="A54" s="110" t="s">
        <v>103</v>
      </c>
      <c r="B54" s="110" t="s">
        <v>129</v>
      </c>
      <c r="C54" s="132" t="s">
        <v>147</v>
      </c>
      <c r="D54" s="111" t="str">
        <f>INDEX(cases[Name],MATCH(C54,cases[Case],0))</f>
        <v>Temp Comb 1-2</v>
      </c>
      <c r="E54" s="162">
        <f t="array" ref="E54">INDEX(1*disp[Ux],MATCH(1,($C54=disp[Case])*(E$7=disp[Node]),0))</f>
        <v>1.4689999999999999E-12</v>
      </c>
      <c r="F54" s="162">
        <f t="array" ref="F54">INDEX(1*disp[Uy],MATCH(1,($C54=disp[Case])*(F$7=disp[Node]),0))</f>
        <v>2.2380000000000001E-11</v>
      </c>
      <c r="G54" s="162">
        <f t="array" ref="G54">INDEX(1*disp[Uz],MATCH(1,($C54=disp[Case])*(G$7=disp[Node]),0))</f>
        <v>3.8340000000000011E-7</v>
      </c>
      <c r="H54" s="162">
        <f t="array" ref="H54">INDEX(1*disp[Ux],MATCH(1,($C54=disp[Case])*(H$7=disp[Node]),0))</f>
        <v>-4.2420000000000001E-4</v>
      </c>
      <c r="I54" s="162">
        <f t="array" ref="I54">INDEX(1*disp[Uy],MATCH(1,($C54=disp[Case])*(I$7=disp[Node]),0))</f>
        <v>-1.0760000000000001</v>
      </c>
      <c r="J54" s="162">
        <f t="array" ref="J54">INDEX(1*disp[Uz],MATCH(1,($C54=disp[Case])*(J$7=disp[Node]),0))</f>
        <v>-3.8389999999999999E-7</v>
      </c>
      <c r="K54" s="162">
        <f t="array" ref="K54">INDEX(1*disp[Ux],MATCH(1,($C54=disp[Case])*(K$7=disp[Node]),0))</f>
        <v>78.680000000000007</v>
      </c>
      <c r="L54" s="162">
        <f t="array" ref="L54">INDEX(1*disp[Uy],MATCH(1,($C54=disp[Case])*(L$7=disp[Node]),0))</f>
        <v>-2.2109999999999998E-11</v>
      </c>
      <c r="M54" s="162">
        <f t="array" ref="M54">INDEX(1*disp[Uz],MATCH(1,($C54=disp[Case])*(M$7=disp[Node]),0))</f>
        <v>-3.8340000000000011E-7</v>
      </c>
      <c r="N54" s="162">
        <f t="array" ref="N54">INDEX(1*disp[Ux],MATCH(1,($C54=disp[Case])*(N$7=disp[Node]),0))</f>
        <v>78.680000000000007</v>
      </c>
      <c r="O54" s="162">
        <f t="array" ref="O54">INDEX(1*disp[Uy],MATCH(1,($C54=disp[Case])*(O$7=disp[Node]),0))</f>
        <v>-1.0760000000000001</v>
      </c>
      <c r="P54" s="162">
        <f t="array" ref="P54">INDEX(1*disp[Uz],MATCH(1,($C54=disp[Case])*(P$7=disp[Node]),0))</f>
        <v>3.8389999999999999E-7</v>
      </c>
      <c r="Q54" s="162">
        <f t="array" ref="Q54">INDEX(1000*disp[Rxx],MATCH(1,($C54=disp[Case])*(Q$7=disp[Node]),0))</f>
        <v>-1.238</v>
      </c>
      <c r="R54" s="162">
        <f t="array" ref="R54">INDEX(1000*disp[Ryy],MATCH(1,($C54=disp[Case])*(R$7=disp[Node]),0))</f>
        <v>-0.1384</v>
      </c>
      <c r="S54" s="162">
        <f t="array" ref="S54">INDEX(1000*disp[Rzz],MATCH(1,($C54=disp[Case])*(S$7=disp[Node]),0))</f>
        <v>-0.188</v>
      </c>
      <c r="T54" s="162">
        <f t="array" ref="T54">INDEX(1000*disp[Rxx],MATCH(1,($C54=disp[Case])*(T$7=disp[Node]),0))</f>
        <v>1.2370000000000001</v>
      </c>
      <c r="U54" s="162">
        <f t="array" ref="U54">INDEX(1000*disp[Ryy],MATCH(1,($C54=disp[Case])*(U$7=disp[Node]),0))</f>
        <v>-0.13850000000000001</v>
      </c>
      <c r="V54" s="162">
        <f t="array" ref="V54">INDEX(1000*disp[Rzz],MATCH(1,($C54=disp[Case])*(V$7=disp[Node]),0))</f>
        <v>0.18820000000000001</v>
      </c>
      <c r="W54" s="162">
        <f t="array" ref="W54">INDEX(1000*disp[Rxx],MATCH(1,($C54=disp[Case])*(W$7=disp[Node]),0))</f>
        <v>-1.2370000000000001</v>
      </c>
      <c r="X54" s="162">
        <f t="array" ref="X54">INDEX(1000*disp[Ryy],MATCH(1,($C54=disp[Case])*(X$7=disp[Node]),0))</f>
        <v>0.13870000000000002</v>
      </c>
      <c r="Y54" s="162">
        <f t="array" ref="Y54">INDEX(1000*disp[Rzz],MATCH(1,($C54=disp[Case])*(Y$7=disp[Node]),0))</f>
        <v>0.18820000000000001</v>
      </c>
      <c r="Z54" s="162">
        <f t="array" ref="Z54">INDEX(1000*disp[Rxx],MATCH(1,($C54=disp[Case])*(Z$7=disp[Node]),0))</f>
        <v>1.2370000000000001</v>
      </c>
      <c r="AA54" s="162">
        <f t="array" ref="AA54">INDEX(1000*disp[Ryy],MATCH(1,($C54=disp[Case])*(AA$7=disp[Node]),0))</f>
        <v>0.1386</v>
      </c>
      <c r="AB54" s="162">
        <f t="array" ref="AB54">INDEX(1000*disp[Rzz],MATCH(1,($C54=disp[Case])*(AB$7=disp[Node]),0))</f>
        <v>-0.188</v>
      </c>
      <c r="AD54" s="103"/>
    </row>
    <row r="55" spans="1:30" s="72" customFormat="1">
      <c r="A55" s="110" t="s">
        <v>103</v>
      </c>
      <c r="B55" s="110" t="s">
        <v>129</v>
      </c>
      <c r="C55" s="132" t="s">
        <v>148</v>
      </c>
      <c r="D55" s="111" t="str">
        <f>INDEX(cases[Name],MATCH(C55,cases[Case],0))</f>
        <v>Temp Comb 2-1</v>
      </c>
      <c r="E55" s="162">
        <f t="array" ref="E55">INDEX(1*disp[Ux],MATCH(1,($C55=disp[Case])*(E$7=disp[Node]),0))</f>
        <v>0</v>
      </c>
      <c r="F55" s="162">
        <f t="array" ref="F55">INDEX(1*disp[Uy],MATCH(1,($C55=disp[Case])*(F$7=disp[Node]),0))</f>
        <v>-4.0579999999999997E-11</v>
      </c>
      <c r="G55" s="162">
        <f t="array" ref="G55">INDEX(1*disp[Uz],MATCH(1,($C55=disp[Case])*(G$7=disp[Node]),0))</f>
        <v>1.283E-7</v>
      </c>
      <c r="H55" s="162">
        <f t="array" ref="H55">INDEX(1*disp[Ux],MATCH(1,($C55=disp[Case])*(H$7=disp[Node]),0))</f>
        <v>1.7760000000000001E-4</v>
      </c>
      <c r="I55" s="162">
        <f t="array" ref="I55">INDEX(1*disp[Uy],MATCH(1,($C55=disp[Case])*(I$7=disp[Node]),0))</f>
        <v>12.22</v>
      </c>
      <c r="J55" s="162">
        <f t="array" ref="J55">INDEX(1*disp[Uz],MATCH(1,($C55=disp[Case])*(J$7=disp[Node]),0))</f>
        <v>-1.2389999999999999E-7</v>
      </c>
      <c r="K55" s="162">
        <f t="array" ref="K55">INDEX(1*disp[Ux],MATCH(1,($C55=disp[Case])*(K$7=disp[Node]),0))</f>
        <v>-153</v>
      </c>
      <c r="L55" s="162">
        <f t="array" ref="L55">INDEX(1*disp[Uy],MATCH(1,($C55=disp[Case])*(L$7=disp[Node]),0))</f>
        <v>4.0680000000000002E-11</v>
      </c>
      <c r="M55" s="162">
        <f t="array" ref="M55">INDEX(1*disp[Uz],MATCH(1,($C55=disp[Case])*(M$7=disp[Node]),0))</f>
        <v>-1.2879999999999999E-7</v>
      </c>
      <c r="N55" s="162">
        <f t="array" ref="N55">INDEX(1*disp[Ux],MATCH(1,($C55=disp[Case])*(N$7=disp[Node]),0))</f>
        <v>-153</v>
      </c>
      <c r="O55" s="162">
        <f t="array" ref="O55">INDEX(1*disp[Uy],MATCH(1,($C55=disp[Case])*(O$7=disp[Node]),0))</f>
        <v>12.22</v>
      </c>
      <c r="P55" s="162">
        <f t="array" ref="P55">INDEX(1*disp[Uz],MATCH(1,($C55=disp[Case])*(P$7=disp[Node]),0))</f>
        <v>1.244E-7</v>
      </c>
      <c r="Q55" s="162">
        <f t="array" ref="Q55">INDEX(1000*disp[Rxx],MATCH(1,($C55=disp[Case])*(Q$7=disp[Node]),0))</f>
        <v>0.62070000000000003</v>
      </c>
      <c r="R55" s="162">
        <f t="array" ref="R55">INDEX(1000*disp[Ryy],MATCH(1,($C55=disp[Case])*(R$7=disp[Node]),0))</f>
        <v>0.21469999999999997</v>
      </c>
      <c r="S55" s="162">
        <f t="array" ref="S55">INDEX(1000*disp[Rzz],MATCH(1,($C55=disp[Case])*(S$7=disp[Node]),0))</f>
        <v>5.2420000000000001E-2</v>
      </c>
      <c r="T55" s="162">
        <f t="array" ref="T55">INDEX(1000*disp[Rxx],MATCH(1,($C55=disp[Case])*(T$7=disp[Node]),0))</f>
        <v>-0.62060000000000004</v>
      </c>
      <c r="U55" s="162">
        <f t="array" ref="U55">INDEX(1000*disp[Ryy],MATCH(1,($C55=disp[Case])*(U$7=disp[Node]),0))</f>
        <v>0.21469999999999997</v>
      </c>
      <c r="V55" s="162">
        <f t="array" ref="V55">INDEX(1000*disp[Rzz],MATCH(1,($C55=disp[Case])*(V$7=disp[Node]),0))</f>
        <v>-5.28E-2</v>
      </c>
      <c r="W55" s="162">
        <f t="array" ref="W55">INDEX(1000*disp[Rxx],MATCH(1,($C55=disp[Case])*(W$7=disp[Node]),0))</f>
        <v>0.62049999999999994</v>
      </c>
      <c r="X55" s="162">
        <f t="array" ref="X55">INDEX(1000*disp[Ryy],MATCH(1,($C55=disp[Case])*(X$7=disp[Node]),0))</f>
        <v>-0.21529999999999999</v>
      </c>
      <c r="Y55" s="162">
        <f t="array" ref="Y55">INDEX(1000*disp[Rzz],MATCH(1,($C55=disp[Case])*(Y$7=disp[Node]),0))</f>
        <v>-5.2580000000000002E-2</v>
      </c>
      <c r="Z55" s="162">
        <f t="array" ref="Z55">INDEX(1000*disp[Rxx],MATCH(1,($C55=disp[Case])*(Z$7=disp[Node]),0))</f>
        <v>-0.62060000000000004</v>
      </c>
      <c r="AA55" s="162">
        <f t="array" ref="AA55">INDEX(1000*disp[Ryy],MATCH(1,($C55=disp[Case])*(AA$7=disp[Node]),0))</f>
        <v>-0.21529999999999999</v>
      </c>
      <c r="AB55" s="162">
        <f t="array" ref="AB55">INDEX(1000*disp[Rzz],MATCH(1,($C55=disp[Case])*(AB$7=disp[Node]),0))</f>
        <v>5.2210000000000006E-2</v>
      </c>
      <c r="AD55" s="103"/>
    </row>
    <row r="56" spans="1:30" s="72" customFormat="1">
      <c r="A56" s="110" t="s">
        <v>103</v>
      </c>
      <c r="B56" s="110" t="s">
        <v>129</v>
      </c>
      <c r="C56" s="132" t="s">
        <v>149</v>
      </c>
      <c r="D56" s="111" t="str">
        <f>INDEX(cases[Name],MATCH(C56,cases[Case],0))</f>
        <v>Temp Comb 2-2</v>
      </c>
      <c r="E56" s="162">
        <f t="array" ref="E56">INDEX(1*disp[Ux],MATCH(1,($C56=disp[Case])*(E$7=disp[Node]),0))</f>
        <v>2.2699999999999998E-12</v>
      </c>
      <c r="F56" s="162">
        <f t="array" ref="F56">INDEX(1*disp[Uy],MATCH(1,($C56=disp[Case])*(F$7=disp[Node]),0))</f>
        <v>4.2530000000000001E-11</v>
      </c>
      <c r="G56" s="162">
        <f t="array" ref="G56">INDEX(1*disp[Uz],MATCH(1,($C56=disp[Case])*(G$7=disp[Node]),0))</f>
        <v>1.8519999999999999E-7</v>
      </c>
      <c r="H56" s="162">
        <f t="array" ref="H56">INDEX(1*disp[Ux],MATCH(1,($C56=disp[Case])*(H$7=disp[Node]),0))</f>
        <v>-3.6939999999999998E-4</v>
      </c>
      <c r="I56" s="162">
        <f t="array" ref="I56">INDEX(1*disp[Uy],MATCH(1,($C56=disp[Case])*(I$7=disp[Node]),0))</f>
        <v>-9.6620000000000008</v>
      </c>
      <c r="J56" s="162">
        <f t="array" ref="J56">INDEX(1*disp[Uz],MATCH(1,($C56=disp[Case])*(J$7=disp[Node]),0))</f>
        <v>-1.888E-7</v>
      </c>
      <c r="K56" s="162">
        <f t="array" ref="K56">INDEX(1*disp[Ux],MATCH(1,($C56=disp[Case])*(K$7=disp[Node]),0))</f>
        <v>155.80000000000001</v>
      </c>
      <c r="L56" s="162">
        <f t="array" ref="L56">INDEX(1*disp[Uy],MATCH(1,($C56=disp[Case])*(L$7=disp[Node]),0))</f>
        <v>-4.1529999999999998E-11</v>
      </c>
      <c r="M56" s="162">
        <f t="array" ref="M56">INDEX(1*disp[Uz],MATCH(1,($C56=disp[Case])*(M$7=disp[Node]),0))</f>
        <v>-1.8489999999999999E-7</v>
      </c>
      <c r="N56" s="162">
        <f t="array" ref="N56">INDEX(1*disp[Ux],MATCH(1,($C56=disp[Case])*(N$7=disp[Node]),0))</f>
        <v>155.80000000000001</v>
      </c>
      <c r="O56" s="162">
        <f t="array" ref="O56">INDEX(1*disp[Uy],MATCH(1,($C56=disp[Case])*(O$7=disp[Node]),0))</f>
        <v>-9.6620000000000008</v>
      </c>
      <c r="P56" s="162">
        <f t="array" ref="P56">INDEX(1*disp[Uz],MATCH(1,($C56=disp[Case])*(P$7=disp[Node]),0))</f>
        <v>1.885E-7</v>
      </c>
      <c r="Q56" s="162">
        <f t="array" ref="Q56">INDEX(1000*disp[Rxx],MATCH(1,($C56=disp[Case])*(Q$7=disp[Node]),0))</f>
        <v>-1.109</v>
      </c>
      <c r="R56" s="162">
        <f t="array" ref="R56">INDEX(1000*disp[Ryy],MATCH(1,($C56=disp[Case])*(R$7=disp[Node]),0))</f>
        <v>-0.14779999999999999</v>
      </c>
      <c r="S56" s="162">
        <f t="array" ref="S56">INDEX(1000*disp[Rzz],MATCH(1,($C56=disp[Case])*(S$7=disp[Node]),0))</f>
        <v>-0.13589999999999999</v>
      </c>
      <c r="T56" s="162">
        <f t="array" ref="T56">INDEX(1000*disp[Rxx],MATCH(1,($C56=disp[Case])*(T$7=disp[Node]),0))</f>
        <v>1.109</v>
      </c>
      <c r="U56" s="162">
        <f t="array" ref="U56">INDEX(1000*disp[Ryy],MATCH(1,($C56=disp[Case])*(U$7=disp[Node]),0))</f>
        <v>-0.1479</v>
      </c>
      <c r="V56" s="162">
        <f t="array" ref="V56">INDEX(1000*disp[Rzz],MATCH(1,($C56=disp[Case])*(V$7=disp[Node]),0))</f>
        <v>0.1363</v>
      </c>
      <c r="W56" s="162">
        <f t="array" ref="W56">INDEX(1000*disp[Rxx],MATCH(1,($C56=disp[Case])*(W$7=disp[Node]),0))</f>
        <v>-1.109</v>
      </c>
      <c r="X56" s="162">
        <f t="array" ref="X56">INDEX(1000*disp[Ryy],MATCH(1,($C56=disp[Case])*(X$7=disp[Node]),0))</f>
        <v>0.1484</v>
      </c>
      <c r="Y56" s="162">
        <f t="array" ref="Y56">INDEX(1000*disp[Rzz],MATCH(1,($C56=disp[Case])*(Y$7=disp[Node]),0))</f>
        <v>0.1361</v>
      </c>
      <c r="Z56" s="162">
        <f t="array" ref="Z56">INDEX(1000*disp[Rxx],MATCH(1,($C56=disp[Case])*(Z$7=disp[Node]),0))</f>
        <v>1.109</v>
      </c>
      <c r="AA56" s="162">
        <f t="array" ref="AA56">INDEX(1000*disp[Ryy],MATCH(1,($C56=disp[Case])*(AA$7=disp[Node]),0))</f>
        <v>0.1484</v>
      </c>
      <c r="AB56" s="162">
        <f t="array" ref="AB56">INDEX(1000*disp[Rzz],MATCH(1,($C56=disp[Case])*(AB$7=disp[Node]),0))</f>
        <v>-0.1358</v>
      </c>
      <c r="AD56" s="103"/>
    </row>
    <row r="57" spans="1:30" s="72" customFormat="1">
      <c r="A57" s="110" t="s">
        <v>103</v>
      </c>
      <c r="B57" s="110" t="s">
        <v>129</v>
      </c>
      <c r="C57" s="132" t="s">
        <v>150</v>
      </c>
      <c r="D57" s="111" t="str">
        <f>INDEX(cases[Name],MATCH(C57,cases[Case],0))</f>
        <v>Temp Comb 3-1</v>
      </c>
      <c r="E57" s="162">
        <f t="array" ref="E57">INDEX(1*disp[Ux],MATCH(1,($C57=disp[Case])*(E$7=disp[Node]),0))</f>
        <v>0</v>
      </c>
      <c r="F57" s="162">
        <f t="array" ref="F57">INDEX(1*disp[Uy],MATCH(1,($C57=disp[Case])*(F$7=disp[Node]),0))</f>
        <v>-1.7289999999999999E-11</v>
      </c>
      <c r="G57" s="162">
        <f t="array" ref="G57">INDEX(1*disp[Uz],MATCH(1,($C57=disp[Case])*(G$7=disp[Node]),0))</f>
        <v>2.302E-8</v>
      </c>
      <c r="H57" s="162">
        <f t="array" ref="H57">INDEX(1*disp[Ux],MATCH(1,($C57=disp[Case])*(H$7=disp[Node]),0))</f>
        <v>1.6009999999999999E-4</v>
      </c>
      <c r="I57" s="162">
        <f t="array" ref="I57">INDEX(1*disp[Uy],MATCH(1,($C57=disp[Case])*(I$7=disp[Node]),0))</f>
        <v>3.3420000000000001</v>
      </c>
      <c r="J57" s="162">
        <f t="array" ref="J57">INDEX(1*disp[Uz],MATCH(1,($C57=disp[Case])*(J$7=disp[Node]),0))</f>
        <v>-2.185E-8</v>
      </c>
      <c r="K57" s="162">
        <f t="array" ref="K57">INDEX(1*disp[Ux],MATCH(1,($C57=disp[Case])*(K$7=disp[Node]),0))</f>
        <v>-62.53</v>
      </c>
      <c r="L57" s="162">
        <f t="array" ref="L57">INDEX(1*disp[Uy],MATCH(1,($C57=disp[Case])*(L$7=disp[Node]),0))</f>
        <v>1.7300000000000001E-11</v>
      </c>
      <c r="M57" s="162">
        <f t="array" ref="M57">INDEX(1*disp[Uz],MATCH(1,($C57=disp[Case])*(M$7=disp[Node]),0))</f>
        <v>-2.3140000000000001E-8</v>
      </c>
      <c r="N57" s="162">
        <f t="array" ref="N57">INDEX(1*disp[Ux],MATCH(1,($C57=disp[Case])*(N$7=disp[Node]),0))</f>
        <v>-62.53</v>
      </c>
      <c r="O57" s="162">
        <f t="array" ref="O57">INDEX(1*disp[Uy],MATCH(1,($C57=disp[Case])*(O$7=disp[Node]),0))</f>
        <v>3.3420000000000001</v>
      </c>
      <c r="P57" s="162">
        <f t="array" ref="P57">INDEX(1*disp[Uz],MATCH(1,($C57=disp[Case])*(P$7=disp[Node]),0))</f>
        <v>2.1970000000000001E-8</v>
      </c>
      <c r="Q57" s="162">
        <f t="array" ref="Q57">INDEX(1000*disp[Rxx],MATCH(1,($C57=disp[Case])*(Q$7=disp[Node]),0))</f>
        <v>0.56189999999999996</v>
      </c>
      <c r="R57" s="162">
        <f t="array" ref="R57">INDEX(1000*disp[Ryy],MATCH(1,($C57=disp[Case])*(R$7=disp[Node]),0))</f>
        <v>0.20419999999999999</v>
      </c>
      <c r="S57" s="162">
        <f t="array" ref="S57">INDEX(1000*disp[Rzz],MATCH(1,($C57=disp[Case])*(S$7=disp[Node]),0))</f>
        <v>7.6920000000000002E-2</v>
      </c>
      <c r="T57" s="162">
        <f t="array" ref="T57">INDEX(1000*disp[Rxx],MATCH(1,($C57=disp[Case])*(T$7=disp[Node]),0))</f>
        <v>-0.56189999999999996</v>
      </c>
      <c r="U57" s="162">
        <f t="array" ref="U57">INDEX(1000*disp[Ryy],MATCH(1,($C57=disp[Case])*(U$7=disp[Node]),0))</f>
        <v>0.20419999999999999</v>
      </c>
      <c r="V57" s="162">
        <f t="array" ref="V57">INDEX(1000*disp[Rzz],MATCH(1,($C57=disp[Case])*(V$7=disp[Node]),0))</f>
        <v>-7.707E-2</v>
      </c>
      <c r="W57" s="162">
        <f t="array" ref="W57">INDEX(1000*disp[Rxx],MATCH(1,($C57=disp[Case])*(W$7=disp[Node]),0))</f>
        <v>0.56179999999999997</v>
      </c>
      <c r="X57" s="162">
        <f t="array" ref="X57">INDEX(1000*disp[Ryy],MATCH(1,($C57=disp[Case])*(X$7=disp[Node]),0))</f>
        <v>-0.2044</v>
      </c>
      <c r="Y57" s="162">
        <f t="array" ref="Y57">INDEX(1000*disp[Rzz],MATCH(1,($C57=disp[Case])*(Y$7=disp[Node]),0))</f>
        <v>-7.7020000000000005E-2</v>
      </c>
      <c r="Z57" s="162">
        <f t="array" ref="Z57">INDEX(1000*disp[Rxx],MATCH(1,($C57=disp[Case])*(Z$7=disp[Node]),0))</f>
        <v>-0.56189999999999996</v>
      </c>
      <c r="AA57" s="162">
        <f t="array" ref="AA57">INDEX(1000*disp[Ryy],MATCH(1,($C57=disp[Case])*(AA$7=disp[Node]),0))</f>
        <v>-0.2044</v>
      </c>
      <c r="AB57" s="162">
        <f t="array" ref="AB57">INDEX(1000*disp[Rzz],MATCH(1,($C57=disp[Case])*(AB$7=disp[Node]),0))</f>
        <v>7.687999999999999E-2</v>
      </c>
    </row>
    <row r="58" spans="1:30" ht="15" customHeight="1">
      <c r="A58" s="110" t="s">
        <v>103</v>
      </c>
      <c r="B58" s="110" t="s">
        <v>129</v>
      </c>
      <c r="C58" s="132" t="s">
        <v>151</v>
      </c>
      <c r="D58" s="111" t="str">
        <f>INDEX(cases[Name],MATCH(C58,cases[Case],0))</f>
        <v>Temp Comb 3-2</v>
      </c>
      <c r="E58" s="162">
        <f t="array" ref="E58">INDEX(1*disp[Ux],MATCH(1,($C58=disp[Case])*(E$7=disp[Node]),0))</f>
        <v>1.4790000000000001E-12</v>
      </c>
      <c r="F58" s="162">
        <f t="array" ref="F58">INDEX(1*disp[Uy],MATCH(1,($C58=disp[Case])*(F$7=disp[Node]),0))</f>
        <v>2.2369999999999999E-11</v>
      </c>
      <c r="G58" s="162">
        <f t="array" ref="G58">INDEX(1*disp[Uz],MATCH(1,($C58=disp[Case])*(G$7=disp[Node]),0))</f>
        <v>3.8179999999999999E-7</v>
      </c>
      <c r="H58" s="162">
        <f t="array" ref="H58">INDEX(1*disp[Ux],MATCH(1,($C58=disp[Case])*(H$7=disp[Node]),0))</f>
        <v>-4.2250000000000002E-4</v>
      </c>
      <c r="I58" s="162">
        <f t="array" ref="I58">INDEX(1*disp[Uy],MATCH(1,($C58=disp[Case])*(I$7=disp[Node]),0))</f>
        <v>-1.077</v>
      </c>
      <c r="J58" s="162">
        <f t="array" ref="J58">INDEX(1*disp[Uz],MATCH(1,($C58=disp[Case])*(J$7=disp[Node]),0))</f>
        <v>-3.8229999999999998E-7</v>
      </c>
      <c r="K58" s="162">
        <f t="array" ref="K58">INDEX(1*disp[Ux],MATCH(1,($C58=disp[Case])*(K$7=disp[Node]),0))</f>
        <v>78.819999999999993</v>
      </c>
      <c r="L58" s="162">
        <f t="array" ref="L58">INDEX(1*disp[Uy],MATCH(1,($C58=disp[Case])*(L$7=disp[Node]),0))</f>
        <v>-2.21E-11</v>
      </c>
      <c r="M58" s="162">
        <f t="array" ref="M58">INDEX(1*disp[Uz],MATCH(1,($C58=disp[Case])*(M$7=disp[Node]),0))</f>
        <v>-3.819E-7</v>
      </c>
      <c r="N58" s="162">
        <f t="array" ref="N58">INDEX(1*disp[Ux],MATCH(1,($C58=disp[Case])*(N$7=disp[Node]),0))</f>
        <v>78.81</v>
      </c>
      <c r="O58" s="162">
        <f t="array" ref="O58">INDEX(1*disp[Uy],MATCH(1,($C58=disp[Case])*(O$7=disp[Node]),0))</f>
        <v>-1.077</v>
      </c>
      <c r="P58" s="162">
        <f t="array" ref="P58">INDEX(1*disp[Uz],MATCH(1,($C58=disp[Case])*(P$7=disp[Node]),0))</f>
        <v>3.8239999999999998E-7</v>
      </c>
      <c r="Q58" s="162">
        <f t="array" ref="Q58">INDEX(1000*disp[Rxx],MATCH(1,($C58=disp[Case])*(Q$7=disp[Node]),0))</f>
        <v>-1.2370000000000001</v>
      </c>
      <c r="R58" s="162">
        <f t="array" ref="R58">INDEX(1000*disp[Ryy],MATCH(1,($C58=disp[Case])*(R$7=disp[Node]),0))</f>
        <v>-0.1207</v>
      </c>
      <c r="S58" s="162">
        <f t="array" ref="S58">INDEX(1000*disp[Rzz],MATCH(1,($C58=disp[Case])*(S$7=disp[Node]),0))</f>
        <v>-0.18760000000000002</v>
      </c>
      <c r="T58" s="162">
        <f t="array" ref="T58">INDEX(1000*disp[Rxx],MATCH(1,($C58=disp[Case])*(T$7=disp[Node]),0))</f>
        <v>1.2370000000000001</v>
      </c>
      <c r="U58" s="162">
        <f t="array" ref="U58">INDEX(1000*disp[Ryy],MATCH(1,($C58=disp[Case])*(U$7=disp[Node]),0))</f>
        <v>-0.12079999999999999</v>
      </c>
      <c r="V58" s="162">
        <f t="array" ref="V58">INDEX(1000*disp[Rzz],MATCH(1,($C58=disp[Case])*(V$7=disp[Node]),0))</f>
        <v>0.18770000000000001</v>
      </c>
      <c r="W58" s="162">
        <f t="array" ref="W58">INDEX(1000*disp[Rxx],MATCH(1,($C58=disp[Case])*(W$7=disp[Node]),0))</f>
        <v>-1.2370000000000001</v>
      </c>
      <c r="X58" s="162">
        <f t="array" ref="X58">INDEX(1000*disp[Ryy],MATCH(1,($C58=disp[Case])*(X$7=disp[Node]),0))</f>
        <v>0.121</v>
      </c>
      <c r="Y58" s="162">
        <f t="array" ref="Y58">INDEX(1000*disp[Rzz],MATCH(1,($C58=disp[Case])*(Y$7=disp[Node]),0))</f>
        <v>0.18780000000000002</v>
      </c>
      <c r="Z58" s="162">
        <f t="array" ref="Z58">INDEX(1000*disp[Rxx],MATCH(1,($C58=disp[Case])*(Z$7=disp[Node]),0))</f>
        <v>1.2370000000000001</v>
      </c>
      <c r="AA58" s="162">
        <f t="array" ref="AA58">INDEX(1000*disp[Ryy],MATCH(1,($C58=disp[Case])*(AA$7=disp[Node]),0))</f>
        <v>0.12089999999999999</v>
      </c>
      <c r="AB58" s="162">
        <f t="array" ref="AB58">INDEX(1000*disp[Rzz],MATCH(1,($C58=disp[Case])*(AB$7=disp[Node]),0))</f>
        <v>-0.18760000000000002</v>
      </c>
    </row>
    <row r="59" spans="1:30">
      <c r="A59" s="110" t="s">
        <v>103</v>
      </c>
      <c r="B59" s="110" t="s">
        <v>129</v>
      </c>
      <c r="C59" s="132" t="s">
        <v>152</v>
      </c>
      <c r="D59" s="111" t="str">
        <f>INDEX(cases[Name],MATCH(C59,cases[Case],0))</f>
        <v>Temp Comb 4-1</v>
      </c>
      <c r="E59" s="162">
        <f t="array" ref="E59">INDEX(1*disp[Ux],MATCH(1,($C59=disp[Case])*(E$7=disp[Node]),0))</f>
        <v>0</v>
      </c>
      <c r="F59" s="162">
        <f t="array" ref="F59">INDEX(1*disp[Uy],MATCH(1,($C59=disp[Case])*(F$7=disp[Node]),0))</f>
        <v>-4.0549999999999998E-11</v>
      </c>
      <c r="G59" s="162">
        <f t="array" ref="G59">INDEX(1*disp[Uz],MATCH(1,($C59=disp[Case])*(G$7=disp[Node]),0))</f>
        <v>1.3269999999999999E-7</v>
      </c>
      <c r="H59" s="162">
        <f t="array" ref="H59">INDEX(1*disp[Ux],MATCH(1,($C59=disp[Case])*(H$7=disp[Node]),0))</f>
        <v>1.7259999999999999E-4</v>
      </c>
      <c r="I59" s="162">
        <f t="array" ref="I59">INDEX(1*disp[Uy],MATCH(1,($C59=disp[Case])*(I$7=disp[Node]),0))</f>
        <v>12.22</v>
      </c>
      <c r="J59" s="162">
        <f t="array" ref="J59">INDEX(1*disp[Uz],MATCH(1,($C59=disp[Case])*(J$7=disp[Node]),0))</f>
        <v>-1.283E-7</v>
      </c>
      <c r="K59" s="162">
        <f t="array" ref="K59">INDEX(1*disp[Ux],MATCH(1,($C59=disp[Case])*(K$7=disp[Node]),0))</f>
        <v>-153.4</v>
      </c>
      <c r="L59" s="162">
        <f t="array" ref="L59">INDEX(1*disp[Uy],MATCH(1,($C59=disp[Case])*(L$7=disp[Node]),0))</f>
        <v>4.0650000000000003E-11</v>
      </c>
      <c r="M59" s="162">
        <f t="array" ref="M59">INDEX(1*disp[Uz],MATCH(1,($C59=disp[Case])*(M$7=disp[Node]),0))</f>
        <v>-1.332E-7</v>
      </c>
      <c r="N59" s="162">
        <f t="array" ref="N59">INDEX(1*disp[Ux],MATCH(1,($C59=disp[Case])*(N$7=disp[Node]),0))</f>
        <v>-153.4</v>
      </c>
      <c r="O59" s="162">
        <f t="array" ref="O59">INDEX(1*disp[Uy],MATCH(1,($C59=disp[Case])*(O$7=disp[Node]),0))</f>
        <v>12.22</v>
      </c>
      <c r="P59" s="162">
        <f t="array" ref="P59">INDEX(1*disp[Uz],MATCH(1,($C59=disp[Case])*(P$7=disp[Node]),0))</f>
        <v>1.2879999999999999E-7</v>
      </c>
      <c r="Q59" s="162">
        <f t="array" ref="Q59">INDEX(1000*disp[Rxx],MATCH(1,($C59=disp[Case])*(Q$7=disp[Node]),0))</f>
        <v>0.61880000000000002</v>
      </c>
      <c r="R59" s="162">
        <f t="array" ref="R59">INDEX(1000*disp[Ryy],MATCH(1,($C59=disp[Case])*(R$7=disp[Node]),0))</f>
        <v>0.1641</v>
      </c>
      <c r="S59" s="162">
        <f t="array" ref="S59">INDEX(1000*disp[Rzz],MATCH(1,($C59=disp[Case])*(S$7=disp[Node]),0))</f>
        <v>5.1209999999999999E-2</v>
      </c>
      <c r="T59" s="162">
        <f t="array" ref="T59">INDEX(1000*disp[Rxx],MATCH(1,($C59=disp[Case])*(T$7=disp[Node]),0))</f>
        <v>-0.61880000000000002</v>
      </c>
      <c r="U59" s="162">
        <f t="array" ref="U59">INDEX(1000*disp[Ryy],MATCH(1,($C59=disp[Case])*(U$7=disp[Node]),0))</f>
        <v>0.1641</v>
      </c>
      <c r="V59" s="162">
        <f t="array" ref="V59">INDEX(1000*disp[Rzz],MATCH(1,($C59=disp[Case])*(V$7=disp[Node]),0))</f>
        <v>-5.1589999999999997E-2</v>
      </c>
      <c r="W59" s="162">
        <f t="array" ref="W59">INDEX(1000*disp[Rxx],MATCH(1,($C59=disp[Case])*(W$7=disp[Node]),0))</f>
        <v>0.61870000000000003</v>
      </c>
      <c r="X59" s="162">
        <f t="array" ref="X59">INDEX(1000*disp[Ryy],MATCH(1,($C59=disp[Case])*(X$7=disp[Node]),0))</f>
        <v>-0.16469999999999999</v>
      </c>
      <c r="Y59" s="162">
        <f t="array" ref="Y59">INDEX(1000*disp[Rzz],MATCH(1,($C59=disp[Case])*(Y$7=disp[Node]),0))</f>
        <v>-5.1369999999999999E-2</v>
      </c>
      <c r="Z59" s="162">
        <f t="array" ref="Z59">INDEX(1000*disp[Rxx],MATCH(1,($C59=disp[Case])*(Z$7=disp[Node]),0))</f>
        <v>-0.61880000000000002</v>
      </c>
      <c r="AA59" s="162">
        <f t="array" ref="AA59">INDEX(1000*disp[Ryy],MATCH(1,($C59=disp[Case])*(AA$7=disp[Node]),0))</f>
        <v>-0.16469999999999999</v>
      </c>
      <c r="AB59" s="162">
        <f t="array" ref="AB59">INDEX(1000*disp[Rzz],MATCH(1,($C59=disp[Case])*(AB$7=disp[Node]),0))</f>
        <v>5.0999999999999997E-2</v>
      </c>
    </row>
    <row r="60" spans="1:30">
      <c r="A60" s="110" t="s">
        <v>103</v>
      </c>
      <c r="B60" s="110" t="s">
        <v>129</v>
      </c>
      <c r="C60" s="132" t="s">
        <v>153</v>
      </c>
      <c r="D60" s="111" t="str">
        <f>INDEX(cases[Name],MATCH(C60,cases[Case],0))</f>
        <v>Temp Comb 4-2</v>
      </c>
      <c r="E60" s="162">
        <f t="array" ref="E60">INDEX(1*disp[Ux],MATCH(1,($C60=disp[Case])*(E$7=disp[Node]),0))</f>
        <v>2.2990000000000002E-12</v>
      </c>
      <c r="F60" s="162">
        <f t="array" ref="F60">INDEX(1*disp[Uy],MATCH(1,($C60=disp[Case])*(F$7=disp[Node]),0))</f>
        <v>4.2500000000000002E-11</v>
      </c>
      <c r="G60" s="162">
        <f t="array" ref="G60">INDEX(1*disp[Uz],MATCH(1,($C60=disp[Case])*(G$7=disp[Node]),0))</f>
        <v>1.808E-7</v>
      </c>
      <c r="H60" s="162">
        <f t="array" ref="H60">INDEX(1*disp[Ux],MATCH(1,($C60=disp[Case])*(H$7=disp[Node]),0))</f>
        <v>-3.6450000000000002E-4</v>
      </c>
      <c r="I60" s="162">
        <f t="array" ref="I60">INDEX(1*disp[Uy],MATCH(1,($C60=disp[Case])*(I$7=disp[Node]),0))</f>
        <v>-9.6639999999999997</v>
      </c>
      <c r="J60" s="162">
        <f t="array" ref="J60">INDEX(1*disp[Uz],MATCH(1,($C60=disp[Case])*(J$7=disp[Node]),0))</f>
        <v>-1.8440000000000001E-7</v>
      </c>
      <c r="K60" s="162">
        <f t="array" ref="K60">INDEX(1*disp[Ux],MATCH(1,($C60=disp[Case])*(K$7=disp[Node]),0))</f>
        <v>156.19999999999999</v>
      </c>
      <c r="L60" s="162">
        <f t="array" ref="L60">INDEX(1*disp[Uy],MATCH(1,($C60=disp[Case])*(L$7=disp[Node]),0))</f>
        <v>-4.1510000000000001E-11</v>
      </c>
      <c r="M60" s="162">
        <f t="array" ref="M60">INDEX(1*disp[Uz],MATCH(1,($C60=disp[Case])*(M$7=disp[Node]),0))</f>
        <v>-1.8050000000000001E-7</v>
      </c>
      <c r="N60" s="162">
        <f t="array" ref="N60">INDEX(1*disp[Ux],MATCH(1,($C60=disp[Case])*(N$7=disp[Node]),0))</f>
        <v>156.19999999999999</v>
      </c>
      <c r="O60" s="162">
        <f t="array" ref="O60">INDEX(1*disp[Uy],MATCH(1,($C60=disp[Case])*(O$7=disp[Node]),0))</f>
        <v>-9.6639999999999997</v>
      </c>
      <c r="P60" s="162">
        <f t="array" ref="P60">INDEX(1*disp[Uz],MATCH(1,($C60=disp[Case])*(P$7=disp[Node]),0))</f>
        <v>1.8409999999999999E-7</v>
      </c>
      <c r="Q60" s="162">
        <f t="array" ref="Q60">INDEX(1000*disp[Rxx],MATCH(1,($C60=disp[Case])*(Q$7=disp[Node]),0))</f>
        <v>-1.1080000000000001</v>
      </c>
      <c r="R60" s="162">
        <f t="array" ref="R60">INDEX(1000*disp[Ryy],MATCH(1,($C60=disp[Case])*(R$7=disp[Node]),0))</f>
        <v>-9.7220000000000001E-2</v>
      </c>
      <c r="S60" s="162">
        <f t="array" ref="S60">INDEX(1000*disp[Rzz],MATCH(1,($C60=disp[Case])*(S$7=disp[Node]),0))</f>
        <v>-0.13469999999999999</v>
      </c>
      <c r="T60" s="162">
        <f t="array" ref="T60">INDEX(1000*disp[Rxx],MATCH(1,($C60=disp[Case])*(T$7=disp[Node]),0))</f>
        <v>1.107</v>
      </c>
      <c r="U60" s="162">
        <f t="array" ref="U60">INDEX(1000*disp[Ryy],MATCH(1,($C60=disp[Case])*(U$7=disp[Node]),0))</f>
        <v>-9.7269999999999995E-2</v>
      </c>
      <c r="V60" s="162">
        <f t="array" ref="V60">INDEX(1000*disp[Rzz],MATCH(1,($C60=disp[Case])*(V$7=disp[Node]),0))</f>
        <v>0.1351</v>
      </c>
      <c r="W60" s="162">
        <f t="array" ref="W60">INDEX(1000*disp[Rxx],MATCH(1,($C60=disp[Case])*(W$7=disp[Node]),0))</f>
        <v>-1.107</v>
      </c>
      <c r="X60" s="162">
        <f t="array" ref="X60">INDEX(1000*disp[Ryy],MATCH(1,($C60=disp[Case])*(X$7=disp[Node]),0))</f>
        <v>9.7809999999999994E-2</v>
      </c>
      <c r="Y60" s="162">
        <f t="array" ref="Y60">INDEX(1000*disp[Rzz],MATCH(1,($C60=disp[Case])*(Y$7=disp[Node]),0))</f>
        <v>0.13489999999999999</v>
      </c>
      <c r="Z60" s="162">
        <f t="array" ref="Z60">INDEX(1000*disp[Rxx],MATCH(1,($C60=disp[Case])*(Z$7=disp[Node]),0))</f>
        <v>1.107</v>
      </c>
      <c r="AA60" s="162">
        <f t="array" ref="AA60">INDEX(1000*disp[Ryy],MATCH(1,($C60=disp[Case])*(AA$7=disp[Node]),0))</f>
        <v>9.776E-2</v>
      </c>
      <c r="AB60" s="162">
        <f t="array" ref="AB60">INDEX(1000*disp[Rzz],MATCH(1,($C60=disp[Case])*(AB$7=disp[Node]),0))</f>
        <v>-0.1346</v>
      </c>
    </row>
    <row r="61" spans="1:30">
      <c r="A61" s="110" t="s">
        <v>103</v>
      </c>
      <c r="B61" s="110" t="s">
        <v>129</v>
      </c>
      <c r="C61" s="132" t="s">
        <v>154</v>
      </c>
      <c r="D61" s="111" t="str">
        <f>INDEX(cases[Name],MATCH(C61,cases[Case],0))</f>
        <v>Temp Comb 5-1</v>
      </c>
      <c r="E61" s="162">
        <f t="array" ref="E61">INDEX(1*disp[Ux],MATCH(1,($C61=disp[Case])*(E$7=disp[Node]),0))</f>
        <v>0</v>
      </c>
      <c r="F61" s="162">
        <f t="array" ref="F61">INDEX(1*disp[Uy],MATCH(1,($C61=disp[Case])*(F$7=disp[Node]),0))</f>
        <v>-1.7089999999999999E-11</v>
      </c>
      <c r="G61" s="162">
        <f t="array" ref="G61">INDEX(1*disp[Uz],MATCH(1,($C61=disp[Case])*(G$7=disp[Node]),0))</f>
        <v>1.751E-7</v>
      </c>
      <c r="H61" s="162">
        <f t="array" ref="H61">INDEX(1*disp[Ux],MATCH(1,($C61=disp[Case])*(H$7=disp[Node]),0))</f>
        <v>1.3410000000000001E-4</v>
      </c>
      <c r="I61" s="162">
        <f t="array" ref="I61">INDEX(1*disp[Uy],MATCH(1,($C61=disp[Case])*(I$7=disp[Node]),0))</f>
        <v>3.3330000000000002</v>
      </c>
      <c r="J61" s="162">
        <f t="array" ref="J61">INDEX(1*disp[Uz],MATCH(1,($C61=disp[Case])*(J$7=disp[Node]),0))</f>
        <v>-1.7350000000000001E-7</v>
      </c>
      <c r="K61" s="162">
        <f t="array" ref="K61">INDEX(1*disp[Ux],MATCH(1,($C61=disp[Case])*(K$7=disp[Node]),0))</f>
        <v>-60.26</v>
      </c>
      <c r="L61" s="162">
        <f t="array" ref="L61">INDEX(1*disp[Uy],MATCH(1,($C61=disp[Case])*(L$7=disp[Node]),0))</f>
        <v>1.711E-11</v>
      </c>
      <c r="M61" s="162">
        <f t="array" ref="M61">INDEX(1*disp[Uz],MATCH(1,($C61=disp[Case])*(M$7=disp[Node]),0))</f>
        <v>-1.7520000000000001E-7</v>
      </c>
      <c r="N61" s="162">
        <f t="array" ref="N61">INDEX(1*disp[Ux],MATCH(1,($C61=disp[Case])*(N$7=disp[Node]),0))</f>
        <v>-60.26</v>
      </c>
      <c r="O61" s="162">
        <f t="array" ref="O61">INDEX(1*disp[Uy],MATCH(1,($C61=disp[Case])*(O$7=disp[Node]),0))</f>
        <v>3.3330000000000002</v>
      </c>
      <c r="P61" s="162">
        <f t="array" ref="P61">INDEX(1*disp[Uz],MATCH(1,($C61=disp[Case])*(P$7=disp[Node]),0))</f>
        <v>1.7359999999999999E-7</v>
      </c>
      <c r="Q61" s="162">
        <f t="array" ref="Q61">INDEX(1000*disp[Rxx],MATCH(1,($C61=disp[Case])*(Q$7=disp[Node]),0))</f>
        <v>0.56079999999999997</v>
      </c>
      <c r="R61" s="162">
        <f t="array" ref="R61">INDEX(1000*disp[Ryy],MATCH(1,($C61=disp[Case])*(R$7=disp[Node]),0))</f>
        <v>0.53889999999999993</v>
      </c>
      <c r="S61" s="162">
        <f t="array" ref="S61">INDEX(1000*disp[Rzz],MATCH(1,($C61=disp[Case])*(S$7=disp[Node]),0))</f>
        <v>7.5819999999999999E-2</v>
      </c>
      <c r="T61" s="162">
        <f t="array" ref="T61">INDEX(1000*disp[Rxx],MATCH(1,($C61=disp[Case])*(T$7=disp[Node]),0))</f>
        <v>-0.56069999999999998</v>
      </c>
      <c r="U61" s="162">
        <f t="array" ref="U61">INDEX(1000*disp[Ryy],MATCH(1,($C61=disp[Case])*(U$7=disp[Node]),0))</f>
        <v>0.53900000000000003</v>
      </c>
      <c r="V61" s="162">
        <f t="array" ref="V61">INDEX(1000*disp[Rzz],MATCH(1,($C61=disp[Case])*(V$7=disp[Node]),0))</f>
        <v>-7.597000000000001E-2</v>
      </c>
      <c r="W61" s="162">
        <f t="array" ref="W61">INDEX(1000*disp[Rxx],MATCH(1,($C61=disp[Case])*(W$7=disp[Node]),0))</f>
        <v>0.56069999999999998</v>
      </c>
      <c r="X61" s="162">
        <f t="array" ref="X61">INDEX(1000*disp[Ryy],MATCH(1,($C61=disp[Case])*(X$7=disp[Node]),0))</f>
        <v>-0.53920000000000001</v>
      </c>
      <c r="Y61" s="162">
        <f t="array" ref="Y61">INDEX(1000*disp[Rzz],MATCH(1,($C61=disp[Case])*(Y$7=disp[Node]),0))</f>
        <v>-7.5920000000000001E-2</v>
      </c>
      <c r="Z61" s="162">
        <f t="array" ref="Z61">INDEX(1000*disp[Rxx],MATCH(1,($C61=disp[Case])*(Z$7=disp[Node]),0))</f>
        <v>-0.56079999999999997</v>
      </c>
      <c r="AA61" s="162">
        <f t="array" ref="AA61">INDEX(1000*disp[Ryy],MATCH(1,($C61=disp[Case])*(AA$7=disp[Node]),0))</f>
        <v>-0.53910000000000002</v>
      </c>
      <c r="AB61" s="162">
        <f t="array" ref="AB61">INDEX(1000*disp[Rzz],MATCH(1,($C61=disp[Case])*(AB$7=disp[Node]),0))</f>
        <v>7.578E-2</v>
      </c>
    </row>
    <row r="62" spans="1:30">
      <c r="A62" s="110" t="s">
        <v>103</v>
      </c>
      <c r="B62" s="110" t="s">
        <v>129</v>
      </c>
      <c r="C62" s="132" t="s">
        <v>155</v>
      </c>
      <c r="D62" s="111" t="str">
        <f>INDEX(cases[Name],MATCH(C62,cases[Case],0))</f>
        <v>Temp Comb 5-2</v>
      </c>
      <c r="E62" s="162">
        <f t="array" ref="E62">INDEX(1*disp[Ux],MATCH(1,($C62=disp[Case])*(E$7=disp[Node]),0))</f>
        <v>1.5480000000000001E-12</v>
      </c>
      <c r="F62" s="162">
        <f t="array" ref="F62">INDEX(1*disp[Uy],MATCH(1,($C62=disp[Case])*(F$7=disp[Node]),0))</f>
        <v>2.2180000000000001E-11</v>
      </c>
      <c r="G62" s="162">
        <f t="array" ref="G62">INDEX(1*disp[Uz],MATCH(1,($C62=disp[Case])*(G$7=disp[Node]),0))</f>
        <v>2.2980000000000001E-7</v>
      </c>
      <c r="H62" s="162">
        <f t="array" ref="H62">INDEX(1*disp[Ux],MATCH(1,($C62=disp[Case])*(H$7=disp[Node]),0))</f>
        <v>-3.9649999999999999E-4</v>
      </c>
      <c r="I62" s="162">
        <f t="array" ref="I62">INDEX(1*disp[Uy],MATCH(1,($C62=disp[Case])*(I$7=disp[Node]),0))</f>
        <v>-1.0680000000000001</v>
      </c>
      <c r="J62" s="162">
        <f t="array" ref="J62">INDEX(1*disp[Uz],MATCH(1,($C62=disp[Case])*(J$7=disp[Node]),0))</f>
        <v>-2.3069999999999999E-7</v>
      </c>
      <c r="K62" s="162">
        <f t="array" ref="K62">INDEX(1*disp[Ux],MATCH(1,($C62=disp[Case])*(K$7=disp[Node]),0))</f>
        <v>76.540000000000006</v>
      </c>
      <c r="L62" s="162">
        <f t="array" ref="L62">INDEX(1*disp[Uy],MATCH(1,($C62=disp[Case])*(L$7=disp[Node]),0))</f>
        <v>-2.1909999999999999E-11</v>
      </c>
      <c r="M62" s="162">
        <f t="array" ref="M62">INDEX(1*disp[Uz],MATCH(1,($C62=disp[Case])*(M$7=disp[Node]),0))</f>
        <v>-2.2980000000000001E-7</v>
      </c>
      <c r="N62" s="162">
        <f t="array" ref="N62">INDEX(1*disp[Ux],MATCH(1,($C62=disp[Case])*(N$7=disp[Node]),0))</f>
        <v>76.540000000000006</v>
      </c>
      <c r="O62" s="162">
        <f t="array" ref="O62">INDEX(1*disp[Uy],MATCH(1,($C62=disp[Case])*(O$7=disp[Node]),0))</f>
        <v>-1.0680000000000001</v>
      </c>
      <c r="P62" s="162">
        <f t="array" ref="P62">INDEX(1*disp[Uz],MATCH(1,($C62=disp[Case])*(P$7=disp[Node]),0))</f>
        <v>2.3069999999999999E-7</v>
      </c>
      <c r="Q62" s="162">
        <f t="array" ref="Q62">INDEX(1000*disp[Rxx],MATCH(1,($C62=disp[Case])*(Q$7=disp[Node]),0))</f>
        <v>-1.236</v>
      </c>
      <c r="R62" s="162">
        <f t="array" ref="R62">INDEX(1000*disp[Ryy],MATCH(1,($C62=disp[Case])*(R$7=disp[Node]),0))</f>
        <v>-0.45540000000000003</v>
      </c>
      <c r="S62" s="162">
        <f t="array" ref="S62">INDEX(1000*disp[Rzz],MATCH(1,($C62=disp[Case])*(S$7=disp[Node]),0))</f>
        <v>-0.1865</v>
      </c>
      <c r="T62" s="162">
        <f t="array" ref="T62">INDEX(1000*disp[Rxx],MATCH(1,($C62=disp[Case])*(T$7=disp[Node]),0))</f>
        <v>1.236</v>
      </c>
      <c r="U62" s="162">
        <f t="array" ref="U62">INDEX(1000*disp[Ryy],MATCH(1,($C62=disp[Case])*(U$7=disp[Node]),0))</f>
        <v>-0.45550000000000002</v>
      </c>
      <c r="V62" s="162">
        <f t="array" ref="V62">INDEX(1000*disp[Rzz],MATCH(1,($C62=disp[Case])*(V$7=disp[Node]),0))</f>
        <v>0.18660000000000002</v>
      </c>
      <c r="W62" s="162">
        <f t="array" ref="W62">INDEX(1000*disp[Rxx],MATCH(1,($C62=disp[Case])*(W$7=disp[Node]),0))</f>
        <v>-1.236</v>
      </c>
      <c r="X62" s="162">
        <f t="array" ref="X62">INDEX(1000*disp[Ryy],MATCH(1,($C62=disp[Case])*(X$7=disp[Node]),0))</f>
        <v>0.45569999999999999</v>
      </c>
      <c r="Y62" s="162">
        <f t="array" ref="Y62">INDEX(1000*disp[Rzz],MATCH(1,($C62=disp[Case])*(Y$7=disp[Node]),0))</f>
        <v>0.1867</v>
      </c>
      <c r="Z62" s="162">
        <f t="array" ref="Z62">INDEX(1000*disp[Rxx],MATCH(1,($C62=disp[Case])*(Z$7=disp[Node]),0))</f>
        <v>1.236</v>
      </c>
      <c r="AA62" s="162">
        <f t="array" ref="AA62">INDEX(1000*disp[Ryy],MATCH(1,($C62=disp[Case])*(AA$7=disp[Node]),0))</f>
        <v>0.4556</v>
      </c>
      <c r="AB62" s="162">
        <f t="array" ref="AB62">INDEX(1000*disp[Rzz],MATCH(1,($C62=disp[Case])*(AB$7=disp[Node]),0))</f>
        <v>-0.1865</v>
      </c>
    </row>
    <row r="63" spans="1:30">
      <c r="A63" s="110" t="s">
        <v>103</v>
      </c>
      <c r="B63" s="110" t="s">
        <v>129</v>
      </c>
      <c r="C63" s="132" t="s">
        <v>156</v>
      </c>
      <c r="D63" s="111" t="str">
        <f>INDEX(cases[Name],MATCH(C63,cases[Case],0))</f>
        <v>Temp Comb 6-1</v>
      </c>
      <c r="E63" s="162">
        <f t="array" ref="E63">INDEX(1*disp[Ux],MATCH(1,($C63=disp[Case])*(E$7=disp[Node]),0))</f>
        <v>0</v>
      </c>
      <c r="F63" s="162">
        <f t="array" ref="F63">INDEX(1*disp[Uy],MATCH(1,($C63=disp[Case])*(F$7=disp[Node]),0))</f>
        <v>-1.7100000000000001E-11</v>
      </c>
      <c r="G63" s="162">
        <f t="array" ref="G63">INDEX(1*disp[Uz],MATCH(1,($C63=disp[Case])*(G$7=disp[Node]),0))</f>
        <v>1.7350000000000001E-7</v>
      </c>
      <c r="H63" s="162">
        <f t="array" ref="H63">INDEX(1*disp[Ux],MATCH(1,($C63=disp[Case])*(H$7=disp[Node]),0))</f>
        <v>1.3579999999999999E-4</v>
      </c>
      <c r="I63" s="162">
        <f t="array" ref="I63">INDEX(1*disp[Uy],MATCH(1,($C63=disp[Case])*(I$7=disp[Node]),0))</f>
        <v>3.3319999999999999</v>
      </c>
      <c r="J63" s="162">
        <f t="array" ref="J63">INDEX(1*disp[Uz],MATCH(1,($C63=disp[Case])*(J$7=disp[Node]),0))</f>
        <v>-1.719E-7</v>
      </c>
      <c r="K63" s="162">
        <f t="array" ref="K63">INDEX(1*disp[Ux],MATCH(1,($C63=disp[Case])*(K$7=disp[Node]),0))</f>
        <v>-60.13</v>
      </c>
      <c r="L63" s="162">
        <f t="array" ref="L63">INDEX(1*disp[Uy],MATCH(1,($C63=disp[Case])*(L$7=disp[Node]),0))</f>
        <v>1.7120000000000001E-11</v>
      </c>
      <c r="M63" s="162">
        <f t="array" ref="M63">INDEX(1*disp[Uz],MATCH(1,($C63=disp[Case])*(M$7=disp[Node]),0))</f>
        <v>-1.7359999999999999E-7</v>
      </c>
      <c r="N63" s="162">
        <f t="array" ref="N63">INDEX(1*disp[Ux],MATCH(1,($C63=disp[Case])*(N$7=disp[Node]),0))</f>
        <v>-60.13</v>
      </c>
      <c r="O63" s="162">
        <f t="array" ref="O63">INDEX(1*disp[Uy],MATCH(1,($C63=disp[Case])*(O$7=disp[Node]),0))</f>
        <v>3.3319999999999999</v>
      </c>
      <c r="P63" s="162">
        <f t="array" ref="P63">INDEX(1*disp[Uz],MATCH(1,($C63=disp[Case])*(P$7=disp[Node]),0))</f>
        <v>1.72E-7</v>
      </c>
      <c r="Q63" s="162">
        <f t="array" ref="Q63">INDEX(1000*disp[Rxx],MATCH(1,($C63=disp[Case])*(Q$7=disp[Node]),0))</f>
        <v>0.56140000000000001</v>
      </c>
      <c r="R63" s="162">
        <f t="array" ref="R63">INDEX(1000*disp[Ryy],MATCH(1,($C63=disp[Case])*(R$7=disp[Node]),0))</f>
        <v>0.55659999999999998</v>
      </c>
      <c r="S63" s="162">
        <f t="array" ref="S63">INDEX(1000*disp[Rzz],MATCH(1,($C63=disp[Case])*(S$7=disp[Node]),0))</f>
        <v>7.6240000000000002E-2</v>
      </c>
      <c r="T63" s="162">
        <f t="array" ref="T63">INDEX(1000*disp[Rxx],MATCH(1,($C63=disp[Case])*(T$7=disp[Node]),0))</f>
        <v>-0.56140000000000001</v>
      </c>
      <c r="U63" s="162">
        <f t="array" ref="U63">INDEX(1000*disp[Ryy],MATCH(1,($C63=disp[Case])*(U$7=disp[Node]),0))</f>
        <v>0.55670000000000008</v>
      </c>
      <c r="V63" s="162">
        <f t="array" ref="V63">INDEX(1000*disp[Rzz],MATCH(1,($C63=disp[Case])*(V$7=disp[Node]),0))</f>
        <v>-7.639E-2</v>
      </c>
      <c r="W63" s="162">
        <f t="array" ref="W63">INDEX(1000*disp[Rxx],MATCH(1,($C63=disp[Case])*(W$7=disp[Node]),0))</f>
        <v>0.56129999999999991</v>
      </c>
      <c r="X63" s="162">
        <f t="array" ref="X63">INDEX(1000*disp[Ryy],MATCH(1,($C63=disp[Case])*(X$7=disp[Node]),0))</f>
        <v>-0.55690000000000006</v>
      </c>
      <c r="Y63" s="162">
        <f t="array" ref="Y63">INDEX(1000*disp[Rzz],MATCH(1,($C63=disp[Case])*(Y$7=disp[Node]),0))</f>
        <v>-7.6340000000000005E-2</v>
      </c>
      <c r="Z63" s="162">
        <f t="array" ref="Z63">INDEX(1000*disp[Rxx],MATCH(1,($C63=disp[Case])*(Z$7=disp[Node]),0))</f>
        <v>-0.56140000000000001</v>
      </c>
      <c r="AA63" s="162">
        <f t="array" ref="AA63">INDEX(1000*disp[Ryy],MATCH(1,($C63=disp[Case])*(AA$7=disp[Node]),0))</f>
        <v>-0.55679999999999996</v>
      </c>
      <c r="AB63" s="162">
        <f t="array" ref="AB63">INDEX(1000*disp[Rzz],MATCH(1,($C63=disp[Case])*(AB$7=disp[Node]),0))</f>
        <v>7.619999999999999E-2</v>
      </c>
    </row>
    <row r="64" spans="1:30">
      <c r="A64" s="110" t="s">
        <v>103</v>
      </c>
      <c r="B64" s="110" t="s">
        <v>129</v>
      </c>
      <c r="C64" s="132" t="s">
        <v>157</v>
      </c>
      <c r="D64" s="111" t="str">
        <f>INDEX(cases[Name],MATCH(C64,cases[Case],0))</f>
        <v>Temp Comb 6-2</v>
      </c>
      <c r="E64" s="162">
        <f t="array" ref="E64">INDEX(1*disp[Ux],MATCH(1,($C64=disp[Case])*(E$7=disp[Node]),0))</f>
        <v>1.5379999999999999E-12</v>
      </c>
      <c r="F64" s="162">
        <f t="array" ref="F64">INDEX(1*disp[Uy],MATCH(1,($C64=disp[Case])*(F$7=disp[Node]),0))</f>
        <v>2.219E-11</v>
      </c>
      <c r="G64" s="162">
        <f t="array" ref="G64">INDEX(1*disp[Uz],MATCH(1,($C64=disp[Case])*(G$7=disp[Node]),0))</f>
        <v>2.3130000000000001E-7</v>
      </c>
      <c r="H64" s="162">
        <f t="array" ref="H64">INDEX(1*disp[Ux],MATCH(1,($C64=disp[Case])*(H$7=disp[Node]),0))</f>
        <v>-3.9819999999999998E-4</v>
      </c>
      <c r="I64" s="162">
        <f t="array" ref="I64">INDEX(1*disp[Uy],MATCH(1,($C64=disp[Case])*(I$7=disp[Node]),0))</f>
        <v>-1.0669999999999999</v>
      </c>
      <c r="J64" s="162">
        <f t="array" ref="J64">INDEX(1*disp[Uz],MATCH(1,($C64=disp[Case])*(J$7=disp[Node]),0))</f>
        <v>-2.322E-7</v>
      </c>
      <c r="K64" s="162">
        <f t="array" ref="K64">INDEX(1*disp[Ux],MATCH(1,($C64=disp[Case])*(K$7=disp[Node]),0))</f>
        <v>76.41</v>
      </c>
      <c r="L64" s="162">
        <f t="array" ref="L64">INDEX(1*disp[Uy],MATCH(1,($C64=disp[Case])*(L$7=disp[Node]),0))</f>
        <v>-2.192E-11</v>
      </c>
      <c r="M64" s="162">
        <f t="array" ref="M64">INDEX(1*disp[Uz],MATCH(1,($C64=disp[Case])*(M$7=disp[Node]),0))</f>
        <v>-2.3139999999999999E-7</v>
      </c>
      <c r="N64" s="162">
        <f t="array" ref="N64">INDEX(1*disp[Ux],MATCH(1,($C64=disp[Case])*(N$7=disp[Node]),0))</f>
        <v>76.41</v>
      </c>
      <c r="O64" s="162">
        <f t="array" ref="O64">INDEX(1*disp[Uy],MATCH(1,($C64=disp[Case])*(O$7=disp[Node]),0))</f>
        <v>-1.0669999999999999</v>
      </c>
      <c r="P64" s="162">
        <f t="array" ref="P64">INDEX(1*disp[Uz],MATCH(1,($C64=disp[Case])*(P$7=disp[Node]),0))</f>
        <v>2.3230000000000001E-7</v>
      </c>
      <c r="Q64" s="162">
        <f t="array" ref="Q64">INDEX(1000*disp[Rxx],MATCH(1,($C64=disp[Case])*(Q$7=disp[Node]),0))</f>
        <v>-1.236</v>
      </c>
      <c r="R64" s="162">
        <f t="array" ref="R64">INDEX(1000*disp[Ryy],MATCH(1,($C64=disp[Case])*(R$7=disp[Node]),0))</f>
        <v>-0.47310000000000002</v>
      </c>
      <c r="S64" s="162">
        <f t="array" ref="S64">INDEX(1000*disp[Rzz],MATCH(1,($C64=disp[Case])*(S$7=disp[Node]),0))</f>
        <v>-0.18689999999999998</v>
      </c>
      <c r="T64" s="162">
        <f t="array" ref="T64">INDEX(1000*disp[Rxx],MATCH(1,($C64=disp[Case])*(T$7=disp[Node]),0))</f>
        <v>1.236</v>
      </c>
      <c r="U64" s="162">
        <f t="array" ref="U64">INDEX(1000*disp[Ryy],MATCH(1,($C64=disp[Case])*(U$7=disp[Node]),0))</f>
        <v>-0.47320000000000001</v>
      </c>
      <c r="V64" s="162">
        <f t="array" ref="V64">INDEX(1000*disp[Rzz],MATCH(1,($C64=disp[Case])*(V$7=disp[Node]),0))</f>
        <v>0.18709999999999999</v>
      </c>
      <c r="W64" s="162">
        <f t="array" ref="W64">INDEX(1000*disp[Rxx],MATCH(1,($C64=disp[Case])*(W$7=disp[Node]),0))</f>
        <v>-1.236</v>
      </c>
      <c r="X64" s="162">
        <f t="array" ref="X64">INDEX(1000*disp[Ryy],MATCH(1,($C64=disp[Case])*(X$7=disp[Node]),0))</f>
        <v>0.47339999999999999</v>
      </c>
      <c r="Y64" s="162">
        <f t="array" ref="Y64">INDEX(1000*disp[Rzz],MATCH(1,($C64=disp[Case])*(Y$7=disp[Node]),0))</f>
        <v>0.18709999999999999</v>
      </c>
      <c r="Z64" s="162">
        <f t="array" ref="Z64">INDEX(1000*disp[Rxx],MATCH(1,($C64=disp[Case])*(Z$7=disp[Node]),0))</f>
        <v>1.236</v>
      </c>
      <c r="AA64" s="162">
        <f t="array" ref="AA64">INDEX(1000*disp[Ryy],MATCH(1,($C64=disp[Case])*(AA$7=disp[Node]),0))</f>
        <v>0.47330000000000011</v>
      </c>
      <c r="AB64" s="162">
        <f t="array" ref="AB64">INDEX(1000*disp[Rzz],MATCH(1,($C64=disp[Case])*(AB$7=disp[Node]),0))</f>
        <v>-0.18689999999999998</v>
      </c>
    </row>
    <row r="65" spans="1:28">
      <c r="A65" s="110" t="s">
        <v>103</v>
      </c>
      <c r="B65" s="110" t="s">
        <v>129</v>
      </c>
      <c r="C65" s="132" t="s">
        <v>158</v>
      </c>
      <c r="D65" s="111" t="str">
        <f>INDEX(cases[Name],MATCH(C65,cases[Case],0))</f>
        <v>Temp Comb 7-1</v>
      </c>
      <c r="E65" s="162">
        <f t="array" ref="E65">INDEX(1*disp[Ux],MATCH(1,($C65=disp[Case])*(E$7=disp[Node]),0))</f>
        <v>-1.153E-12</v>
      </c>
      <c r="F65" s="162">
        <f t="array" ref="F65">INDEX(1*disp[Uy],MATCH(1,($C65=disp[Case])*(F$7=disp[Node]),0))</f>
        <v>-3.9990000000000002E-11</v>
      </c>
      <c r="G65" s="162">
        <f t="array" ref="G65">INDEX(1*disp[Uz],MATCH(1,($C65=disp[Case])*(G$7=disp[Node]),0))</f>
        <v>5.6710000000000004E-7</v>
      </c>
      <c r="H65" s="162">
        <f t="array" ref="H65">INDEX(1*disp[Ux],MATCH(1,($C65=disp[Case])*(H$7=disp[Node]),0))</f>
        <v>9.8339999999999997E-5</v>
      </c>
      <c r="I65" s="162">
        <f t="array" ref="I65">INDEX(1*disp[Uy],MATCH(1,($C65=disp[Case])*(I$7=disp[Node]),0))</f>
        <v>12.19</v>
      </c>
      <c r="J65" s="162">
        <f t="array" ref="J65">INDEX(1*disp[Uz],MATCH(1,($C65=disp[Case])*(J$7=disp[Node]),0))</f>
        <v>-5.6149999999999994E-7</v>
      </c>
      <c r="K65" s="162">
        <f t="array" ref="K65">INDEX(1*disp[Ux],MATCH(1,($C65=disp[Case])*(K$7=disp[Node]),0))</f>
        <v>-146.9</v>
      </c>
      <c r="L65" s="162">
        <f t="array" ref="L65">INDEX(1*disp[Uy],MATCH(1,($C65=disp[Case])*(L$7=disp[Node]),0))</f>
        <v>4.0100000000000002E-11</v>
      </c>
      <c r="M65" s="162">
        <f t="array" ref="M65">INDEX(1*disp[Uz],MATCH(1,($C65=disp[Case])*(M$7=disp[Node]),0))</f>
        <v>-5.6759999999999997E-7</v>
      </c>
      <c r="N65" s="162">
        <f t="array" ref="N65">INDEX(1*disp[Ux],MATCH(1,($C65=disp[Case])*(N$7=disp[Node]),0))</f>
        <v>-146.9</v>
      </c>
      <c r="O65" s="162">
        <f t="array" ref="O65">INDEX(1*disp[Uy],MATCH(1,($C65=disp[Case])*(O$7=disp[Node]),0))</f>
        <v>12.19</v>
      </c>
      <c r="P65" s="162">
        <f t="array" ref="P65">INDEX(1*disp[Uz],MATCH(1,($C65=disp[Case])*(P$7=disp[Node]),0))</f>
        <v>5.6199999999999998E-7</v>
      </c>
      <c r="Q65" s="162">
        <f t="array" ref="Q65">INDEX(1000*disp[Rxx],MATCH(1,($C65=disp[Case])*(Q$7=disp[Node]),0))</f>
        <v>0.61560000000000015</v>
      </c>
      <c r="R65" s="162">
        <f t="array" ref="R65">INDEX(1000*disp[Ryy],MATCH(1,($C65=disp[Case])*(R$7=disp[Node]),0))</f>
        <v>1.1199999999999999</v>
      </c>
      <c r="S65" s="162">
        <f t="array" ref="S65">INDEX(1000*disp[Rzz],MATCH(1,($C65=disp[Case])*(S$7=disp[Node]),0))</f>
        <v>4.8059999999999999E-2</v>
      </c>
      <c r="T65" s="162">
        <f t="array" ref="T65">INDEX(1000*disp[Rxx],MATCH(1,($C65=disp[Case])*(T$7=disp[Node]),0))</f>
        <v>-0.61550000000000005</v>
      </c>
      <c r="U65" s="162">
        <f t="array" ref="U65">INDEX(1000*disp[Ryy],MATCH(1,($C65=disp[Case])*(U$7=disp[Node]),0))</f>
        <v>1.1199999999999999</v>
      </c>
      <c r="V65" s="162">
        <f t="array" ref="V65">INDEX(1000*disp[Rzz],MATCH(1,($C65=disp[Case])*(V$7=disp[Node]),0))</f>
        <v>-4.845E-2</v>
      </c>
      <c r="W65" s="162">
        <f t="array" ref="W65">INDEX(1000*disp[Rxx],MATCH(1,($C65=disp[Case])*(W$7=disp[Node]),0))</f>
        <v>0.61539999999999995</v>
      </c>
      <c r="X65" s="162">
        <f t="array" ref="X65">INDEX(1000*disp[Ryy],MATCH(1,($C65=disp[Case])*(X$7=disp[Node]),0))</f>
        <v>-1.121</v>
      </c>
      <c r="Y65" s="162">
        <f t="array" ref="Y65">INDEX(1000*disp[Rzz],MATCH(1,($C65=disp[Case])*(Y$7=disp[Node]),0))</f>
        <v>-4.8229999999999995E-2</v>
      </c>
      <c r="Z65" s="162">
        <f t="array" ref="Z65">INDEX(1000*disp[Rxx],MATCH(1,($C65=disp[Case])*(Z$7=disp[Node]),0))</f>
        <v>-0.61550000000000005</v>
      </c>
      <c r="AA65" s="162">
        <f t="array" ref="AA65">INDEX(1000*disp[Ryy],MATCH(1,($C65=disp[Case])*(AA$7=disp[Node]),0))</f>
        <v>-1.121</v>
      </c>
      <c r="AB65" s="162">
        <f t="array" ref="AB65">INDEX(1000*disp[Rzz],MATCH(1,($C65=disp[Case])*(AB$7=disp[Node]),0))</f>
        <v>4.7849999999999997E-2</v>
      </c>
    </row>
    <row r="66" spans="1:28">
      <c r="A66" s="110" t="s">
        <v>103</v>
      </c>
      <c r="B66" s="110" t="s">
        <v>129</v>
      </c>
      <c r="C66" s="132" t="s">
        <v>159</v>
      </c>
      <c r="D66" s="111" t="str">
        <f>INDEX(cases[Name],MATCH(C66,cases[Case],0))</f>
        <v>Temp Comb 7-2</v>
      </c>
      <c r="E66" s="162">
        <f t="array" ref="E66">INDEX(1*disp[Ux],MATCH(1,($C66=disp[Case])*(E$7=disp[Node]),0))</f>
        <v>2.4950000000000002E-12</v>
      </c>
      <c r="F66" s="162">
        <f t="array" ref="F66">INDEX(1*disp[Uy],MATCH(1,($C66=disp[Case])*(F$7=disp[Node]),0))</f>
        <v>4.1939999999999999E-11</v>
      </c>
      <c r="G66" s="162">
        <f t="array" ref="G66">INDEX(1*disp[Uz],MATCH(1,($C66=disp[Case])*(G$7=disp[Node]),0))</f>
        <v>-2.5359999999999999E-7</v>
      </c>
      <c r="H66" s="162">
        <f t="array" ref="H66">INDEX(1*disp[Ux],MATCH(1,($C66=disp[Case])*(H$7=disp[Node]),0))</f>
        <v>-2.9020000000000001E-4</v>
      </c>
      <c r="I66" s="162">
        <f t="array" ref="I66">INDEX(1*disp[Uy],MATCH(1,($C66=disp[Case])*(I$7=disp[Node]),0))</f>
        <v>-9.6379999999999999</v>
      </c>
      <c r="J66" s="162">
        <f t="array" ref="J66">INDEX(1*disp[Uz],MATCH(1,($C66=disp[Case])*(J$7=disp[Node]),0))</f>
        <v>2.488E-7</v>
      </c>
      <c r="K66" s="162">
        <f t="array" ref="K66">INDEX(1*disp[Ux],MATCH(1,($C66=disp[Case])*(K$7=disp[Node]),0))</f>
        <v>149.69999999999999</v>
      </c>
      <c r="L66" s="162">
        <f t="array" ref="L66">INDEX(1*disp[Uy],MATCH(1,($C66=disp[Case])*(L$7=disp[Node]),0))</f>
        <v>-4.0949999999999998E-11</v>
      </c>
      <c r="M66" s="162">
        <f t="array" ref="M66">INDEX(1*disp[Uz],MATCH(1,($C66=disp[Case])*(M$7=disp[Node]),0))</f>
        <v>2.5390000000000002E-7</v>
      </c>
      <c r="N66" s="162">
        <f t="array" ref="N66">INDEX(1*disp[Ux],MATCH(1,($C66=disp[Case])*(N$7=disp[Node]),0))</f>
        <v>149.69999999999999</v>
      </c>
      <c r="O66" s="162">
        <f t="array" ref="O66">INDEX(1*disp[Uy],MATCH(1,($C66=disp[Case])*(O$7=disp[Node]),0))</f>
        <v>-9.6389999999999993</v>
      </c>
      <c r="P66" s="162">
        <f t="array" ref="P66">INDEX(1*disp[Uz],MATCH(1,($C66=disp[Case])*(P$7=disp[Node]),0))</f>
        <v>-2.4909999999999997E-7</v>
      </c>
      <c r="Q66" s="162">
        <f t="array" ref="Q66">INDEX(1000*disp[Rxx],MATCH(1,($C66=disp[Case])*(Q$7=disp[Node]),0))</f>
        <v>-1.1039999999999999</v>
      </c>
      <c r="R66" s="162">
        <f t="array" ref="R66">INDEX(1000*disp[Ryy],MATCH(1,($C66=disp[Case])*(R$7=disp[Node]),0))</f>
        <v>-1.054</v>
      </c>
      <c r="S66" s="162">
        <f t="array" ref="S66">INDEX(1000*disp[Rzz],MATCH(1,($C66=disp[Case])*(S$7=disp[Node]),0))</f>
        <v>-0.13159999999999999</v>
      </c>
      <c r="T66" s="162">
        <f t="array" ref="T66">INDEX(1000*disp[Rxx],MATCH(1,($C66=disp[Case])*(T$7=disp[Node]),0))</f>
        <v>1.1039999999999999</v>
      </c>
      <c r="U66" s="162">
        <f t="array" ref="U66">INDEX(1000*disp[Ryy],MATCH(1,($C66=disp[Case])*(U$7=disp[Node]),0))</f>
        <v>-1.054</v>
      </c>
      <c r="V66" s="162">
        <f t="array" ref="V66">INDEX(1000*disp[Rzz],MATCH(1,($C66=disp[Case])*(V$7=disp[Node]),0))</f>
        <v>0.13190000000000002</v>
      </c>
      <c r="W66" s="162">
        <f t="array" ref="W66">INDEX(1000*disp[Rxx],MATCH(1,($C66=disp[Case])*(W$7=disp[Node]),0))</f>
        <v>-1.1039999999999999</v>
      </c>
      <c r="X66" s="162">
        <f t="array" ref="X66">INDEX(1000*disp[Ryy],MATCH(1,($C66=disp[Case])*(X$7=disp[Node]),0))</f>
        <v>1.054</v>
      </c>
      <c r="Y66" s="162">
        <f t="array" ref="Y66">INDEX(1000*disp[Rzz],MATCH(1,($C66=disp[Case])*(Y$7=disp[Node]),0))</f>
        <v>0.1318</v>
      </c>
      <c r="Z66" s="162">
        <f t="array" ref="Z66">INDEX(1000*disp[Rxx],MATCH(1,($C66=disp[Case])*(Z$7=disp[Node]),0))</f>
        <v>1.1039999999999999</v>
      </c>
      <c r="AA66" s="162">
        <f t="array" ref="AA66">INDEX(1000*disp[Ryy],MATCH(1,($C66=disp[Case])*(AA$7=disp[Node]),0))</f>
        <v>1.054</v>
      </c>
      <c r="AB66" s="162">
        <f t="array" ref="AB66">INDEX(1000*disp[Rzz],MATCH(1,($C66=disp[Case])*(AB$7=disp[Node]),0))</f>
        <v>-0.13139999999999999</v>
      </c>
    </row>
    <row r="67" spans="1:28">
      <c r="A67" s="110" t="s">
        <v>103</v>
      </c>
      <c r="B67" s="110" t="s">
        <v>129</v>
      </c>
      <c r="C67" s="132" t="s">
        <v>160</v>
      </c>
      <c r="D67" s="111" t="str">
        <f>INDEX(cases[Name],MATCH(C67,cases[Case],0))</f>
        <v>Temp Comb 8-1</v>
      </c>
      <c r="E67" s="162">
        <f t="array" ref="E67">INDEX(1*disp[Ux],MATCH(1,($C67=disp[Case])*(E$7=disp[Node]),0))</f>
        <v>-1.1240000000000001E-12</v>
      </c>
      <c r="F67" s="162">
        <f t="array" ref="F67">INDEX(1*disp[Uy],MATCH(1,($C67=disp[Case])*(F$7=disp[Node]),0))</f>
        <v>-4.0020000000000001E-11</v>
      </c>
      <c r="G67" s="162">
        <f t="array" ref="G67">INDEX(1*disp[Uz],MATCH(1,($C67=disp[Case])*(G$7=disp[Node]),0))</f>
        <v>5.6270000000000003E-7</v>
      </c>
      <c r="H67" s="162">
        <f t="array" ref="H67">INDEX(1*disp[Ux],MATCH(1,($C67=disp[Case])*(H$7=disp[Node]),0))</f>
        <v>1.033E-4</v>
      </c>
      <c r="I67" s="162">
        <f t="array" ref="I67">INDEX(1*disp[Uy],MATCH(1,($C67=disp[Case])*(I$7=disp[Node]),0))</f>
        <v>12.19</v>
      </c>
      <c r="J67" s="162">
        <f t="array" ref="J67">INDEX(1*disp[Uz],MATCH(1,($C67=disp[Case])*(J$7=disp[Node]),0))</f>
        <v>-5.5710000000000003E-7</v>
      </c>
      <c r="K67" s="162">
        <f t="array" ref="K67">INDEX(1*disp[Ux],MATCH(1,($C67=disp[Case])*(K$7=disp[Node]),0))</f>
        <v>-146.5</v>
      </c>
      <c r="L67" s="162">
        <f t="array" ref="L67">INDEX(1*disp[Uy],MATCH(1,($C67=disp[Case])*(L$7=disp[Node]),0))</f>
        <v>4.0119999999999999E-11</v>
      </c>
      <c r="M67" s="162">
        <f t="array" ref="M67">INDEX(1*disp[Uz],MATCH(1,($C67=disp[Case])*(M$7=disp[Node]),0))</f>
        <v>-5.6319999999999996E-7</v>
      </c>
      <c r="N67" s="162">
        <f t="array" ref="N67">INDEX(1*disp[Ux],MATCH(1,($C67=disp[Case])*(N$7=disp[Node]),0))</f>
        <v>-146.5</v>
      </c>
      <c r="O67" s="162">
        <f t="array" ref="O67">INDEX(1*disp[Uy],MATCH(1,($C67=disp[Case])*(O$7=disp[Node]),0))</f>
        <v>12.19</v>
      </c>
      <c r="P67" s="162">
        <f t="array" ref="P67">INDEX(1*disp[Uz],MATCH(1,($C67=disp[Case])*(P$7=disp[Node]),0))</f>
        <v>5.5759999999999996E-7</v>
      </c>
      <c r="Q67" s="162">
        <f t="array" ref="Q67">INDEX(1000*disp[Rxx],MATCH(1,($C67=disp[Case])*(Q$7=disp[Node]),0))</f>
        <v>0.61739999999999995</v>
      </c>
      <c r="R67" s="162">
        <f t="array" ref="R67">INDEX(1000*disp[Ryy],MATCH(1,($C67=disp[Case])*(R$7=disp[Node]),0))</f>
        <v>1.171</v>
      </c>
      <c r="S67" s="162">
        <f t="array" ref="S67">INDEX(1000*disp[Rzz],MATCH(1,($C67=disp[Case])*(S$7=disp[Node]),0))</f>
        <v>4.9270000000000001E-2</v>
      </c>
      <c r="T67" s="162">
        <f t="array" ref="T67">INDEX(1000*disp[Rxx],MATCH(1,($C67=disp[Case])*(T$7=disp[Node]),0))</f>
        <v>-0.61729999999999985</v>
      </c>
      <c r="U67" s="162">
        <f t="array" ref="U67">INDEX(1000*disp[Ryy],MATCH(1,($C67=disp[Case])*(U$7=disp[Node]),0))</f>
        <v>1.171</v>
      </c>
      <c r="V67" s="162">
        <f t="array" ref="V67">INDEX(1000*disp[Rzz],MATCH(1,($C67=disp[Case])*(V$7=disp[Node]),0))</f>
        <v>-4.9660000000000003E-2</v>
      </c>
      <c r="W67" s="162">
        <f t="array" ref="W67">INDEX(1000*disp[Rxx],MATCH(1,($C67=disp[Case])*(W$7=disp[Node]),0))</f>
        <v>0.61720000000000008</v>
      </c>
      <c r="X67" s="162">
        <f t="array" ref="X67">INDEX(1000*disp[Ryy],MATCH(1,($C67=disp[Case])*(X$7=disp[Node]),0))</f>
        <v>-1.1720000000000002</v>
      </c>
      <c r="Y67" s="162">
        <f t="array" ref="Y67">INDEX(1000*disp[Rzz],MATCH(1,($C67=disp[Case])*(Y$7=disp[Node]),0))</f>
        <v>-4.9439999999999998E-2</v>
      </c>
      <c r="Z67" s="162">
        <f t="array" ref="Z67">INDEX(1000*disp[Rxx],MATCH(1,($C67=disp[Case])*(Z$7=disp[Node]),0))</f>
        <v>-0.61729999999999985</v>
      </c>
      <c r="AA67" s="162">
        <f t="array" ref="AA67">INDEX(1000*disp[Ryy],MATCH(1,($C67=disp[Case])*(AA$7=disp[Node]),0))</f>
        <v>-1.1720000000000002</v>
      </c>
      <c r="AB67" s="162">
        <f t="array" ref="AB67">INDEX(1000*disp[Rzz],MATCH(1,($C67=disp[Case])*(AB$7=disp[Node]),0))</f>
        <v>4.9059999999999999E-2</v>
      </c>
    </row>
    <row r="68" spans="1:28">
      <c r="A68" s="110" t="s">
        <v>103</v>
      </c>
      <c r="B68" s="110" t="s">
        <v>129</v>
      </c>
      <c r="C68" s="132" t="s">
        <v>161</v>
      </c>
      <c r="D68" s="111" t="str">
        <f>INDEX(cases[Name],MATCH(C68,cases[Case],0))</f>
        <v>Temp Comb 8-2</v>
      </c>
      <c r="E68" s="162">
        <f t="array" ref="E68">INDEX(1*disp[Ux],MATCH(1,($C68=disp[Case])*(E$7=disp[Node]),0))</f>
        <v>2.4660000000000002E-12</v>
      </c>
      <c r="F68" s="162">
        <f t="array" ref="F68">INDEX(1*disp[Uy],MATCH(1,($C68=disp[Case])*(F$7=disp[Node]),0))</f>
        <v>4.1960000000000003E-11</v>
      </c>
      <c r="G68" s="162">
        <f t="array" ref="G68">INDEX(1*disp[Uz],MATCH(1,($C68=disp[Case])*(G$7=disp[Node]),0))</f>
        <v>-2.4919999999999998E-7</v>
      </c>
      <c r="H68" s="162">
        <f t="array" ref="H68">INDEX(1*disp[Ux],MATCH(1,($C68=disp[Case])*(H$7=disp[Node]),0))</f>
        <v>-2.9510000000000002E-4</v>
      </c>
      <c r="I68" s="162">
        <f t="array" ref="I68">INDEX(1*disp[Uy],MATCH(1,($C68=disp[Case])*(I$7=disp[Node]),0))</f>
        <v>-9.636000000000001</v>
      </c>
      <c r="J68" s="162">
        <f t="array" ref="J68">INDEX(1*disp[Uz],MATCH(1,($C68=disp[Case])*(J$7=disp[Node]),0))</f>
        <v>2.4439999999999999E-7</v>
      </c>
      <c r="K68" s="162">
        <f t="array" ref="K68">INDEX(1*disp[Ux],MATCH(1,($C68=disp[Case])*(K$7=disp[Node]),0))</f>
        <v>149.4</v>
      </c>
      <c r="L68" s="162">
        <f t="array" ref="L68">INDEX(1*disp[Uy],MATCH(1,($C68=disp[Case])*(L$7=disp[Node]),0))</f>
        <v>-4.0979999999999997E-11</v>
      </c>
      <c r="M68" s="162">
        <f t="array" ref="M68">INDEX(1*disp[Uz],MATCH(1,($C68=disp[Case])*(M$7=disp[Node]),0))</f>
        <v>2.495E-7</v>
      </c>
      <c r="N68" s="162">
        <f t="array" ref="N68">INDEX(1*disp[Ux],MATCH(1,($C68=disp[Case])*(N$7=disp[Node]),0))</f>
        <v>149.4</v>
      </c>
      <c r="O68" s="162">
        <f t="array" ref="O68">INDEX(1*disp[Uy],MATCH(1,($C68=disp[Case])*(O$7=disp[Node]),0))</f>
        <v>-9.636000000000001</v>
      </c>
      <c r="P68" s="162">
        <f t="array" ref="P68">INDEX(1*disp[Uz],MATCH(1,($C68=disp[Case])*(P$7=disp[Node]),0))</f>
        <v>-2.4470000000000001E-7</v>
      </c>
      <c r="Q68" s="162">
        <f t="array" ref="Q68">INDEX(1000*disp[Rxx],MATCH(1,($C68=disp[Case])*(Q$7=disp[Node]),0))</f>
        <v>-1.1060000000000001</v>
      </c>
      <c r="R68" s="162">
        <f t="array" ref="R68">INDEX(1000*disp[Ryy],MATCH(1,($C68=disp[Case])*(R$7=disp[Node]),0))</f>
        <v>-1.1039999999999999</v>
      </c>
      <c r="S68" s="162">
        <f t="array" ref="S68">INDEX(1000*disp[Rzz],MATCH(1,($C68=disp[Case])*(S$7=disp[Node]),0))</f>
        <v>-0.1328</v>
      </c>
      <c r="T68" s="162">
        <f t="array" ref="T68">INDEX(1000*disp[Rxx],MATCH(1,($C68=disp[Case])*(T$7=disp[Node]),0))</f>
        <v>1.1060000000000001</v>
      </c>
      <c r="U68" s="162">
        <f t="array" ref="U68">INDEX(1000*disp[Ryy],MATCH(1,($C68=disp[Case])*(U$7=disp[Node]),0))</f>
        <v>-1.1039999999999999</v>
      </c>
      <c r="V68" s="162">
        <f t="array" ref="V68">INDEX(1000*disp[Rzz],MATCH(1,($C68=disp[Case])*(V$7=disp[Node]),0))</f>
        <v>0.1331</v>
      </c>
      <c r="W68" s="162">
        <f t="array" ref="W68">INDEX(1000*disp[Rxx],MATCH(1,($C68=disp[Case])*(W$7=disp[Node]),0))</f>
        <v>-1.1060000000000001</v>
      </c>
      <c r="X68" s="162">
        <f t="array" ref="X68">INDEX(1000*disp[Ryy],MATCH(1,($C68=disp[Case])*(X$7=disp[Node]),0))</f>
        <v>1.105</v>
      </c>
      <c r="Y68" s="162">
        <f t="array" ref="Y68">INDEX(1000*disp[Rzz],MATCH(1,($C68=disp[Case])*(Y$7=disp[Node]),0))</f>
        <v>0.13300000000000001</v>
      </c>
      <c r="Z68" s="162">
        <f t="array" ref="Z68">INDEX(1000*disp[Rxx],MATCH(1,($C68=disp[Case])*(Z$7=disp[Node]),0))</f>
        <v>1.1060000000000001</v>
      </c>
      <c r="AA68" s="162">
        <f t="array" ref="AA68">INDEX(1000*disp[Ryy],MATCH(1,($C68=disp[Case])*(AA$7=disp[Node]),0))</f>
        <v>1.105</v>
      </c>
      <c r="AB68" s="162">
        <f t="array" ref="AB68">INDEX(1000*disp[Rzz],MATCH(1,($C68=disp[Case])*(AB$7=disp[Node]),0))</f>
        <v>-0.1326</v>
      </c>
    </row>
    <row r="69" spans="1:28">
      <c r="A69" s="110" t="s">
        <v>103</v>
      </c>
      <c r="B69" s="110" t="s">
        <v>129</v>
      </c>
      <c r="C69" s="132" t="s">
        <v>162</v>
      </c>
      <c r="D69" s="111" t="str">
        <f>INDEX(cases[Name],MATCH(C69,cases[Case],0))</f>
        <v>Temp Comb 9-1</v>
      </c>
      <c r="E69" s="162">
        <f t="array" ref="E69">INDEX(1*disp[Ux],MATCH(1,($C69=disp[Case])*(E$7=disp[Node]),0))</f>
        <v>0</v>
      </c>
      <c r="F69" s="162">
        <f t="array" ref="F69">INDEX(1*disp[Uy],MATCH(1,($C69=disp[Case])*(F$7=disp[Node]),0))</f>
        <v>-4.0259999999999998E-11</v>
      </c>
      <c r="G69" s="162">
        <f t="array" ref="G69">INDEX(1*disp[Uz],MATCH(1,($C69=disp[Case])*(G$7=disp[Node]),0))</f>
        <v>3.4499999999999998E-5</v>
      </c>
      <c r="H69" s="162">
        <f t="array" ref="H69">INDEX(1*disp[Ux],MATCH(1,($C69=disp[Case])*(H$7=disp[Node]),0))</f>
        <v>-8.3309999999999995</v>
      </c>
      <c r="I69" s="162">
        <f t="array" ref="I69">INDEX(1*disp[Uy],MATCH(1,($C69=disp[Case])*(I$7=disp[Node]),0))</f>
        <v>-5.0739999999999998</v>
      </c>
      <c r="J69" s="162">
        <f t="array" ref="J69">INDEX(1*disp[Uz],MATCH(1,($C69=disp[Case])*(J$7=disp[Node]),0))</f>
        <v>-3.4499999999999998E-5</v>
      </c>
      <c r="K69" s="162">
        <f t="array" ref="K69">INDEX(1*disp[Ux],MATCH(1,($C69=disp[Case])*(K$7=disp[Node]),0))</f>
        <v>45.51</v>
      </c>
      <c r="L69" s="162">
        <f t="array" ref="L69">INDEX(1*disp[Uy],MATCH(1,($C69=disp[Case])*(L$7=disp[Node]),0))</f>
        <v>4.1329999999999988E-11</v>
      </c>
      <c r="M69" s="162">
        <f t="array" ref="M69">INDEX(1*disp[Uz],MATCH(1,($C69=disp[Case])*(M$7=disp[Node]),0))</f>
        <v>-3.4489999999999997E-5</v>
      </c>
      <c r="N69" s="162">
        <f t="array" ref="N69">INDEX(1*disp[Ux],MATCH(1,($C69=disp[Case])*(N$7=disp[Node]),0))</f>
        <v>54</v>
      </c>
      <c r="O69" s="162">
        <f t="array" ref="O69">INDEX(1*disp[Uy],MATCH(1,($C69=disp[Case])*(O$7=disp[Node]),0))</f>
        <v>-5.0789999999999997</v>
      </c>
      <c r="P69" s="162">
        <f t="array" ref="P69">INDEX(1*disp[Uz],MATCH(1,($C69=disp[Case])*(P$7=disp[Node]),0))</f>
        <v>3.4489999999999997E-5</v>
      </c>
      <c r="Q69" s="162">
        <f t="array" ref="Q69">INDEX(1000*disp[Rxx],MATCH(1,($C69=disp[Case])*(Q$7=disp[Node]),0))</f>
        <v>-6.7749999999999991E-2</v>
      </c>
      <c r="R69" s="162">
        <f t="array" ref="R69">INDEX(1000*disp[Ryy],MATCH(1,($C69=disp[Case])*(R$7=disp[Node]),0))</f>
        <v>-0.17710000000000001</v>
      </c>
      <c r="S69" s="162">
        <f t="array" ref="S69">INDEX(1000*disp[Rzz],MATCH(1,($C69=disp[Case])*(S$7=disp[Node]),0))</f>
        <v>-0.24869999999999998</v>
      </c>
      <c r="T69" s="162">
        <f t="array" ref="T69">INDEX(1000*disp[Rxx],MATCH(1,($C69=disp[Case])*(T$7=disp[Node]),0))</f>
        <v>0.122</v>
      </c>
      <c r="U69" s="162">
        <f t="array" ref="U69">INDEX(1000*disp[Ryy],MATCH(1,($C69=disp[Case])*(U$7=disp[Node]),0))</f>
        <v>5.4150000000000004E-2</v>
      </c>
      <c r="V69" s="162">
        <f t="array" ref="V69">INDEX(1000*disp[Rzz],MATCH(1,($C69=disp[Case])*(V$7=disp[Node]),0))</f>
        <v>-0.215</v>
      </c>
      <c r="W69" s="162">
        <f t="array" ref="W69">INDEX(1000*disp[Rxx],MATCH(1,($C69=disp[Case])*(W$7=disp[Node]),0))</f>
        <v>-6.3820000000000002E-2</v>
      </c>
      <c r="X69" s="162">
        <f t="array" ref="X69">INDEX(1000*disp[Ryy],MATCH(1,($C69=disp[Case])*(X$7=disp[Node]),0))</f>
        <v>0.17630000000000001</v>
      </c>
      <c r="Y69" s="162">
        <f t="array" ref="Y69">INDEX(1000*disp[Rzz],MATCH(1,($C69=disp[Case])*(Y$7=disp[Node]),0))</f>
        <v>0.24970000000000001</v>
      </c>
      <c r="Z69" s="162">
        <f t="array" ref="Z69">INDEX(1000*disp[Rxx],MATCH(1,($C69=disp[Case])*(Z$7=disp[Node]),0))</f>
        <v>0.1191</v>
      </c>
      <c r="AA69" s="162">
        <f t="array" ref="AA69">INDEX(1000*disp[Ryy],MATCH(1,($C69=disp[Case])*(AA$7=disp[Node]),0))</f>
        <v>-7.3959999999999998E-2</v>
      </c>
      <c r="AB69" s="162">
        <f t="array" ref="AB69">INDEX(1000*disp[Rzz],MATCH(1,($C69=disp[Case])*(AB$7=disp[Node]),0))</f>
        <v>0.21859999999999999</v>
      </c>
    </row>
    <row r="70" spans="1:28">
      <c r="A70" s="110" t="s">
        <v>103</v>
      </c>
      <c r="B70" s="110" t="s">
        <v>129</v>
      </c>
      <c r="C70" s="132" t="s">
        <v>163</v>
      </c>
      <c r="D70" s="111" t="str">
        <f>INDEX(cases[Name],MATCH(C70,cases[Case],0))</f>
        <v>Temp Comb 9-2</v>
      </c>
      <c r="E70" s="162">
        <f t="array" ref="E70">INDEX(1*disp[Ux],MATCH(1,($C70=disp[Case])*(E$7=disp[Node]),0))</f>
        <v>0</v>
      </c>
      <c r="F70" s="162">
        <f t="array" ref="F70">INDEX(1*disp[Uy],MATCH(1,($C70=disp[Case])*(F$7=disp[Node]),0))</f>
        <v>4.8150000000000003E-11</v>
      </c>
      <c r="G70" s="162">
        <f t="array" ref="G70">INDEX(1*disp[Uz],MATCH(1,($C70=disp[Case])*(G$7=disp[Node]),0))</f>
        <v>-6.4239999999999998E-8</v>
      </c>
      <c r="H70" s="162">
        <f t="array" ref="H70">INDEX(1*disp[Ux],MATCH(1,($C70=disp[Case])*(H$7=disp[Node]),0))</f>
        <v>8.4969999999999999</v>
      </c>
      <c r="I70" s="162">
        <f t="array" ref="I70">INDEX(1*disp[Uy],MATCH(1,($C70=disp[Case])*(I$7=disp[Node]),0))</f>
        <v>-5.0789999999999997</v>
      </c>
      <c r="J70" s="162">
        <f t="array" ref="J70">INDEX(1*disp[Uz],MATCH(1,($C70=disp[Case])*(J$7=disp[Node]),0))</f>
        <v>6.2589999999999993E-8</v>
      </c>
      <c r="K70" s="162">
        <f t="array" ref="K70">INDEX(1*disp[Ux],MATCH(1,($C70=disp[Case])*(K$7=disp[Node]),0))</f>
        <v>62.5</v>
      </c>
      <c r="L70" s="162">
        <f t="array" ref="L70">INDEX(1*disp[Uy],MATCH(1,($C70=disp[Case])*(L$7=disp[Node]),0))</f>
        <v>-4.8449999999999998E-11</v>
      </c>
      <c r="M70" s="162">
        <f t="array" ref="M70">INDEX(1*disp[Uz],MATCH(1,($C70=disp[Case])*(M$7=disp[Node]),0))</f>
        <v>5.422999999999999E-8</v>
      </c>
      <c r="N70" s="162">
        <f t="array" ref="N70">INDEX(1*disp[Ux],MATCH(1,($C70=disp[Case])*(N$7=disp[Node]),0))</f>
        <v>54</v>
      </c>
      <c r="O70" s="162">
        <f t="array" ref="O70">INDEX(1*disp[Uy],MATCH(1,($C70=disp[Case])*(O$7=disp[Node]),0))</f>
        <v>-5.0789999999999997</v>
      </c>
      <c r="P70" s="162">
        <f t="array" ref="P70">INDEX(1*disp[Uz],MATCH(1,($C70=disp[Case])*(P$7=disp[Node]),0))</f>
        <v>-5.2579999999999992E-8</v>
      </c>
      <c r="Q70" s="162">
        <f t="array" ref="Q70">INDEX(1000*disp[Rxx],MATCH(1,($C70=disp[Case])*(Q$7=disp[Node]),0))</f>
        <v>-0.11940000000000001</v>
      </c>
      <c r="R70" s="162">
        <f t="array" ref="R70">INDEX(1000*disp[Ryy],MATCH(1,($C70=disp[Case])*(R$7=disp[Node]),0))</f>
        <v>7.4349999999999999E-2</v>
      </c>
      <c r="S70" s="162">
        <f t="array" ref="S70">INDEX(1000*disp[Rzz],MATCH(1,($C70=disp[Case])*(S$7=disp[Node]),0))</f>
        <v>0.21919999999999998</v>
      </c>
      <c r="T70" s="162">
        <f t="array" ref="T70">INDEX(1000*disp[Rxx],MATCH(1,($C70=disp[Case])*(T$7=disp[Node]),0))</f>
        <v>6.3570000000000002E-2</v>
      </c>
      <c r="U70" s="162">
        <f t="array" ref="U70">INDEX(1000*disp[Ryy],MATCH(1,($C70=disp[Case])*(U$7=disp[Node]),0))</f>
        <v>-0.17560000000000001</v>
      </c>
      <c r="V70" s="162">
        <f t="array" ref="V70">INDEX(1000*disp[Rzz],MATCH(1,($C70=disp[Case])*(V$7=disp[Node]),0))</f>
        <v>0.25040000000000001</v>
      </c>
      <c r="W70" s="162">
        <f t="array" ref="W70">INDEX(1000*disp[Rxx],MATCH(1,($C70=disp[Case])*(W$7=disp[Node]),0))</f>
        <v>-0.11940000000000001</v>
      </c>
      <c r="X70" s="162">
        <f t="array" ref="X70">INDEX(1000*disp[Ryy],MATCH(1,($C70=disp[Case])*(X$7=disp[Node]),0))</f>
        <v>-7.4149999999999994E-2</v>
      </c>
      <c r="Y70" s="162">
        <f t="array" ref="Y70">INDEX(1000*disp[Rzz],MATCH(1,($C70=disp[Case])*(Y$7=disp[Node]),0))</f>
        <v>-0.21910000000000002</v>
      </c>
      <c r="Z70" s="162">
        <f t="array" ref="Z70">INDEX(1000*disp[Rxx],MATCH(1,($C70=disp[Case])*(Z$7=disp[Node]),0))</f>
        <v>6.3639999999999988E-2</v>
      </c>
      <c r="AA70" s="162">
        <f t="array" ref="AA70">INDEX(1000*disp[Ryy],MATCH(1,($C70=disp[Case])*(AA$7=disp[Node]),0))</f>
        <v>0.17579999999999998</v>
      </c>
      <c r="AB70" s="162">
        <f t="array" ref="AB70">INDEX(1000*disp[Rzz],MATCH(1,($C70=disp[Case])*(AB$7=disp[Node]),0))</f>
        <v>-0.25020000000000003</v>
      </c>
    </row>
    <row r="71" spans="1:28">
      <c r="A71" s="110" t="s">
        <v>103</v>
      </c>
      <c r="B71" s="110" t="s">
        <v>129</v>
      </c>
      <c r="C71" s="132" t="s">
        <v>164</v>
      </c>
      <c r="D71" s="111" t="str">
        <f>INDEX(cases[Name],MATCH(C71,cases[Case],0))</f>
        <v>Temp Comb 10-1</v>
      </c>
      <c r="E71" s="162">
        <f t="array" ref="E71">INDEX(1*disp[Ux],MATCH(1,($C71=disp[Case])*(E$7=disp[Node]),0))</f>
        <v>1.8340000000000001E-12</v>
      </c>
      <c r="F71" s="162">
        <f t="array" ref="F71">INDEX(1*disp[Uy],MATCH(1,($C71=disp[Case])*(F$7=disp[Node]),0))</f>
        <v>-4.4560000000000004E-12</v>
      </c>
      <c r="G71" s="162">
        <f t="array" ref="G71">INDEX(1*disp[Uz],MATCH(1,($C71=disp[Case])*(G$7=disp[Node]),0))</f>
        <v>2.5769999999999999E-5</v>
      </c>
      <c r="H71" s="162">
        <f t="array" ref="H71">INDEX(1*disp[Ux],MATCH(1,($C71=disp[Case])*(H$7=disp[Node]),0))</f>
        <v>-6.2489999999999997</v>
      </c>
      <c r="I71" s="162">
        <f t="array" ref="I71">INDEX(1*disp[Uy],MATCH(1,($C71=disp[Case])*(I$7=disp[Node]),0))</f>
        <v>-12.66</v>
      </c>
      <c r="J71" s="162">
        <f t="array" ref="J71">INDEX(1*disp[Uz],MATCH(1,($C71=disp[Case])*(J$7=disp[Node]),0))</f>
        <v>-2.5780000000000001E-5</v>
      </c>
      <c r="K71" s="162">
        <f t="array" ref="K71">INDEX(1*disp[Ux],MATCH(1,($C71=disp[Case])*(K$7=disp[Node]),0))</f>
        <v>131</v>
      </c>
      <c r="L71" s="162">
        <f t="array" ref="L71">INDEX(1*disp[Uy],MATCH(1,($C71=disp[Case])*(L$7=disp[Node]),0))</f>
        <v>6.0470000000000004E-12</v>
      </c>
      <c r="M71" s="162">
        <f t="array" ref="M71">INDEX(1*disp[Uz],MATCH(1,($C71=disp[Case])*(M$7=disp[Node]),0))</f>
        <v>-2.5760000000000001E-5</v>
      </c>
      <c r="N71" s="162">
        <f t="array" ref="N71">INDEX(1*disp[Ux],MATCH(1,($C71=disp[Case])*(N$7=disp[Node]),0))</f>
        <v>137.30000000000001</v>
      </c>
      <c r="O71" s="162">
        <f t="array" ref="O71">INDEX(1*disp[Uy],MATCH(1,($C71=disp[Case])*(O$7=disp[Node]),0))</f>
        <v>-12.66</v>
      </c>
      <c r="P71" s="162">
        <f t="array" ref="P71">INDEX(1*disp[Uz],MATCH(1,($C71=disp[Case])*(P$7=disp[Node]),0))</f>
        <v>2.5769999999999999E-5</v>
      </c>
      <c r="Q71" s="162">
        <f t="array" ref="Q71">INDEX(1000*disp[Rxx],MATCH(1,($C71=disp[Case])*(Q$7=disp[Node]),0))</f>
        <v>-0.23200000000000001</v>
      </c>
      <c r="R71" s="162">
        <f t="array" ref="R71">INDEX(1000*disp[Ryy],MATCH(1,($C71=disp[Case])*(R$7=disp[Node]),0))</f>
        <v>-0.1769</v>
      </c>
      <c r="S71" s="162">
        <f t="array" ref="S71">INDEX(1000*disp[Rzz],MATCH(1,($C71=disp[Case])*(S$7=disp[Node]),0))</f>
        <v>-0.18139999999999998</v>
      </c>
      <c r="T71" s="162">
        <f t="array" ref="T71">INDEX(1000*disp[Rxx],MATCH(1,($C71=disp[Case])*(T$7=disp[Node]),0))</f>
        <v>0.2727</v>
      </c>
      <c r="U71" s="162">
        <f t="array" ref="U71">INDEX(1000*disp[Ryy],MATCH(1,($C71=disp[Case])*(U$7=disp[Node]),0))</f>
        <v>-3.3939999999999999E-3</v>
      </c>
      <c r="V71" s="162">
        <f t="array" ref="V71">INDEX(1000*disp[Rzz],MATCH(1,($C71=disp[Case])*(V$7=disp[Node]),0))</f>
        <v>-0.1661</v>
      </c>
      <c r="W71" s="162">
        <f t="array" ref="W71">INDEX(1000*disp[Rxx],MATCH(1,($C71=disp[Case])*(W$7=disp[Node]),0))</f>
        <v>-0.22900000000000001</v>
      </c>
      <c r="X71" s="162">
        <f t="array" ref="X71">INDEX(1000*disp[Ryy],MATCH(1,($C71=disp[Case])*(X$7=disp[Node]),0))</f>
        <v>0.17660000000000001</v>
      </c>
      <c r="Y71" s="162">
        <f t="array" ref="Y71">INDEX(1000*disp[Rzz],MATCH(1,($C71=disp[Case])*(Y$7=disp[Node]),0))</f>
        <v>0.18230000000000002</v>
      </c>
      <c r="Z71" s="162">
        <f t="array" ref="Z71">INDEX(1000*disp[Rxx],MATCH(1,($C71=disp[Case])*(Z$7=disp[Node]),0))</f>
        <v>0.27040000000000003</v>
      </c>
      <c r="AA71" s="162">
        <f t="array" ref="AA71">INDEX(1000*disp[Ryy],MATCH(1,($C71=disp[Case])*(AA$7=disp[Node]),0))</f>
        <v>-1.1049999999999999E-2</v>
      </c>
      <c r="AB71" s="162">
        <f t="array" ref="AB71">INDEX(1000*disp[Rzz],MATCH(1,($C71=disp[Case])*(AB$7=disp[Node]),0))</f>
        <v>0.16919999999999999</v>
      </c>
    </row>
    <row r="72" spans="1:28" s="104" customFormat="1">
      <c r="A72" s="110" t="s">
        <v>103</v>
      </c>
      <c r="B72" s="110" t="s">
        <v>129</v>
      </c>
      <c r="C72" s="132" t="s">
        <v>165</v>
      </c>
      <c r="D72" s="111" t="str">
        <f>INDEX(cases[Name],MATCH(C72,cases[Case],0))</f>
        <v>Temp Comb 10-2</v>
      </c>
      <c r="E72" s="162">
        <f t="array" ref="E72">INDEX(1*disp[Ux],MATCH(1,($C72=disp[Case])*(E$7=disp[Node]),0))</f>
        <v>1.693E-12</v>
      </c>
      <c r="F72" s="162">
        <f t="array" ref="F72">INDEX(1*disp[Uy],MATCH(1,($C72=disp[Case])*(F$7=disp[Node]),0))</f>
        <v>6.1859999999999994E-11</v>
      </c>
      <c r="G72" s="162">
        <f t="array" ref="G72">INDEX(1*disp[Uz],MATCH(1,($C72=disp[Case])*(G$7=disp[Node]),0))</f>
        <v>-1.505E-7</v>
      </c>
      <c r="H72" s="162">
        <f t="array" ref="H72">INDEX(1*disp[Ux],MATCH(1,($C72=disp[Case])*(H$7=disp[Node]),0))</f>
        <v>6.3729999999999993</v>
      </c>
      <c r="I72" s="162">
        <f t="array" ref="I72">INDEX(1*disp[Uy],MATCH(1,($C72=disp[Case])*(I$7=disp[Node]),0))</f>
        <v>-12.66</v>
      </c>
      <c r="J72" s="162">
        <f t="array" ref="J72">INDEX(1*disp[Uz],MATCH(1,($C72=disp[Case])*(J$7=disp[Node]),0))</f>
        <v>1.4600000000000001E-7</v>
      </c>
      <c r="K72" s="162">
        <f t="array" ref="K72">INDEX(1*disp[Ux],MATCH(1,($C72=disp[Case])*(K$7=disp[Node]),0))</f>
        <v>143.69999999999999</v>
      </c>
      <c r="L72" s="162">
        <f t="array" ref="L72">INDEX(1*disp[Uy],MATCH(1,($C72=disp[Case])*(L$7=disp[Node]),0))</f>
        <v>-6.1290000000000002E-11</v>
      </c>
      <c r="M72" s="162">
        <f t="array" ref="M72">INDEX(1*disp[Uz],MATCH(1,($C72=disp[Case])*(M$7=disp[Node]),0))</f>
        <v>1.4329999999999999E-7</v>
      </c>
      <c r="N72" s="162">
        <f t="array" ref="N72">INDEX(1*disp[Ux],MATCH(1,($C72=disp[Case])*(N$7=disp[Node]),0))</f>
        <v>137.30000000000001</v>
      </c>
      <c r="O72" s="162">
        <f t="array" ref="O72">INDEX(1*disp[Uy],MATCH(1,($C72=disp[Case])*(O$7=disp[Node]),0))</f>
        <v>-12.66</v>
      </c>
      <c r="P72" s="162">
        <f t="array" ref="P72">INDEX(1*disp[Uz],MATCH(1,($C72=disp[Case])*(P$7=disp[Node]),0))</f>
        <v>-1.3890000000000001E-7</v>
      </c>
      <c r="Q72" s="162">
        <f t="array" ref="Q72">INDEX(1000*disp[Rxx],MATCH(1,($C72=disp[Case])*(Q$7=disp[Node]),0))</f>
        <v>-0.2707</v>
      </c>
      <c r="R72" s="162">
        <f t="array" ref="R72">INDEX(1000*disp[Ryy],MATCH(1,($C72=disp[Case])*(R$7=disp[Node]),0))</f>
        <v>1.175E-2</v>
      </c>
      <c r="S72" s="162">
        <f t="array" ref="S72">INDEX(1000*disp[Rzz],MATCH(1,($C72=disp[Case])*(S$7=disp[Node]),0))</f>
        <v>0.16950000000000001</v>
      </c>
      <c r="T72" s="162">
        <f t="array" ref="T72">INDEX(1000*disp[Rxx],MATCH(1,($C72=disp[Case])*(T$7=disp[Node]),0))</f>
        <v>0.2288</v>
      </c>
      <c r="U72" s="162">
        <f t="array" ref="U72">INDEX(1000*disp[Ryy],MATCH(1,($C72=disp[Case])*(U$7=disp[Node]),0))</f>
        <v>-0.1757</v>
      </c>
      <c r="V72" s="162">
        <f t="array" ref="V72">INDEX(1000*disp[Rzz],MATCH(1,($C72=disp[Case])*(V$7=disp[Node]),0))</f>
        <v>0.183</v>
      </c>
      <c r="W72" s="162">
        <f t="array" ref="W72">INDEX(1000*disp[Rxx],MATCH(1,($C72=disp[Case])*(W$7=disp[Node]),0))</f>
        <v>-0.2707</v>
      </c>
      <c r="X72" s="162">
        <f t="array" ref="X72">INDEX(1000*disp[Ryy],MATCH(1,($C72=disp[Case])*(X$7=disp[Node]),0))</f>
        <v>-1.12E-2</v>
      </c>
      <c r="Y72" s="162">
        <f t="array" ref="Y72">INDEX(1000*disp[Rzz],MATCH(1,($C72=disp[Case])*(Y$7=disp[Node]),0))</f>
        <v>-0.16930000000000001</v>
      </c>
      <c r="Z72" s="162">
        <f t="array" ref="Z72">INDEX(1000*disp[Rxx],MATCH(1,($C72=disp[Case])*(Z$7=disp[Node]),0))</f>
        <v>0.22890000000000002</v>
      </c>
      <c r="AA72" s="162">
        <f t="array" ref="AA72">INDEX(1000*disp[Ryy],MATCH(1,($C72=disp[Case])*(AA$7=disp[Node]),0))</f>
        <v>0.17630000000000001</v>
      </c>
      <c r="AB72" s="162">
        <f t="array" ref="AB72">INDEX(1000*disp[Rzz],MATCH(1,($C72=disp[Case])*(AB$7=disp[Node]),0))</f>
        <v>-0.18239999999999998</v>
      </c>
    </row>
    <row r="73" spans="1:28" s="104" customFormat="1">
      <c r="A73" s="110" t="s">
        <v>103</v>
      </c>
      <c r="B73" s="110" t="s">
        <v>129</v>
      </c>
      <c r="C73" s="132" t="s">
        <v>166</v>
      </c>
      <c r="D73" s="111" t="str">
        <f>INDEX(cases[Name],MATCH(C73,cases[Case],0))</f>
        <v>Temp Comb 11-1</v>
      </c>
      <c r="E73" s="162">
        <f t="array" ref="E73">INDEX(1*disp[Ux],MATCH(1,($C73=disp[Case])*(E$7=disp[Node]),0))</f>
        <v>0</v>
      </c>
      <c r="F73" s="162">
        <f t="array" ref="F73">INDEX(1*disp[Uy],MATCH(1,($C73=disp[Case])*(F$7=disp[Node]),0))</f>
        <v>-4.027E-11</v>
      </c>
      <c r="G73" s="162">
        <f t="array" ref="G73">INDEX(1*disp[Uz],MATCH(1,($C73=disp[Case])*(G$7=disp[Node]),0))</f>
        <v>3.4499999999999998E-5</v>
      </c>
      <c r="H73" s="162">
        <f t="array" ref="H73">INDEX(1*disp[Ux],MATCH(1,($C73=disp[Case])*(H$7=disp[Node]),0))</f>
        <v>-8.3309999999999995</v>
      </c>
      <c r="I73" s="162">
        <f t="array" ref="I73">INDEX(1*disp[Uy],MATCH(1,($C73=disp[Case])*(I$7=disp[Node]),0))</f>
        <v>-5.0750000000000002</v>
      </c>
      <c r="J73" s="162">
        <f t="array" ref="J73">INDEX(1*disp[Uz],MATCH(1,($C73=disp[Case])*(J$7=disp[Node]),0))</f>
        <v>-3.4499999999999998E-5</v>
      </c>
      <c r="K73" s="162">
        <f t="array" ref="K73">INDEX(1*disp[Ux],MATCH(1,($C73=disp[Case])*(K$7=disp[Node]),0))</f>
        <v>45.65</v>
      </c>
      <c r="L73" s="162">
        <f t="array" ref="L73">INDEX(1*disp[Uy],MATCH(1,($C73=disp[Case])*(L$7=disp[Node]),0))</f>
        <v>4.1340000000000003E-11</v>
      </c>
      <c r="M73" s="162">
        <f t="array" ref="M73">INDEX(1*disp[Uz],MATCH(1,($C73=disp[Case])*(M$7=disp[Node]),0))</f>
        <v>-3.4489999999999997E-5</v>
      </c>
      <c r="N73" s="162">
        <f t="array" ref="N73">INDEX(1*disp[Ux],MATCH(1,($C73=disp[Case])*(N$7=disp[Node]),0))</f>
        <v>54.13</v>
      </c>
      <c r="O73" s="162">
        <f t="array" ref="O73">INDEX(1*disp[Uy],MATCH(1,($C73=disp[Case])*(O$7=disp[Node]),0))</f>
        <v>-5.08</v>
      </c>
      <c r="P73" s="162">
        <f t="array" ref="P73">INDEX(1*disp[Uz],MATCH(1,($C73=disp[Case])*(P$7=disp[Node]),0))</f>
        <v>3.4489999999999997E-5</v>
      </c>
      <c r="Q73" s="162">
        <f t="array" ref="Q73">INDEX(1000*disp[Rxx],MATCH(1,($C73=disp[Case])*(Q$7=disp[Node]),0))</f>
        <v>-6.7119999999999999E-2</v>
      </c>
      <c r="R73" s="162">
        <f t="array" ref="R73">INDEX(1000*disp[Ryy],MATCH(1,($C73=disp[Case])*(R$7=disp[Node]),0))</f>
        <v>-0.15939999999999999</v>
      </c>
      <c r="S73" s="162">
        <f t="array" ref="S73">INDEX(1000*disp[Rzz],MATCH(1,($C73=disp[Case])*(S$7=disp[Node]),0))</f>
        <v>-0.24830000000000002</v>
      </c>
      <c r="T73" s="162">
        <f t="array" ref="T73">INDEX(1000*disp[Rxx],MATCH(1,($C73=disp[Case])*(T$7=disp[Node]),0))</f>
        <v>0.12139999999999999</v>
      </c>
      <c r="U73" s="162">
        <f t="array" ref="U73">INDEX(1000*disp[Ryy],MATCH(1,($C73=disp[Case])*(U$7=disp[Node]),0))</f>
        <v>7.1870000000000003E-2</v>
      </c>
      <c r="V73" s="162">
        <f t="array" ref="V73">INDEX(1000*disp[Rzz],MATCH(1,($C73=disp[Case])*(V$7=disp[Node]),0))</f>
        <v>-0.21540000000000001</v>
      </c>
      <c r="W73" s="162">
        <f t="array" ref="W73">INDEX(1000*disp[Rxx],MATCH(1,($C73=disp[Case])*(W$7=disp[Node]),0))</f>
        <v>-6.3189999999999996E-2</v>
      </c>
      <c r="X73" s="162">
        <f t="array" ref="X73">INDEX(1000*disp[Ryy],MATCH(1,($C73=disp[Case])*(X$7=disp[Node]),0))</f>
        <v>0.15860000000000002</v>
      </c>
      <c r="Y73" s="162">
        <f t="array" ref="Y73">INDEX(1000*disp[Rzz],MATCH(1,($C73=disp[Case])*(Y$7=disp[Node]),0))</f>
        <v>0.24929999999999999</v>
      </c>
      <c r="Z73" s="162">
        <f t="array" ref="Z73">INDEX(1000*disp[Rxx],MATCH(1,($C73=disp[Case])*(Z$7=disp[Node]),0))</f>
        <v>0.11840000000000001</v>
      </c>
      <c r="AA73" s="162">
        <f t="array" ref="AA73">INDEX(1000*disp[Ryy],MATCH(1,($C73=disp[Case])*(AA$7=disp[Node]),0))</f>
        <v>-9.1670000000000001E-2</v>
      </c>
      <c r="AB73" s="162">
        <f t="array" ref="AB73">INDEX(1000*disp[Rzz],MATCH(1,($C73=disp[Case])*(AB$7=disp[Node]),0))</f>
        <v>0.219</v>
      </c>
    </row>
    <row r="74" spans="1:28" s="104" customFormat="1">
      <c r="A74" s="110" t="s">
        <v>103</v>
      </c>
      <c r="B74" s="110" t="s">
        <v>129</v>
      </c>
      <c r="C74" s="132" t="s">
        <v>167</v>
      </c>
      <c r="D74" s="111" t="str">
        <f>INDEX(cases[Name],MATCH(C74,cases[Case],0))</f>
        <v>Temp Comb 11-2</v>
      </c>
      <c r="E74" s="162">
        <f t="array" ref="E74">INDEX(1*disp[Ux],MATCH(1,($C74=disp[Case])*(E$7=disp[Node]),0))</f>
        <v>0</v>
      </c>
      <c r="F74" s="162">
        <f t="array" ref="F74">INDEX(1*disp[Uy],MATCH(1,($C74=disp[Case])*(F$7=disp[Node]),0))</f>
        <v>4.8139999999999988E-11</v>
      </c>
      <c r="G74" s="162">
        <f t="array" ref="G74">INDEX(1*disp[Uz],MATCH(1,($C74=disp[Case])*(G$7=disp[Node]),0))</f>
        <v>-6.5789999999999996E-8</v>
      </c>
      <c r="H74" s="162">
        <f t="array" ref="H74">INDEX(1*disp[Ux],MATCH(1,($C74=disp[Case])*(H$7=disp[Node]),0))</f>
        <v>8.4969999999999999</v>
      </c>
      <c r="I74" s="162">
        <f t="array" ref="I74">INDEX(1*disp[Uy],MATCH(1,($C74=disp[Case])*(I$7=disp[Node]),0))</f>
        <v>-5.08</v>
      </c>
      <c r="J74" s="162">
        <f t="array" ref="J74">INDEX(1*disp[Uz],MATCH(1,($C74=disp[Case])*(J$7=disp[Node]),0))</f>
        <v>6.4139999999999991E-8</v>
      </c>
      <c r="K74" s="162">
        <f t="array" ref="K74">INDEX(1*disp[Ux],MATCH(1,($C74=disp[Case])*(K$7=disp[Node]),0))</f>
        <v>62.63</v>
      </c>
      <c r="L74" s="162">
        <f t="array" ref="L74">INDEX(1*disp[Uy],MATCH(1,($C74=disp[Case])*(L$7=disp[Node]),0))</f>
        <v>-4.8440000000000003E-11</v>
      </c>
      <c r="M74" s="162">
        <f t="array" ref="M74">INDEX(1*disp[Uz],MATCH(1,($C74=disp[Case])*(M$7=disp[Node]),0))</f>
        <v>5.5779999999999987E-8</v>
      </c>
      <c r="N74" s="162">
        <f t="array" ref="N74">INDEX(1*disp[Ux],MATCH(1,($C74=disp[Case])*(N$7=disp[Node]),0))</f>
        <v>54.14</v>
      </c>
      <c r="O74" s="162">
        <f t="array" ref="O74">INDEX(1*disp[Uy],MATCH(1,($C74=disp[Case])*(O$7=disp[Node]),0))</f>
        <v>-5.0789999999999997</v>
      </c>
      <c r="P74" s="162">
        <f t="array" ref="P74">INDEX(1*disp[Uz],MATCH(1,($C74=disp[Case])*(P$7=disp[Node]),0))</f>
        <v>-5.4120000000000011E-8</v>
      </c>
      <c r="Q74" s="162">
        <f t="array" ref="Q74">INDEX(1000*disp[Rxx],MATCH(1,($C74=disp[Case])*(Q$7=disp[Node]),0))</f>
        <v>-0.1187</v>
      </c>
      <c r="R74" s="162">
        <f t="array" ref="R74">INDEX(1000*disp[Ryy],MATCH(1,($C74=disp[Case])*(R$7=disp[Node]),0))</f>
        <v>9.2060000000000003E-2</v>
      </c>
      <c r="S74" s="162">
        <f t="array" ref="S74">INDEX(1000*disp[Rzz],MATCH(1,($C74=disp[Case])*(S$7=disp[Node]),0))</f>
        <v>0.21959999999999999</v>
      </c>
      <c r="T74" s="162">
        <f t="array" ref="T74">INDEX(1000*disp[Rxx],MATCH(1,($C74=disp[Case])*(T$7=disp[Node]),0))</f>
        <v>6.293E-2</v>
      </c>
      <c r="U74" s="162">
        <f t="array" ref="U74">INDEX(1000*disp[Ryy],MATCH(1,($C74=disp[Case])*(U$7=disp[Node]),0))</f>
        <v>-0.15789999999999998</v>
      </c>
      <c r="V74" s="162">
        <f t="array" ref="V74">INDEX(1000*disp[Rzz],MATCH(1,($C74=disp[Case])*(V$7=disp[Node]),0))</f>
        <v>0.25</v>
      </c>
      <c r="W74" s="162">
        <f t="array" ref="W74">INDEX(1000*disp[Rxx],MATCH(1,($C74=disp[Case])*(W$7=disp[Node]),0))</f>
        <v>-0.1188</v>
      </c>
      <c r="X74" s="162">
        <f t="array" ref="X74">INDEX(1000*disp[Ryy],MATCH(1,($C74=disp[Case])*(X$7=disp[Node]),0))</f>
        <v>-9.1860000000000011E-2</v>
      </c>
      <c r="Y74" s="162">
        <f t="array" ref="Y74">INDEX(1000*disp[Rzz],MATCH(1,($C74=disp[Case])*(Y$7=disp[Node]),0))</f>
        <v>-0.2195</v>
      </c>
      <c r="Z74" s="162">
        <f t="array" ref="Z74">INDEX(1000*disp[Rxx],MATCH(1,($C74=disp[Case])*(Z$7=disp[Node]),0))</f>
        <v>6.3E-2</v>
      </c>
      <c r="AA74" s="162">
        <f t="array" ref="AA74">INDEX(1000*disp[Ryy],MATCH(1,($C74=disp[Case])*(AA$7=disp[Node]),0))</f>
        <v>0.15809999999999999</v>
      </c>
      <c r="AB74" s="162">
        <f t="array" ref="AB74">INDEX(1000*disp[Rzz],MATCH(1,($C74=disp[Case])*(AB$7=disp[Node]),0))</f>
        <v>-0.24979999999999999</v>
      </c>
    </row>
    <row r="75" spans="1:28" s="104" customFormat="1">
      <c r="A75" s="110" t="s">
        <v>103</v>
      </c>
      <c r="B75" s="110" t="s">
        <v>129</v>
      </c>
      <c r="C75" s="132" t="s">
        <v>168</v>
      </c>
      <c r="D75" s="111" t="str">
        <f>INDEX(cases[Name],MATCH(C75,cases[Case],0))</f>
        <v>Temp Comb 12-1</v>
      </c>
      <c r="E75" s="162">
        <f t="array" ref="E75">INDEX(1*disp[Ux],MATCH(1,($C75=disp[Case])*(E$7=disp[Node]),0))</f>
        <v>1.8640000000000001E-12</v>
      </c>
      <c r="F75" s="162">
        <f t="array" ref="F75">INDEX(1*disp[Uy],MATCH(1,($C75=disp[Case])*(F$7=disp[Node]),0))</f>
        <v>-4.4819999999999997E-12</v>
      </c>
      <c r="G75" s="162">
        <f t="array" ref="G75">INDEX(1*disp[Uz],MATCH(1,($C75=disp[Case])*(G$7=disp[Node]),0))</f>
        <v>2.5769999999999999E-5</v>
      </c>
      <c r="H75" s="162">
        <f t="array" ref="H75">INDEX(1*disp[Ux],MATCH(1,($C75=disp[Case])*(H$7=disp[Node]),0))</f>
        <v>-6.2489999999999997</v>
      </c>
      <c r="I75" s="162">
        <f t="array" ref="I75">INDEX(1*disp[Uy],MATCH(1,($C75=disp[Case])*(I$7=disp[Node]),0))</f>
        <v>-12.66</v>
      </c>
      <c r="J75" s="162">
        <f t="array" ref="J75">INDEX(1*disp[Uz],MATCH(1,($C75=disp[Case])*(J$7=disp[Node]),0))</f>
        <v>-2.5769999999999999E-5</v>
      </c>
      <c r="K75" s="162">
        <f t="array" ref="K75">INDEX(1*disp[Ux],MATCH(1,($C75=disp[Case])*(K$7=disp[Node]),0))</f>
        <v>131.4</v>
      </c>
      <c r="L75" s="162">
        <f t="array" ref="L75">INDEX(1*disp[Uy],MATCH(1,($C75=disp[Case])*(L$7=disp[Node]),0))</f>
        <v>6.0740000000000002E-12</v>
      </c>
      <c r="M75" s="162">
        <f t="array" ref="M75">INDEX(1*disp[Uz],MATCH(1,($C75=disp[Case])*(M$7=disp[Node]),0))</f>
        <v>-2.5760000000000001E-5</v>
      </c>
      <c r="N75" s="162">
        <f t="array" ref="N75">INDEX(1*disp[Ux],MATCH(1,($C75=disp[Case])*(N$7=disp[Node]),0))</f>
        <v>137.69999999999999</v>
      </c>
      <c r="O75" s="162">
        <f t="array" ref="O75">INDEX(1*disp[Uy],MATCH(1,($C75=disp[Case])*(O$7=disp[Node]),0))</f>
        <v>-12.67</v>
      </c>
      <c r="P75" s="162">
        <f t="array" ref="P75">INDEX(1*disp[Uz],MATCH(1,($C75=disp[Case])*(P$7=disp[Node]),0))</f>
        <v>2.5760000000000001E-5</v>
      </c>
      <c r="Q75" s="162">
        <f t="array" ref="Q75">INDEX(1000*disp[Rxx],MATCH(1,($C75=disp[Case])*(Q$7=disp[Node]),0))</f>
        <v>-0.23020000000000002</v>
      </c>
      <c r="R75" s="162">
        <f t="array" ref="R75">INDEX(1000*disp[Ryy],MATCH(1,($C75=disp[Case])*(R$7=disp[Node]),0))</f>
        <v>-0.12620000000000001</v>
      </c>
      <c r="S75" s="162">
        <f t="array" ref="S75">INDEX(1000*disp[Rzz],MATCH(1,($C75=disp[Case])*(S$7=disp[Node]),0))</f>
        <v>-0.1802</v>
      </c>
      <c r="T75" s="162">
        <f t="array" ref="T75">INDEX(1000*disp[Rxx],MATCH(1,($C75=disp[Case])*(T$7=disp[Node]),0))</f>
        <v>0.27080000000000004</v>
      </c>
      <c r="U75" s="162">
        <f t="array" ref="U75">INDEX(1000*disp[Ryy],MATCH(1,($C75=disp[Case])*(U$7=disp[Node]),0))</f>
        <v>4.7219999999999998E-2</v>
      </c>
      <c r="V75" s="162">
        <f t="array" ref="V75">INDEX(1000*disp[Rzz],MATCH(1,($C75=disp[Case])*(V$7=disp[Node]),0))</f>
        <v>-0.1673</v>
      </c>
      <c r="W75" s="162">
        <f t="array" ref="W75">INDEX(1000*disp[Rxx],MATCH(1,($C75=disp[Case])*(W$7=disp[Node]),0))</f>
        <v>-0.22719999999999999</v>
      </c>
      <c r="X75" s="162">
        <f t="array" ref="X75">INDEX(1000*disp[Ryy],MATCH(1,($C75=disp[Case])*(X$7=disp[Node]),0))</f>
        <v>0.126</v>
      </c>
      <c r="Y75" s="162">
        <f t="array" ref="Y75">INDEX(1000*disp[Rzz],MATCH(1,($C75=disp[Case])*(Y$7=disp[Node]),0))</f>
        <v>0.18100000000000002</v>
      </c>
      <c r="Z75" s="162">
        <f t="array" ref="Z75">INDEX(1000*disp[Rxx],MATCH(1,($C75=disp[Case])*(Z$7=disp[Node]),0))</f>
        <v>0.26860000000000001</v>
      </c>
      <c r="AA75" s="162">
        <f t="array" ref="AA75">INDEX(1000*disp[Ryy],MATCH(1,($C75=disp[Case])*(AA$7=disp[Node]),0))</f>
        <v>-6.166E-2</v>
      </c>
      <c r="AB75" s="162">
        <f t="array" ref="AB75">INDEX(1000*disp[Rzz],MATCH(1,($C75=disp[Case])*(AB$7=disp[Node]),0))</f>
        <v>0.1704</v>
      </c>
    </row>
    <row r="76" spans="1:28" s="104" customFormat="1">
      <c r="A76" s="110" t="s">
        <v>103</v>
      </c>
      <c r="B76" s="110" t="s">
        <v>129</v>
      </c>
      <c r="C76" s="132" t="s">
        <v>169</v>
      </c>
      <c r="D76" s="111" t="str">
        <f>INDEX(cases[Name],MATCH(C76,cases[Case],0))</f>
        <v>Temp Comb 12-2</v>
      </c>
      <c r="E76" s="162">
        <f t="array" ref="E76">INDEX(1*disp[Ux],MATCH(1,($C76=disp[Case])*(E$7=disp[Node]),0))</f>
        <v>1.7219999999999999E-12</v>
      </c>
      <c r="F76" s="162">
        <f t="array" ref="F76">INDEX(1*disp[Uy],MATCH(1,($C76=disp[Case])*(F$7=disp[Node]),0))</f>
        <v>6.1829999999999995E-11</v>
      </c>
      <c r="G76" s="162">
        <f t="array" ref="G76">INDEX(1*disp[Uz],MATCH(1,($C76=disp[Case])*(G$7=disp[Node]),0))</f>
        <v>-1.5489999999999999E-7</v>
      </c>
      <c r="H76" s="162">
        <f t="array" ref="H76">INDEX(1*disp[Ux],MATCH(1,($C76=disp[Case])*(H$7=disp[Node]),0))</f>
        <v>6.3729999999999993</v>
      </c>
      <c r="I76" s="162">
        <f t="array" ref="I76">INDEX(1*disp[Uy],MATCH(1,($C76=disp[Case])*(I$7=disp[Node]),0))</f>
        <v>-12.67</v>
      </c>
      <c r="J76" s="162">
        <f t="array" ref="J76">INDEX(1*disp[Uz],MATCH(1,($C76=disp[Case])*(J$7=disp[Node]),0))</f>
        <v>1.504E-7</v>
      </c>
      <c r="K76" s="162">
        <f t="array" ref="K76">INDEX(1*disp[Ux],MATCH(1,($C76=disp[Case])*(K$7=disp[Node]),0))</f>
        <v>144.1</v>
      </c>
      <c r="L76" s="162">
        <f t="array" ref="L76">INDEX(1*disp[Uy],MATCH(1,($C76=disp[Case])*(L$7=disp[Node]),0))</f>
        <v>-6.1259999999999991E-11</v>
      </c>
      <c r="M76" s="162">
        <f t="array" ref="M76">INDEX(1*disp[Uz],MATCH(1,($C76=disp[Case])*(M$7=disp[Node]),0))</f>
        <v>1.4770000000000001E-7</v>
      </c>
      <c r="N76" s="162">
        <f t="array" ref="N76">INDEX(1*disp[Ux],MATCH(1,($C76=disp[Case])*(N$7=disp[Node]),0))</f>
        <v>137.69999999999999</v>
      </c>
      <c r="O76" s="162">
        <f t="array" ref="O76">INDEX(1*disp[Uy],MATCH(1,($C76=disp[Case])*(O$7=disp[Node]),0))</f>
        <v>-12.67</v>
      </c>
      <c r="P76" s="162">
        <f t="array" ref="P76">INDEX(1*disp[Uz],MATCH(1,($C76=disp[Case])*(P$7=disp[Node]),0))</f>
        <v>-1.4329999999999999E-7</v>
      </c>
      <c r="Q76" s="162">
        <f t="array" ref="Q76">INDEX(1000*disp[Rxx],MATCH(1,($C76=disp[Case])*(Q$7=disp[Node]),0))</f>
        <v>-0.26889999999999997</v>
      </c>
      <c r="R76" s="162">
        <f t="array" ref="R76">INDEX(1000*disp[Ryy],MATCH(1,($C76=disp[Case])*(R$7=disp[Node]),0))</f>
        <v>6.2360000000000006E-2</v>
      </c>
      <c r="S76" s="162">
        <f t="array" ref="S76">INDEX(1000*disp[Rzz],MATCH(1,($C76=disp[Case])*(S$7=disp[Node]),0))</f>
        <v>0.17069999999999999</v>
      </c>
      <c r="T76" s="162">
        <f t="array" ref="T76">INDEX(1000*disp[Rxx],MATCH(1,($C76=disp[Case])*(T$7=disp[Node]),0))</f>
        <v>0.22699999999999998</v>
      </c>
      <c r="U76" s="162">
        <f t="array" ref="U76">INDEX(1000*disp[Ryy],MATCH(1,($C76=disp[Case])*(U$7=disp[Node]),0))</f>
        <v>-0.12510000000000002</v>
      </c>
      <c r="V76" s="162">
        <f t="array" ref="V76">INDEX(1000*disp[Rzz],MATCH(1,($C76=disp[Case])*(V$7=disp[Node]),0))</f>
        <v>0.18179999999999999</v>
      </c>
      <c r="W76" s="162">
        <f t="array" ref="W76">INDEX(1000*disp[Rxx],MATCH(1,($C76=disp[Case])*(W$7=disp[Node]),0))</f>
        <v>-0.26889999999999997</v>
      </c>
      <c r="X76" s="162">
        <f t="array" ref="X76">INDEX(1000*disp[Ryy],MATCH(1,($C76=disp[Case])*(X$7=disp[Node]),0))</f>
        <v>-6.1800000000000001E-2</v>
      </c>
      <c r="Y76" s="162">
        <f t="array" ref="Y76">INDEX(1000*disp[Rzz],MATCH(1,($C76=disp[Case])*(Y$7=disp[Node]),0))</f>
        <v>-0.1706</v>
      </c>
      <c r="Z76" s="162">
        <f t="array" ref="Z76">INDEX(1000*disp[Rxx],MATCH(1,($C76=disp[Case])*(Z$7=disp[Node]),0))</f>
        <v>0.2271</v>
      </c>
      <c r="AA76" s="162">
        <f t="array" ref="AA76">INDEX(1000*disp[Ryy],MATCH(1,($C76=disp[Case])*(AA$7=disp[Node]),0))</f>
        <v>0.12570000000000001</v>
      </c>
      <c r="AB76" s="162">
        <f t="array" ref="AB76">INDEX(1000*disp[Rzz],MATCH(1,($C76=disp[Case])*(AB$7=disp[Node]),0))</f>
        <v>-0.1812</v>
      </c>
    </row>
    <row r="77" spans="1:28" s="104" customFormat="1">
      <c r="A77" s="110" t="s">
        <v>103</v>
      </c>
      <c r="B77" s="110" t="s">
        <v>129</v>
      </c>
      <c r="C77" s="132" t="s">
        <v>170</v>
      </c>
      <c r="D77" s="111" t="str">
        <f>INDEX(cases[Name],MATCH(C77,cases[Case],0))</f>
        <v>Temp Comb 13-1</v>
      </c>
      <c r="E77" s="162">
        <f t="array" ref="E77">INDEX(1*disp[Ux],MATCH(1,($C77=disp[Case])*(E$7=disp[Node]),0))</f>
        <v>1.2709999999999999E-12</v>
      </c>
      <c r="F77" s="162">
        <f t="array" ref="F77">INDEX(1*disp[Uy],MATCH(1,($C77=disp[Case])*(F$7=disp[Node]),0))</f>
        <v>-5.3189999999999999E-11</v>
      </c>
      <c r="G77" s="162">
        <f t="array" ref="G77">INDEX(1*disp[Uz],MATCH(1,($C77=disp[Case])*(G$7=disp[Node]),0))</f>
        <v>3.5200000000000002E-5</v>
      </c>
      <c r="H77" s="162">
        <f t="array" ref="H77">INDEX(1*disp[Ux],MATCH(1,($C77=disp[Case])*(H$7=disp[Node]),0))</f>
        <v>-8.386000000000001</v>
      </c>
      <c r="I77" s="162">
        <f t="array" ref="I77">INDEX(1*disp[Uy],MATCH(1,($C77=disp[Case])*(I$7=disp[Node]),0))</f>
        <v>-1.98</v>
      </c>
      <c r="J77" s="162">
        <f t="array" ref="J77">INDEX(1*disp[Uz],MATCH(1,($C77=disp[Case])*(J$7=disp[Node]),0))</f>
        <v>-3.5200000000000002E-5</v>
      </c>
      <c r="K77" s="162">
        <f t="array" ref="K77">INDEX(1*disp[Ux],MATCH(1,($C77=disp[Case])*(K$7=disp[Node]),0))</f>
        <v>81.09</v>
      </c>
      <c r="L77" s="162">
        <f t="array" ref="L77">INDEX(1*disp[Uy],MATCH(1,($C77=disp[Case])*(L$7=disp[Node]),0))</f>
        <v>5.3940000000000003E-11</v>
      </c>
      <c r="M77" s="162">
        <f t="array" ref="M77">INDEX(1*disp[Uz],MATCH(1,($C77=disp[Case])*(M$7=disp[Node]),0))</f>
        <v>-3.523E-5</v>
      </c>
      <c r="N77" s="162">
        <f t="array" ref="N77">INDEX(1*disp[Ux],MATCH(1,($C77=disp[Case])*(N$7=disp[Node]),0))</f>
        <v>89.63</v>
      </c>
      <c r="O77" s="162">
        <f t="array" ref="O77">INDEX(1*disp[Uy],MATCH(1,($C77=disp[Case])*(O$7=disp[Node]),0))</f>
        <v>-1.986</v>
      </c>
      <c r="P77" s="162">
        <f t="array" ref="P77">INDEX(1*disp[Uz],MATCH(1,($C77=disp[Case])*(P$7=disp[Node]),0))</f>
        <v>3.523E-5</v>
      </c>
      <c r="Q77" s="162">
        <f t="array" ref="Q77">INDEX(1000*disp[Rxx],MATCH(1,($C77=disp[Case])*(Q$7=disp[Node]),0))</f>
        <v>-1.1859999999999999</v>
      </c>
      <c r="R77" s="162">
        <f t="array" ref="R77">INDEX(1000*disp[Ryy],MATCH(1,($C77=disp[Case])*(R$7=disp[Node]),0))</f>
        <v>0.1191</v>
      </c>
      <c r="S77" s="162">
        <f t="array" ref="S77">INDEX(1000*disp[Rzz],MATCH(1,($C77=disp[Case])*(S$7=disp[Node]),0))</f>
        <v>-0.4425</v>
      </c>
      <c r="T77" s="162">
        <f t="array" ref="T77">INDEX(1000*disp[Rxx],MATCH(1,($C77=disp[Case])*(T$7=disp[Node]),0))</f>
        <v>1.2830000000000001</v>
      </c>
      <c r="U77" s="162">
        <f t="array" ref="U77">INDEX(1000*disp[Ryy],MATCH(1,($C77=disp[Case])*(U$7=disp[Node]),0))</f>
        <v>0.34820000000000001</v>
      </c>
      <c r="V77" s="162">
        <f t="array" ref="V77">INDEX(1000*disp[Rzz],MATCH(1,($C77=disp[Case])*(V$7=disp[Node]),0))</f>
        <v>-3.9509999999999997E-2</v>
      </c>
      <c r="W77" s="162">
        <f t="array" ref="W77">INDEX(1000*disp[Rxx],MATCH(1,($C77=disp[Case])*(W$7=disp[Node]),0))</f>
        <v>-1.1820000000000002</v>
      </c>
      <c r="X77" s="162">
        <f t="array" ref="X77">INDEX(1000*disp[Ryy],MATCH(1,($C77=disp[Case])*(X$7=disp[Node]),0))</f>
        <v>-0.11990000000000001</v>
      </c>
      <c r="Y77" s="162">
        <f t="array" ref="Y77">INDEX(1000*disp[Rzz],MATCH(1,($C77=disp[Case])*(Y$7=disp[Node]),0))</f>
        <v>0.44359999999999999</v>
      </c>
      <c r="Z77" s="162">
        <f t="array" ref="Z77">INDEX(1000*disp[Rxx],MATCH(1,($C77=disp[Case])*(Z$7=disp[Node]),0))</f>
        <v>1.28</v>
      </c>
      <c r="AA77" s="162">
        <f t="array" ref="AA77">INDEX(1000*disp[Ryy],MATCH(1,($C77=disp[Case])*(AA$7=disp[Node]),0))</f>
        <v>-0.36809999999999998</v>
      </c>
      <c r="AB77" s="162">
        <f t="array" ref="AB77">INDEX(1000*disp[Rzz],MATCH(1,($C77=disp[Case])*(AB$7=disp[Node]),0))</f>
        <v>4.3069999999999997E-2</v>
      </c>
    </row>
    <row r="78" spans="1:28" s="104" customFormat="1">
      <c r="A78" s="110" t="s">
        <v>103</v>
      </c>
      <c r="B78" s="110" t="s">
        <v>129</v>
      </c>
      <c r="C78" s="132" t="s">
        <v>171</v>
      </c>
      <c r="D78" s="111" t="str">
        <f>INDEX(cases[Name],MATCH(C78,cases[Case],0))</f>
        <v>Temp Comb 13-2</v>
      </c>
      <c r="E78" s="162">
        <f t="array" ref="E78">INDEX(1*disp[Ux],MATCH(1,($C78=disp[Case])*(E$7=disp[Node]),0))</f>
        <v>1.462E-12</v>
      </c>
      <c r="F78" s="162">
        <f t="array" ref="F78">INDEX(1*disp[Uy],MATCH(1,($C78=disp[Case])*(F$7=disp[Node]),0))</f>
        <v>8.1189999999999993E-11</v>
      </c>
      <c r="G78" s="162">
        <f t="array" ref="G78">INDEX(1*disp[Uz],MATCH(1,($C78=disp[Case])*(G$7=disp[Node]),0))</f>
        <v>7.0799999999999993E-7</v>
      </c>
      <c r="H78" s="162">
        <f t="array" ref="H78">INDEX(1*disp[Ux],MATCH(1,($C78=disp[Case])*(H$7=disp[Node]),0))</f>
        <v>8.5510000000000002</v>
      </c>
      <c r="I78" s="162">
        <f t="array" ref="I78">INDEX(1*disp[Uy],MATCH(1,($C78=disp[Case])*(I$7=disp[Node]),0))</f>
        <v>-1.986</v>
      </c>
      <c r="J78" s="162">
        <f t="array" ref="J78">INDEX(1*disp[Uz],MATCH(1,($C78=disp[Case])*(J$7=disp[Node]),0))</f>
        <v>-7.0849999999999997E-7</v>
      </c>
      <c r="K78" s="162">
        <f t="array" ref="K78">INDEX(1*disp[Ux],MATCH(1,($C78=disp[Case])*(K$7=disp[Node]),0))</f>
        <v>98.19</v>
      </c>
      <c r="L78" s="162">
        <f t="array" ref="L78">INDEX(1*disp[Uy],MATCH(1,($C78=disp[Case])*(L$7=disp[Node]),0))</f>
        <v>-8.1560000000000001E-11</v>
      </c>
      <c r="M78" s="162">
        <f t="array" ref="M78">INDEX(1*disp[Uz],MATCH(1,($C78=disp[Case])*(M$7=disp[Node]),0))</f>
        <v>-6.8010000000000006E-7</v>
      </c>
      <c r="N78" s="162">
        <f t="array" ref="N78">INDEX(1*disp[Ux],MATCH(1,($C78=disp[Case])*(N$7=disp[Node]),0))</f>
        <v>89.63</v>
      </c>
      <c r="O78" s="162">
        <f t="array" ref="O78">INDEX(1*disp[Uy],MATCH(1,($C78=disp[Case])*(O$7=disp[Node]),0))</f>
        <v>-1.9850000000000001</v>
      </c>
      <c r="P78" s="162">
        <f t="array" ref="P78">INDEX(1*disp[Uz],MATCH(1,($C78=disp[Case])*(P$7=disp[Node]),0))</f>
        <v>6.8059999999999999E-7</v>
      </c>
      <c r="Q78" s="162">
        <f t="array" ref="Q78">INDEX(1000*disp[Rxx],MATCH(1,($C78=disp[Case])*(Q$7=disp[Node]),0))</f>
        <v>-1.28</v>
      </c>
      <c r="R78" s="162">
        <f t="array" ref="R78">INDEX(1000*disp[Ryy],MATCH(1,($C78=disp[Case])*(R$7=disp[Node]),0))</f>
        <v>0.36849999999999999</v>
      </c>
      <c r="S78" s="162">
        <f t="array" ref="S78">INDEX(1000*disp[Rzz],MATCH(1,($C78=disp[Case])*(S$7=disp[Node]),0))</f>
        <v>4.376E-2</v>
      </c>
      <c r="T78" s="162">
        <f t="array" ref="T78">INDEX(1000*disp[Rxx],MATCH(1,($C78=disp[Case])*(T$7=disp[Node]),0))</f>
        <v>1.1820000000000002</v>
      </c>
      <c r="U78" s="162">
        <f t="array" ref="U78">INDEX(1000*disp[Ryy],MATCH(1,($C78=disp[Case])*(U$7=disp[Node]),0))</f>
        <v>0.1205</v>
      </c>
      <c r="V78" s="162">
        <f t="array" ref="V78">INDEX(1000*disp[Rzz],MATCH(1,($C78=disp[Case])*(V$7=disp[Node]),0))</f>
        <v>0.44419999999999998</v>
      </c>
      <c r="W78" s="162">
        <f t="array" ref="W78">INDEX(1000*disp[Rxx],MATCH(1,($C78=disp[Case])*(W$7=disp[Node]),0))</f>
        <v>-1.28</v>
      </c>
      <c r="X78" s="162">
        <f t="array" ref="X78">INDEX(1000*disp[Ryy],MATCH(1,($C78=disp[Case])*(X$7=disp[Node]),0))</f>
        <v>-0.36820000000000003</v>
      </c>
      <c r="Y78" s="162">
        <f t="array" ref="Y78">INDEX(1000*disp[Rzz],MATCH(1,($C78=disp[Case])*(Y$7=disp[Node]),0))</f>
        <v>-4.3580000000000001E-2</v>
      </c>
      <c r="Z78" s="162">
        <f t="array" ref="Z78">INDEX(1000*disp[Rxx],MATCH(1,($C78=disp[Case])*(Z$7=disp[Node]),0))</f>
        <v>1.1820000000000002</v>
      </c>
      <c r="AA78" s="162">
        <f t="array" ref="AA78">INDEX(1000*disp[Ryy],MATCH(1,($C78=disp[Case])*(AA$7=disp[Node]),0))</f>
        <v>-0.12039999999999999</v>
      </c>
      <c r="AB78" s="162">
        <f t="array" ref="AB78">INDEX(1000*disp[Rzz],MATCH(1,($C78=disp[Case])*(AB$7=disp[Node]),0))</f>
        <v>-0.44409999999999999</v>
      </c>
    </row>
    <row r="79" spans="1:28" s="104" customFormat="1">
      <c r="A79" s="110" t="s">
        <v>103</v>
      </c>
      <c r="B79" s="110" t="s">
        <v>129</v>
      </c>
      <c r="C79" s="132" t="s">
        <v>172</v>
      </c>
      <c r="D79" s="111" t="str">
        <f>INDEX(cases[Name],MATCH(C79,cases[Case],0))</f>
        <v>Temp Comb 14-1</v>
      </c>
      <c r="E79" s="162">
        <f t="array" ref="E79">INDEX(1*disp[Ux],MATCH(1,($C79=disp[Case])*(E$7=disp[Node]),0))</f>
        <v>2.122E-12</v>
      </c>
      <c r="F79" s="162">
        <f t="array" ref="F79">INDEX(1*disp[Uy],MATCH(1,($C79=disp[Case])*(F$7=disp[Node]),0))</f>
        <v>-1.4149999999999999E-11</v>
      </c>
      <c r="G79" s="162">
        <f t="array" ref="G79">INDEX(1*disp[Uz],MATCH(1,($C79=disp[Case])*(G$7=disp[Node]),0))</f>
        <v>2.6299999999999999E-5</v>
      </c>
      <c r="H79" s="162">
        <f t="array" ref="H79">INDEX(1*disp[Ux],MATCH(1,($C79=disp[Case])*(H$7=disp[Node]),0))</f>
        <v>-6.29</v>
      </c>
      <c r="I79" s="162">
        <f t="array" ref="I79">INDEX(1*disp[Uy],MATCH(1,($C79=disp[Case])*(I$7=disp[Node]),0))</f>
        <v>-10.34</v>
      </c>
      <c r="J79" s="162">
        <f t="array" ref="J79">INDEX(1*disp[Uz],MATCH(1,($C79=disp[Case])*(J$7=disp[Node]),0))</f>
        <v>-2.6299999999999999E-5</v>
      </c>
      <c r="K79" s="162">
        <f t="array" ref="K79">INDEX(1*disp[Ux],MATCH(1,($C79=disp[Case])*(K$7=disp[Node]),0))</f>
        <v>157.69999999999999</v>
      </c>
      <c r="L79" s="162">
        <f t="array" ref="L79">INDEX(1*disp[Uy],MATCH(1,($C79=disp[Case])*(L$7=disp[Node]),0))</f>
        <v>1.551E-11</v>
      </c>
      <c r="M79" s="162">
        <f t="array" ref="M79">INDEX(1*disp[Uz],MATCH(1,($C79=disp[Case])*(M$7=disp[Node]),0))</f>
        <v>-2.6319999999999999E-5</v>
      </c>
      <c r="N79" s="162">
        <f t="array" ref="N79">INDEX(1*disp[Ux],MATCH(1,($C79=disp[Case])*(N$7=disp[Node]),0))</f>
        <v>164.1</v>
      </c>
      <c r="O79" s="162">
        <f t="array" ref="O79">INDEX(1*disp[Uy],MATCH(1,($C79=disp[Case])*(O$7=disp[Node]),0))</f>
        <v>-10.34</v>
      </c>
      <c r="P79" s="162">
        <f t="array" ref="P79">INDEX(1*disp[Uz],MATCH(1,($C79=disp[Case])*(P$7=disp[Node]),0))</f>
        <v>2.633E-5</v>
      </c>
      <c r="Q79" s="162">
        <f t="array" ref="Q79">INDEX(1000*disp[Rxx],MATCH(1,($C79=disp[Case])*(Q$7=disp[Node]),0))</f>
        <v>-1.071</v>
      </c>
      <c r="R79" s="162">
        <f t="array" ref="R79">INDEX(1000*disp[Ryy],MATCH(1,($C79=disp[Case])*(R$7=disp[Node]),0))</f>
        <v>4.5330000000000002E-2</v>
      </c>
      <c r="S79" s="162">
        <f t="array" ref="S79">INDEX(1000*disp[Rzz],MATCH(1,($C79=disp[Case])*(S$7=disp[Node]),0))</f>
        <v>-0.32670000000000005</v>
      </c>
      <c r="T79" s="162">
        <f t="array" ref="T79">INDEX(1000*disp[Rxx],MATCH(1,($C79=disp[Case])*(T$7=disp[Node]),0))</f>
        <v>1.143</v>
      </c>
      <c r="U79" s="162">
        <f t="array" ref="U79">INDEX(1000*disp[Ryy],MATCH(1,($C79=disp[Case])*(U$7=disp[Node]),0))</f>
        <v>0.2172</v>
      </c>
      <c r="V79" s="162">
        <f t="array" ref="V79">INDEX(1000*disp[Rzz],MATCH(1,($C79=disp[Case])*(V$7=disp[Node]),0))</f>
        <v>-3.4480000000000004E-2</v>
      </c>
      <c r="W79" s="162">
        <f t="array" ref="W79">INDEX(1000*disp[Rxx],MATCH(1,($C79=disp[Case])*(W$7=disp[Node]),0))</f>
        <v>-1.0669999999999999</v>
      </c>
      <c r="X79" s="162">
        <f t="array" ref="X79">INDEX(1000*disp[Ryy],MATCH(1,($C79=disp[Case])*(X$7=disp[Node]),0))</f>
        <v>-4.5519999999999998E-2</v>
      </c>
      <c r="Y79" s="162">
        <f t="array" ref="Y79">INDEX(1000*disp[Rzz],MATCH(1,($C79=disp[Case])*(Y$7=disp[Node]),0))</f>
        <v>0.32769999999999988</v>
      </c>
      <c r="Z79" s="162">
        <f t="array" ref="Z79">INDEX(1000*disp[Rxx],MATCH(1,($C79=disp[Case])*(Z$7=disp[Node]),0))</f>
        <v>1.141</v>
      </c>
      <c r="AA79" s="162">
        <f t="array" ref="AA79">INDEX(1000*disp[Ryy],MATCH(1,($C79=disp[Case])*(AA$7=disp[Node]),0))</f>
        <v>-0.23169999999999999</v>
      </c>
      <c r="AB79" s="162">
        <f t="array" ref="AB79">INDEX(1000*disp[Rzz],MATCH(1,($C79=disp[Case])*(AB$7=disp[Node]),0))</f>
        <v>3.7559999999999996E-2</v>
      </c>
    </row>
    <row r="80" spans="1:28" s="104" customFormat="1">
      <c r="A80" s="110" t="s">
        <v>103</v>
      </c>
      <c r="B80" s="110" t="s">
        <v>129</v>
      </c>
      <c r="C80" s="132" t="s">
        <v>173</v>
      </c>
      <c r="D80" s="111" t="str">
        <f>INDEX(cases[Name],MATCH(C80,cases[Case],0))</f>
        <v>Temp Comb 14-2</v>
      </c>
      <c r="E80" s="162">
        <f t="array" ref="E80">INDEX(1*disp[Ux],MATCH(1,($C80=disp[Case])*(E$7=disp[Node]),0))</f>
        <v>2.2650000000000001E-12</v>
      </c>
      <c r="F80" s="162">
        <f t="array" ref="F80">INDEX(1*disp[Uy],MATCH(1,($C80=disp[Case])*(F$7=disp[Node]),0))</f>
        <v>8.6629999999999989E-11</v>
      </c>
      <c r="G80" s="162">
        <f t="array" ref="G80">INDEX(1*disp[Uz],MATCH(1,($C80=disp[Case])*(G$7=disp[Node]),0))</f>
        <v>4.2870000000000002E-7</v>
      </c>
      <c r="H80" s="162">
        <f t="array" ref="H80">INDEX(1*disp[Ux],MATCH(1,($C80=disp[Case])*(H$7=disp[Node]),0))</f>
        <v>6.4129999999999994</v>
      </c>
      <c r="I80" s="162">
        <f t="array" ref="I80">INDEX(1*disp[Uy],MATCH(1,($C80=disp[Case])*(I$7=disp[Node]),0))</f>
        <v>-10.34</v>
      </c>
      <c r="J80" s="162">
        <f t="array" ref="J80">INDEX(1*disp[Uz],MATCH(1,($C80=disp[Case])*(J$7=disp[Node]),0))</f>
        <v>-4.3230000000000003E-7</v>
      </c>
      <c r="K80" s="162">
        <f t="array" ref="K80">INDEX(1*disp[Ux],MATCH(1,($C80=disp[Case])*(K$7=disp[Node]),0))</f>
        <v>170.5</v>
      </c>
      <c r="L80" s="162">
        <f t="array" ref="L80">INDEX(1*disp[Uy],MATCH(1,($C80=disp[Case])*(L$7=disp[Node]),0))</f>
        <v>-8.6119999999999996E-11</v>
      </c>
      <c r="M80" s="162">
        <f t="array" ref="M80">INDEX(1*disp[Uz],MATCH(1,($C80=disp[Case])*(M$7=disp[Node]),0))</f>
        <v>-4.0740000000000001E-7</v>
      </c>
      <c r="N80" s="162">
        <f t="array" ref="N80">INDEX(1*disp[Ux],MATCH(1,($C80=disp[Case])*(N$7=disp[Node]),0))</f>
        <v>164.1</v>
      </c>
      <c r="O80" s="162">
        <f t="array" ref="O80">INDEX(1*disp[Uy],MATCH(1,($C80=disp[Case])*(O$7=disp[Node]),0))</f>
        <v>-10.34</v>
      </c>
      <c r="P80" s="162">
        <f t="array" ref="P80">INDEX(1*disp[Uz],MATCH(1,($C80=disp[Case])*(P$7=disp[Node]),0))</f>
        <v>4.1100000000000001E-7</v>
      </c>
      <c r="Q80" s="162">
        <f t="array" ref="Q80">INDEX(1000*disp[Rxx],MATCH(1,($C80=disp[Case])*(Q$7=disp[Node]),0))</f>
        <v>-1.141</v>
      </c>
      <c r="R80" s="162">
        <f t="array" ref="R80">INDEX(1000*disp[Ryy],MATCH(1,($C80=disp[Case])*(R$7=disp[Node]),0))</f>
        <v>0.23240000000000002</v>
      </c>
      <c r="S80" s="162">
        <f t="array" ref="S80">INDEX(1000*disp[Rzz],MATCH(1,($C80=disp[Case])*(S$7=disp[Node]),0))</f>
        <v>3.7920000000000002E-2</v>
      </c>
      <c r="T80" s="162">
        <f t="array" ref="T80">INDEX(1000*disp[Rxx],MATCH(1,($C80=disp[Case])*(T$7=disp[Node]),0))</f>
        <v>1.0669999999999999</v>
      </c>
      <c r="U80" s="162">
        <f t="array" ref="U80">INDEX(1000*disp[Ryy],MATCH(1,($C80=disp[Case])*(U$7=disp[Node]),0))</f>
        <v>4.6400000000000004E-2</v>
      </c>
      <c r="V80" s="162">
        <f t="array" ref="V80">INDEX(1000*disp[Rzz],MATCH(1,($C80=disp[Case])*(V$7=disp[Node]),0))</f>
        <v>0.32830000000000004</v>
      </c>
      <c r="W80" s="162">
        <f t="array" ref="W80">INDEX(1000*disp[Rxx],MATCH(1,($C80=disp[Case])*(W$7=disp[Node]),0))</f>
        <v>-1.141</v>
      </c>
      <c r="X80" s="162">
        <f t="array" ref="X80">INDEX(1000*disp[Ryy],MATCH(1,($C80=disp[Case])*(X$7=disp[Node]),0))</f>
        <v>-0.23180000000000001</v>
      </c>
      <c r="Y80" s="162">
        <f t="array" ref="Y80">INDEX(1000*disp[Rzz],MATCH(1,($C80=disp[Case])*(Y$7=disp[Node]),0))</f>
        <v>-3.7700000000000004E-2</v>
      </c>
      <c r="Z80" s="162">
        <f t="array" ref="Z80">INDEX(1000*disp[Rxx],MATCH(1,($C80=disp[Case])*(Z$7=disp[Node]),0))</f>
        <v>1.0679999999999998</v>
      </c>
      <c r="AA80" s="162">
        <f t="array" ref="AA80">INDEX(1000*disp[Ryy],MATCH(1,($C80=disp[Case])*(AA$7=disp[Node]),0))</f>
        <v>-4.5909999999999999E-2</v>
      </c>
      <c r="AB80" s="162">
        <f t="array" ref="AB80">INDEX(1000*disp[Rzz],MATCH(1,($C80=disp[Case])*(AB$7=disp[Node]),0))</f>
        <v>-0.32779999999999998</v>
      </c>
    </row>
    <row r="81" spans="1:28" s="104" customFormat="1">
      <c r="A81" s="110" t="s">
        <v>103</v>
      </c>
      <c r="B81" s="110" t="s">
        <v>129</v>
      </c>
      <c r="C81" s="132" t="s">
        <v>174</v>
      </c>
      <c r="D81" s="111" t="str">
        <f>INDEX(cases[Name],MATCH(C81,cases[Case],0))</f>
        <v>Temp Bear Individual Case 1: uniform cont.</v>
      </c>
      <c r="E81" s="162">
        <f t="array" ref="E81">INDEX(1*disp[Ux],MATCH(1,($C81=disp[Case])*(E$7=disp[Node]),0))</f>
        <v>-1.0220000000000001E-12</v>
      </c>
      <c r="F81" s="162">
        <f t="array" ref="F81">INDEX(1*disp[Uy],MATCH(1,($C81=disp[Case])*(F$7=disp[Node]),0))</f>
        <v>-4.6610000000000001E-11</v>
      </c>
      <c r="G81" s="162">
        <f t="array" ref="G81">INDEX(1*disp[Uz],MATCH(1,($C81=disp[Case])*(G$7=disp[Node]),0))</f>
        <v>1.8939999999999999E-7</v>
      </c>
      <c r="H81" s="162">
        <f t="array" ref="H81">INDEX(1*disp[Ux],MATCH(1,($C81=disp[Case])*(H$7=disp[Node]),0))</f>
        <v>9.4939999999999996E-5</v>
      </c>
      <c r="I81" s="162">
        <f t="array" ref="I81">INDEX(1*disp[Uy],MATCH(1,($C81=disp[Case])*(I$7=disp[Node]),0))</f>
        <v>16.399999999999999</v>
      </c>
      <c r="J81" s="162">
        <f t="array" ref="J81">INDEX(1*disp[Uz],MATCH(1,($C81=disp[Case])*(J$7=disp[Node]),0))</f>
        <v>-1.835E-7</v>
      </c>
      <c r="K81" s="162">
        <f t="array" ref="K81">INDEX(1*disp[Ux],MATCH(1,($C81=disp[Case])*(K$7=disp[Node]),0))</f>
        <v>-179.3</v>
      </c>
      <c r="L81" s="162">
        <f t="array" ref="L81">INDEX(1*disp[Uy],MATCH(1,($C81=disp[Case])*(L$7=disp[Node]),0))</f>
        <v>4.6760000000000002E-11</v>
      </c>
      <c r="M81" s="162">
        <f t="array" ref="M81">INDEX(1*disp[Uz],MATCH(1,($C81=disp[Case])*(M$7=disp[Node]),0))</f>
        <v>-1.9009999999999999E-7</v>
      </c>
      <c r="N81" s="162">
        <f t="array" ref="N81">INDEX(1*disp[Ux],MATCH(1,($C81=disp[Case])*(N$7=disp[Node]),0))</f>
        <v>-179.3</v>
      </c>
      <c r="O81" s="162">
        <f t="array" ref="O81">INDEX(1*disp[Uy],MATCH(1,($C81=disp[Case])*(O$7=disp[Node]),0))</f>
        <v>16.399999999999999</v>
      </c>
      <c r="P81" s="162">
        <f t="array" ref="P81">INDEX(1*disp[Uz],MATCH(1,($C81=disp[Case])*(P$7=disp[Node]),0))</f>
        <v>1.8409999999999999E-7</v>
      </c>
      <c r="Q81" s="162">
        <f t="array" ref="Q81">INDEX(1000*disp[Rxx],MATCH(1,($C81=disp[Case])*(Q$7=disp[Node]),0))</f>
        <v>0.33550000000000002</v>
      </c>
      <c r="R81" s="162">
        <f t="array" ref="R81">INDEX(1000*disp[Ryy],MATCH(1,($C81=disp[Case])*(R$7=disp[Node]),0))</f>
        <v>8.1500000000000003E-2</v>
      </c>
      <c r="S81" s="162">
        <f t="array" ref="S81">INDEX(1000*disp[Rzz],MATCH(1,($C81=disp[Case])*(S$7=disp[Node]),0))</f>
        <v>-9.4339999999999997E-3</v>
      </c>
      <c r="T81" s="162">
        <f t="array" ref="T81">INDEX(1000*disp[Rxx],MATCH(1,($C81=disp[Case])*(T$7=disp[Node]),0))</f>
        <v>-0.33550000000000002</v>
      </c>
      <c r="U81" s="162">
        <f t="array" ref="U81">INDEX(1000*disp[Ryy],MATCH(1,($C81=disp[Case])*(U$7=disp[Node]),0))</f>
        <v>8.1489999999999993E-2</v>
      </c>
      <c r="V81" s="162">
        <f t="array" ref="V81">INDEX(1000*disp[Rzz],MATCH(1,($C81=disp[Case])*(V$7=disp[Node]),0))</f>
        <v>8.9770000000000006E-3</v>
      </c>
      <c r="W81" s="162">
        <f t="array" ref="W81">INDEX(1000*disp[Rxx],MATCH(1,($C81=disp[Case])*(W$7=disp[Node]),0))</f>
        <v>0.33540000000000003</v>
      </c>
      <c r="X81" s="162">
        <f t="array" ref="X81">INDEX(1000*disp[Ryy],MATCH(1,($C81=disp[Case])*(X$7=disp[Node]),0))</f>
        <v>-8.2239999999999994E-2</v>
      </c>
      <c r="Y81" s="162">
        <f t="array" ref="Y81">INDEX(1000*disp[Rzz],MATCH(1,($C81=disp[Case])*(Y$7=disp[Node]),0))</f>
        <v>9.2860000000000009E-3</v>
      </c>
      <c r="Z81" s="162">
        <f t="array" ref="Z81">INDEX(1000*disp[Rxx],MATCH(1,($C81=disp[Case])*(Z$7=disp[Node]),0))</f>
        <v>-0.33540000000000003</v>
      </c>
      <c r="AA81" s="162">
        <f t="array" ref="AA81">INDEX(1000*disp[Ryy],MATCH(1,($C81=disp[Case])*(AA$7=disp[Node]),0))</f>
        <v>-8.2239999999999994E-2</v>
      </c>
      <c r="AB81" s="162">
        <f t="array" ref="AB81">INDEX(1000*disp[Rzz],MATCH(1,($C81=disp[Case])*(AB$7=disp[Node]),0))</f>
        <v>-9.7379999999999984E-3</v>
      </c>
    </row>
    <row r="82" spans="1:28" s="104" customFormat="1" ht="15" customHeight="1">
      <c r="A82" s="110" t="s">
        <v>103</v>
      </c>
      <c r="B82" s="110" t="s">
        <v>129</v>
      </c>
      <c r="C82" s="132" t="s">
        <v>175</v>
      </c>
      <c r="D82" s="111" t="str">
        <f>INDEX(cases[Name],MATCH(C82,cases[Case],0))</f>
        <v>Temp Bear Individual Case 1: uniform exp.</v>
      </c>
      <c r="E82" s="162">
        <f t="array" ref="E82">INDEX(1*disp[Ux],MATCH(1,($C82=disp[Case])*(E$7=disp[Node]),0))</f>
        <v>2.0100000000000001E-12</v>
      </c>
      <c r="F82" s="162">
        <f t="array" ref="F82">INDEX(1*disp[Uy],MATCH(1,($C82=disp[Case])*(F$7=disp[Node]),0))</f>
        <v>4.4290000000000003E-11</v>
      </c>
      <c r="G82" s="162">
        <f t="array" ref="G82">INDEX(1*disp[Uz],MATCH(1,($C82=disp[Case])*(G$7=disp[Node]),0))</f>
        <v>-1.7599999999999999E-7</v>
      </c>
      <c r="H82" s="162">
        <f t="array" ref="H82">INDEX(1*disp[Ux],MATCH(1,($C82=disp[Case])*(H$7=disp[Node]),0))</f>
        <v>-8.8209999999999997E-5</v>
      </c>
      <c r="I82" s="162">
        <f t="array" ref="I82">INDEX(1*disp[Uy],MATCH(1,($C82=disp[Case])*(I$7=disp[Node]),0))</f>
        <v>-15.23</v>
      </c>
      <c r="J82" s="162">
        <f t="array" ref="J82">INDEX(1*disp[Uz],MATCH(1,($C82=disp[Case])*(J$7=disp[Node]),0))</f>
        <v>1.705E-7</v>
      </c>
      <c r="K82" s="162">
        <f t="array" ref="K82">INDEX(1*disp[Ux],MATCH(1,($C82=disp[Case])*(K$7=disp[Node]),0))</f>
        <v>166.6</v>
      </c>
      <c r="L82" s="162">
        <f t="array" ref="L82">INDEX(1*disp[Uy],MATCH(1,($C82=disp[Case])*(L$7=disp[Node]),0))</f>
        <v>-4.2919999999999999E-11</v>
      </c>
      <c r="M82" s="162">
        <f t="array" ref="M82">INDEX(1*disp[Uz],MATCH(1,($C82=disp[Case])*(M$7=disp[Node]),0))</f>
        <v>1.7660000000000001E-7</v>
      </c>
      <c r="N82" s="162">
        <f t="array" ref="N82">INDEX(1*disp[Ux],MATCH(1,($C82=disp[Case])*(N$7=disp[Node]),0))</f>
        <v>166.6</v>
      </c>
      <c r="O82" s="162">
        <f t="array" ref="O82">INDEX(1*disp[Uy],MATCH(1,($C82=disp[Case])*(O$7=disp[Node]),0))</f>
        <v>-15.23</v>
      </c>
      <c r="P82" s="162">
        <f t="array" ref="P82">INDEX(1*disp[Uz],MATCH(1,($C82=disp[Case])*(P$7=disp[Node]),0))</f>
        <v>-1.7109999999999999E-7</v>
      </c>
      <c r="Q82" s="162">
        <f t="array" ref="Q82">INDEX(1000*disp[Rxx],MATCH(1,($C82=disp[Case])*(Q$7=disp[Node]),0))</f>
        <v>-0.31169999999999998</v>
      </c>
      <c r="R82" s="162">
        <f t="array" ref="R82">INDEX(1000*disp[Ryy],MATCH(1,($C82=disp[Case])*(R$7=disp[Node]),0))</f>
        <v>-7.5719999999999996E-2</v>
      </c>
      <c r="S82" s="162">
        <f t="array" ref="S82">INDEX(1000*disp[Rzz],MATCH(1,($C82=disp[Case])*(S$7=disp[Node]),0))</f>
        <v>8.7660000000000012E-3</v>
      </c>
      <c r="T82" s="162">
        <f t="array" ref="T82">INDEX(1000*disp[Rxx],MATCH(1,($C82=disp[Case])*(T$7=disp[Node]),0))</f>
        <v>0.31169999999999998</v>
      </c>
      <c r="U82" s="162">
        <f t="array" ref="U82">INDEX(1000*disp[Ryy],MATCH(1,($C82=disp[Case])*(U$7=disp[Node]),0))</f>
        <v>-7.5719999999999996E-2</v>
      </c>
      <c r="V82" s="162">
        <f t="array" ref="V82">INDEX(1000*disp[Rzz],MATCH(1,($C82=disp[Case])*(V$7=disp[Node]),0))</f>
        <v>-8.3409999999999995E-3</v>
      </c>
      <c r="W82" s="162">
        <f t="array" ref="W82">INDEX(1000*disp[Rxx],MATCH(1,($C82=disp[Case])*(W$7=disp[Node]),0))</f>
        <v>-0.31159999999999999</v>
      </c>
      <c r="X82" s="162">
        <f t="array" ref="X82">INDEX(1000*disp[Ryy],MATCH(1,($C82=disp[Case])*(X$7=disp[Node]),0))</f>
        <v>7.6409999999999992E-2</v>
      </c>
      <c r="Y82" s="162">
        <f t="array" ref="Y82">INDEX(1000*disp[Rzz],MATCH(1,($C82=disp[Case])*(Y$7=disp[Node]),0))</f>
        <v>-8.6280000000000003E-3</v>
      </c>
      <c r="Z82" s="162">
        <f t="array" ref="Z82">INDEX(1000*disp[Rxx],MATCH(1,($C82=disp[Case])*(Z$7=disp[Node]),0))</f>
        <v>0.31159999999999999</v>
      </c>
      <c r="AA82" s="162">
        <f t="array" ref="AA82">INDEX(1000*disp[Ryy],MATCH(1,($C82=disp[Case])*(AA$7=disp[Node]),0))</f>
        <v>7.6420000000000002E-2</v>
      </c>
      <c r="AB82" s="162">
        <f t="array" ref="AB82">INDEX(1000*disp[Rzz],MATCH(1,($C82=disp[Case])*(AB$7=disp[Node]),0))</f>
        <v>9.0479999999999988E-3</v>
      </c>
    </row>
    <row r="83" spans="1:28" s="104" customFormat="1">
      <c r="A83" s="110" t="s">
        <v>103</v>
      </c>
      <c r="B83" s="110" t="s">
        <v>129</v>
      </c>
      <c r="C83" s="132" t="s">
        <v>176</v>
      </c>
      <c r="D83" s="111" t="str">
        <f>INDEX(cases[Name],MATCH(C83,cases[Case],0))</f>
        <v>Temp Bear Individual Case 2: deck contr.</v>
      </c>
      <c r="E83" s="162">
        <f t="array" ref="E83">INDEX(1*disp[Ux],MATCH(1,($C83=disp[Case])*(E$7=disp[Node]),0))</f>
        <v>0</v>
      </c>
      <c r="F83" s="162">
        <f t="array" ref="F83">INDEX(1*disp[Uy],MATCH(1,($C83=disp[Case])*(F$7=disp[Node]),0))</f>
        <v>-4.0300000000000004E-12</v>
      </c>
      <c r="G83" s="162">
        <f t="array" ref="G83">INDEX(1*disp[Uz],MATCH(1,($C83=disp[Case])*(G$7=disp[Node]),0))</f>
        <v>-2.6679999999999998E-7</v>
      </c>
      <c r="H83" s="162">
        <f t="array" ref="H83">INDEX(1*disp[Ux],MATCH(1,($C83=disp[Case])*(H$7=disp[Node]),0))</f>
        <v>1.7650000000000001E-4</v>
      </c>
      <c r="I83" s="162">
        <f t="array" ref="I83">INDEX(1*disp[Uy],MATCH(1,($C83=disp[Case])*(I$7=disp[Node]),0))</f>
        <v>-1.2390000000000001</v>
      </c>
      <c r="J83" s="162">
        <f t="array" ref="J83">INDEX(1*disp[Uz],MATCH(1,($C83=disp[Case])*(J$7=disp[Node]),0))</f>
        <v>2.664E-7</v>
      </c>
      <c r="K83" s="162">
        <f t="array" ref="K83">INDEX(1*disp[Ux],MATCH(1,($C83=disp[Case])*(K$7=disp[Node]),0))</f>
        <v>-13.82</v>
      </c>
      <c r="L83" s="162">
        <f t="array" ref="L83">INDEX(1*disp[Uy],MATCH(1,($C83=disp[Case])*(L$7=disp[Node]),0))</f>
        <v>4.0039999999999987E-12</v>
      </c>
      <c r="M83" s="162">
        <f t="array" ref="M83">INDEX(1*disp[Uz],MATCH(1,($C83=disp[Case])*(M$7=disp[Node]),0))</f>
        <v>2.6689999999999999E-7</v>
      </c>
      <c r="N83" s="162">
        <f t="array" ref="N83">INDEX(1*disp[Ux],MATCH(1,($C83=disp[Case])*(N$7=disp[Node]),0))</f>
        <v>-13.82</v>
      </c>
      <c r="O83" s="162">
        <f t="array" ref="O83">INDEX(1*disp[Uy],MATCH(1,($C83=disp[Case])*(O$7=disp[Node]),0))</f>
        <v>-1.2390000000000001</v>
      </c>
      <c r="P83" s="162">
        <f t="array" ref="P83">INDEX(1*disp[Uz],MATCH(1,($C83=disp[Case])*(P$7=disp[Node]),0))</f>
        <v>-2.6650000000000001E-7</v>
      </c>
      <c r="Q83" s="162">
        <f t="array" ref="Q83">INDEX(1000*disp[Rxx],MATCH(1,($C83=disp[Case])*(Q$7=disp[Node]),0))</f>
        <v>0.45550000000000002</v>
      </c>
      <c r="R83" s="162">
        <f t="array" ref="R83">INDEX(1000*disp[Ryy],MATCH(1,($C83=disp[Case])*(R$7=disp[Node]),0))</f>
        <v>-5.432E-2</v>
      </c>
      <c r="S83" s="162">
        <f t="array" ref="S83">INDEX(1000*disp[Rzz],MATCH(1,($C83=disp[Case])*(S$7=disp[Node]),0))</f>
        <v>7.3630000000000001E-2</v>
      </c>
      <c r="T83" s="162">
        <f t="array" ref="T83">INDEX(1000*disp[Rxx],MATCH(1,($C83=disp[Case])*(T$7=disp[Node]),0))</f>
        <v>-0.45550000000000002</v>
      </c>
      <c r="U83" s="162">
        <f t="array" ref="U83">INDEX(1000*disp[Ryy],MATCH(1,($C83=disp[Case])*(U$7=disp[Node]),0))</f>
        <v>-5.4300000000000001E-2</v>
      </c>
      <c r="V83" s="162">
        <f t="array" ref="V83">INDEX(1000*disp[Rzz],MATCH(1,($C83=disp[Case])*(V$7=disp[Node]),0))</f>
        <v>-7.3640000000000011E-2</v>
      </c>
      <c r="W83" s="162">
        <f t="array" ref="W83">INDEX(1000*disp[Rxx],MATCH(1,($C83=disp[Case])*(W$7=disp[Node]),0))</f>
        <v>0.45550000000000002</v>
      </c>
      <c r="X83" s="162">
        <f t="array" ref="X83">INDEX(1000*disp[Ryy],MATCH(1,($C83=disp[Case])*(X$7=disp[Node]),0))</f>
        <v>5.4300000000000001E-2</v>
      </c>
      <c r="Y83" s="162">
        <f t="array" ref="Y83">INDEX(1000*disp[Rzz],MATCH(1,($C83=disp[Case])*(Y$7=disp[Node]),0))</f>
        <v>-7.3669999999999999E-2</v>
      </c>
      <c r="Z83" s="162">
        <f t="array" ref="Z83">INDEX(1000*disp[Rxx],MATCH(1,($C83=disp[Case])*(Z$7=disp[Node]),0))</f>
        <v>-0.45550000000000002</v>
      </c>
      <c r="AA83" s="162">
        <f t="array" ref="AA83">INDEX(1000*disp[Ryy],MATCH(1,($C83=disp[Case])*(AA$7=disp[Node]),0))</f>
        <v>5.432E-2</v>
      </c>
      <c r="AB83" s="162">
        <f t="array" ref="AB83">INDEX(1000*disp[Rzz],MATCH(1,($C83=disp[Case])*(AB$7=disp[Node]),0))</f>
        <v>7.3669999999999999E-2</v>
      </c>
    </row>
    <row r="84" spans="1:28" s="104" customFormat="1">
      <c r="A84" s="110" t="s">
        <v>103</v>
      </c>
      <c r="B84" s="110" t="s">
        <v>129</v>
      </c>
      <c r="C84" s="132" t="s">
        <v>177</v>
      </c>
      <c r="D84" s="111" t="str">
        <f>INDEX(cases[Name],MATCH(C84,cases[Case],0))</f>
        <v>Temp Bear Individual Case 2: deck exp.</v>
      </c>
      <c r="E84" s="162">
        <f t="array" ref="E84">INDEX(1*disp[Ux],MATCH(1,($C84=disp[Case])*(E$7=disp[Node]),0))</f>
        <v>0</v>
      </c>
      <c r="F84" s="162">
        <f t="array" ref="F84">INDEX(1*disp[Uy],MATCH(1,($C84=disp[Case])*(F$7=disp[Node]),0))</f>
        <v>9.9999999999999994E-12</v>
      </c>
      <c r="G84" s="162">
        <f t="array" ref="G84">INDEX(1*disp[Uz],MATCH(1,($C84=disp[Case])*(G$7=disp[Node]),0))</f>
        <v>6.6690000000000002E-7</v>
      </c>
      <c r="H84" s="162">
        <f t="array" ref="H84">INDEX(1*disp[Ux],MATCH(1,($C84=disp[Case])*(H$7=disp[Node]),0))</f>
        <v>-4.4119999999999999E-4</v>
      </c>
      <c r="I84" s="162">
        <f t="array" ref="I84">INDEX(1*disp[Uy],MATCH(1,($C84=disp[Case])*(I$7=disp[Node]),0))</f>
        <v>3.0979999999999999</v>
      </c>
      <c r="J84" s="162">
        <f t="array" ref="J84">INDEX(1*disp[Uz],MATCH(1,($C84=disp[Case])*(J$7=disp[Node]),0))</f>
        <v>-6.6599999999999996E-7</v>
      </c>
      <c r="K84" s="162">
        <f t="array" ref="K84">INDEX(1*disp[Ux],MATCH(1,($C84=disp[Case])*(K$7=disp[Node]),0))</f>
        <v>34.549999999999997</v>
      </c>
      <c r="L84" s="162">
        <f t="array" ref="L84">INDEX(1*disp[Uy],MATCH(1,($C84=disp[Case])*(L$7=disp[Node]),0))</f>
        <v>-1.011E-11</v>
      </c>
      <c r="M84" s="162">
        <f t="array" ref="M84">INDEX(1*disp[Uz],MATCH(1,($C84=disp[Case])*(M$7=disp[Node]),0))</f>
        <v>-6.6709999999999993E-7</v>
      </c>
      <c r="N84" s="162">
        <f t="array" ref="N84">INDEX(1*disp[Ux],MATCH(1,($C84=disp[Case])*(N$7=disp[Node]),0))</f>
        <v>34.549999999999997</v>
      </c>
      <c r="O84" s="162">
        <f t="array" ref="O84">INDEX(1*disp[Uy],MATCH(1,($C84=disp[Case])*(O$7=disp[Node]),0))</f>
        <v>3.0979999999999999</v>
      </c>
      <c r="P84" s="162">
        <f t="array" ref="P84">INDEX(1*disp[Uz],MATCH(1,($C84=disp[Case])*(P$7=disp[Node]),0))</f>
        <v>6.6620000000000008E-7</v>
      </c>
      <c r="Q84" s="162">
        <f t="array" ref="Q84">INDEX(1000*disp[Rxx],MATCH(1,($C84=disp[Case])*(Q$7=disp[Node]),0))</f>
        <v>-1.139</v>
      </c>
      <c r="R84" s="162">
        <f t="array" ref="R84">INDEX(1000*disp[Ryy],MATCH(1,($C84=disp[Case])*(R$7=disp[Node]),0))</f>
        <v>0.1358</v>
      </c>
      <c r="S84" s="162">
        <f t="array" ref="S84">INDEX(1000*disp[Rzz],MATCH(1,($C84=disp[Case])*(S$7=disp[Node]),0))</f>
        <v>-0.18410000000000001</v>
      </c>
      <c r="T84" s="162">
        <f t="array" ref="T84">INDEX(1000*disp[Rxx],MATCH(1,($C84=disp[Case])*(T$7=disp[Node]),0))</f>
        <v>1.139</v>
      </c>
      <c r="U84" s="162">
        <f t="array" ref="U84">INDEX(1000*disp[Ryy],MATCH(1,($C84=disp[Case])*(U$7=disp[Node]),0))</f>
        <v>0.13569999999999999</v>
      </c>
      <c r="V84" s="162">
        <f t="array" ref="V84">INDEX(1000*disp[Rzz],MATCH(1,($C84=disp[Case])*(V$7=disp[Node]),0))</f>
        <v>0.18410000000000001</v>
      </c>
      <c r="W84" s="162">
        <f t="array" ref="W84">INDEX(1000*disp[Rxx],MATCH(1,($C84=disp[Case])*(W$7=disp[Node]),0))</f>
        <v>-1.139</v>
      </c>
      <c r="X84" s="162">
        <f t="array" ref="X84">INDEX(1000*disp[Ryy],MATCH(1,($C84=disp[Case])*(X$7=disp[Node]),0))</f>
        <v>-0.13569999999999999</v>
      </c>
      <c r="Y84" s="162">
        <f t="array" ref="Y84">INDEX(1000*disp[Rzz],MATCH(1,($C84=disp[Case])*(Y$7=disp[Node]),0))</f>
        <v>0.1842</v>
      </c>
      <c r="Z84" s="162">
        <f t="array" ref="Z84">INDEX(1000*disp[Rxx],MATCH(1,($C84=disp[Case])*(Z$7=disp[Node]),0))</f>
        <v>1.139</v>
      </c>
      <c r="AA84" s="162">
        <f t="array" ref="AA84">INDEX(1000*disp[Ryy],MATCH(1,($C84=disp[Case])*(AA$7=disp[Node]),0))</f>
        <v>-0.1358</v>
      </c>
      <c r="AB84" s="162">
        <f t="array" ref="AB84">INDEX(1000*disp[Rzz],MATCH(1,($C84=disp[Case])*(AB$7=disp[Node]),0))</f>
        <v>-0.1842</v>
      </c>
    </row>
    <row r="85" spans="1:28" s="104" customFormat="1">
      <c r="A85" s="110" t="s">
        <v>103</v>
      </c>
      <c r="B85" s="110" t="s">
        <v>129</v>
      </c>
      <c r="C85" s="132" t="s">
        <v>178</v>
      </c>
      <c r="D85" s="111" t="str">
        <f>INDEX(cases[Name],MATCH(C85,cases[Case],0))</f>
        <v>Temp Bear Individual Case 3: arch vert. grad. exp.</v>
      </c>
      <c r="E85" s="162">
        <f t="array" ref="E85">INDEX(1*disp[Ux],MATCH(1,($C85=disp[Case])*(E$7=disp[Node]),0))</f>
        <v>0</v>
      </c>
      <c r="F85" s="162">
        <f t="array" ref="F85">INDEX(1*disp[Uy],MATCH(1,($C85=disp[Case])*(F$7=disp[Node]),0))</f>
        <v>0</v>
      </c>
      <c r="G85" s="162">
        <f t="array" ref="G85">INDEX(1*disp[Uz],MATCH(1,($C85=disp[Case])*(G$7=disp[Node]),0))</f>
        <v>-2.35E-7</v>
      </c>
      <c r="H85" s="162">
        <f t="array" ref="H85">INDEX(1*disp[Ux],MATCH(1,($C85=disp[Case])*(H$7=disp[Node]),0))</f>
        <v>4.1359999999999997E-5</v>
      </c>
      <c r="I85" s="162">
        <f t="array" ref="I85">INDEX(1*disp[Uy],MATCH(1,($C85=disp[Case])*(I$7=disp[Node]),0))</f>
        <v>2.8639999999999999E-2</v>
      </c>
      <c r="J85" s="162">
        <f t="array" ref="J85">INDEX(1*disp[Uz],MATCH(1,($C85=disp[Case])*(J$7=disp[Node]),0))</f>
        <v>2.3510000000000001E-7</v>
      </c>
      <c r="K85" s="162">
        <f t="array" ref="K85">INDEX(1*disp[Ux],MATCH(1,($C85=disp[Case])*(K$7=disp[Node]),0))</f>
        <v>-1.8280000000000001</v>
      </c>
      <c r="L85" s="162">
        <f t="array" ref="L85">INDEX(1*disp[Uy],MATCH(1,($C85=disp[Case])*(L$7=disp[Node]),0))</f>
        <v>0</v>
      </c>
      <c r="M85" s="162">
        <f t="array" ref="M85">INDEX(1*disp[Uz],MATCH(1,($C85=disp[Case])*(M$7=disp[Node]),0))</f>
        <v>2.35E-7</v>
      </c>
      <c r="N85" s="162">
        <f t="array" ref="N85">INDEX(1*disp[Ux],MATCH(1,($C85=disp[Case])*(N$7=disp[Node]),0))</f>
        <v>-1.8280000000000001</v>
      </c>
      <c r="O85" s="162">
        <f t="array" ref="O85">INDEX(1*disp[Uy],MATCH(1,($C85=disp[Case])*(O$7=disp[Node]),0))</f>
        <v>2.8639999999999999E-2</v>
      </c>
      <c r="P85" s="162">
        <f t="array" ref="P85">INDEX(1*disp[Uz],MATCH(1,($C85=disp[Case])*(P$7=disp[Node]),0))</f>
        <v>-2.3519999999999999E-7</v>
      </c>
      <c r="Q85" s="162">
        <f t="array" ref="Q85">INDEX(1000*disp[Rxx],MATCH(1,($C85=disp[Case])*(Q$7=disp[Node]),0))</f>
        <v>-1.2710000000000001E-2</v>
      </c>
      <c r="R85" s="162">
        <f t="array" ref="R85">INDEX(1000*disp[Ryy],MATCH(1,($C85=disp[Case])*(R$7=disp[Node]),0))</f>
        <v>-0.25329999999999997</v>
      </c>
      <c r="S85" s="162">
        <f t="array" ref="S85">INDEX(1000*disp[Rzz],MATCH(1,($C85=disp[Case])*(S$7=disp[Node]),0))</f>
        <v>-6.3699999999999998E-3</v>
      </c>
      <c r="T85" s="162">
        <f t="array" ref="T85">INDEX(1000*disp[Rxx],MATCH(1,($C85=disp[Case])*(T$7=disp[Node]),0))</f>
        <v>1.2710000000000001E-2</v>
      </c>
      <c r="U85" s="162">
        <f t="array" ref="U85">INDEX(1000*disp[Ryy],MATCH(1,($C85=disp[Case])*(U$7=disp[Node]),0))</f>
        <v>-0.25329999999999997</v>
      </c>
      <c r="V85" s="162">
        <f t="array" ref="V85">INDEX(1000*disp[Rzz],MATCH(1,($C85=disp[Case])*(V$7=disp[Node]),0))</f>
        <v>6.378E-3</v>
      </c>
      <c r="W85" s="162">
        <f t="array" ref="W85">INDEX(1000*disp[Rxx],MATCH(1,($C85=disp[Case])*(W$7=disp[Node]),0))</f>
        <v>-1.2710000000000001E-2</v>
      </c>
      <c r="X85" s="162">
        <f t="array" ref="X85">INDEX(1000*disp[Ryy],MATCH(1,($C85=disp[Case])*(X$7=disp[Node]),0))</f>
        <v>0.25329999999999997</v>
      </c>
      <c r="Y85" s="162">
        <f t="array" ref="Y85">INDEX(1000*disp[Rzz],MATCH(1,($C85=disp[Case])*(Y$7=disp[Node]),0))</f>
        <v>6.3819999999999997E-3</v>
      </c>
      <c r="Z85" s="162">
        <f t="array" ref="Z85">INDEX(1000*disp[Rxx],MATCH(1,($C85=disp[Case])*(Z$7=disp[Node]),0))</f>
        <v>1.272E-2</v>
      </c>
      <c r="AA85" s="162">
        <f t="array" ref="AA85">INDEX(1000*disp[Ryy],MATCH(1,($C85=disp[Case])*(AA$7=disp[Node]),0))</f>
        <v>0.25329999999999997</v>
      </c>
      <c r="AB85" s="162">
        <f t="array" ref="AB85">INDEX(1000*disp[Rzz],MATCH(1,($C85=disp[Case])*(AB$7=disp[Node]),0))</f>
        <v>-6.3739999999999986E-3</v>
      </c>
    </row>
    <row r="86" spans="1:28" s="104" customFormat="1">
      <c r="A86" s="110" t="s">
        <v>103</v>
      </c>
      <c r="B86" s="110" t="s">
        <v>129</v>
      </c>
      <c r="C86" s="132" t="s">
        <v>179</v>
      </c>
      <c r="D86" s="111" t="str">
        <f>INDEX(cases[Name],MATCH(C86,cases[Case],0))</f>
        <v>Temp Bear Individual Case 3: arch vert. grad. contr.</v>
      </c>
      <c r="E86" s="162">
        <f t="array" ref="E86">INDEX(1*disp[Ux],MATCH(1,($C86=disp[Case])*(E$7=disp[Node]),0))</f>
        <v>0</v>
      </c>
      <c r="F86" s="162">
        <f t="array" ref="F86">INDEX(1*disp[Uy],MATCH(1,($C86=disp[Case])*(F$7=disp[Node]),0))</f>
        <v>0</v>
      </c>
      <c r="G86" s="162">
        <f t="array" ref="G86">INDEX(1*disp[Uz],MATCH(1,($C86=disp[Case])*(G$7=disp[Node]),0))</f>
        <v>2.35E-7</v>
      </c>
      <c r="H86" s="162">
        <f t="array" ref="H86">INDEX(1*disp[Ux],MATCH(1,($C86=disp[Case])*(H$7=disp[Node]),0))</f>
        <v>-4.1359999999999997E-5</v>
      </c>
      <c r="I86" s="162">
        <f t="array" ref="I86">INDEX(1*disp[Uy],MATCH(1,($C86=disp[Case])*(I$7=disp[Node]),0))</f>
        <v>-2.8639999999999999E-2</v>
      </c>
      <c r="J86" s="162">
        <f t="array" ref="J86">INDEX(1*disp[Uz],MATCH(1,($C86=disp[Case])*(J$7=disp[Node]),0))</f>
        <v>-2.3510000000000001E-7</v>
      </c>
      <c r="K86" s="162">
        <f t="array" ref="K86">INDEX(1*disp[Ux],MATCH(1,($C86=disp[Case])*(K$7=disp[Node]),0))</f>
        <v>1.8280000000000001</v>
      </c>
      <c r="L86" s="162">
        <f t="array" ref="L86">INDEX(1*disp[Uy],MATCH(1,($C86=disp[Case])*(L$7=disp[Node]),0))</f>
        <v>0</v>
      </c>
      <c r="M86" s="162">
        <f t="array" ref="M86">INDEX(1*disp[Uz],MATCH(1,($C86=disp[Case])*(M$7=disp[Node]),0))</f>
        <v>-2.35E-7</v>
      </c>
      <c r="N86" s="162">
        <f t="array" ref="N86">INDEX(1*disp[Ux],MATCH(1,($C86=disp[Case])*(N$7=disp[Node]),0))</f>
        <v>1.8280000000000001</v>
      </c>
      <c r="O86" s="162">
        <f t="array" ref="O86">INDEX(1*disp[Uy],MATCH(1,($C86=disp[Case])*(O$7=disp[Node]),0))</f>
        <v>-2.8639999999999999E-2</v>
      </c>
      <c r="P86" s="162">
        <f t="array" ref="P86">INDEX(1*disp[Uz],MATCH(1,($C86=disp[Case])*(P$7=disp[Node]),0))</f>
        <v>2.3519999999999999E-7</v>
      </c>
      <c r="Q86" s="162">
        <f t="array" ref="Q86">INDEX(1000*disp[Rxx],MATCH(1,($C86=disp[Case])*(Q$7=disp[Node]),0))</f>
        <v>1.2710000000000001E-2</v>
      </c>
      <c r="R86" s="162">
        <f t="array" ref="R86">INDEX(1000*disp[Ryy],MATCH(1,($C86=disp[Case])*(R$7=disp[Node]),0))</f>
        <v>0.25329999999999997</v>
      </c>
      <c r="S86" s="162">
        <f t="array" ref="S86">INDEX(1000*disp[Rzz],MATCH(1,($C86=disp[Case])*(S$7=disp[Node]),0))</f>
        <v>6.3699999999999998E-3</v>
      </c>
      <c r="T86" s="162">
        <f t="array" ref="T86">INDEX(1000*disp[Rxx],MATCH(1,($C86=disp[Case])*(T$7=disp[Node]),0))</f>
        <v>-1.2710000000000001E-2</v>
      </c>
      <c r="U86" s="162">
        <f t="array" ref="U86">INDEX(1000*disp[Ryy],MATCH(1,($C86=disp[Case])*(U$7=disp[Node]),0))</f>
        <v>0.25329999999999997</v>
      </c>
      <c r="V86" s="162">
        <f t="array" ref="V86">INDEX(1000*disp[Rzz],MATCH(1,($C86=disp[Case])*(V$7=disp[Node]),0))</f>
        <v>-6.378E-3</v>
      </c>
      <c r="W86" s="162">
        <f t="array" ref="W86">INDEX(1000*disp[Rxx],MATCH(1,($C86=disp[Case])*(W$7=disp[Node]),0))</f>
        <v>1.2710000000000001E-2</v>
      </c>
      <c r="X86" s="162">
        <f t="array" ref="X86">INDEX(1000*disp[Ryy],MATCH(1,($C86=disp[Case])*(X$7=disp[Node]),0))</f>
        <v>-0.25329999999999997</v>
      </c>
      <c r="Y86" s="162">
        <f t="array" ref="Y86">INDEX(1000*disp[Rzz],MATCH(1,($C86=disp[Case])*(Y$7=disp[Node]),0))</f>
        <v>-6.3819999999999997E-3</v>
      </c>
      <c r="Z86" s="162">
        <f t="array" ref="Z86">INDEX(1000*disp[Rxx],MATCH(1,($C86=disp[Case])*(Z$7=disp[Node]),0))</f>
        <v>-1.272E-2</v>
      </c>
      <c r="AA86" s="162">
        <f t="array" ref="AA86">INDEX(1000*disp[Ryy],MATCH(1,($C86=disp[Case])*(AA$7=disp[Node]),0))</f>
        <v>-0.25329999999999997</v>
      </c>
      <c r="AB86" s="162">
        <f t="array" ref="AB86">INDEX(1000*disp[Rzz],MATCH(1,($C86=disp[Case])*(AB$7=disp[Node]),0))</f>
        <v>6.3739999999999986E-3</v>
      </c>
    </row>
    <row r="87" spans="1:28" s="104" customFormat="1">
      <c r="A87" s="110" t="s">
        <v>103</v>
      </c>
      <c r="B87" s="110" t="s">
        <v>129</v>
      </c>
      <c r="C87" s="132" t="s">
        <v>180</v>
      </c>
      <c r="D87" s="111" t="str">
        <f>INDEX(cases[Name],MATCH(C87,cases[Case],0))</f>
        <v>Temp Bear Individual Case 4: arch hor. grad. west contr.</v>
      </c>
      <c r="E87" s="162">
        <f t="array" ref="E87">INDEX(1*disp[Ux],MATCH(1,($C87=disp[Case])*(E$7=disp[Node]),0))</f>
        <v>0</v>
      </c>
      <c r="F87" s="162">
        <f t="array" ref="F87">INDEX(1*disp[Uy],MATCH(1,($C87=disp[Case])*(F$7=disp[Node]),0))</f>
        <v>-2.2929999999999999E-11</v>
      </c>
      <c r="G87" s="162">
        <f t="array" ref="G87">INDEX(1*disp[Uz],MATCH(1,($C87=disp[Case])*(G$7=disp[Node]),0))</f>
        <v>3.9459999999999997E-8</v>
      </c>
      <c r="H87" s="162">
        <f t="array" ref="H87">INDEX(1*disp[Ux],MATCH(1,($C87=disp[Case])*(H$7=disp[Node]),0))</f>
        <v>-5.4330000000000003E-2</v>
      </c>
      <c r="I87" s="162">
        <f t="array" ref="I87">INDEX(1*disp[Uy],MATCH(1,($C87=disp[Case])*(I$7=disp[Node]),0))</f>
        <v>-3.9389999999999998E-3</v>
      </c>
      <c r="J87" s="162">
        <f t="array" ref="J87">INDEX(1*disp[Uz],MATCH(1,($C87=disp[Case])*(J$7=disp[Node]),0))</f>
        <v>-3.9279999999999998E-8</v>
      </c>
      <c r="K87" s="162">
        <f t="array" ref="K87">INDEX(1*disp[Ux],MATCH(1,($C87=disp[Case])*(K$7=disp[Node]),0))</f>
        <v>1.0269999999999999</v>
      </c>
      <c r="L87" s="162">
        <f t="array" ref="L87">INDEX(1*disp[Uy],MATCH(1,($C87=disp[Case])*(L$7=disp[Node]),0))</f>
        <v>2.272E-11</v>
      </c>
      <c r="M87" s="162">
        <f t="array" ref="M87">INDEX(1*disp[Uz],MATCH(1,($C87=disp[Case])*(M$7=disp[Node]),0))</f>
        <v>-7.7639999999999999E-8</v>
      </c>
      <c r="N87" s="162">
        <f t="array" ref="N87">INDEX(1*disp[Ux],MATCH(1,($C87=disp[Case])*(N$7=disp[Node]),0))</f>
        <v>1.0820000000000001</v>
      </c>
      <c r="O87" s="162">
        <f t="array" ref="O87">INDEX(1*disp[Uy],MATCH(1,($C87=disp[Case])*(O$7=disp[Node]),0))</f>
        <v>-4.5409999999999999E-3</v>
      </c>
      <c r="P87" s="162">
        <f t="array" ref="P87">INDEX(1*disp[Uz],MATCH(1,($C87=disp[Case])*(P$7=disp[Node]),0))</f>
        <v>7.7460000000000007E-8</v>
      </c>
      <c r="Q87" s="162">
        <f t="array" ref="Q87">INDEX(1000*disp[Rxx],MATCH(1,($C87=disp[Case])*(Q$7=disp[Node]),0))</f>
        <v>2.0580000000000001E-2</v>
      </c>
      <c r="R87" s="162">
        <f t="array" ref="R87">INDEX(1000*disp[Ryy],MATCH(1,($C87=disp[Case])*(R$7=disp[Node]),0))</f>
        <v>0.16039999999999999</v>
      </c>
      <c r="S87" s="162">
        <f t="array" ref="S87">INDEX(1000*disp[Rzz],MATCH(1,($C87=disp[Case])*(S$7=disp[Node]),0))</f>
        <v>-9.6959999999999998E-3</v>
      </c>
      <c r="T87" s="162">
        <f t="array" ref="T87">INDEX(1000*disp[Rxx],MATCH(1,($C87=disp[Case])*(T$7=disp[Node]),0))</f>
        <v>2.1780000000000001E-2</v>
      </c>
      <c r="U87" s="162">
        <f t="array" ref="U87">INDEX(1000*disp[Ryy],MATCH(1,($C87=disp[Case])*(U$7=disp[Node]),0))</f>
        <v>0.1583</v>
      </c>
      <c r="V87" s="162">
        <f t="array" ref="V87">INDEX(1000*disp[Rzz],MATCH(1,($C87=disp[Case])*(V$7=disp[Node]),0))</f>
        <v>-8.6400000000000001E-3</v>
      </c>
      <c r="W87" s="162">
        <f t="array" ref="W87">INDEX(1000*disp[Rxx],MATCH(1,($C87=disp[Case])*(W$7=disp[Node]),0))</f>
        <v>2.07E-2</v>
      </c>
      <c r="X87" s="162">
        <f t="array" ref="X87">INDEX(1000*disp[Ryy],MATCH(1,($C87=disp[Case])*(X$7=disp[Node]),0))</f>
        <v>-0.16039999999999999</v>
      </c>
      <c r="Y87" s="162">
        <f t="array" ref="Y87">INDEX(1000*disp[Rzz],MATCH(1,($C87=disp[Case])*(Y$7=disp[Node]),0))</f>
        <v>9.6910000000000017E-3</v>
      </c>
      <c r="Z87" s="162">
        <f t="array" ref="Z87">INDEX(1000*disp[Rxx],MATCH(1,($C87=disp[Case])*(Z$7=disp[Node]),0))</f>
        <v>2.1670000000000002E-2</v>
      </c>
      <c r="AA87" s="162">
        <f t="array" ref="AA87">INDEX(1000*disp[Ryy],MATCH(1,($C87=disp[Case])*(AA$7=disp[Node]),0))</f>
        <v>-0.1583</v>
      </c>
      <c r="AB87" s="162">
        <f t="array" ref="AB87">INDEX(1000*disp[Rzz],MATCH(1,($C87=disp[Case])*(AB$7=disp[Node]),0))</f>
        <v>8.6490000000000004E-3</v>
      </c>
    </row>
    <row r="88" spans="1:28" s="104" customFormat="1">
      <c r="A88" s="110" t="s">
        <v>103</v>
      </c>
      <c r="B88" s="110" t="s">
        <v>129</v>
      </c>
      <c r="C88" s="132" t="s">
        <v>181</v>
      </c>
      <c r="D88" s="111" t="str">
        <f>INDEX(cases[Name],MATCH(C88,cases[Case],0))</f>
        <v>Temp Bear Individual Case 4: arch hor. grad. west exp.</v>
      </c>
      <c r="E88" s="162">
        <f t="array" ref="E88">INDEX(1*disp[Ux],MATCH(1,($C88=disp[Case])*(E$7=disp[Node]),0))</f>
        <v>0</v>
      </c>
      <c r="F88" s="162">
        <f t="array" ref="F88">INDEX(1*disp[Uy],MATCH(1,($C88=disp[Case])*(F$7=disp[Node]),0))</f>
        <v>2.2929999999999999E-11</v>
      </c>
      <c r="G88" s="162">
        <f t="array" ref="G88">INDEX(1*disp[Uz],MATCH(1,($C88=disp[Case])*(G$7=disp[Node]),0))</f>
        <v>-3.9459999999999997E-8</v>
      </c>
      <c r="H88" s="162">
        <f t="array" ref="H88">INDEX(1*disp[Ux],MATCH(1,($C88=disp[Case])*(H$7=disp[Node]),0))</f>
        <v>5.4330000000000003E-2</v>
      </c>
      <c r="I88" s="162">
        <f t="array" ref="I88">INDEX(1*disp[Uy],MATCH(1,($C88=disp[Case])*(I$7=disp[Node]),0))</f>
        <v>3.9389999999999998E-3</v>
      </c>
      <c r="J88" s="162">
        <f t="array" ref="J88">INDEX(1*disp[Uz],MATCH(1,($C88=disp[Case])*(J$7=disp[Node]),0))</f>
        <v>3.9279999999999998E-8</v>
      </c>
      <c r="K88" s="162">
        <f t="array" ref="K88">INDEX(1*disp[Ux],MATCH(1,($C88=disp[Case])*(K$7=disp[Node]),0))</f>
        <v>-1.0269999999999999</v>
      </c>
      <c r="L88" s="162">
        <f t="array" ref="L88">INDEX(1*disp[Uy],MATCH(1,($C88=disp[Case])*(L$7=disp[Node]),0))</f>
        <v>-2.272E-11</v>
      </c>
      <c r="M88" s="162">
        <f t="array" ref="M88">INDEX(1*disp[Uz],MATCH(1,($C88=disp[Case])*(M$7=disp[Node]),0))</f>
        <v>7.7639999999999999E-8</v>
      </c>
      <c r="N88" s="162">
        <f t="array" ref="N88">INDEX(1*disp[Ux],MATCH(1,($C88=disp[Case])*(N$7=disp[Node]),0))</f>
        <v>-1.0820000000000001</v>
      </c>
      <c r="O88" s="162">
        <f t="array" ref="O88">INDEX(1*disp[Uy],MATCH(1,($C88=disp[Case])*(O$7=disp[Node]),0))</f>
        <v>4.5409999999999999E-3</v>
      </c>
      <c r="P88" s="162">
        <f t="array" ref="P88">INDEX(1*disp[Uz],MATCH(1,($C88=disp[Case])*(P$7=disp[Node]),0))</f>
        <v>-7.7460000000000007E-8</v>
      </c>
      <c r="Q88" s="162">
        <f t="array" ref="Q88">INDEX(1000*disp[Rxx],MATCH(1,($C88=disp[Case])*(Q$7=disp[Node]),0))</f>
        <v>-2.0580000000000001E-2</v>
      </c>
      <c r="R88" s="162">
        <f t="array" ref="R88">INDEX(1000*disp[Ryy],MATCH(1,($C88=disp[Case])*(R$7=disp[Node]),0))</f>
        <v>-0.16039999999999999</v>
      </c>
      <c r="S88" s="162">
        <f t="array" ref="S88">INDEX(1000*disp[Rzz],MATCH(1,($C88=disp[Case])*(S$7=disp[Node]),0))</f>
        <v>9.6959999999999998E-3</v>
      </c>
      <c r="T88" s="162">
        <f t="array" ref="T88">INDEX(1000*disp[Rxx],MATCH(1,($C88=disp[Case])*(T$7=disp[Node]),0))</f>
        <v>-2.1780000000000001E-2</v>
      </c>
      <c r="U88" s="162">
        <f t="array" ref="U88">INDEX(1000*disp[Ryy],MATCH(1,($C88=disp[Case])*(U$7=disp[Node]),0))</f>
        <v>-0.1583</v>
      </c>
      <c r="V88" s="162">
        <f t="array" ref="V88">INDEX(1000*disp[Rzz],MATCH(1,($C88=disp[Case])*(V$7=disp[Node]),0))</f>
        <v>8.6400000000000001E-3</v>
      </c>
      <c r="W88" s="162">
        <f t="array" ref="W88">INDEX(1000*disp[Rxx],MATCH(1,($C88=disp[Case])*(W$7=disp[Node]),0))</f>
        <v>-2.07E-2</v>
      </c>
      <c r="X88" s="162">
        <f t="array" ref="X88">INDEX(1000*disp[Ryy],MATCH(1,($C88=disp[Case])*(X$7=disp[Node]),0))</f>
        <v>0.16039999999999999</v>
      </c>
      <c r="Y88" s="162">
        <f t="array" ref="Y88">INDEX(1000*disp[Rzz],MATCH(1,($C88=disp[Case])*(Y$7=disp[Node]),0))</f>
        <v>-9.6910000000000017E-3</v>
      </c>
      <c r="Z88" s="162">
        <f t="array" ref="Z88">INDEX(1000*disp[Rxx],MATCH(1,($C88=disp[Case])*(Z$7=disp[Node]),0))</f>
        <v>-2.1670000000000002E-2</v>
      </c>
      <c r="AA88" s="162">
        <f t="array" ref="AA88">INDEX(1000*disp[Ryy],MATCH(1,($C88=disp[Case])*(AA$7=disp[Node]),0))</f>
        <v>0.1583</v>
      </c>
      <c r="AB88" s="162">
        <f t="array" ref="AB88">INDEX(1000*disp[Rzz],MATCH(1,($C88=disp[Case])*(AB$7=disp[Node]),0))</f>
        <v>-8.6490000000000004E-3</v>
      </c>
    </row>
    <row r="89" spans="1:28" s="104" customFormat="1">
      <c r="A89" s="110" t="s">
        <v>103</v>
      </c>
      <c r="B89" s="110" t="s">
        <v>129</v>
      </c>
      <c r="C89" s="132" t="s">
        <v>182</v>
      </c>
      <c r="D89" s="111" t="str">
        <f>INDEX(cases[Name],MATCH(C89,cases[Case],0))</f>
        <v>Temp Bear Individual Case 4: arch hor. grad. east contr.</v>
      </c>
      <c r="E89" s="162">
        <f t="array" ref="E89">INDEX(1*disp[Ux],MATCH(1,($C89=disp[Case])*(E$7=disp[Node]),0))</f>
        <v>0</v>
      </c>
      <c r="F89" s="162">
        <f t="array" ref="F89">INDEX(1*disp[Uy],MATCH(1,($C89=disp[Case])*(F$7=disp[Node]),0))</f>
        <v>2.303E-11</v>
      </c>
      <c r="G89" s="162">
        <f t="array" ref="G89">INDEX(1*disp[Uz],MATCH(1,($C89=disp[Case])*(G$7=disp[Node]),0))</f>
        <v>1.053E-7</v>
      </c>
      <c r="H89" s="162">
        <f t="array" ref="H89">INDEX(1*disp[Ux],MATCH(1,($C89=disp[Case])*(H$7=disp[Node]),0))</f>
        <v>5.4300000000000001E-2</v>
      </c>
      <c r="I89" s="162">
        <f t="array" ref="I89">INDEX(1*disp[Uy],MATCH(1,($C89=disp[Case])*(I$7=disp[Node]),0))</f>
        <v>-4.5360000000000001E-3</v>
      </c>
      <c r="J89" s="162">
        <f t="array" ref="J89">INDEX(1*disp[Uz],MATCH(1,($C89=disp[Case])*(J$7=disp[Node]),0))</f>
        <v>-1.0509999999999999E-7</v>
      </c>
      <c r="K89" s="162">
        <f t="array" ref="K89">INDEX(1*disp[Ux],MATCH(1,($C89=disp[Case])*(K$7=disp[Node]),0))</f>
        <v>1.1359999999999999</v>
      </c>
      <c r="L89" s="162">
        <f t="array" ref="L89">INDEX(1*disp[Uy],MATCH(1,($C89=disp[Case])*(L$7=disp[Node]),0))</f>
        <v>-2.3000000000000001E-11</v>
      </c>
      <c r="M89" s="162">
        <f t="array" ref="M89">INDEX(1*disp[Uz],MATCH(1,($C89=disp[Case])*(M$7=disp[Node]),0))</f>
        <v>-6.7160000000000001E-8</v>
      </c>
      <c r="N89" s="162">
        <f t="array" ref="N89">INDEX(1*disp[Ux],MATCH(1,($C89=disp[Case])*(N$7=disp[Node]),0))</f>
        <v>1.0820000000000001</v>
      </c>
      <c r="O89" s="162">
        <f t="array" ref="O89">INDEX(1*disp[Uy],MATCH(1,($C89=disp[Case])*(O$7=disp[Node]),0))</f>
        <v>-3.9410000000000001E-3</v>
      </c>
      <c r="P89" s="162">
        <f t="array" ref="P89">INDEX(1*disp[Uz],MATCH(1,($C89=disp[Case])*(P$7=disp[Node]),0))</f>
        <v>6.6950000000000001E-8</v>
      </c>
      <c r="Q89" s="162">
        <f t="array" ref="Q89">INDEX(1000*disp[Rxx],MATCH(1,($C89=disp[Case])*(Q$7=disp[Node]),0))</f>
        <v>-2.1670000000000002E-2</v>
      </c>
      <c r="R89" s="162">
        <f t="array" ref="R89">INDEX(1000*disp[Ryy],MATCH(1,($C89=disp[Case])*(R$7=disp[Node]),0))</f>
        <v>0.1583</v>
      </c>
      <c r="S89" s="162">
        <f t="array" ref="S89">INDEX(1000*disp[Rzz],MATCH(1,($C89=disp[Case])*(S$7=disp[Node]),0))</f>
        <v>8.6449999999999999E-3</v>
      </c>
      <c r="T89" s="162">
        <f t="array" ref="T89">INDEX(1000*disp[Rxx],MATCH(1,($C89=disp[Case])*(T$7=disp[Node]),0))</f>
        <v>-2.069E-2</v>
      </c>
      <c r="U89" s="162">
        <f t="array" ref="U89">INDEX(1000*disp[Ryy],MATCH(1,($C89=disp[Case])*(U$7=disp[Node]),0))</f>
        <v>0.16039999999999999</v>
      </c>
      <c r="V89" s="162">
        <f t="array" ref="V89">INDEX(1000*disp[Rzz],MATCH(1,($C89=disp[Case])*(V$7=disp[Node]),0))</f>
        <v>9.6879999999999987E-3</v>
      </c>
      <c r="W89" s="162">
        <f t="array" ref="W89">INDEX(1000*disp[Rxx],MATCH(1,($C89=disp[Case])*(W$7=disp[Node]),0))</f>
        <v>-2.1780000000000001E-2</v>
      </c>
      <c r="X89" s="162">
        <f t="array" ref="X89">INDEX(1000*disp[Ryy],MATCH(1,($C89=disp[Case])*(X$7=disp[Node]),0))</f>
        <v>-0.1583</v>
      </c>
      <c r="Y89" s="162">
        <f t="array" ref="Y89">INDEX(1000*disp[Rzz],MATCH(1,($C89=disp[Case])*(Y$7=disp[Node]),0))</f>
        <v>-8.6429999999999996E-3</v>
      </c>
      <c r="Z89" s="162">
        <f t="array" ref="Z89">INDEX(1000*disp[Rxx],MATCH(1,($C89=disp[Case])*(Z$7=disp[Node]),0))</f>
        <v>-2.0580000000000001E-2</v>
      </c>
      <c r="AA89" s="162">
        <f t="array" ref="AA89">INDEX(1000*disp[Ryy],MATCH(1,($C89=disp[Case])*(AA$7=disp[Node]),0))</f>
        <v>-0.16039999999999999</v>
      </c>
      <c r="AB89" s="162">
        <f t="array" ref="AB89">INDEX(1000*disp[Rzz],MATCH(1,($C89=disp[Case])*(AB$7=disp[Node]),0))</f>
        <v>-9.7000000000000003E-3</v>
      </c>
    </row>
    <row r="90" spans="1:28" s="104" customFormat="1">
      <c r="A90" s="110" t="s">
        <v>103</v>
      </c>
      <c r="B90" s="110" t="s">
        <v>129</v>
      </c>
      <c r="C90" s="132" t="s">
        <v>183</v>
      </c>
      <c r="D90" s="111" t="str">
        <f>INDEX(cases[Name],MATCH(C90,cases[Case],0))</f>
        <v>Temp Bear Individual Case 4: arch hor. grad. east exp.</v>
      </c>
      <c r="E90" s="162">
        <f t="array" ref="E90">INDEX(1*disp[Ux],MATCH(1,($C90=disp[Case])*(E$7=disp[Node]),0))</f>
        <v>0</v>
      </c>
      <c r="F90" s="162">
        <f t="array" ref="F90">INDEX(1*disp[Uy],MATCH(1,($C90=disp[Case])*(F$7=disp[Node]),0))</f>
        <v>-2.303E-11</v>
      </c>
      <c r="G90" s="162">
        <f t="array" ref="G90">INDEX(1*disp[Uz],MATCH(1,($C90=disp[Case])*(G$7=disp[Node]),0))</f>
        <v>-1.053E-7</v>
      </c>
      <c r="H90" s="162">
        <f t="array" ref="H90">INDEX(1*disp[Ux],MATCH(1,($C90=disp[Case])*(H$7=disp[Node]),0))</f>
        <v>-5.4300000000000001E-2</v>
      </c>
      <c r="I90" s="162">
        <f t="array" ref="I90">INDEX(1*disp[Uy],MATCH(1,($C90=disp[Case])*(I$7=disp[Node]),0))</f>
        <v>4.5360000000000001E-3</v>
      </c>
      <c r="J90" s="162">
        <f t="array" ref="J90">INDEX(1*disp[Uz],MATCH(1,($C90=disp[Case])*(J$7=disp[Node]),0))</f>
        <v>1.0509999999999999E-7</v>
      </c>
      <c r="K90" s="162">
        <f t="array" ref="K90">INDEX(1*disp[Ux],MATCH(1,($C90=disp[Case])*(K$7=disp[Node]),0))</f>
        <v>-1.1359999999999999</v>
      </c>
      <c r="L90" s="162">
        <f t="array" ref="L90">INDEX(1*disp[Uy],MATCH(1,($C90=disp[Case])*(L$7=disp[Node]),0))</f>
        <v>2.3000000000000001E-11</v>
      </c>
      <c r="M90" s="162">
        <f t="array" ref="M90">INDEX(1*disp[Uz],MATCH(1,($C90=disp[Case])*(M$7=disp[Node]),0))</f>
        <v>6.7160000000000001E-8</v>
      </c>
      <c r="N90" s="162">
        <f t="array" ref="N90">INDEX(1*disp[Ux],MATCH(1,($C90=disp[Case])*(N$7=disp[Node]),0))</f>
        <v>-1.0820000000000001</v>
      </c>
      <c r="O90" s="162">
        <f t="array" ref="O90">INDEX(1*disp[Uy],MATCH(1,($C90=disp[Case])*(O$7=disp[Node]),0))</f>
        <v>3.9410000000000001E-3</v>
      </c>
      <c r="P90" s="162">
        <f t="array" ref="P90">INDEX(1*disp[Uz],MATCH(1,($C90=disp[Case])*(P$7=disp[Node]),0))</f>
        <v>-6.6950000000000001E-8</v>
      </c>
      <c r="Q90" s="162">
        <f t="array" ref="Q90">INDEX(1000*disp[Rxx],MATCH(1,($C90=disp[Case])*(Q$7=disp[Node]),0))</f>
        <v>2.1670000000000002E-2</v>
      </c>
      <c r="R90" s="162">
        <f t="array" ref="R90">INDEX(1000*disp[Ryy],MATCH(1,($C90=disp[Case])*(R$7=disp[Node]),0))</f>
        <v>-0.1583</v>
      </c>
      <c r="S90" s="162">
        <f t="array" ref="S90">INDEX(1000*disp[Rzz],MATCH(1,($C90=disp[Case])*(S$7=disp[Node]),0))</f>
        <v>-8.6449999999999999E-3</v>
      </c>
      <c r="T90" s="162">
        <f t="array" ref="T90">INDEX(1000*disp[Rxx],MATCH(1,($C90=disp[Case])*(T$7=disp[Node]),0))</f>
        <v>2.069E-2</v>
      </c>
      <c r="U90" s="162">
        <f t="array" ref="U90">INDEX(1000*disp[Ryy],MATCH(1,($C90=disp[Case])*(U$7=disp[Node]),0))</f>
        <v>-0.16039999999999999</v>
      </c>
      <c r="V90" s="162">
        <f t="array" ref="V90">INDEX(1000*disp[Rzz],MATCH(1,($C90=disp[Case])*(V$7=disp[Node]),0))</f>
        <v>-9.6879999999999987E-3</v>
      </c>
      <c r="W90" s="162">
        <f t="array" ref="W90">INDEX(1000*disp[Rxx],MATCH(1,($C90=disp[Case])*(W$7=disp[Node]),0))</f>
        <v>2.1780000000000001E-2</v>
      </c>
      <c r="X90" s="162">
        <f t="array" ref="X90">INDEX(1000*disp[Ryy],MATCH(1,($C90=disp[Case])*(X$7=disp[Node]),0))</f>
        <v>0.1583</v>
      </c>
      <c r="Y90" s="162">
        <f t="array" ref="Y90">INDEX(1000*disp[Rzz],MATCH(1,($C90=disp[Case])*(Y$7=disp[Node]),0))</f>
        <v>8.6429999999999996E-3</v>
      </c>
      <c r="Z90" s="162">
        <f t="array" ref="Z90">INDEX(1000*disp[Rxx],MATCH(1,($C90=disp[Case])*(Z$7=disp[Node]),0))</f>
        <v>2.0580000000000001E-2</v>
      </c>
      <c r="AA90" s="162">
        <f t="array" ref="AA90">INDEX(1000*disp[Ryy],MATCH(1,($C90=disp[Case])*(AA$7=disp[Node]),0))</f>
        <v>0.16039999999999999</v>
      </c>
      <c r="AB90" s="162">
        <f t="array" ref="AB90">INDEX(1000*disp[Rzz],MATCH(1,($C90=disp[Case])*(AB$7=disp[Node]),0))</f>
        <v>9.7000000000000003E-3</v>
      </c>
    </row>
    <row r="91" spans="1:28" s="104" customFormat="1">
      <c r="A91" s="110" t="s">
        <v>103</v>
      </c>
      <c r="B91" s="110" t="s">
        <v>129</v>
      </c>
      <c r="C91" s="132" t="s">
        <v>184</v>
      </c>
      <c r="D91" s="111" t="str">
        <f>INDEX(cases[Name],MATCH(C91,cases[Case],0))</f>
        <v>Temp Bear Individual Case 5: hangers contr.</v>
      </c>
      <c r="E91" s="162">
        <f t="array" ref="E91">INDEX(1*disp[Ux],MATCH(1,($C91=disp[Case])*(E$7=disp[Node]),0))</f>
        <v>0</v>
      </c>
      <c r="F91" s="162">
        <f t="array" ref="F91">INDEX(1*disp[Uy],MATCH(1,($C91=disp[Case])*(F$7=disp[Node]),0))</f>
        <v>0</v>
      </c>
      <c r="G91" s="162">
        <f t="array" ref="G91">INDEX(1*disp[Uz],MATCH(1,($C91=disp[Case])*(G$7=disp[Node]),0))</f>
        <v>4.4139999999999999E-9</v>
      </c>
      <c r="H91" s="162">
        <f t="array" ref="H91">INDEX(1*disp[Ux],MATCH(1,($C91=disp[Case])*(H$7=disp[Node]),0))</f>
        <v>-4.9639999999999994E-6</v>
      </c>
      <c r="I91" s="162">
        <f t="array" ref="I91">INDEX(1*disp[Uy],MATCH(1,($C91=disp[Case])*(I$7=disp[Node]),0))</f>
        <v>2.2910000000000001E-3</v>
      </c>
      <c r="J91" s="162">
        <f t="array" ref="J91">INDEX(1*disp[Uz],MATCH(1,($C91=disp[Case])*(J$7=disp[Node]),0))</f>
        <v>-4.4260000000000002E-9</v>
      </c>
      <c r="K91" s="162">
        <f t="array" ref="K91">INDEX(1*disp[Ux],MATCH(1,($C91=disp[Case])*(K$7=disp[Node]),0))</f>
        <v>-0.38669999999999999</v>
      </c>
      <c r="L91" s="162">
        <f t="array" ref="L91">INDEX(1*disp[Uy],MATCH(1,($C91=disp[Case])*(L$7=disp[Node]),0))</f>
        <v>0</v>
      </c>
      <c r="M91" s="162">
        <f t="array" ref="M91">INDEX(1*disp[Uz],MATCH(1,($C91=disp[Case])*(M$7=disp[Node]),0))</f>
        <v>-4.4120000000000001E-9</v>
      </c>
      <c r="N91" s="162">
        <f t="array" ref="N91">INDEX(1*disp[Ux],MATCH(1,($C91=disp[Case])*(N$7=disp[Node]),0))</f>
        <v>-0.38669999999999999</v>
      </c>
      <c r="O91" s="162">
        <f t="array" ref="O91">INDEX(1*disp[Uy],MATCH(1,($C91=disp[Case])*(O$7=disp[Node]),0))</f>
        <v>2.2910000000000001E-3</v>
      </c>
      <c r="P91" s="162">
        <f t="array" ref="P91">INDEX(1*disp[Uz],MATCH(1,($C91=disp[Case])*(P$7=disp[Node]),0))</f>
        <v>4.4239999999999996E-9</v>
      </c>
      <c r="Q91" s="162">
        <f t="array" ref="Q91">INDEX(1000*disp[Rxx],MATCH(1,($C91=disp[Case])*(Q$7=disp[Node]),0))</f>
        <v>-1.8139999999999999E-3</v>
      </c>
      <c r="R91" s="162">
        <f t="array" ref="R91">INDEX(1000*disp[Ryy],MATCH(1,($C91=disp[Case])*(R$7=disp[Node]),0))</f>
        <v>-5.0609999999999995E-2</v>
      </c>
      <c r="S91" s="162">
        <f t="array" ref="S91">INDEX(1000*disp[Rzz],MATCH(1,($C91=disp[Case])*(S$7=disp[Node]),0))</f>
        <v>-1.209E-3</v>
      </c>
      <c r="T91" s="162">
        <f t="array" ref="T91">INDEX(1000*disp[Rxx],MATCH(1,($C91=disp[Case])*(T$7=disp[Node]),0))</f>
        <v>1.8129999999999999E-3</v>
      </c>
      <c r="U91" s="162">
        <f t="array" ref="U91">INDEX(1000*disp[Ryy],MATCH(1,($C91=disp[Case])*(U$7=disp[Node]),0))</f>
        <v>-5.0609999999999995E-2</v>
      </c>
      <c r="V91" s="162">
        <f t="array" ref="V91">INDEX(1000*disp[Rzz],MATCH(1,($C91=disp[Case])*(V$7=disp[Node]),0))</f>
        <v>1.209E-3</v>
      </c>
      <c r="W91" s="162">
        <f t="array" ref="W91">INDEX(1000*disp[Rxx],MATCH(1,($C91=disp[Case])*(W$7=disp[Node]),0))</f>
        <v>-1.8129999999999999E-3</v>
      </c>
      <c r="X91" s="162">
        <f t="array" ref="X91">INDEX(1000*disp[Ryy],MATCH(1,($C91=disp[Case])*(X$7=disp[Node]),0))</f>
        <v>5.0609999999999995E-2</v>
      </c>
      <c r="Y91" s="162">
        <f t="array" ref="Y91">INDEX(1000*disp[Rzz],MATCH(1,($C91=disp[Case])*(Y$7=disp[Node]),0))</f>
        <v>1.209E-3</v>
      </c>
      <c r="Z91" s="162">
        <f t="array" ref="Z91">INDEX(1000*disp[Rxx],MATCH(1,($C91=disp[Case])*(Z$7=disp[Node]),0))</f>
        <v>1.8139999999999999E-3</v>
      </c>
      <c r="AA91" s="162">
        <f t="array" ref="AA91">INDEX(1000*disp[Ryy],MATCH(1,($C91=disp[Case])*(AA$7=disp[Node]),0))</f>
        <v>5.0609999999999995E-2</v>
      </c>
      <c r="AB91" s="162">
        <f t="array" ref="AB91">INDEX(1000*disp[Rzz],MATCH(1,($C91=disp[Case])*(AB$7=disp[Node]),0))</f>
        <v>-1.209E-3</v>
      </c>
    </row>
    <row r="92" spans="1:28" s="104" customFormat="1">
      <c r="A92" s="110" t="s">
        <v>103</v>
      </c>
      <c r="B92" s="110" t="s">
        <v>129</v>
      </c>
      <c r="C92" s="132" t="s">
        <v>185</v>
      </c>
      <c r="D92" s="111" t="str">
        <f>INDEX(cases[Name],MATCH(C92,cases[Case],0))</f>
        <v>Temp Bear Individual Case 5: hangers exp.</v>
      </c>
      <c r="E92" s="162">
        <f t="array" ref="E92">INDEX(1*disp[Ux],MATCH(1,($C92=disp[Case])*(E$7=disp[Node]),0))</f>
        <v>0</v>
      </c>
      <c r="F92" s="162">
        <f t="array" ref="F92">INDEX(1*disp[Uy],MATCH(1,($C92=disp[Case])*(F$7=disp[Node]),0))</f>
        <v>0</v>
      </c>
      <c r="G92" s="162">
        <f t="array" ref="G92">INDEX(1*disp[Uz],MATCH(1,($C92=disp[Case])*(G$7=disp[Node]),0))</f>
        <v>-4.4139999999999999E-9</v>
      </c>
      <c r="H92" s="162">
        <f t="array" ref="H92">INDEX(1*disp[Ux],MATCH(1,($C92=disp[Case])*(H$7=disp[Node]),0))</f>
        <v>4.9639999999999994E-6</v>
      </c>
      <c r="I92" s="162">
        <f t="array" ref="I92">INDEX(1*disp[Uy],MATCH(1,($C92=disp[Case])*(I$7=disp[Node]),0))</f>
        <v>-2.2910000000000001E-3</v>
      </c>
      <c r="J92" s="162">
        <f t="array" ref="J92">INDEX(1*disp[Uz],MATCH(1,($C92=disp[Case])*(J$7=disp[Node]),0))</f>
        <v>4.4260000000000002E-9</v>
      </c>
      <c r="K92" s="162">
        <f t="array" ref="K92">INDEX(1*disp[Ux],MATCH(1,($C92=disp[Case])*(K$7=disp[Node]),0))</f>
        <v>0.38669999999999999</v>
      </c>
      <c r="L92" s="162">
        <f t="array" ref="L92">INDEX(1*disp[Uy],MATCH(1,($C92=disp[Case])*(L$7=disp[Node]),0))</f>
        <v>0</v>
      </c>
      <c r="M92" s="162">
        <f t="array" ref="M92">INDEX(1*disp[Uz],MATCH(1,($C92=disp[Case])*(M$7=disp[Node]),0))</f>
        <v>4.4120000000000001E-9</v>
      </c>
      <c r="N92" s="162">
        <f t="array" ref="N92">INDEX(1*disp[Ux],MATCH(1,($C92=disp[Case])*(N$7=disp[Node]),0))</f>
        <v>0.38669999999999999</v>
      </c>
      <c r="O92" s="162">
        <f t="array" ref="O92">INDEX(1*disp[Uy],MATCH(1,($C92=disp[Case])*(O$7=disp[Node]),0))</f>
        <v>-2.2910000000000001E-3</v>
      </c>
      <c r="P92" s="162">
        <f t="array" ref="P92">INDEX(1*disp[Uz],MATCH(1,($C92=disp[Case])*(P$7=disp[Node]),0))</f>
        <v>-4.4239999999999996E-9</v>
      </c>
      <c r="Q92" s="162">
        <f t="array" ref="Q92">INDEX(1000*disp[Rxx],MATCH(1,($C92=disp[Case])*(Q$7=disp[Node]),0))</f>
        <v>1.8139999999999999E-3</v>
      </c>
      <c r="R92" s="162">
        <f t="array" ref="R92">INDEX(1000*disp[Ryy],MATCH(1,($C92=disp[Case])*(R$7=disp[Node]),0))</f>
        <v>5.0609999999999995E-2</v>
      </c>
      <c r="S92" s="162">
        <f t="array" ref="S92">INDEX(1000*disp[Rzz],MATCH(1,($C92=disp[Case])*(S$7=disp[Node]),0))</f>
        <v>1.209E-3</v>
      </c>
      <c r="T92" s="162">
        <f t="array" ref="T92">INDEX(1000*disp[Rxx],MATCH(1,($C92=disp[Case])*(T$7=disp[Node]),0))</f>
        <v>-1.8129999999999999E-3</v>
      </c>
      <c r="U92" s="162">
        <f t="array" ref="U92">INDEX(1000*disp[Ryy],MATCH(1,($C92=disp[Case])*(U$7=disp[Node]),0))</f>
        <v>5.0609999999999995E-2</v>
      </c>
      <c r="V92" s="162">
        <f t="array" ref="V92">INDEX(1000*disp[Rzz],MATCH(1,($C92=disp[Case])*(V$7=disp[Node]),0))</f>
        <v>-1.209E-3</v>
      </c>
      <c r="W92" s="162">
        <f t="array" ref="W92">INDEX(1000*disp[Rxx],MATCH(1,($C92=disp[Case])*(W$7=disp[Node]),0))</f>
        <v>1.8129999999999999E-3</v>
      </c>
      <c r="X92" s="162">
        <f t="array" ref="X92">INDEX(1000*disp[Ryy],MATCH(1,($C92=disp[Case])*(X$7=disp[Node]),0))</f>
        <v>-5.0609999999999995E-2</v>
      </c>
      <c r="Y92" s="162">
        <f t="array" ref="Y92">INDEX(1000*disp[Rzz],MATCH(1,($C92=disp[Case])*(Y$7=disp[Node]),0))</f>
        <v>-1.209E-3</v>
      </c>
      <c r="Z92" s="162">
        <f t="array" ref="Z92">INDEX(1000*disp[Rxx],MATCH(1,($C92=disp[Case])*(Z$7=disp[Node]),0))</f>
        <v>-1.8139999999999999E-3</v>
      </c>
      <c r="AA92" s="162">
        <f t="array" ref="AA92">INDEX(1000*disp[Ryy],MATCH(1,($C92=disp[Case])*(AA$7=disp[Node]),0))</f>
        <v>-5.0609999999999995E-2</v>
      </c>
      <c r="AB92" s="162">
        <f t="array" ref="AB92">INDEX(1000*disp[Rzz],MATCH(1,($C92=disp[Case])*(AB$7=disp[Node]),0))</f>
        <v>1.209E-3</v>
      </c>
    </row>
    <row r="93" spans="1:28" s="104" customFormat="1">
      <c r="A93" s="110" t="s">
        <v>103</v>
      </c>
      <c r="B93" s="110" t="s">
        <v>129</v>
      </c>
      <c r="C93" s="132" t="s">
        <v>186</v>
      </c>
      <c r="D93" s="111" t="str">
        <f>INDEX(cases[Name],MATCH(C93,cases[Case],0))</f>
        <v>Temp Bear Individual Case 6: hor. grad. west +5</v>
      </c>
      <c r="E93" s="162">
        <f t="array" ref="E93">INDEX(1*disp[Ux],MATCH(1,($C93=disp[Case])*(E$7=disp[Node]),0))</f>
        <v>0</v>
      </c>
      <c r="F93" s="162">
        <f t="array" ref="F93">INDEX(1*disp[Uy],MATCH(1,($C93=disp[Case])*(F$7=disp[Node]),0))</f>
        <v>-7.5410000000000001E-11</v>
      </c>
      <c r="G93" s="162">
        <f t="array" ref="G93">INDEX(1*disp[Uz],MATCH(1,($C93=disp[Case])*(G$7=disp[Node]),0))</f>
        <v>3.4589999999999999E-5</v>
      </c>
      <c r="H93" s="162">
        <f t="array" ref="H93">INDEX(1*disp[Ux],MATCH(1,($C93=disp[Case])*(H$7=disp[Node]),0))</f>
        <v>-8.386000000000001</v>
      </c>
      <c r="I93" s="162">
        <f t="array" ref="I93">INDEX(1*disp[Uy],MATCH(1,($C93=disp[Case])*(I$7=disp[Node]),0))</f>
        <v>-0.876</v>
      </c>
      <c r="J93" s="162">
        <f t="array" ref="J93">INDEX(1*disp[Uz],MATCH(1,($C93=disp[Case])*(J$7=disp[Node]),0))</f>
        <v>-3.4589999999999999E-5</v>
      </c>
      <c r="K93" s="162">
        <f t="array" ref="K93">INDEX(1*disp[Ux],MATCH(1,($C93=disp[Case])*(K$7=disp[Node]),0))</f>
        <v>0.5837</v>
      </c>
      <c r="L93" s="162">
        <f t="array" ref="L93">INDEX(1*disp[Uy],MATCH(1,($C93=disp[Case])*(L$7=disp[Node]),0))</f>
        <v>7.5890000000000009E-11</v>
      </c>
      <c r="M93" s="162">
        <f t="array" ref="M93">INDEX(1*disp[Uz],MATCH(1,($C93=disp[Case])*(M$7=disp[Node]),0))</f>
        <v>-3.4610000000000002E-5</v>
      </c>
      <c r="N93" s="162">
        <f t="array" ref="N93">INDEX(1*disp[Ux],MATCH(1,($C93=disp[Case])*(N$7=disp[Node]),0))</f>
        <v>9.1199999999999992</v>
      </c>
      <c r="O93" s="162">
        <f t="array" ref="O93">INDEX(1*disp[Uy],MATCH(1,($C93=disp[Case])*(O$7=disp[Node]),0))</f>
        <v>-0.88129999999999997</v>
      </c>
      <c r="P93" s="162">
        <f t="array" ref="P93">INDEX(1*disp[Uz],MATCH(1,($C93=disp[Case])*(P$7=disp[Node]),0))</f>
        <v>3.4610000000000002E-5</v>
      </c>
      <c r="Q93" s="162">
        <f t="array" ref="Q93">INDEX(1000*disp[Rxx],MATCH(1,($C93=disp[Case])*(Q$7=disp[Node]),0))</f>
        <v>3.882E-2</v>
      </c>
      <c r="R93" s="162">
        <f t="array" ref="R93">INDEX(1000*disp[Ryy],MATCH(1,($C93=disp[Case])*(R$7=disp[Node]),0))</f>
        <v>4.2069999999999998E-3</v>
      </c>
      <c r="S93" s="162">
        <f t="array" ref="S93">INDEX(1000*disp[Rzz],MATCH(1,($C93=disp[Case])*(S$7=disp[Node]),0))</f>
        <v>-0.26079999999999998</v>
      </c>
      <c r="T93" s="162">
        <f t="array" ref="T93">INDEX(1000*disp[Rxx],MATCH(1,($C93=disp[Case])*(T$7=disp[Node]),0))</f>
        <v>5.7790000000000001E-2</v>
      </c>
      <c r="U93" s="162">
        <f t="array" ref="U93">INDEX(1000*disp[Ryy],MATCH(1,($C93=disp[Case])*(U$7=disp[Node]),0))</f>
        <v>0.2334</v>
      </c>
      <c r="V93" s="162">
        <f t="array" ref="V93">INDEX(1000*disp[Rzz],MATCH(1,($C93=disp[Case])*(V$7=disp[Node]),0))</f>
        <v>-0.22130000000000002</v>
      </c>
      <c r="W93" s="162">
        <f t="array" ref="W93">INDEX(1000*disp[Rxx],MATCH(1,($C93=disp[Case])*(W$7=disp[Node]),0))</f>
        <v>4.283E-2</v>
      </c>
      <c r="X93" s="162">
        <f t="array" ref="X93">INDEX(1000*disp[Ryy],MATCH(1,($C93=disp[Case])*(X$7=disp[Node]),0))</f>
        <v>-5.2480000000000001E-3</v>
      </c>
      <c r="Y93" s="162">
        <f t="array" ref="Y93">INDEX(1000*disp[Rzz],MATCH(1,($C93=disp[Case])*(Y$7=disp[Node]),0))</f>
        <v>0.26180000000000003</v>
      </c>
      <c r="Z93" s="162">
        <f t="array" ref="Z93">INDEX(1000*disp[Rxx],MATCH(1,($C93=disp[Case])*(Z$7=disp[Node]),0))</f>
        <v>5.4769999999999999E-2</v>
      </c>
      <c r="AA93" s="162">
        <f t="array" ref="AA93">INDEX(1000*disp[Ryy],MATCH(1,($C93=disp[Case])*(AA$7=disp[Node]),0))</f>
        <v>-0.25339999999999996</v>
      </c>
      <c r="AB93" s="162">
        <f t="array" ref="AB93">INDEX(1000*disp[Rzz],MATCH(1,($C93=disp[Case])*(AB$7=disp[Node]),0))</f>
        <v>0.22469999999999998</v>
      </c>
    </row>
    <row r="94" spans="1:28" s="104" customFormat="1">
      <c r="A94" s="110" t="s">
        <v>103</v>
      </c>
      <c r="B94" s="110" t="s">
        <v>129</v>
      </c>
      <c r="C94" s="132" t="s">
        <v>187</v>
      </c>
      <c r="D94" s="111" t="str">
        <f>INDEX(cases[Name],MATCH(C94,cases[Case],0))</f>
        <v>Temp Bear Individual Case 6: hor. grad. east +5</v>
      </c>
      <c r="E94" s="162">
        <f t="array" ref="E94">INDEX(1*disp[Ux],MATCH(1,($C94=disp[Case])*(E$7=disp[Node]),0))</f>
        <v>0</v>
      </c>
      <c r="F94" s="162">
        <f t="array" ref="F94">INDEX(1*disp[Uy],MATCH(1,($C94=disp[Case])*(F$7=disp[Node]),0))</f>
        <v>5.8969999999999991E-11</v>
      </c>
      <c r="G94" s="162">
        <f t="array" ref="G94">INDEX(1*disp[Uz],MATCH(1,($C94=disp[Case])*(G$7=disp[Node]),0))</f>
        <v>8.9640000000000001E-8</v>
      </c>
      <c r="H94" s="162">
        <f t="array" ref="H94">INDEX(1*disp[Ux],MATCH(1,($C94=disp[Case])*(H$7=disp[Node]),0))</f>
        <v>8.5510000000000002</v>
      </c>
      <c r="I94" s="162">
        <f t="array" ref="I94">INDEX(1*disp[Uy],MATCH(1,($C94=disp[Case])*(I$7=disp[Node]),0))</f>
        <v>-0.88129999999999997</v>
      </c>
      <c r="J94" s="162">
        <f t="array" ref="J94">INDEX(1*disp[Uz],MATCH(1,($C94=disp[Case])*(J$7=disp[Node]),0))</f>
        <v>-8.9559999999999989E-8</v>
      </c>
      <c r="K94" s="162">
        <f t="array" ref="K94">INDEX(1*disp[Ux],MATCH(1,($C94=disp[Case])*(K$7=disp[Node]),0))</f>
        <v>17.68</v>
      </c>
      <c r="L94" s="162">
        <f t="array" ref="L94">INDEX(1*disp[Uy],MATCH(1,($C94=disp[Case])*(L$7=disp[Node]),0))</f>
        <v>-5.9610000000000001E-11</v>
      </c>
      <c r="M94" s="162">
        <f t="array" ref="M94">INDEX(1*disp[Uz],MATCH(1,($C94=disp[Case])*(M$7=disp[Node]),0))</f>
        <v>-6.1640000000000001E-8</v>
      </c>
      <c r="N94" s="162">
        <f t="array" ref="N94">INDEX(1*disp[Ux],MATCH(1,($C94=disp[Case])*(N$7=disp[Node]),0))</f>
        <v>9.1270000000000007</v>
      </c>
      <c r="O94" s="162">
        <f t="array" ref="O94">INDEX(1*disp[Uy],MATCH(1,($C94=disp[Case])*(O$7=disp[Node]),0))</f>
        <v>-0.88019999999999998</v>
      </c>
      <c r="P94" s="162">
        <f t="array" ref="P94">INDEX(1*disp[Uz],MATCH(1,($C94=disp[Case])*(P$7=disp[Node]),0))</f>
        <v>6.1550000000000005E-8</v>
      </c>
      <c r="Q94" s="162">
        <f t="array" ref="Q94">INDEX(1000*disp[Rxx],MATCH(1,($C94=disp[Case])*(Q$7=disp[Node]),0))</f>
        <v>-5.5039999999999999E-2</v>
      </c>
      <c r="R94" s="162">
        <f t="array" ref="R94">INDEX(1000*disp[Ryy],MATCH(1,($C94=disp[Case])*(R$7=disp[Node]),0))</f>
        <v>0.25359999999999999</v>
      </c>
      <c r="S94" s="162">
        <f t="array" ref="S94">INDEX(1000*disp[Rzz],MATCH(1,($C94=disp[Case])*(S$7=disp[Node]),0))</f>
        <v>0.22540000000000002</v>
      </c>
      <c r="T94" s="162">
        <f t="array" ref="T94">INDEX(1000*disp[Rxx],MATCH(1,($C94=disp[Case])*(T$7=disp[Node]),0))</f>
        <v>-4.3099999999999999E-2</v>
      </c>
      <c r="U94" s="162">
        <f t="array" ref="U94">INDEX(1000*disp[Ryy],MATCH(1,($C94=disp[Case])*(U$7=disp[Node]),0))</f>
        <v>5.6979999999999982E-3</v>
      </c>
      <c r="V94" s="162">
        <f t="array" ref="V94">INDEX(1000*disp[Rzz],MATCH(1,($C94=disp[Case])*(V$7=disp[Node]),0))</f>
        <v>0.26239999999999997</v>
      </c>
      <c r="W94" s="162">
        <f t="array" ref="W94">INDEX(1000*disp[Rxx],MATCH(1,($C94=disp[Case])*(W$7=disp[Node]),0))</f>
        <v>-5.5239999999999997E-2</v>
      </c>
      <c r="X94" s="162">
        <f t="array" ref="X94">INDEX(1000*disp[Ryy],MATCH(1,($C94=disp[Case])*(X$7=disp[Node]),0))</f>
        <v>-0.25359999999999999</v>
      </c>
      <c r="Y94" s="162">
        <f t="array" ref="Y94">INDEX(1000*disp[Rzz],MATCH(1,($C94=disp[Case])*(Y$7=disp[Node]),0))</f>
        <v>-0.22540000000000002</v>
      </c>
      <c r="Z94" s="162">
        <f t="array" ref="Z94">INDEX(1000*disp[Rxx],MATCH(1,($C94=disp[Case])*(Z$7=disp[Node]),0))</f>
        <v>-4.2910000000000004E-2</v>
      </c>
      <c r="AA94" s="162">
        <f t="array" ref="AA94">INDEX(1000*disp[Ryy],MATCH(1,($C94=disp[Case])*(AA$7=disp[Node]),0))</f>
        <v>-5.6990000000000001E-3</v>
      </c>
      <c r="AB94" s="162">
        <f t="array" ref="AB94">INDEX(1000*disp[Rzz],MATCH(1,($C94=disp[Case])*(AB$7=disp[Node]),0))</f>
        <v>-0.26239999999999997</v>
      </c>
    </row>
    <row r="95" spans="1:28" s="104" customFormat="1">
      <c r="A95" s="110" t="s">
        <v>103</v>
      </c>
      <c r="B95" s="110" t="s">
        <v>129</v>
      </c>
      <c r="C95" s="132" t="s">
        <v>188</v>
      </c>
      <c r="D95" s="111" t="str">
        <f>INDEX(cases[Name],MATCH(C95,cases[Case],0))</f>
        <v>Temp Bear Individual Case 7: arch uniform exp.</v>
      </c>
      <c r="E95" s="162">
        <f t="array" ref="E95">INDEX(1*disp[Ux],MATCH(1,($C95=disp[Case])*(E$7=disp[Node]),0))</f>
        <v>0</v>
      </c>
      <c r="F95" s="162">
        <f t="array" ref="F95">INDEX(1*disp[Uy],MATCH(1,($C95=disp[Case])*(F$7=disp[Node]),0))</f>
        <v>0</v>
      </c>
      <c r="G95" s="162">
        <f t="array" ref="G95">INDEX(1*disp[Uz],MATCH(1,($C95=disp[Case])*(G$7=disp[Node]),0))</f>
        <v>-4.3440000000000003E-7</v>
      </c>
      <c r="H95" s="162">
        <f t="array" ref="H95">INDEX(1*disp[Ux],MATCH(1,($C95=disp[Case])*(H$7=disp[Node]),0))</f>
        <v>7.4300000000000004E-5</v>
      </c>
      <c r="I95" s="162">
        <f t="array" ref="I95">INDEX(1*disp[Uy],MATCH(1,($C95=disp[Case])*(I$7=disp[Node]),0))</f>
        <v>2.5420000000000002E-2</v>
      </c>
      <c r="J95" s="162">
        <f t="array" ref="J95">INDEX(1*disp[Uz],MATCH(1,($C95=disp[Case])*(J$7=disp[Node]),0))</f>
        <v>4.3319999999999999E-7</v>
      </c>
      <c r="K95" s="162">
        <f t="array" ref="K95">INDEX(1*disp[Ux],MATCH(1,($C95=disp[Case])*(K$7=disp[Node]),0))</f>
        <v>-6.49</v>
      </c>
      <c r="L95" s="162">
        <f t="array" ref="L95">INDEX(1*disp[Uy],MATCH(1,($C95=disp[Case])*(L$7=disp[Node]),0))</f>
        <v>0</v>
      </c>
      <c r="M95" s="162">
        <f t="array" ref="M95">INDEX(1*disp[Uz],MATCH(1,($C95=disp[Case])*(M$7=disp[Node]),0))</f>
        <v>4.3440000000000003E-7</v>
      </c>
      <c r="N95" s="162">
        <f t="array" ref="N95">INDEX(1*disp[Ux],MATCH(1,($C95=disp[Case])*(N$7=disp[Node]),0))</f>
        <v>-6.49</v>
      </c>
      <c r="O95" s="162">
        <f t="array" ref="O95">INDEX(1*disp[Uy],MATCH(1,($C95=disp[Case])*(O$7=disp[Node]),0))</f>
        <v>2.545E-2</v>
      </c>
      <c r="P95" s="162">
        <f t="array" ref="P95">INDEX(1*disp[Uz],MATCH(1,($C95=disp[Case])*(P$7=disp[Node]),0))</f>
        <v>-4.3319999999999999E-7</v>
      </c>
      <c r="Q95" s="162">
        <f t="array" ref="Q95">INDEX(1000*disp[Rxx],MATCH(1,($C95=disp[Case])*(Q$7=disp[Node]),0))</f>
        <v>3.2550000000000001E-3</v>
      </c>
      <c r="R95" s="162">
        <f t="array" ref="R95">INDEX(1000*disp[Ryy],MATCH(1,($C95=disp[Case])*(R$7=disp[Node]),0))</f>
        <v>-0.95629999999999993</v>
      </c>
      <c r="S95" s="162">
        <f t="array" ref="S95">INDEX(1000*disp[Rzz],MATCH(1,($C95=disp[Case])*(S$7=disp[Node]),0))</f>
        <v>3.153E-3</v>
      </c>
      <c r="T95" s="162">
        <f t="array" ref="T95">INDEX(1000*disp[Rxx],MATCH(1,($C95=disp[Case])*(T$7=disp[Node]),0))</f>
        <v>-3.2600000000000003E-3</v>
      </c>
      <c r="U95" s="162">
        <f t="array" ref="U95">INDEX(1000*disp[Ryy],MATCH(1,($C95=disp[Case])*(U$7=disp[Node]),0))</f>
        <v>-0.95629999999999993</v>
      </c>
      <c r="V95" s="162">
        <f t="array" ref="V95">INDEX(1000*disp[Rzz],MATCH(1,($C95=disp[Case])*(V$7=disp[Node]),0))</f>
        <v>-3.1440000000000001E-3</v>
      </c>
      <c r="W95" s="162">
        <f t="array" ref="W95">INDEX(1000*disp[Rxx],MATCH(1,($C95=disp[Case])*(W$7=disp[Node]),0))</f>
        <v>3.2559999999999998E-3</v>
      </c>
      <c r="X95" s="162">
        <f t="array" ref="X95">INDEX(1000*disp[Ryy],MATCH(1,($C95=disp[Case])*(X$7=disp[Node]),0))</f>
        <v>0.95629999999999993</v>
      </c>
      <c r="Y95" s="162">
        <f t="array" ref="Y95">INDEX(1000*disp[Rzz],MATCH(1,($C95=disp[Case])*(Y$7=disp[Node]),0))</f>
        <v>-3.1440000000000001E-3</v>
      </c>
      <c r="Z95" s="162">
        <f t="array" ref="Z95">INDEX(1000*disp[Rxx],MATCH(1,($C95=disp[Case])*(Z$7=disp[Node]),0))</f>
        <v>-3.2520000000000001E-3</v>
      </c>
      <c r="AA95" s="162">
        <f t="array" ref="AA95">INDEX(1000*disp[Ryy],MATCH(1,($C95=disp[Case])*(AA$7=disp[Node]),0))</f>
        <v>0.95629999999999993</v>
      </c>
      <c r="AB95" s="162">
        <f t="array" ref="AB95">INDEX(1000*disp[Rzz],MATCH(1,($C95=disp[Case])*(AB$7=disp[Node]),0))</f>
        <v>3.153E-3</v>
      </c>
    </row>
    <row r="96" spans="1:28" s="104" customFormat="1">
      <c r="A96" s="110" t="s">
        <v>103</v>
      </c>
      <c r="B96" s="110" t="s">
        <v>129</v>
      </c>
      <c r="C96" s="132" t="s">
        <v>189</v>
      </c>
      <c r="D96" s="111" t="str">
        <f>INDEX(cases[Name],MATCH(C96,cases[Case],0))</f>
        <v>Temp Bear Individual Case 7: arch uniform contr.</v>
      </c>
      <c r="E96" s="162">
        <f t="array" ref="E96">INDEX(1*disp[Ux],MATCH(1,($C96=disp[Case])*(E$7=disp[Node]),0))</f>
        <v>0</v>
      </c>
      <c r="F96" s="162">
        <f t="array" ref="F96">INDEX(1*disp[Uy],MATCH(1,($C96=disp[Case])*(F$7=disp[Node]),0))</f>
        <v>0</v>
      </c>
      <c r="G96" s="162">
        <f t="array" ref="G96">INDEX(1*disp[Uz],MATCH(1,($C96=disp[Case])*(G$7=disp[Node]),0))</f>
        <v>4.3440000000000003E-7</v>
      </c>
      <c r="H96" s="162">
        <f t="array" ref="H96">INDEX(1*disp[Ux],MATCH(1,($C96=disp[Case])*(H$7=disp[Node]),0))</f>
        <v>-7.4300000000000004E-5</v>
      </c>
      <c r="I96" s="162">
        <f t="array" ref="I96">INDEX(1*disp[Uy],MATCH(1,($C96=disp[Case])*(I$7=disp[Node]),0))</f>
        <v>-2.5420000000000002E-2</v>
      </c>
      <c r="J96" s="162">
        <f t="array" ref="J96">INDEX(1*disp[Uz],MATCH(1,($C96=disp[Case])*(J$7=disp[Node]),0))</f>
        <v>-4.3319999999999999E-7</v>
      </c>
      <c r="K96" s="162">
        <f t="array" ref="K96">INDEX(1*disp[Ux],MATCH(1,($C96=disp[Case])*(K$7=disp[Node]),0))</f>
        <v>6.49</v>
      </c>
      <c r="L96" s="162">
        <f t="array" ref="L96">INDEX(1*disp[Uy],MATCH(1,($C96=disp[Case])*(L$7=disp[Node]),0))</f>
        <v>0</v>
      </c>
      <c r="M96" s="162">
        <f t="array" ref="M96">INDEX(1*disp[Uz],MATCH(1,($C96=disp[Case])*(M$7=disp[Node]),0))</f>
        <v>-4.3440000000000003E-7</v>
      </c>
      <c r="N96" s="162">
        <f t="array" ref="N96">INDEX(1*disp[Ux],MATCH(1,($C96=disp[Case])*(N$7=disp[Node]),0))</f>
        <v>6.49</v>
      </c>
      <c r="O96" s="162">
        <f t="array" ref="O96">INDEX(1*disp[Uy],MATCH(1,($C96=disp[Case])*(O$7=disp[Node]),0))</f>
        <v>-2.545E-2</v>
      </c>
      <c r="P96" s="162">
        <f t="array" ref="P96">INDEX(1*disp[Uz],MATCH(1,($C96=disp[Case])*(P$7=disp[Node]),0))</f>
        <v>4.3319999999999999E-7</v>
      </c>
      <c r="Q96" s="162">
        <f t="array" ref="Q96">INDEX(1000*disp[Rxx],MATCH(1,($C96=disp[Case])*(Q$7=disp[Node]),0))</f>
        <v>-3.2550000000000001E-3</v>
      </c>
      <c r="R96" s="162">
        <f t="array" ref="R96">INDEX(1000*disp[Ryy],MATCH(1,($C96=disp[Case])*(R$7=disp[Node]),0))</f>
        <v>0.95629999999999993</v>
      </c>
      <c r="S96" s="162">
        <f t="array" ref="S96">INDEX(1000*disp[Rzz],MATCH(1,($C96=disp[Case])*(S$7=disp[Node]),0))</f>
        <v>-3.153E-3</v>
      </c>
      <c r="T96" s="162">
        <f t="array" ref="T96">INDEX(1000*disp[Rxx],MATCH(1,($C96=disp[Case])*(T$7=disp[Node]),0))</f>
        <v>3.2600000000000003E-3</v>
      </c>
      <c r="U96" s="162">
        <f t="array" ref="U96">INDEX(1000*disp[Ryy],MATCH(1,($C96=disp[Case])*(U$7=disp[Node]),0))</f>
        <v>0.95629999999999993</v>
      </c>
      <c r="V96" s="162">
        <f t="array" ref="V96">INDEX(1000*disp[Rzz],MATCH(1,($C96=disp[Case])*(V$7=disp[Node]),0))</f>
        <v>3.1440000000000001E-3</v>
      </c>
      <c r="W96" s="162">
        <f t="array" ref="W96">INDEX(1000*disp[Rxx],MATCH(1,($C96=disp[Case])*(W$7=disp[Node]),0))</f>
        <v>-3.2559999999999998E-3</v>
      </c>
      <c r="X96" s="162">
        <f t="array" ref="X96">INDEX(1000*disp[Ryy],MATCH(1,($C96=disp[Case])*(X$7=disp[Node]),0))</f>
        <v>-0.95629999999999993</v>
      </c>
      <c r="Y96" s="162">
        <f t="array" ref="Y96">INDEX(1000*disp[Rzz],MATCH(1,($C96=disp[Case])*(Y$7=disp[Node]),0))</f>
        <v>3.1440000000000001E-3</v>
      </c>
      <c r="Z96" s="162">
        <f t="array" ref="Z96">INDEX(1000*disp[Rxx],MATCH(1,($C96=disp[Case])*(Z$7=disp[Node]),0))</f>
        <v>3.2520000000000001E-3</v>
      </c>
      <c r="AA96" s="162">
        <f t="array" ref="AA96">INDEX(1000*disp[Ryy],MATCH(1,($C96=disp[Case])*(AA$7=disp[Node]),0))</f>
        <v>-0.95629999999999993</v>
      </c>
      <c r="AB96" s="162">
        <f t="array" ref="AB96">INDEX(1000*disp[Rzz],MATCH(1,($C96=disp[Case])*(AB$7=disp[Node]),0))</f>
        <v>-3.153E-3</v>
      </c>
    </row>
    <row r="97" spans="1:28" s="104" customFormat="1">
      <c r="A97" s="110" t="s">
        <v>103</v>
      </c>
      <c r="B97" s="110" t="s">
        <v>129</v>
      </c>
      <c r="C97" s="132" t="s">
        <v>190</v>
      </c>
      <c r="D97" s="111" t="str">
        <f>INDEX(cases[Name],MATCH(C97,cases[Case],0))</f>
        <v>Temp Bear Comb 1-1</v>
      </c>
      <c r="E97" s="162">
        <f t="array" ref="E97">INDEX(1*disp[Ux],MATCH(1,($C97=disp[Case])*(E$7=disp[Node]),0))</f>
        <v>0</v>
      </c>
      <c r="F97" s="162">
        <f t="array" ref="F97">INDEX(1*disp[Uy],MATCH(1,($C97=disp[Case])*(F$7=disp[Node]),0))</f>
        <v>-2.0509999999999999E-11</v>
      </c>
      <c r="G97" s="162">
        <f t="array" ref="G97">INDEX(1*disp[Uz],MATCH(1,($C97=disp[Case])*(G$7=disp[Node]),0))</f>
        <v>3.4530000000000012E-8</v>
      </c>
      <c r="H97" s="162">
        <f t="array" ref="H97">INDEX(1*disp[Ux],MATCH(1,($C97=disp[Case])*(H$7=disp[Node]),0))</f>
        <v>1.684E-4</v>
      </c>
      <c r="I97" s="162">
        <f t="array" ref="I97">INDEX(1*disp[Uy],MATCH(1,($C97=disp[Case])*(I$7=disp[Node]),0))</f>
        <v>4.4710000000000001</v>
      </c>
      <c r="J97" s="162">
        <f t="array" ref="J97">INDEX(1*disp[Uz],MATCH(1,($C97=disp[Case])*(J$7=disp[Node]),0))</f>
        <v>-3.2940000000000002E-8</v>
      </c>
      <c r="K97" s="162">
        <f t="array" ref="K97">INDEX(1*disp[Ux],MATCH(1,($C97=disp[Case])*(K$7=disp[Node]),0))</f>
        <v>-74.75</v>
      </c>
      <c r="L97" s="162">
        <f t="array" ref="L97">INDEX(1*disp[Uy],MATCH(1,($C97=disp[Case])*(L$7=disp[Node]),0))</f>
        <v>2.0529999999999999E-11</v>
      </c>
      <c r="M97" s="162">
        <f t="array" ref="M97">INDEX(1*disp[Uz],MATCH(1,($C97=disp[Case])*(M$7=disp[Node]),0))</f>
        <v>-3.4690000000000002E-8</v>
      </c>
      <c r="N97" s="162">
        <f t="array" ref="N97">INDEX(1*disp[Ux],MATCH(1,($C97=disp[Case])*(N$7=disp[Node]),0))</f>
        <v>-74.75</v>
      </c>
      <c r="O97" s="162">
        <f t="array" ref="O97">INDEX(1*disp[Uy],MATCH(1,($C97=disp[Case])*(O$7=disp[Node]),0))</f>
        <v>4.4710000000000001</v>
      </c>
      <c r="P97" s="162">
        <f t="array" ref="P97">INDEX(1*disp[Uz],MATCH(1,($C97=disp[Case])*(P$7=disp[Node]),0))</f>
        <v>3.3099999999999999E-8</v>
      </c>
      <c r="Q97" s="162">
        <f t="array" ref="Q97">INDEX(1000*disp[Rxx],MATCH(1,($C97=disp[Case])*(Q$7=disp[Node]),0))</f>
        <v>0.5857</v>
      </c>
      <c r="R97" s="162">
        <f t="array" ref="R97">INDEX(1000*disp[Ryy],MATCH(1,($C97=disp[Case])*(R$7=disp[Node]),0))</f>
        <v>0.22750000000000001</v>
      </c>
      <c r="S97" s="162">
        <f t="array" ref="S97">INDEX(1000*disp[Rzz],MATCH(1,($C97=disp[Case])*(S$7=disp[Node]),0))</f>
        <v>7.669999999999999E-2</v>
      </c>
      <c r="T97" s="162">
        <f t="array" ref="T97">INDEX(1000*disp[Rxx],MATCH(1,($C97=disp[Case])*(T$7=disp[Node]),0))</f>
        <v>-0.58560000000000001</v>
      </c>
      <c r="U97" s="162">
        <f t="array" ref="U97">INDEX(1000*disp[Ryy],MATCH(1,($C97=disp[Case])*(U$7=disp[Node]),0))</f>
        <v>0.2276</v>
      </c>
      <c r="V97" s="162">
        <f t="array" ref="V97">INDEX(1000*disp[Rzz],MATCH(1,($C97=disp[Case])*(V$7=disp[Node]),0))</f>
        <v>-7.6870000000000008E-2</v>
      </c>
      <c r="W97" s="162">
        <f t="array" ref="W97">INDEX(1000*disp[Rxx],MATCH(1,($C97=disp[Case])*(W$7=disp[Node]),0))</f>
        <v>0.58560000000000001</v>
      </c>
      <c r="X97" s="162">
        <f t="array" ref="X97">INDEX(1000*disp[Ryy],MATCH(1,($C97=disp[Case])*(X$7=disp[Node]),0))</f>
        <v>-0.2278</v>
      </c>
      <c r="Y97" s="162">
        <f t="array" ref="Y97">INDEX(1000*disp[Rzz],MATCH(1,($C97=disp[Case])*(Y$7=disp[Node]),0))</f>
        <v>-7.6799999999999993E-2</v>
      </c>
      <c r="Z97" s="162">
        <f t="array" ref="Z97">INDEX(1000*disp[Rxx],MATCH(1,($C97=disp[Case])*(Z$7=disp[Node]),0))</f>
        <v>-0.58560000000000001</v>
      </c>
      <c r="AA97" s="162">
        <f t="array" ref="AA97">INDEX(1000*disp[Ryy],MATCH(1,($C97=disp[Case])*(AA$7=disp[Node]),0))</f>
        <v>-0.2278</v>
      </c>
      <c r="AB97" s="162">
        <f t="array" ref="AB97">INDEX(1000*disp[Rzz],MATCH(1,($C97=disp[Case])*(AB$7=disp[Node]),0))</f>
        <v>7.6630000000000004E-2</v>
      </c>
    </row>
    <row r="98" spans="1:28" s="104" customFormat="1">
      <c r="A98" s="110" t="s">
        <v>103</v>
      </c>
      <c r="B98" s="110" t="s">
        <v>129</v>
      </c>
      <c r="C98" s="132" t="s">
        <v>191</v>
      </c>
      <c r="D98" s="111" t="str">
        <f>INDEX(cases[Name],MATCH(C98,cases[Case],0))</f>
        <v>Temp Bear Comb 1-2</v>
      </c>
      <c r="E98" s="162">
        <f t="array" ref="E98">INDEX(1*disp[Ux],MATCH(1,($C98=disp[Case])*(E$7=disp[Node]),0))</f>
        <v>1.618E-12</v>
      </c>
      <c r="F98" s="162">
        <f t="array" ref="F98">INDEX(1*disp[Uy],MATCH(1,($C98=disp[Case])*(F$7=disp[Node]),0))</f>
        <v>2.567E-11</v>
      </c>
      <c r="G98" s="162">
        <f t="array" ref="G98">INDEX(1*disp[Uz],MATCH(1,($C98=disp[Case])*(G$7=disp[Node]),0))</f>
        <v>3.7029999999999997E-7</v>
      </c>
      <c r="H98" s="162">
        <f t="array" ref="H98">INDEX(1*disp[Ux],MATCH(1,($C98=disp[Case])*(H$7=disp[Node]),0))</f>
        <v>-4.3070000000000001E-4</v>
      </c>
      <c r="I98" s="162">
        <f t="array" ref="I98">INDEX(1*disp[Uy],MATCH(1,($C98=disp[Case])*(I$7=disp[Node]),0))</f>
        <v>-2.2050000000000001</v>
      </c>
      <c r="J98" s="162">
        <f t="array" ref="J98">INDEX(1*disp[Uz],MATCH(1,($C98=disp[Case])*(J$7=disp[Node]),0))</f>
        <v>-3.7119999999999999E-7</v>
      </c>
      <c r="K98" s="162">
        <f t="array" ref="K98">INDEX(1*disp[Ux],MATCH(1,($C98=disp[Case])*(K$7=disp[Node]),0))</f>
        <v>91.03</v>
      </c>
      <c r="L98" s="162">
        <f t="array" ref="L98">INDEX(1*disp[Uy],MATCH(1,($C98=disp[Case])*(L$7=disp[Node]),0))</f>
        <v>-2.5299999999999999E-11</v>
      </c>
      <c r="M98" s="162">
        <f t="array" ref="M98">INDEX(1*disp[Uz],MATCH(1,($C98=disp[Case])*(M$7=disp[Node]),0))</f>
        <v>-3.7029999999999997E-7</v>
      </c>
      <c r="N98" s="162">
        <f t="array" ref="N98">INDEX(1*disp[Ux],MATCH(1,($C98=disp[Case])*(N$7=disp[Node]),0))</f>
        <v>91.03</v>
      </c>
      <c r="O98" s="162">
        <f t="array" ref="O98">INDEX(1*disp[Uy],MATCH(1,($C98=disp[Case])*(O$7=disp[Node]),0))</f>
        <v>-2.206</v>
      </c>
      <c r="P98" s="162">
        <f t="array" ref="P98">INDEX(1*disp[Uz],MATCH(1,($C98=disp[Case])*(P$7=disp[Node]),0))</f>
        <v>3.7119999999999999E-7</v>
      </c>
      <c r="Q98" s="162">
        <f t="array" ref="Q98">INDEX(1000*disp[Rxx],MATCH(1,($C98=disp[Case])*(Q$7=disp[Node]),0))</f>
        <v>-1.2609999999999999</v>
      </c>
      <c r="R98" s="162">
        <f t="array" ref="R98">INDEX(1000*disp[Ryy],MATCH(1,($C98=disp[Case])*(R$7=disp[Node]),0))</f>
        <v>-0.14400000000000002</v>
      </c>
      <c r="S98" s="162">
        <f t="array" ref="S98">INDEX(1000*disp[Rzz],MATCH(1,($C98=disp[Case])*(S$7=disp[Node]),0))</f>
        <v>-0.18740000000000001</v>
      </c>
      <c r="T98" s="162">
        <f t="array" ref="T98">INDEX(1000*disp[Rxx],MATCH(1,($C98=disp[Case])*(T$7=disp[Node]),0))</f>
        <v>1.2609999999999999</v>
      </c>
      <c r="U98" s="162">
        <f t="array" ref="U98">INDEX(1000*disp[Ryy],MATCH(1,($C98=disp[Case])*(U$7=disp[Node]),0))</f>
        <v>-0.14410000000000001</v>
      </c>
      <c r="V98" s="162">
        <f t="array" ref="V98">INDEX(1000*disp[Rzz],MATCH(1,($C98=disp[Case])*(V$7=disp[Node]),0))</f>
        <v>0.18760000000000002</v>
      </c>
      <c r="W98" s="162">
        <f t="array" ref="W98">INDEX(1000*disp[Rxx],MATCH(1,($C98=disp[Case])*(W$7=disp[Node]),0))</f>
        <v>-1.26</v>
      </c>
      <c r="X98" s="162">
        <f t="array" ref="X98">INDEX(1000*disp[Ryy],MATCH(1,($C98=disp[Case])*(X$7=disp[Node]),0))</f>
        <v>0.14430000000000001</v>
      </c>
      <c r="Y98" s="162">
        <f t="array" ref="Y98">INDEX(1000*disp[Rzz],MATCH(1,($C98=disp[Case])*(Y$7=disp[Node]),0))</f>
        <v>0.1875</v>
      </c>
      <c r="Z98" s="162">
        <f t="array" ref="Z98">INDEX(1000*disp[Rxx],MATCH(1,($C98=disp[Case])*(Z$7=disp[Node]),0))</f>
        <v>1.2609999999999999</v>
      </c>
      <c r="AA98" s="162">
        <f t="array" ref="AA98">INDEX(1000*disp[Ryy],MATCH(1,($C98=disp[Case])*(AA$7=disp[Node]),0))</f>
        <v>0.14430000000000001</v>
      </c>
      <c r="AB98" s="162">
        <f t="array" ref="AB98">INDEX(1000*disp[Rzz],MATCH(1,($C98=disp[Case])*(AB$7=disp[Node]),0))</f>
        <v>-0.18740000000000001</v>
      </c>
    </row>
    <row r="99" spans="1:28" s="104" customFormat="1">
      <c r="A99" s="110" t="s">
        <v>103</v>
      </c>
      <c r="B99" s="110" t="s">
        <v>129</v>
      </c>
      <c r="C99" s="132" t="s">
        <v>192</v>
      </c>
      <c r="D99" s="111" t="str">
        <f>INDEX(cases[Name],MATCH(C99,cases[Case],0))</f>
        <v>Temp Bear Comb 2-1</v>
      </c>
      <c r="E99" s="162">
        <f t="array" ref="E99">INDEX(1*disp[Ux],MATCH(1,($C99=disp[Case])*(E$7=disp[Node]),0))</f>
        <v>-1.1289999999999999E-12</v>
      </c>
      <c r="F99" s="162">
        <f t="array" ref="F99">INDEX(1*disp[Uy],MATCH(1,($C99=disp[Case])*(F$7=disp[Node]),0))</f>
        <v>-4.9750000000000003E-11</v>
      </c>
      <c r="G99" s="162">
        <f t="array" ref="G99">INDEX(1*disp[Uz],MATCH(1,($C99=disp[Case])*(G$7=disp[Node]),0))</f>
        <v>1.656E-7</v>
      </c>
      <c r="H99" s="162">
        <f t="array" ref="H99">INDEX(1*disp[Ux],MATCH(1,($C99=disp[Case])*(H$7=disp[Node]),0))</f>
        <v>1.963E-4</v>
      </c>
      <c r="I99" s="162">
        <f t="array" ref="I99">INDEX(1*disp[Uy],MATCH(1,($C99=disp[Case])*(I$7=disp[Node]),0))</f>
        <v>15.45</v>
      </c>
      <c r="J99" s="162">
        <f t="array" ref="J99">INDEX(1*disp[Uz],MATCH(1,($C99=disp[Case])*(J$7=disp[Node]),0))</f>
        <v>-1.6E-7</v>
      </c>
      <c r="K99" s="162">
        <f t="array" ref="K99">INDEX(1*disp[Ux],MATCH(1,($C99=disp[Case])*(K$7=disp[Node]),0))</f>
        <v>-188.3</v>
      </c>
      <c r="L99" s="162">
        <f t="array" ref="L99">INDEX(1*disp[Uy],MATCH(1,($C99=disp[Case])*(L$7=disp[Node]),0))</f>
        <v>4.988E-11</v>
      </c>
      <c r="M99" s="162">
        <f t="array" ref="M99">INDEX(1*disp[Uz],MATCH(1,($C99=disp[Case])*(M$7=disp[Node]),0))</f>
        <v>-1.6619999999999999E-7</v>
      </c>
      <c r="N99" s="162">
        <f t="array" ref="N99">INDEX(1*disp[Ux],MATCH(1,($C99=disp[Case])*(N$7=disp[Node]),0))</f>
        <v>-188.3</v>
      </c>
      <c r="O99" s="162">
        <f t="array" ref="O99">INDEX(1*disp[Uy],MATCH(1,($C99=disp[Case])*(O$7=disp[Node]),0))</f>
        <v>15.45</v>
      </c>
      <c r="P99" s="162">
        <f t="array" ref="P99">INDEX(1*disp[Uz],MATCH(1,($C99=disp[Case])*(P$7=disp[Node]),0))</f>
        <v>1.606E-7</v>
      </c>
      <c r="Q99" s="162">
        <f t="array" ref="Q99">INDEX(1000*disp[Rxx],MATCH(1,($C99=disp[Case])*(Q$7=disp[Node]),0))</f>
        <v>0.68670000000000009</v>
      </c>
      <c r="R99" s="162">
        <f t="array" ref="R99">INDEX(1000*disp[Ryy],MATCH(1,($C99=disp[Case])*(R$7=disp[Node]),0))</f>
        <v>0.23080000000000001</v>
      </c>
      <c r="S99" s="162">
        <f t="array" ref="S99">INDEX(1000*disp[Rzz],MATCH(1,($C99=disp[Case])*(S$7=disp[Node]),0))</f>
        <v>5.0569999999999997E-2</v>
      </c>
      <c r="T99" s="162">
        <f t="array" ref="T99">INDEX(1000*disp[Rxx],MATCH(1,($C99=disp[Case])*(T$7=disp[Node]),0))</f>
        <v>-0.6866000000000001</v>
      </c>
      <c r="U99" s="162">
        <f t="array" ref="U99">INDEX(1000*disp[Ryy],MATCH(1,($C99=disp[Case])*(U$7=disp[Node]),0))</f>
        <v>0.23080000000000001</v>
      </c>
      <c r="V99" s="162">
        <f t="array" ref="V99">INDEX(1000*disp[Rzz],MATCH(1,($C99=disp[Case])*(V$7=disp[Node]),0))</f>
        <v>-5.1029999999999999E-2</v>
      </c>
      <c r="W99" s="162">
        <f t="array" ref="W99">INDEX(1000*disp[Rxx],MATCH(1,($C99=disp[Case])*(W$7=disp[Node]),0))</f>
        <v>0.6865</v>
      </c>
      <c r="X99" s="162">
        <f t="array" ref="X99">INDEX(1000*disp[Ryy],MATCH(1,($C99=disp[Case])*(X$7=disp[Node]),0))</f>
        <v>-0.23149999999999998</v>
      </c>
      <c r="Y99" s="162">
        <f t="array" ref="Y99">INDEX(1000*disp[Rzz],MATCH(1,($C99=disp[Case])*(Y$7=disp[Node]),0))</f>
        <v>-5.0750000000000003E-2</v>
      </c>
      <c r="Z99" s="162">
        <f t="array" ref="Z99">INDEX(1000*disp[Rxx],MATCH(1,($C99=disp[Case])*(Z$7=disp[Node]),0))</f>
        <v>-0.6866000000000001</v>
      </c>
      <c r="AA99" s="162">
        <f t="array" ref="AA99">INDEX(1000*disp[Ryy],MATCH(1,($C99=disp[Case])*(AA$7=disp[Node]),0))</f>
        <v>-0.23149999999999998</v>
      </c>
      <c r="AB99" s="162">
        <f t="array" ref="AB99">INDEX(1000*disp[Rzz],MATCH(1,($C99=disp[Case])*(AB$7=disp[Node]),0))</f>
        <v>5.0290000000000001E-2</v>
      </c>
    </row>
    <row r="100" spans="1:28" s="104" customFormat="1">
      <c r="A100" s="110" t="s">
        <v>103</v>
      </c>
      <c r="B100" s="110" t="s">
        <v>129</v>
      </c>
      <c r="C100" s="132" t="s">
        <v>193</v>
      </c>
      <c r="D100" s="111" t="str">
        <f>INDEX(cases[Name],MATCH(C100,cases[Case],0))</f>
        <v>Temp Bear Comb 2-2</v>
      </c>
      <c r="E100" s="162">
        <f t="array" ref="E100">INDEX(1*disp[Ux],MATCH(1,($C100=disp[Case])*(E$7=disp[Node]),0))</f>
        <v>2.6959999999999998E-12</v>
      </c>
      <c r="F100" s="162">
        <f t="array" ref="F100">INDEX(1*disp[Uy],MATCH(1,($C100=disp[Case])*(F$7=disp[Node]),0))</f>
        <v>5.1909999999999992E-11</v>
      </c>
      <c r="G100" s="162">
        <f t="array" ref="G100">INDEX(1*disp[Uz],MATCH(1,($C100=disp[Case])*(G$7=disp[Node]),0))</f>
        <v>1.4789999999999999E-7</v>
      </c>
      <c r="H100" s="162">
        <f t="array" ref="H100">INDEX(1*disp[Ux],MATCH(1,($C100=disp[Case])*(H$7=disp[Node]),0))</f>
        <v>-3.881E-4</v>
      </c>
      <c r="I100" s="162">
        <f t="array" ref="I100">INDEX(1*disp[Uy],MATCH(1,($C100=disp[Case])*(I$7=disp[Node]),0))</f>
        <v>-12.89</v>
      </c>
      <c r="J100" s="162">
        <f t="array" ref="J100">INDEX(1*disp[Uz],MATCH(1,($C100=disp[Case])*(J$7=disp[Node]),0))</f>
        <v>-1.5270000000000001E-7</v>
      </c>
      <c r="K100" s="162">
        <f t="array" ref="K100">INDEX(1*disp[Ux],MATCH(1,($C100=disp[Case])*(K$7=disp[Node]),0))</f>
        <v>191.1</v>
      </c>
      <c r="L100" s="162">
        <f t="array" ref="L100">INDEX(1*disp[Uy],MATCH(1,($C100=disp[Case])*(L$7=disp[Node]),0))</f>
        <v>-5.0629999999999997E-11</v>
      </c>
      <c r="M100" s="162">
        <f t="array" ref="M100">INDEX(1*disp[Uz],MATCH(1,($C100=disp[Case])*(M$7=disp[Node]),0))</f>
        <v>-1.4749999999999999E-7</v>
      </c>
      <c r="N100" s="162">
        <f t="array" ref="N100">INDEX(1*disp[Ux],MATCH(1,($C100=disp[Case])*(N$7=disp[Node]),0))</f>
        <v>191.1</v>
      </c>
      <c r="O100" s="162">
        <f t="array" ref="O100">INDEX(1*disp[Uy],MATCH(1,($C100=disp[Case])*(O$7=disp[Node]),0))</f>
        <v>-12.89</v>
      </c>
      <c r="P100" s="162">
        <f t="array" ref="P100">INDEX(1*disp[Uz],MATCH(1,($C100=disp[Case])*(P$7=disp[Node]),0))</f>
        <v>1.5230000000000001E-7</v>
      </c>
      <c r="Q100" s="162">
        <f t="array" ref="Q100">INDEX(1000*disp[Rxx],MATCH(1,($C100=disp[Case])*(Q$7=disp[Node]),0))</f>
        <v>-1.175</v>
      </c>
      <c r="R100" s="162">
        <f t="array" ref="R100">INDEX(1000*disp[Ryy],MATCH(1,($C100=disp[Case])*(R$7=disp[Node]),0))</f>
        <v>-0.16389999999999999</v>
      </c>
      <c r="S100" s="162">
        <f t="array" ref="S100">INDEX(1000*disp[Rzz],MATCH(1,($C100=disp[Case])*(S$7=disp[Node]),0))</f>
        <v>-0.1341</v>
      </c>
      <c r="T100" s="162">
        <f t="array" ref="T100">INDEX(1000*disp[Rxx],MATCH(1,($C100=disp[Case])*(T$7=disp[Node]),0))</f>
        <v>1.175</v>
      </c>
      <c r="U100" s="162">
        <f t="array" ref="U100">INDEX(1000*disp[Ryy],MATCH(1,($C100=disp[Case])*(U$7=disp[Node]),0))</f>
        <v>-0.16389999999999999</v>
      </c>
      <c r="V100" s="162">
        <f t="array" ref="V100">INDEX(1000*disp[Rzz],MATCH(1,($C100=disp[Case])*(V$7=disp[Node]),0))</f>
        <v>0.13449999999999998</v>
      </c>
      <c r="W100" s="162">
        <f t="array" ref="W100">INDEX(1000*disp[Rxx],MATCH(1,($C100=disp[Case])*(W$7=disp[Node]),0))</f>
        <v>-1.175</v>
      </c>
      <c r="X100" s="162">
        <f t="array" ref="X100">INDEX(1000*disp[Ryy],MATCH(1,($C100=disp[Case])*(X$7=disp[Node]),0))</f>
        <v>0.1646</v>
      </c>
      <c r="Y100" s="162">
        <f t="array" ref="Y100">INDEX(1000*disp[Rzz],MATCH(1,($C100=disp[Case])*(Y$7=disp[Node]),0))</f>
        <v>0.1343</v>
      </c>
      <c r="Z100" s="162">
        <f t="array" ref="Z100">INDEX(1000*disp[Rxx],MATCH(1,($C100=disp[Case])*(Z$7=disp[Node]),0))</f>
        <v>1.175</v>
      </c>
      <c r="AA100" s="162">
        <f t="array" ref="AA100">INDEX(1000*disp[Ryy],MATCH(1,($C100=disp[Case])*(AA$7=disp[Node]),0))</f>
        <v>0.1646</v>
      </c>
      <c r="AB100" s="162">
        <f t="array" ref="AB100">INDEX(1000*disp[Rzz],MATCH(1,($C100=disp[Case])*(AB$7=disp[Node]),0))</f>
        <v>-0.13389999999999999</v>
      </c>
    </row>
    <row r="101" spans="1:28" s="104" customFormat="1">
      <c r="A101" s="110" t="s">
        <v>103</v>
      </c>
      <c r="B101" s="110" t="s">
        <v>129</v>
      </c>
      <c r="C101" s="132" t="s">
        <v>194</v>
      </c>
      <c r="D101" s="111" t="str">
        <f>INDEX(cases[Name],MATCH(C101,cases[Case],0))</f>
        <v>Temp Bear Comb 3-1</v>
      </c>
      <c r="E101" s="162">
        <f t="array" ref="E101">INDEX(1*disp[Ux],MATCH(1,($C101=disp[Case])*(E$7=disp[Node]),0))</f>
        <v>0</v>
      </c>
      <c r="F101" s="162">
        <f t="array" ref="F101">INDEX(1*disp[Uy],MATCH(1,($C101=disp[Case])*(F$7=disp[Node]),0))</f>
        <v>-2.05E-11</v>
      </c>
      <c r="G101" s="162">
        <f t="array" ref="G101">INDEX(1*disp[Uz],MATCH(1,($C101=disp[Case])*(G$7=disp[Node]),0))</f>
        <v>3.6069999999999998E-8</v>
      </c>
      <c r="H101" s="162">
        <f t="array" ref="H101">INDEX(1*disp[Ux],MATCH(1,($C101=disp[Case])*(H$7=disp[Node]),0))</f>
        <v>1.6660000000000001E-4</v>
      </c>
      <c r="I101" s="162">
        <f t="array" ref="I101">INDEX(1*disp[Uy],MATCH(1,($C101=disp[Case])*(I$7=disp[Node]),0))</f>
        <v>4.4720000000000004</v>
      </c>
      <c r="J101" s="162">
        <f t="array" ref="J101">INDEX(1*disp[Uz],MATCH(1,($C101=disp[Case])*(J$7=disp[Node]),0))</f>
        <v>-3.449E-8</v>
      </c>
      <c r="K101" s="162">
        <f t="array" ref="K101">INDEX(1*disp[Ux],MATCH(1,($C101=disp[Case])*(K$7=disp[Node]),0))</f>
        <v>-74.89</v>
      </c>
      <c r="L101" s="162">
        <f t="array" ref="L101">INDEX(1*disp[Uy],MATCH(1,($C101=disp[Case])*(L$7=disp[Node]),0))</f>
        <v>2.0520000000000001E-11</v>
      </c>
      <c r="M101" s="162">
        <f t="array" ref="M101">INDEX(1*disp[Uz],MATCH(1,($C101=disp[Case])*(M$7=disp[Node]),0))</f>
        <v>-3.6239999999999999E-8</v>
      </c>
      <c r="N101" s="162">
        <f t="array" ref="N101">INDEX(1*disp[Ux],MATCH(1,($C101=disp[Case])*(N$7=disp[Node]),0))</f>
        <v>-74.89</v>
      </c>
      <c r="O101" s="162">
        <f t="array" ref="O101">INDEX(1*disp[Uy],MATCH(1,($C101=disp[Case])*(O$7=disp[Node]),0))</f>
        <v>4.4720000000000004</v>
      </c>
      <c r="P101" s="162">
        <f t="array" ref="P101">INDEX(1*disp[Uz],MATCH(1,($C101=disp[Case])*(P$7=disp[Node]),0))</f>
        <v>3.4650000000000003E-8</v>
      </c>
      <c r="Q101" s="162">
        <f t="array" ref="Q101">INDEX(1000*disp[Rxx],MATCH(1,($C101=disp[Case])*(Q$7=disp[Node]),0))</f>
        <v>0.58499999999999996</v>
      </c>
      <c r="R101" s="162">
        <f t="array" ref="R101">INDEX(1000*disp[Ryy],MATCH(1,($C101=disp[Case])*(R$7=disp[Node]),0))</f>
        <v>0.20980000000000001</v>
      </c>
      <c r="S101" s="162">
        <f t="array" ref="S101">INDEX(1000*disp[Rzz],MATCH(1,($C101=disp[Case])*(S$7=disp[Node]),0))</f>
        <v>7.6270000000000004E-2</v>
      </c>
      <c r="T101" s="162">
        <f t="array" ref="T101">INDEX(1000*disp[Rxx],MATCH(1,($C101=disp[Case])*(T$7=disp[Node]),0))</f>
        <v>-0.58499999999999996</v>
      </c>
      <c r="U101" s="162">
        <f t="array" ref="U101">INDEX(1000*disp[Ryy],MATCH(1,($C101=disp[Case])*(U$7=disp[Node]),0))</f>
        <v>0.2099</v>
      </c>
      <c r="V101" s="162">
        <f t="array" ref="V101">INDEX(1000*disp[Rzz],MATCH(1,($C101=disp[Case])*(V$7=disp[Node]),0))</f>
        <v>-7.6450000000000004E-2</v>
      </c>
      <c r="W101" s="162">
        <f t="array" ref="W101">INDEX(1000*disp[Rxx],MATCH(1,($C101=disp[Case])*(W$7=disp[Node]),0))</f>
        <v>0.58490000000000009</v>
      </c>
      <c r="X101" s="162">
        <f t="array" ref="X101">INDEX(1000*disp[Ryy],MATCH(1,($C101=disp[Case])*(X$7=disp[Node]),0))</f>
        <v>-0.21010000000000001</v>
      </c>
      <c r="Y101" s="162">
        <f t="array" ref="Y101">INDEX(1000*disp[Rzz],MATCH(1,($C101=disp[Case])*(Y$7=disp[Node]),0))</f>
        <v>-7.6380000000000003E-2</v>
      </c>
      <c r="Z101" s="162">
        <f t="array" ref="Z101">INDEX(1000*disp[Rxx],MATCH(1,($C101=disp[Case])*(Z$7=disp[Node]),0))</f>
        <v>-0.58499999999999996</v>
      </c>
      <c r="AA101" s="162">
        <f t="array" ref="AA101">INDEX(1000*disp[Ryy],MATCH(1,($C101=disp[Case])*(AA$7=disp[Node]),0))</f>
        <v>-0.21010000000000001</v>
      </c>
      <c r="AB101" s="162">
        <f t="array" ref="AB101">INDEX(1000*disp[Rzz],MATCH(1,($C101=disp[Case])*(AB$7=disp[Node]),0))</f>
        <v>7.621E-2</v>
      </c>
    </row>
    <row r="102" spans="1:28" s="104" customFormat="1">
      <c r="A102" s="110" t="s">
        <v>103</v>
      </c>
      <c r="B102" s="110" t="s">
        <v>129</v>
      </c>
      <c r="C102" s="132" t="s">
        <v>195</v>
      </c>
      <c r="D102" s="111" t="str">
        <f>INDEX(cases[Name],MATCH(C102,cases[Case],0))</f>
        <v>Temp Bear Comb 3-2</v>
      </c>
      <c r="E102" s="162">
        <f t="array" ref="E102">INDEX(1*disp[Ux],MATCH(1,($C102=disp[Case])*(E$7=disp[Node]),0))</f>
        <v>1.6279999999999999E-12</v>
      </c>
      <c r="F102" s="162">
        <f t="array" ref="F102">INDEX(1*disp[Uy],MATCH(1,($C102=disp[Case])*(F$7=disp[Node]),0))</f>
        <v>2.5659999999999999E-11</v>
      </c>
      <c r="G102" s="162">
        <f t="array" ref="G102">INDEX(1*disp[Uz],MATCH(1,($C102=disp[Case])*(G$7=disp[Node]),0))</f>
        <v>3.6880000000000002E-7</v>
      </c>
      <c r="H102" s="162">
        <f t="array" ref="H102">INDEX(1*disp[Ux],MATCH(1,($C102=disp[Case])*(H$7=disp[Node]),0))</f>
        <v>-4.2900000000000002E-4</v>
      </c>
      <c r="I102" s="162">
        <f t="array" ref="I102">INDEX(1*disp[Uy],MATCH(1,($C102=disp[Case])*(I$7=disp[Node]),0))</f>
        <v>-2.206</v>
      </c>
      <c r="J102" s="162">
        <f t="array" ref="J102">INDEX(1*disp[Uz],MATCH(1,($C102=disp[Case])*(J$7=disp[Node]),0))</f>
        <v>-3.6969999999999998E-7</v>
      </c>
      <c r="K102" s="162">
        <f t="array" ref="K102">INDEX(1*disp[Ux],MATCH(1,($C102=disp[Case])*(K$7=disp[Node]),0))</f>
        <v>91.17</v>
      </c>
      <c r="L102" s="162">
        <f t="array" ref="L102">INDEX(1*disp[Uy],MATCH(1,($C102=disp[Case])*(L$7=disp[Node]),0))</f>
        <v>-2.5290000000000001E-11</v>
      </c>
      <c r="M102" s="162">
        <f t="array" ref="M102">INDEX(1*disp[Uz],MATCH(1,($C102=disp[Case])*(M$7=disp[Node]),0))</f>
        <v>-3.6880000000000002E-7</v>
      </c>
      <c r="N102" s="162">
        <f t="array" ref="N102">INDEX(1*disp[Ux],MATCH(1,($C102=disp[Case])*(N$7=disp[Node]),0))</f>
        <v>91.17</v>
      </c>
      <c r="O102" s="162">
        <f t="array" ref="O102">INDEX(1*disp[Uy],MATCH(1,($C102=disp[Case])*(O$7=disp[Node]),0))</f>
        <v>-2.206</v>
      </c>
      <c r="P102" s="162">
        <f t="array" ref="P102">INDEX(1*disp[Uz],MATCH(1,($C102=disp[Case])*(P$7=disp[Node]),0))</f>
        <v>3.6969999999999998E-7</v>
      </c>
      <c r="Q102" s="162">
        <f t="array" ref="Q102">INDEX(1000*disp[Rxx],MATCH(1,($C102=disp[Case])*(Q$7=disp[Node]),0))</f>
        <v>-1.26</v>
      </c>
      <c r="R102" s="162">
        <f t="array" ref="R102">INDEX(1000*disp[Ryy],MATCH(1,($C102=disp[Case])*(R$7=disp[Node]),0))</f>
        <v>-0.1263</v>
      </c>
      <c r="S102" s="162">
        <f t="array" ref="S102">INDEX(1000*disp[Rzz],MATCH(1,($C102=disp[Case])*(S$7=disp[Node]),0))</f>
        <v>-0.187</v>
      </c>
      <c r="T102" s="162">
        <f t="array" ref="T102">INDEX(1000*disp[Rxx],MATCH(1,($C102=disp[Case])*(T$7=disp[Node]),0))</f>
        <v>1.26</v>
      </c>
      <c r="U102" s="162">
        <f t="array" ref="U102">INDEX(1000*disp[Ryy],MATCH(1,($C102=disp[Case])*(U$7=disp[Node]),0))</f>
        <v>-0.12640000000000001</v>
      </c>
      <c r="V102" s="162">
        <f t="array" ref="V102">INDEX(1000*disp[Rzz],MATCH(1,($C102=disp[Case])*(V$7=disp[Node]),0))</f>
        <v>0.18709999999999999</v>
      </c>
      <c r="W102" s="162">
        <f t="array" ref="W102">INDEX(1000*disp[Rxx],MATCH(1,($C102=disp[Case])*(W$7=disp[Node]),0))</f>
        <v>-1.26</v>
      </c>
      <c r="X102" s="162">
        <f t="array" ref="X102">INDEX(1000*disp[Ryy],MATCH(1,($C102=disp[Case])*(X$7=disp[Node]),0))</f>
        <v>0.12659999999999999</v>
      </c>
      <c r="Y102" s="162">
        <f t="array" ref="Y102">INDEX(1000*disp[Rzz],MATCH(1,($C102=disp[Case])*(Y$7=disp[Node]),0))</f>
        <v>0.18709999999999999</v>
      </c>
      <c r="Z102" s="162">
        <f t="array" ref="Z102">INDEX(1000*disp[Rxx],MATCH(1,($C102=disp[Case])*(Z$7=disp[Node]),0))</f>
        <v>1.26</v>
      </c>
      <c r="AA102" s="162">
        <f t="array" ref="AA102">INDEX(1000*disp[Ryy],MATCH(1,($C102=disp[Case])*(AA$7=disp[Node]),0))</f>
        <v>0.12659999999999999</v>
      </c>
      <c r="AB102" s="162">
        <f t="array" ref="AB102">INDEX(1000*disp[Rzz],MATCH(1,($C102=disp[Case])*(AB$7=disp[Node]),0))</f>
        <v>-0.187</v>
      </c>
    </row>
    <row r="103" spans="1:28" s="104" customFormat="1">
      <c r="A103" s="110" t="s">
        <v>103</v>
      </c>
      <c r="B103" s="110" t="s">
        <v>129</v>
      </c>
      <c r="C103" s="132" t="s">
        <v>196</v>
      </c>
      <c r="D103" s="111" t="str">
        <f>INDEX(cases[Name],MATCH(C103,cases[Case],0))</f>
        <v>Temp Bear Comb 4-1</v>
      </c>
      <c r="E103" s="162">
        <f t="array" ref="E103">INDEX(1*disp[Ux],MATCH(1,($C103=disp[Case])*(E$7=disp[Node]),0))</f>
        <v>-1.1579999999999999E-12</v>
      </c>
      <c r="F103" s="162">
        <f t="array" ref="F103">INDEX(1*disp[Uy],MATCH(1,($C103=disp[Case])*(F$7=disp[Node]),0))</f>
        <v>-4.9729999999999999E-11</v>
      </c>
      <c r="G103" s="162">
        <f t="array" ref="G103">INDEX(1*disp[Uz],MATCH(1,($C103=disp[Case])*(G$7=disp[Node]),0))</f>
        <v>1.6999999999999999E-7</v>
      </c>
      <c r="H103" s="162">
        <f t="array" ref="H103">INDEX(1*disp[Ux],MATCH(1,($C103=disp[Case])*(H$7=disp[Node]),0))</f>
        <v>1.9129999999999999E-4</v>
      </c>
      <c r="I103" s="162">
        <f t="array" ref="I103">INDEX(1*disp[Uy],MATCH(1,($C103=disp[Case])*(I$7=disp[Node]),0))</f>
        <v>15.45</v>
      </c>
      <c r="J103" s="162">
        <f t="array" ref="J103">INDEX(1*disp[Uz],MATCH(1,($C103=disp[Case])*(J$7=disp[Node]),0))</f>
        <v>-1.6439999999999999E-7</v>
      </c>
      <c r="K103" s="162">
        <f t="array" ref="K103">INDEX(1*disp[Ux],MATCH(1,($C103=disp[Case])*(K$7=disp[Node]),0))</f>
        <v>-188.7</v>
      </c>
      <c r="L103" s="162">
        <f t="array" ref="L103">INDEX(1*disp[Uy],MATCH(1,($C103=disp[Case])*(L$7=disp[Node]),0))</f>
        <v>4.9860000000000003E-11</v>
      </c>
      <c r="M103" s="162">
        <f t="array" ref="M103">INDEX(1*disp[Uz],MATCH(1,($C103=disp[Case])*(M$7=disp[Node]),0))</f>
        <v>-1.7060000000000001E-7</v>
      </c>
      <c r="N103" s="162">
        <f t="array" ref="N103">INDEX(1*disp[Ux],MATCH(1,($C103=disp[Case])*(N$7=disp[Node]),0))</f>
        <v>-188.7</v>
      </c>
      <c r="O103" s="162">
        <f t="array" ref="O103">INDEX(1*disp[Uy],MATCH(1,($C103=disp[Case])*(O$7=disp[Node]),0))</f>
        <v>15.45</v>
      </c>
      <c r="P103" s="162">
        <f t="array" ref="P103">INDEX(1*disp[Uz],MATCH(1,($C103=disp[Case])*(P$7=disp[Node]),0))</f>
        <v>1.6500000000000001E-7</v>
      </c>
      <c r="Q103" s="162">
        <f t="array" ref="Q103">INDEX(1000*disp[Rxx],MATCH(1,($C103=disp[Case])*(Q$7=disp[Node]),0))</f>
        <v>0.68489999999999995</v>
      </c>
      <c r="R103" s="162">
        <f t="array" ref="R103">INDEX(1000*disp[Ryy],MATCH(1,($C103=disp[Case])*(R$7=disp[Node]),0))</f>
        <v>0.1802</v>
      </c>
      <c r="S103" s="162">
        <f t="array" ref="S103">INDEX(1000*disp[Rzz],MATCH(1,($C103=disp[Case])*(S$7=disp[Node]),0))</f>
        <v>4.9360000000000001E-2</v>
      </c>
      <c r="T103" s="162">
        <f t="array" ref="T103">INDEX(1000*disp[Rxx],MATCH(1,($C103=disp[Case])*(T$7=disp[Node]),0))</f>
        <v>-0.68479999999999996</v>
      </c>
      <c r="U103" s="162">
        <f t="array" ref="U103">INDEX(1000*disp[Ryy],MATCH(1,($C103=disp[Case])*(U$7=disp[Node]),0))</f>
        <v>0.1802</v>
      </c>
      <c r="V103" s="162">
        <f t="array" ref="V103">INDEX(1000*disp[Rzz],MATCH(1,($C103=disp[Case])*(V$7=disp[Node]),0))</f>
        <v>-4.9829999999999999E-2</v>
      </c>
      <c r="W103" s="162">
        <f t="array" ref="W103">INDEX(1000*disp[Rxx],MATCH(1,($C103=disp[Case])*(W$7=disp[Node]),0))</f>
        <v>0.68469999999999998</v>
      </c>
      <c r="X103" s="162">
        <f t="array" ref="X103">INDEX(1000*disp[Ryy],MATCH(1,($C103=disp[Case])*(X$7=disp[Node]),0))</f>
        <v>-0.18090000000000001</v>
      </c>
      <c r="Y103" s="162">
        <f t="array" ref="Y103">INDEX(1000*disp[Rzz],MATCH(1,($C103=disp[Case])*(Y$7=disp[Node]),0))</f>
        <v>-4.9539999999999994E-2</v>
      </c>
      <c r="Z103" s="162">
        <f t="array" ref="Z103">INDEX(1000*disp[Rxx],MATCH(1,($C103=disp[Case])*(Z$7=disp[Node]),0))</f>
        <v>-0.68479999999999996</v>
      </c>
      <c r="AA103" s="162">
        <f t="array" ref="AA103">INDEX(1000*disp[Ryy],MATCH(1,($C103=disp[Case])*(AA$7=disp[Node]),0))</f>
        <v>-0.18090000000000001</v>
      </c>
      <c r="AB103" s="162">
        <f t="array" ref="AB103">INDEX(1000*disp[Rzz],MATCH(1,($C103=disp[Case])*(AB$7=disp[Node]),0))</f>
        <v>4.9079999999999999E-2</v>
      </c>
    </row>
    <row r="104" spans="1:28" s="104" customFormat="1">
      <c r="A104" s="110" t="s">
        <v>103</v>
      </c>
      <c r="B104" s="110" t="s">
        <v>129</v>
      </c>
      <c r="C104" s="132" t="s">
        <v>197</v>
      </c>
      <c r="D104" s="111" t="str">
        <f>INDEX(cases[Name],MATCH(C104,cases[Case],0))</f>
        <v>Temp Bear Comb 4-2</v>
      </c>
      <c r="E104" s="162">
        <f t="array" ref="E104">INDEX(1*disp[Ux],MATCH(1,($C104=disp[Case])*(E$7=disp[Node]),0))</f>
        <v>2.7249999999999998E-12</v>
      </c>
      <c r="F104" s="162">
        <f t="array" ref="F104">INDEX(1*disp[Uy],MATCH(1,($C104=disp[Case])*(F$7=disp[Node]),0))</f>
        <v>5.1890000000000001E-11</v>
      </c>
      <c r="G104" s="162">
        <f t="array" ref="G104">INDEX(1*disp[Uz],MATCH(1,($C104=disp[Case])*(G$7=disp[Node]),0))</f>
        <v>1.4350000000000001E-7</v>
      </c>
      <c r="H104" s="162">
        <f t="array" ref="H104">INDEX(1*disp[Ux],MATCH(1,($C104=disp[Case])*(H$7=disp[Node]),0))</f>
        <v>-3.8319999999999999E-4</v>
      </c>
      <c r="I104" s="162">
        <f t="array" ref="I104">INDEX(1*disp[Uy],MATCH(1,($C104=disp[Case])*(I$7=disp[Node]),0))</f>
        <v>-12.89</v>
      </c>
      <c r="J104" s="162">
        <f t="array" ref="J104">INDEX(1*disp[Uz],MATCH(1,($C104=disp[Case])*(J$7=disp[Node]),0))</f>
        <v>-1.483E-7</v>
      </c>
      <c r="K104" s="162">
        <f t="array" ref="K104">INDEX(1*disp[Ux],MATCH(1,($C104=disp[Case])*(K$7=disp[Node]),0))</f>
        <v>191.5</v>
      </c>
      <c r="L104" s="162">
        <f t="array" ref="L104">INDEX(1*disp[Uy],MATCH(1,($C104=disp[Case])*(L$7=disp[Node]),0))</f>
        <v>-5.0599999999999998E-11</v>
      </c>
      <c r="M104" s="162">
        <f t="array" ref="M104">INDEX(1*disp[Uz],MATCH(1,($C104=disp[Case])*(M$7=disp[Node]),0))</f>
        <v>-1.431E-7</v>
      </c>
      <c r="N104" s="162">
        <f t="array" ref="N104">INDEX(1*disp[Ux],MATCH(1,($C104=disp[Case])*(N$7=disp[Node]),0))</f>
        <v>191.5</v>
      </c>
      <c r="O104" s="162">
        <f t="array" ref="O104">INDEX(1*disp[Uy],MATCH(1,($C104=disp[Case])*(O$7=disp[Node]),0))</f>
        <v>-12.89</v>
      </c>
      <c r="P104" s="162">
        <f t="array" ref="P104">INDEX(1*disp[Uz],MATCH(1,($C104=disp[Case])*(P$7=disp[Node]),0))</f>
        <v>1.4780000000000001E-7</v>
      </c>
      <c r="Q104" s="162">
        <f t="array" ref="Q104">INDEX(1000*disp[Rxx],MATCH(1,($C104=disp[Case])*(Q$7=disp[Node]),0))</f>
        <v>-1.1739999999999999</v>
      </c>
      <c r="R104" s="162">
        <f t="array" ref="R104">INDEX(1000*disp[Ryy],MATCH(1,($C104=disp[Case])*(R$7=disp[Node]),0))</f>
        <v>-0.1133</v>
      </c>
      <c r="S104" s="162">
        <f t="array" ref="S104">INDEX(1000*disp[Rzz],MATCH(1,($C104=disp[Case])*(S$7=disp[Node]),0))</f>
        <v>-0.13290000000000002</v>
      </c>
      <c r="T104" s="162">
        <f t="array" ref="T104">INDEX(1000*disp[Rxx],MATCH(1,($C104=disp[Case])*(T$7=disp[Node]),0))</f>
        <v>1.173</v>
      </c>
      <c r="U104" s="162">
        <f t="array" ref="U104">INDEX(1000*disp[Ryy],MATCH(1,($C104=disp[Case])*(U$7=disp[Node]),0))</f>
        <v>-0.1133</v>
      </c>
      <c r="V104" s="162">
        <f t="array" ref="V104">INDEX(1000*disp[Rzz],MATCH(1,($C104=disp[Case])*(V$7=disp[Node]),0))</f>
        <v>0.13329999999999997</v>
      </c>
      <c r="W104" s="162">
        <f t="array" ref="W104">INDEX(1000*disp[Rxx],MATCH(1,($C104=disp[Case])*(W$7=disp[Node]),0))</f>
        <v>-1.173</v>
      </c>
      <c r="X104" s="162">
        <f t="array" ref="X104">INDEX(1000*disp[Ryy],MATCH(1,($C104=disp[Case])*(X$7=disp[Node]),0))</f>
        <v>0.114</v>
      </c>
      <c r="Y104" s="162">
        <f t="array" ref="Y104">INDEX(1000*disp[Rzz],MATCH(1,($C104=disp[Case])*(Y$7=disp[Node]),0))</f>
        <v>0.1331</v>
      </c>
      <c r="Z104" s="162">
        <f t="array" ref="Z104">INDEX(1000*disp[Rxx],MATCH(1,($C104=disp[Case])*(Z$7=disp[Node]),0))</f>
        <v>1.173</v>
      </c>
      <c r="AA104" s="162">
        <f t="array" ref="AA104">INDEX(1000*disp[Ryy],MATCH(1,($C104=disp[Case])*(AA$7=disp[Node]),0))</f>
        <v>0.1139</v>
      </c>
      <c r="AB104" s="162">
        <f t="array" ref="AB104">INDEX(1000*disp[Rzz],MATCH(1,($C104=disp[Case])*(AB$7=disp[Node]),0))</f>
        <v>-0.1326</v>
      </c>
    </row>
    <row r="105" spans="1:28" s="104" customFormat="1" ht="15" hidden="1" customHeight="1">
      <c r="A105" s="110" t="s">
        <v>103</v>
      </c>
      <c r="B105" s="110" t="s">
        <v>129</v>
      </c>
      <c r="C105" s="132" t="s">
        <v>198</v>
      </c>
      <c r="D105" s="111" t="str">
        <f>INDEX(cases[Name],MATCH(C105,cases[Case],0))</f>
        <v>Temp Bear Comb 5-1</v>
      </c>
      <c r="E105" s="162">
        <f t="array" ref="E105">INDEX(1*disp[Ux],MATCH(1,($C105=disp[Case])*(E$7=disp[Node]),0))</f>
        <v>0</v>
      </c>
      <c r="F105" s="162">
        <f t="array" ref="F105">INDEX(1*disp[Uy],MATCH(1,($C105=disp[Case])*(F$7=disp[Node]),0))</f>
        <v>-2.03E-11</v>
      </c>
      <c r="G105" s="162">
        <f t="array" ref="G105">INDEX(1*disp[Uz],MATCH(1,($C105=disp[Case])*(G$7=disp[Node]),0))</f>
        <v>1.881E-7</v>
      </c>
      <c r="H105" s="162">
        <f t="array" ref="H105">INDEX(1*disp[Ux],MATCH(1,($C105=disp[Case])*(H$7=disp[Node]),0))</f>
        <v>1.406E-4</v>
      </c>
      <c r="I105" s="162">
        <f t="array" ref="I105">INDEX(1*disp[Uy],MATCH(1,($C105=disp[Case])*(I$7=disp[Node]),0))</f>
        <v>4.4630000000000001</v>
      </c>
      <c r="J105" s="162">
        <f t="array" ref="J105">INDEX(1*disp[Uz],MATCH(1,($C105=disp[Case])*(J$7=disp[Node]),0))</f>
        <v>-1.8610000000000001E-7</v>
      </c>
      <c r="K105" s="162">
        <f t="array" ref="K105">INDEX(1*disp[Ux],MATCH(1,($C105=disp[Case])*(K$7=disp[Node]),0))</f>
        <v>-72.61</v>
      </c>
      <c r="L105" s="162">
        <f t="array" ref="L105">INDEX(1*disp[Uy],MATCH(1,($C105=disp[Case])*(L$7=disp[Node]),0))</f>
        <v>2.0329999999999999E-11</v>
      </c>
      <c r="M105" s="162">
        <f t="array" ref="M105">INDEX(1*disp[Uz],MATCH(1,($C105=disp[Case])*(M$7=disp[Node]),0))</f>
        <v>-1.8830000000000001E-7</v>
      </c>
      <c r="N105" s="162">
        <f t="array" ref="N105">INDEX(1*disp[Ux],MATCH(1,($C105=disp[Case])*(N$7=disp[Node]),0))</f>
        <v>-72.61</v>
      </c>
      <c r="O105" s="162">
        <f t="array" ref="O105">INDEX(1*disp[Uy],MATCH(1,($C105=disp[Case])*(O$7=disp[Node]),0))</f>
        <v>4.4630000000000001</v>
      </c>
      <c r="P105" s="162">
        <f t="array" ref="P105">INDEX(1*disp[Uz],MATCH(1,($C105=disp[Case])*(P$7=disp[Node]),0))</f>
        <v>1.8629999999999999E-7</v>
      </c>
      <c r="Q105" s="162">
        <f t="array" ref="Q105">INDEX(1000*disp[Rxx],MATCH(1,($C105=disp[Case])*(Q$7=disp[Node]),0))</f>
        <v>0.58389999999999997</v>
      </c>
      <c r="R105" s="162">
        <f t="array" ref="R105">INDEX(1000*disp[Ryy],MATCH(1,($C105=disp[Case])*(R$7=disp[Node]),0))</f>
        <v>0.5445000000000001</v>
      </c>
      <c r="S105" s="162">
        <f t="array" ref="S105">INDEX(1000*disp[Rzz],MATCH(1,($C105=disp[Case])*(S$7=disp[Node]),0))</f>
        <v>7.5170000000000001E-2</v>
      </c>
      <c r="T105" s="162">
        <f t="array" ref="T105">INDEX(1000*disp[Rxx],MATCH(1,($C105=disp[Case])*(T$7=disp[Node]),0))</f>
        <v>-0.58379999999999987</v>
      </c>
      <c r="U105" s="162">
        <f t="array" ref="U105">INDEX(1000*disp[Ryy],MATCH(1,($C105=disp[Case])*(U$7=disp[Node]),0))</f>
        <v>0.54459999999999997</v>
      </c>
      <c r="V105" s="162">
        <f t="array" ref="V105">INDEX(1000*disp[Rzz],MATCH(1,($C105=disp[Case])*(V$7=disp[Node]),0))</f>
        <v>-7.535E-2</v>
      </c>
      <c r="W105" s="162">
        <f t="array" ref="W105">INDEX(1000*disp[Rxx],MATCH(1,($C105=disp[Case])*(W$7=disp[Node]),0))</f>
        <v>0.58379999999999987</v>
      </c>
      <c r="X105" s="162">
        <f t="array" ref="X105">INDEX(1000*disp[Ryy],MATCH(1,($C105=disp[Case])*(X$7=disp[Node]),0))</f>
        <v>-0.54479999999999995</v>
      </c>
      <c r="Y105" s="162">
        <f t="array" ref="Y105">INDEX(1000*disp[Rzz],MATCH(1,($C105=disp[Case])*(Y$7=disp[Node]),0))</f>
        <v>-7.528E-2</v>
      </c>
      <c r="Z105" s="162">
        <f t="array" ref="Z105">INDEX(1000*disp[Rxx],MATCH(1,($C105=disp[Case])*(Z$7=disp[Node]),0))</f>
        <v>-0.58389999999999997</v>
      </c>
      <c r="AA105" s="162">
        <f t="array" ref="AA105">INDEX(1000*disp[Ryy],MATCH(1,($C105=disp[Case])*(AA$7=disp[Node]),0))</f>
        <v>-0.54479999999999995</v>
      </c>
      <c r="AB105" s="162">
        <f t="array" ref="AB105">INDEX(1000*disp[Rzz],MATCH(1,($C105=disp[Case])*(AB$7=disp[Node]),0))</f>
        <v>7.511000000000001E-2</v>
      </c>
    </row>
    <row r="106" spans="1:28" s="104" customFormat="1">
      <c r="A106" s="110" t="s">
        <v>103</v>
      </c>
      <c r="B106" s="110" t="s">
        <v>129</v>
      </c>
      <c r="C106" s="132" t="s">
        <v>199</v>
      </c>
      <c r="D106" s="111" t="str">
        <f>INDEX(cases[Name],MATCH(C106,cases[Case],0))</f>
        <v>Temp Bear Comb 5-2</v>
      </c>
      <c r="E106" s="162">
        <f t="array" ref="E106">INDEX(1*disp[Ux],MATCH(1,($C106=disp[Case])*(E$7=disp[Node]),0))</f>
        <v>1.6969999999999999E-12</v>
      </c>
      <c r="F106" s="162">
        <f t="array" ref="F106">INDEX(1*disp[Uy],MATCH(1,($C106=disp[Case])*(F$7=disp[Node]),0))</f>
        <v>2.5459999999999999E-11</v>
      </c>
      <c r="G106" s="162">
        <f t="array" ref="G106">INDEX(1*disp[Uz],MATCH(1,($C106=disp[Case])*(G$7=disp[Node]),0))</f>
        <v>2.167E-7</v>
      </c>
      <c r="H106" s="162">
        <f t="array" ref="H106">INDEX(1*disp[Ux],MATCH(1,($C106=disp[Case])*(H$7=disp[Node]),0))</f>
        <v>-4.0299999999999998E-4</v>
      </c>
      <c r="I106" s="162">
        <f t="array" ref="I106">INDEX(1*disp[Uy],MATCH(1,($C106=disp[Case])*(I$7=disp[Node]),0))</f>
        <v>-2.1970000000000001</v>
      </c>
      <c r="J106" s="162">
        <f t="array" ref="J106">INDEX(1*disp[Uz],MATCH(1,($C106=disp[Case])*(J$7=disp[Node]),0))</f>
        <v>-2.1799999999999999E-7</v>
      </c>
      <c r="K106" s="162">
        <f t="array" ref="K106">INDEX(1*disp[Ux],MATCH(1,($C106=disp[Case])*(K$7=disp[Node]),0))</f>
        <v>88.9</v>
      </c>
      <c r="L106" s="162">
        <f t="array" ref="L106">INDEX(1*disp[Uy],MATCH(1,($C106=disp[Case])*(L$7=disp[Node]),0))</f>
        <v>-2.5090000000000001E-11</v>
      </c>
      <c r="M106" s="162">
        <f t="array" ref="M106">INDEX(1*disp[Uz],MATCH(1,($C106=disp[Case])*(M$7=disp[Node]),0))</f>
        <v>-2.167E-7</v>
      </c>
      <c r="N106" s="162">
        <f t="array" ref="N106">INDEX(1*disp[Ux],MATCH(1,($C106=disp[Case])*(N$7=disp[Node]),0))</f>
        <v>88.9</v>
      </c>
      <c r="O106" s="162">
        <f t="array" ref="O106">INDEX(1*disp[Uy],MATCH(1,($C106=disp[Case])*(O$7=disp[Node]),0))</f>
        <v>-2.198</v>
      </c>
      <c r="P106" s="162">
        <f t="array" ref="P106">INDEX(1*disp[Uz],MATCH(1,($C106=disp[Case])*(P$7=disp[Node]),0))</f>
        <v>2.1799999999999999E-7</v>
      </c>
      <c r="Q106" s="162">
        <f t="array" ref="Q106">INDEX(1000*disp[Rxx],MATCH(1,($C106=disp[Case])*(Q$7=disp[Node]),0))</f>
        <v>-1.2589999999999999</v>
      </c>
      <c r="R106" s="162">
        <f t="array" ref="R106">INDEX(1000*disp[Ryy],MATCH(1,($C106=disp[Case])*(R$7=disp[Node]),0))</f>
        <v>-0.46099999999999997</v>
      </c>
      <c r="S106" s="162">
        <f t="array" ref="S106">INDEX(1000*disp[Rzz],MATCH(1,($C106=disp[Case])*(S$7=disp[Node]),0))</f>
        <v>-0.18579999999999999</v>
      </c>
      <c r="T106" s="162">
        <f t="array" ref="T106">INDEX(1000*disp[Rxx],MATCH(1,($C106=disp[Case])*(T$7=disp[Node]),0))</f>
        <v>1.2589999999999999</v>
      </c>
      <c r="U106" s="162">
        <f t="array" ref="U106">INDEX(1000*disp[Ryy],MATCH(1,($C106=disp[Case])*(U$7=disp[Node]),0))</f>
        <v>-0.46110000000000001</v>
      </c>
      <c r="V106" s="162">
        <f t="array" ref="V106">INDEX(1000*disp[Rzz],MATCH(1,($C106=disp[Case])*(V$7=disp[Node]),0))</f>
        <v>0.186</v>
      </c>
      <c r="W106" s="162">
        <f t="array" ref="W106">INDEX(1000*disp[Rxx],MATCH(1,($C106=disp[Case])*(W$7=disp[Node]),0))</f>
        <v>-1.2589999999999999</v>
      </c>
      <c r="X106" s="162">
        <f t="array" ref="X106">INDEX(1000*disp[Ryy],MATCH(1,($C106=disp[Case])*(X$7=disp[Node]),0))</f>
        <v>0.46129999999999999</v>
      </c>
      <c r="Y106" s="162">
        <f t="array" ref="Y106">INDEX(1000*disp[Rzz],MATCH(1,($C106=disp[Case])*(Y$7=disp[Node]),0))</f>
        <v>0.186</v>
      </c>
      <c r="Z106" s="162">
        <f t="array" ref="Z106">INDEX(1000*disp[Rxx],MATCH(1,($C106=disp[Case])*(Z$7=disp[Node]),0))</f>
        <v>1.2589999999999999</v>
      </c>
      <c r="AA106" s="162">
        <f t="array" ref="AA106">INDEX(1000*disp[Ryy],MATCH(1,($C106=disp[Case])*(AA$7=disp[Node]),0))</f>
        <v>0.46129999999999999</v>
      </c>
      <c r="AB106" s="162">
        <f t="array" ref="AB106">INDEX(1000*disp[Rzz],MATCH(1,($C106=disp[Case])*(AB$7=disp[Node]),0))</f>
        <v>-0.18579999999999999</v>
      </c>
    </row>
    <row r="107" spans="1:28" s="104" customFormat="1">
      <c r="A107" s="110" t="s">
        <v>103</v>
      </c>
      <c r="B107" s="110" t="s">
        <v>129</v>
      </c>
      <c r="C107" s="132" t="s">
        <v>200</v>
      </c>
      <c r="D107" s="111" t="str">
        <f>INDEX(cases[Name],MATCH(C107,cases[Case],0))</f>
        <v>Temp Bear Comb 6-1</v>
      </c>
      <c r="E107" s="162">
        <f t="array" ref="E107">INDEX(1*disp[Ux],MATCH(1,($C107=disp[Case])*(E$7=disp[Node]),0))</f>
        <v>0</v>
      </c>
      <c r="F107" s="162">
        <f t="array" ref="F107">INDEX(1*disp[Uy],MATCH(1,($C107=disp[Case])*(F$7=disp[Node]),0))</f>
        <v>-2.0309999999999999E-11</v>
      </c>
      <c r="G107" s="162">
        <f t="array" ref="G107">INDEX(1*disp[Uz],MATCH(1,($C107=disp[Case])*(G$7=disp[Node]),0))</f>
        <v>1.8659999999999999E-7</v>
      </c>
      <c r="H107" s="162">
        <f t="array" ref="H107">INDEX(1*disp[Ux],MATCH(1,($C107=disp[Case])*(H$7=disp[Node]),0))</f>
        <v>1.4239999999999999E-4</v>
      </c>
      <c r="I107" s="162">
        <f t="array" ref="I107">INDEX(1*disp[Uy],MATCH(1,($C107=disp[Case])*(I$7=disp[Node]),0))</f>
        <v>4.4619999999999997</v>
      </c>
      <c r="J107" s="162">
        <f t="array" ref="J107">INDEX(1*disp[Uz],MATCH(1,($C107=disp[Case])*(J$7=disp[Node]),0))</f>
        <v>-1.846E-7</v>
      </c>
      <c r="K107" s="162">
        <f t="array" ref="K107">INDEX(1*disp[Ux],MATCH(1,($C107=disp[Case])*(K$7=disp[Node]),0))</f>
        <v>-72.48</v>
      </c>
      <c r="L107" s="162">
        <f t="array" ref="L107">INDEX(1*disp[Uy],MATCH(1,($C107=disp[Case])*(L$7=disp[Node]),0))</f>
        <v>2.0340000000000001E-11</v>
      </c>
      <c r="M107" s="162">
        <f t="array" ref="M107">INDEX(1*disp[Uz],MATCH(1,($C107=disp[Case])*(M$7=disp[Node]),0))</f>
        <v>-1.867E-7</v>
      </c>
      <c r="N107" s="162">
        <f t="array" ref="N107">INDEX(1*disp[Ux],MATCH(1,($C107=disp[Case])*(N$7=disp[Node]),0))</f>
        <v>-72.48</v>
      </c>
      <c r="O107" s="162">
        <f t="array" ref="O107">INDEX(1*disp[Uy],MATCH(1,($C107=disp[Case])*(O$7=disp[Node]),0))</f>
        <v>4.4619999999999997</v>
      </c>
      <c r="P107" s="162">
        <f t="array" ref="P107">INDEX(1*disp[Uz],MATCH(1,($C107=disp[Case])*(P$7=disp[Node]),0))</f>
        <v>1.8470000000000001E-7</v>
      </c>
      <c r="Q107" s="162">
        <f t="array" ref="Q107">INDEX(1000*disp[Rxx],MATCH(1,($C107=disp[Case])*(Q$7=disp[Node]),0))</f>
        <v>0.58449999999999991</v>
      </c>
      <c r="R107" s="162">
        <f t="array" ref="R107">INDEX(1000*disp[Ryy],MATCH(1,($C107=disp[Case])*(R$7=disp[Node]),0))</f>
        <v>0.56229999999999991</v>
      </c>
      <c r="S107" s="162">
        <f t="array" ref="S107">INDEX(1000*disp[Rzz],MATCH(1,($C107=disp[Case])*(S$7=disp[Node]),0))</f>
        <v>7.5590000000000004E-2</v>
      </c>
      <c r="T107" s="162">
        <f t="array" ref="T107">INDEX(1000*disp[Rxx],MATCH(1,($C107=disp[Case])*(T$7=disp[Node]),0))</f>
        <v>-0.58449999999999991</v>
      </c>
      <c r="U107" s="162">
        <f t="array" ref="U107">INDEX(1000*disp[Ryy],MATCH(1,($C107=disp[Case])*(U$7=disp[Node]),0))</f>
        <v>0.56229999999999991</v>
      </c>
      <c r="V107" s="162">
        <f t="array" ref="V107">INDEX(1000*disp[Rzz],MATCH(1,($C107=disp[Case])*(V$7=disp[Node]),0))</f>
        <v>-7.5770000000000004E-2</v>
      </c>
      <c r="W107" s="162">
        <f t="array" ref="W107">INDEX(1000*disp[Rxx],MATCH(1,($C107=disp[Case])*(W$7=disp[Node]),0))</f>
        <v>0.58439999999999992</v>
      </c>
      <c r="X107" s="162">
        <f t="array" ref="X107">INDEX(1000*disp[Ryy],MATCH(1,($C107=disp[Case])*(X$7=disp[Node]),0))</f>
        <v>-0.5625</v>
      </c>
      <c r="Y107" s="162">
        <f t="array" ref="Y107">INDEX(1000*disp[Rzz],MATCH(1,($C107=disp[Case])*(Y$7=disp[Node]),0))</f>
        <v>-7.5700000000000003E-2</v>
      </c>
      <c r="Z107" s="162">
        <f t="array" ref="Z107">INDEX(1000*disp[Rxx],MATCH(1,($C107=disp[Case])*(Z$7=disp[Node]),0))</f>
        <v>-0.58449999999999991</v>
      </c>
      <c r="AA107" s="162">
        <f t="array" ref="AA107">INDEX(1000*disp[Ryy],MATCH(1,($C107=disp[Case])*(AA$7=disp[Node]),0))</f>
        <v>-0.5625</v>
      </c>
      <c r="AB107" s="162">
        <f t="array" ref="AB107">INDEX(1000*disp[Rzz],MATCH(1,($C107=disp[Case])*(AB$7=disp[Node]),0))</f>
        <v>7.553E-2</v>
      </c>
    </row>
    <row r="108" spans="1:28" s="104" customFormat="1">
      <c r="A108" s="110" t="s">
        <v>103</v>
      </c>
      <c r="B108" s="110" t="s">
        <v>129</v>
      </c>
      <c r="C108" s="132" t="s">
        <v>201</v>
      </c>
      <c r="D108" s="111" t="str">
        <f>INDEX(cases[Name],MATCH(C108,cases[Case],0))</f>
        <v>Temp Bear Comb 6-2</v>
      </c>
      <c r="E108" s="162">
        <f t="array" ref="E108">INDEX(1*disp[Ux],MATCH(1,($C108=disp[Case])*(E$7=disp[Node]),0))</f>
        <v>1.687E-12</v>
      </c>
      <c r="F108" s="162">
        <f t="array" ref="F108">INDEX(1*disp[Uy],MATCH(1,($C108=disp[Case])*(F$7=disp[Node]),0))</f>
        <v>2.547E-11</v>
      </c>
      <c r="G108" s="162">
        <f t="array" ref="G108">INDEX(1*disp[Uz],MATCH(1,($C108=disp[Case])*(G$7=disp[Node]),0))</f>
        <v>2.1829999999999999E-7</v>
      </c>
      <c r="H108" s="162">
        <f t="array" ref="H108">INDEX(1*disp[Ux],MATCH(1,($C108=disp[Case])*(H$7=disp[Node]),0))</f>
        <v>-4.0470000000000002E-4</v>
      </c>
      <c r="I108" s="162">
        <f t="array" ref="I108">INDEX(1*disp[Uy],MATCH(1,($C108=disp[Case])*(I$7=disp[Node]),0))</f>
        <v>-2.1960000000000002</v>
      </c>
      <c r="J108" s="162">
        <f t="array" ref="J108">INDEX(1*disp[Uz],MATCH(1,($C108=disp[Case])*(J$7=disp[Node]),0))</f>
        <v>-2.1960000000000001E-7</v>
      </c>
      <c r="K108" s="162">
        <f t="array" ref="K108">INDEX(1*disp[Ux],MATCH(1,($C108=disp[Case])*(K$7=disp[Node]),0))</f>
        <v>88.76</v>
      </c>
      <c r="L108" s="162">
        <f t="array" ref="L108">INDEX(1*disp[Uy],MATCH(1,($C108=disp[Case])*(L$7=disp[Node]),0))</f>
        <v>-2.5099999999999999E-11</v>
      </c>
      <c r="M108" s="162">
        <f t="array" ref="M108">INDEX(1*disp[Uz],MATCH(1,($C108=disp[Case])*(M$7=disp[Node]),0))</f>
        <v>-2.1829999999999999E-7</v>
      </c>
      <c r="N108" s="162">
        <f t="array" ref="N108">INDEX(1*disp[Ux],MATCH(1,($C108=disp[Case])*(N$7=disp[Node]),0))</f>
        <v>88.76</v>
      </c>
      <c r="O108" s="162">
        <f t="array" ref="O108">INDEX(1*disp[Uy],MATCH(1,($C108=disp[Case])*(O$7=disp[Node]),0))</f>
        <v>-2.1970000000000001</v>
      </c>
      <c r="P108" s="162">
        <f t="array" ref="P108">INDEX(1*disp[Uz],MATCH(1,($C108=disp[Case])*(P$7=disp[Node]),0))</f>
        <v>2.1960000000000001E-7</v>
      </c>
      <c r="Q108" s="162">
        <f t="array" ref="Q108">INDEX(1000*disp[Rxx],MATCH(1,($C108=disp[Case])*(Q$7=disp[Node]),0))</f>
        <v>-1.26</v>
      </c>
      <c r="R108" s="162">
        <f t="array" ref="R108">INDEX(1000*disp[Ryy],MATCH(1,($C108=disp[Case])*(R$7=disp[Node]),0))</f>
        <v>-0.4788</v>
      </c>
      <c r="S108" s="162">
        <f t="array" ref="S108">INDEX(1000*disp[Rzz],MATCH(1,($C108=disp[Case])*(S$7=disp[Node]),0))</f>
        <v>-0.18629999999999999</v>
      </c>
      <c r="T108" s="162">
        <f t="array" ref="T108">INDEX(1000*disp[Rxx],MATCH(1,($C108=disp[Case])*(T$7=disp[Node]),0))</f>
        <v>1.2589999999999999</v>
      </c>
      <c r="U108" s="162">
        <f t="array" ref="U108">INDEX(1000*disp[Ryy],MATCH(1,($C108=disp[Case])*(U$7=disp[Node]),0))</f>
        <v>-0.4788</v>
      </c>
      <c r="V108" s="162">
        <f t="array" ref="V108">INDEX(1000*disp[Rzz],MATCH(1,($C108=disp[Case])*(V$7=disp[Node]),0))</f>
        <v>0.1865</v>
      </c>
      <c r="W108" s="162">
        <f t="array" ref="W108">INDEX(1000*disp[Rxx],MATCH(1,($C108=disp[Case])*(W$7=disp[Node]),0))</f>
        <v>-1.2589999999999999</v>
      </c>
      <c r="X108" s="162">
        <f t="array" ref="X108">INDEX(1000*disp[Ryy],MATCH(1,($C108=disp[Case])*(X$7=disp[Node]),0))</f>
        <v>0.47899999999999998</v>
      </c>
      <c r="Y108" s="162">
        <f t="array" ref="Y108">INDEX(1000*disp[Rzz],MATCH(1,($C108=disp[Case])*(Y$7=disp[Node]),0))</f>
        <v>0.18640000000000001</v>
      </c>
      <c r="Z108" s="162">
        <f t="array" ref="Z108">INDEX(1000*disp[Rxx],MATCH(1,($C108=disp[Case])*(Z$7=disp[Node]),0))</f>
        <v>1.2589999999999999</v>
      </c>
      <c r="AA108" s="162">
        <f t="array" ref="AA108">INDEX(1000*disp[Ryy],MATCH(1,($C108=disp[Case])*(AA$7=disp[Node]),0))</f>
        <v>0.47899999999999998</v>
      </c>
      <c r="AB108" s="162">
        <f t="array" ref="AB108">INDEX(1000*disp[Rzz],MATCH(1,($C108=disp[Case])*(AB$7=disp[Node]),0))</f>
        <v>-0.18629999999999999</v>
      </c>
    </row>
    <row r="109" spans="1:28" s="104" customFormat="1">
      <c r="A109" s="110" t="s">
        <v>103</v>
      </c>
      <c r="B109" s="110" t="s">
        <v>129</v>
      </c>
      <c r="C109" s="132" t="s">
        <v>202</v>
      </c>
      <c r="D109" s="111" t="str">
        <f>INDEX(cases[Name],MATCH(C109,cases[Case],0))</f>
        <v>Temp Bear Comb 7-1</v>
      </c>
      <c r="E109" s="162">
        <f t="array" ref="E109">INDEX(1*disp[Ux],MATCH(1,($C109=disp[Case])*(E$7=disp[Node]),0))</f>
        <v>-1.3540000000000001E-12</v>
      </c>
      <c r="F109" s="162">
        <f t="array" ref="F109">INDEX(1*disp[Uy],MATCH(1,($C109=disp[Case])*(F$7=disp[Node]),0))</f>
        <v>-4.9159999999999988E-11</v>
      </c>
      <c r="G109" s="162">
        <f t="array" ref="G109">INDEX(1*disp[Uz],MATCH(1,($C109=disp[Case])*(G$7=disp[Node]),0))</f>
        <v>6.0439999999999999E-7</v>
      </c>
      <c r="H109" s="162">
        <f t="array" ref="H109">INDEX(1*disp[Ux],MATCH(1,($C109=disp[Case])*(H$7=disp[Node]),0))</f>
        <v>1.17E-4</v>
      </c>
      <c r="I109" s="162">
        <f t="array" ref="I109">INDEX(1*disp[Uy],MATCH(1,($C109=disp[Case])*(I$7=disp[Node]),0))</f>
        <v>15.42</v>
      </c>
      <c r="J109" s="162">
        <f t="array" ref="J109">INDEX(1*disp[Uz],MATCH(1,($C109=disp[Case])*(J$7=disp[Node]),0))</f>
        <v>-5.976E-7</v>
      </c>
      <c r="K109" s="162">
        <f t="array" ref="K109">INDEX(1*disp[Ux],MATCH(1,($C109=disp[Case])*(K$7=disp[Node]),0))</f>
        <v>-182.2</v>
      </c>
      <c r="L109" s="162">
        <f t="array" ref="L109">INDEX(1*disp[Uy],MATCH(1,($C109=disp[Case])*(L$7=disp[Node]),0))</f>
        <v>4.9299999999999987E-11</v>
      </c>
      <c r="M109" s="162">
        <f t="array" ref="M109">INDEX(1*disp[Uz],MATCH(1,($C109=disp[Case])*(M$7=disp[Node]),0))</f>
        <v>-6.0500000000000003E-7</v>
      </c>
      <c r="N109" s="162">
        <f t="array" ref="N109">INDEX(1*disp[Ux],MATCH(1,($C109=disp[Case])*(N$7=disp[Node]),0))</f>
        <v>-182.2</v>
      </c>
      <c r="O109" s="162">
        <f t="array" ref="O109">INDEX(1*disp[Uy],MATCH(1,($C109=disp[Case])*(O$7=disp[Node]),0))</f>
        <v>15.42</v>
      </c>
      <c r="P109" s="162">
        <f t="array" ref="P109">INDEX(1*disp[Uz],MATCH(1,($C109=disp[Case])*(P$7=disp[Node]),0))</f>
        <v>5.9829999999999995E-7</v>
      </c>
      <c r="Q109" s="162">
        <f t="array" ref="Q109">INDEX(1000*disp[Rxx],MATCH(1,($C109=disp[Case])*(Q$7=disp[Node]),0))</f>
        <v>0.68159999999999998</v>
      </c>
      <c r="R109" s="162">
        <f t="array" ref="R109">INDEX(1000*disp[Ryy],MATCH(1,($C109=disp[Case])*(R$7=disp[Node]),0))</f>
        <v>1.1360000000000001</v>
      </c>
      <c r="S109" s="162">
        <f t="array" ref="S109">INDEX(1000*disp[Rzz],MATCH(1,($C109=disp[Case])*(S$7=disp[Node]),0))</f>
        <v>4.6199999999999998E-2</v>
      </c>
      <c r="T109" s="162">
        <f t="array" ref="T109">INDEX(1000*disp[Rxx],MATCH(1,($C109=disp[Case])*(T$7=disp[Node]),0))</f>
        <v>-0.68149999999999999</v>
      </c>
      <c r="U109" s="162">
        <f t="array" ref="U109">INDEX(1000*disp[Ryy],MATCH(1,($C109=disp[Case])*(U$7=disp[Node]),0))</f>
        <v>1.1360000000000001</v>
      </c>
      <c r="V109" s="162">
        <f t="array" ref="V109">INDEX(1000*disp[Rzz],MATCH(1,($C109=disp[Case])*(V$7=disp[Node]),0))</f>
        <v>-4.6679999999999999E-2</v>
      </c>
      <c r="W109" s="162">
        <f t="array" ref="W109">INDEX(1000*disp[Rxx],MATCH(1,($C109=disp[Case])*(W$7=disp[Node]),0))</f>
        <v>0.68140000000000001</v>
      </c>
      <c r="X109" s="162">
        <f t="array" ref="X109">INDEX(1000*disp[Ryy],MATCH(1,($C109=disp[Case])*(X$7=disp[Node]),0))</f>
        <v>-1.137</v>
      </c>
      <c r="Y109" s="162">
        <f t="array" ref="Y109">INDEX(1000*disp[Rzz],MATCH(1,($C109=disp[Case])*(Y$7=disp[Node]),0))</f>
        <v>-4.6400000000000004E-2</v>
      </c>
      <c r="Z109" s="162">
        <f t="array" ref="Z109">INDEX(1000*disp[Rxx],MATCH(1,($C109=disp[Case])*(Z$7=disp[Node]),0))</f>
        <v>-0.68149999999999999</v>
      </c>
      <c r="AA109" s="162">
        <f t="array" ref="AA109">INDEX(1000*disp[Ryy],MATCH(1,($C109=disp[Case])*(AA$7=disp[Node]),0))</f>
        <v>-1.137</v>
      </c>
      <c r="AB109" s="162">
        <f t="array" ref="AB109">INDEX(1000*disp[Rzz],MATCH(1,($C109=disp[Case])*(AB$7=disp[Node]),0))</f>
        <v>4.5930000000000006E-2</v>
      </c>
    </row>
    <row r="110" spans="1:28" s="104" customFormat="1">
      <c r="A110" s="110" t="s">
        <v>103</v>
      </c>
      <c r="B110" s="110" t="s">
        <v>129</v>
      </c>
      <c r="C110" s="132" t="s">
        <v>203</v>
      </c>
      <c r="D110" s="111" t="str">
        <f>INDEX(cases[Name],MATCH(C110,cases[Case],0))</f>
        <v>Temp Bear Comb 7-2</v>
      </c>
      <c r="E110" s="162">
        <f t="array" ref="E110">INDEX(1*disp[Ux],MATCH(1,($C110=disp[Case])*(E$7=disp[Node]),0))</f>
        <v>2.921000000000001E-12</v>
      </c>
      <c r="F110" s="162">
        <f t="array" ref="F110">INDEX(1*disp[Uy],MATCH(1,($C110=disp[Case])*(F$7=disp[Node]),0))</f>
        <v>5.1319999999999997E-11</v>
      </c>
      <c r="G110" s="162">
        <f t="array" ref="G110">INDEX(1*disp[Uz],MATCH(1,($C110=disp[Case])*(G$7=disp[Node]),0))</f>
        <v>-2.9089999999999999E-7</v>
      </c>
      <c r="H110" s="162">
        <f t="array" ref="H110">INDEX(1*disp[Ux],MATCH(1,($C110=disp[Case])*(H$7=disp[Node]),0))</f>
        <v>-3.0880000000000002E-4</v>
      </c>
      <c r="I110" s="162">
        <f t="array" ref="I110">INDEX(1*disp[Uy],MATCH(1,($C110=disp[Case])*(I$7=disp[Node]),0))</f>
        <v>-12.87</v>
      </c>
      <c r="J110" s="162">
        <f t="array" ref="J110">INDEX(1*disp[Uz],MATCH(1,($C110=disp[Case])*(J$7=disp[Node]),0))</f>
        <v>2.8490000000000002E-7</v>
      </c>
      <c r="K110" s="162">
        <f t="array" ref="K110">INDEX(1*disp[Ux],MATCH(1,($C110=disp[Case])*(K$7=disp[Node]),0))</f>
        <v>185</v>
      </c>
      <c r="L110" s="162">
        <f t="array" ref="L110">INDEX(1*disp[Uy],MATCH(1,($C110=disp[Case])*(L$7=disp[Node]),0))</f>
        <v>-5.0040000000000002E-11</v>
      </c>
      <c r="M110" s="162">
        <f t="array" ref="M110">INDEX(1*disp[Uz],MATCH(1,($C110=disp[Case])*(M$7=disp[Node]),0))</f>
        <v>2.9130000000000002E-7</v>
      </c>
      <c r="N110" s="162">
        <f t="array" ref="N110">INDEX(1*disp[Ux],MATCH(1,($C110=disp[Case])*(N$7=disp[Node]),0))</f>
        <v>185</v>
      </c>
      <c r="O110" s="162">
        <f t="array" ref="O110">INDEX(1*disp[Uy],MATCH(1,($C110=disp[Case])*(O$7=disp[Node]),0))</f>
        <v>-12.87</v>
      </c>
      <c r="P110" s="162">
        <f t="array" ref="P110">INDEX(1*disp[Uz],MATCH(1,($C110=disp[Case])*(P$7=disp[Node]),0))</f>
        <v>-2.854E-7</v>
      </c>
      <c r="Q110" s="162">
        <f t="array" ref="Q110">INDEX(1000*disp[Rxx],MATCH(1,($C110=disp[Case])*(Q$7=disp[Node]),0))</f>
        <v>-1.17</v>
      </c>
      <c r="R110" s="162">
        <f t="array" ref="R110">INDEX(1000*disp[Ryy],MATCH(1,($C110=disp[Case])*(R$7=disp[Node]),0))</f>
        <v>-1.07</v>
      </c>
      <c r="S110" s="162">
        <f t="array" ref="S110">INDEX(1000*disp[Rzz],MATCH(1,($C110=disp[Case])*(S$7=disp[Node]),0))</f>
        <v>-0.12970000000000001</v>
      </c>
      <c r="T110" s="162">
        <f t="array" ref="T110">INDEX(1000*disp[Rxx],MATCH(1,($C110=disp[Case])*(T$7=disp[Node]),0))</f>
        <v>1.17</v>
      </c>
      <c r="U110" s="162">
        <f t="array" ref="U110">INDEX(1000*disp[Ryy],MATCH(1,($C110=disp[Case])*(U$7=disp[Node]),0))</f>
        <v>-1.07</v>
      </c>
      <c r="V110" s="162">
        <f t="array" ref="V110">INDEX(1000*disp[Rzz],MATCH(1,($C110=disp[Case])*(V$7=disp[Node]),0))</f>
        <v>0.13019999999999998</v>
      </c>
      <c r="W110" s="162">
        <f t="array" ref="W110">INDEX(1000*disp[Rxx],MATCH(1,($C110=disp[Case])*(W$7=disp[Node]),0))</f>
        <v>-1.17</v>
      </c>
      <c r="X110" s="162">
        <f t="array" ref="X110">INDEX(1000*disp[Ryy],MATCH(1,($C110=disp[Case])*(X$7=disp[Node]),0))</f>
        <v>1.07</v>
      </c>
      <c r="Y110" s="162">
        <f t="array" ref="Y110">INDEX(1000*disp[Rzz],MATCH(1,($C110=disp[Case])*(Y$7=disp[Node]),0))</f>
        <v>0.12990000000000002</v>
      </c>
      <c r="Z110" s="162">
        <f t="array" ref="Z110">INDEX(1000*disp[Rxx],MATCH(1,($C110=disp[Case])*(Z$7=disp[Node]),0))</f>
        <v>1.17</v>
      </c>
      <c r="AA110" s="162">
        <f t="array" ref="AA110">INDEX(1000*disp[Ryy],MATCH(1,($C110=disp[Case])*(AA$7=disp[Node]),0))</f>
        <v>1.07</v>
      </c>
      <c r="AB110" s="162">
        <f t="array" ref="AB110">INDEX(1000*disp[Rzz],MATCH(1,($C110=disp[Case])*(AB$7=disp[Node]),0))</f>
        <v>-0.1295</v>
      </c>
    </row>
    <row r="111" spans="1:28" s="104" customFormat="1">
      <c r="A111" s="110" t="s">
        <v>103</v>
      </c>
      <c r="B111" s="110" t="s">
        <v>129</v>
      </c>
      <c r="C111" s="132" t="s">
        <v>204</v>
      </c>
      <c r="D111" s="111" t="str">
        <f>INDEX(cases[Name],MATCH(C111,cases[Case],0))</f>
        <v>Temp Bear Comb 8-1</v>
      </c>
      <c r="E111" s="162">
        <f t="array" ref="E111">INDEX(1*disp[Ux],MATCH(1,($C111=disp[Case])*(E$7=disp[Node]),0))</f>
        <v>-1.3249999999999999E-12</v>
      </c>
      <c r="F111" s="162">
        <f t="array" ref="F111">INDEX(1*disp[Uy],MATCH(1,($C111=disp[Case])*(F$7=disp[Node]),0))</f>
        <v>-4.919E-11</v>
      </c>
      <c r="G111" s="162">
        <f t="array" ref="G111">INDEX(1*disp[Uz],MATCH(1,($C111=disp[Case])*(G$7=disp[Node]),0))</f>
        <v>5.9999999999999997E-7</v>
      </c>
      <c r="H111" s="162">
        <f t="array" ref="H111">INDEX(1*disp[Ux],MATCH(1,($C111=disp[Case])*(H$7=disp[Node]),0))</f>
        <v>1.22E-4</v>
      </c>
      <c r="I111" s="162">
        <f t="array" ref="I111">INDEX(1*disp[Uy],MATCH(1,($C111=disp[Case])*(I$7=disp[Node]),0))</f>
        <v>15.42</v>
      </c>
      <c r="J111" s="162">
        <f t="array" ref="J111">INDEX(1*disp[Uz],MATCH(1,($C111=disp[Case])*(J$7=disp[Node]),0))</f>
        <v>-5.9319999999999999E-7</v>
      </c>
      <c r="K111" s="162">
        <f t="array" ref="K111">INDEX(1*disp[Ux],MATCH(1,($C111=disp[Case])*(K$7=disp[Node]),0))</f>
        <v>-181.8</v>
      </c>
      <c r="L111" s="162">
        <f t="array" ref="L111">INDEX(1*disp[Uy],MATCH(1,($C111=disp[Case])*(L$7=disp[Node]),0))</f>
        <v>4.9329999999999999E-11</v>
      </c>
      <c r="M111" s="162">
        <f t="array" ref="M111">INDEX(1*disp[Uz],MATCH(1,($C111=disp[Case])*(M$7=disp[Node]),0))</f>
        <v>-6.0060000000000002E-7</v>
      </c>
      <c r="N111" s="162">
        <f t="array" ref="N111">INDEX(1*disp[Ux],MATCH(1,($C111=disp[Case])*(N$7=disp[Node]),0))</f>
        <v>-181.8</v>
      </c>
      <c r="O111" s="162">
        <f t="array" ref="O111">INDEX(1*disp[Uy],MATCH(1,($C111=disp[Case])*(O$7=disp[Node]),0))</f>
        <v>15.42</v>
      </c>
      <c r="P111" s="162">
        <f t="array" ref="P111">INDEX(1*disp[Uz],MATCH(1,($C111=disp[Case])*(P$7=disp[Node]),0))</f>
        <v>5.9380000000000004E-7</v>
      </c>
      <c r="Q111" s="162">
        <f t="array" ref="Q111">INDEX(1000*disp[Rxx],MATCH(1,($C111=disp[Case])*(Q$7=disp[Node]),0))</f>
        <v>0.6833999999999999</v>
      </c>
      <c r="R111" s="162">
        <f t="array" ref="R111">INDEX(1000*disp[Ryy],MATCH(1,($C111=disp[Case])*(R$7=disp[Node]),0))</f>
        <v>1.1869999999999998</v>
      </c>
      <c r="S111" s="162">
        <f t="array" ref="S111">INDEX(1000*disp[Rzz],MATCH(1,($C111=disp[Case])*(S$7=disp[Node]),0))</f>
        <v>4.7410000000000001E-2</v>
      </c>
      <c r="T111" s="162">
        <f t="array" ref="T111">INDEX(1000*disp[Rxx],MATCH(1,($C111=disp[Case])*(T$7=disp[Node]),0))</f>
        <v>-0.6833999999999999</v>
      </c>
      <c r="U111" s="162">
        <f t="array" ref="U111">INDEX(1000*disp[Ryy],MATCH(1,($C111=disp[Case])*(U$7=disp[Node]),0))</f>
        <v>1.1869999999999998</v>
      </c>
      <c r="V111" s="162">
        <f t="array" ref="V111">INDEX(1000*disp[Rzz],MATCH(1,($C111=disp[Case])*(V$7=disp[Node]),0))</f>
        <v>-4.7889999999999995E-2</v>
      </c>
      <c r="W111" s="162">
        <f t="array" ref="W111">INDEX(1000*disp[Rxx],MATCH(1,($C111=disp[Case])*(W$7=disp[Node]),0))</f>
        <v>0.68330000000000002</v>
      </c>
      <c r="X111" s="162">
        <f t="array" ref="X111">INDEX(1000*disp[Ryy],MATCH(1,($C111=disp[Case])*(X$7=disp[Node]),0))</f>
        <v>-1.1879999999999999</v>
      </c>
      <c r="Y111" s="162">
        <f t="array" ref="Y111">INDEX(1000*disp[Rzz],MATCH(1,($C111=disp[Case])*(Y$7=disp[Node]),0))</f>
        <v>-4.761E-2</v>
      </c>
      <c r="Z111" s="162">
        <f t="array" ref="Z111">INDEX(1000*disp[Rxx],MATCH(1,($C111=disp[Case])*(Z$7=disp[Node]),0))</f>
        <v>-0.68330000000000002</v>
      </c>
      <c r="AA111" s="162">
        <f t="array" ref="AA111">INDEX(1000*disp[Ryy],MATCH(1,($C111=disp[Case])*(AA$7=disp[Node]),0))</f>
        <v>-1.1879999999999999</v>
      </c>
      <c r="AB111" s="162">
        <f t="array" ref="AB111">INDEX(1000*disp[Rzz],MATCH(1,($C111=disp[Case])*(AB$7=disp[Node]),0))</f>
        <v>4.7140000000000001E-2</v>
      </c>
    </row>
    <row r="112" spans="1:28" s="104" customFormat="1">
      <c r="A112" s="110" t="s">
        <v>103</v>
      </c>
      <c r="B112" s="110" t="s">
        <v>129</v>
      </c>
      <c r="C112" s="132" t="s">
        <v>205</v>
      </c>
      <c r="D112" s="111" t="str">
        <f>INDEX(cases[Name],MATCH(C112,cases[Case],0))</f>
        <v>Temp Bear Comb 8-2</v>
      </c>
      <c r="E112" s="162">
        <f t="array" ref="E112">INDEX(1*disp[Ux],MATCH(1,($C112=disp[Case])*(E$7=disp[Node]),0))</f>
        <v>2.8920000000000002E-12</v>
      </c>
      <c r="F112" s="162">
        <f t="array" ref="F112">INDEX(1*disp[Uy],MATCH(1,($C112=disp[Case])*(F$7=disp[Node]),0))</f>
        <v>5.1350000000000002E-11</v>
      </c>
      <c r="G112" s="162">
        <f t="array" ref="G112">INDEX(1*disp[Uz],MATCH(1,($C112=disp[Case])*(G$7=disp[Node]),0))</f>
        <v>-2.8640000000000002E-7</v>
      </c>
      <c r="H112" s="162">
        <f t="array" ref="H112">INDEX(1*disp[Ux],MATCH(1,($C112=disp[Case])*(H$7=disp[Node]),0))</f>
        <v>-3.1379999999999998E-4</v>
      </c>
      <c r="I112" s="162">
        <f t="array" ref="I112">INDEX(1*disp[Uy],MATCH(1,($C112=disp[Case])*(I$7=disp[Node]),0))</f>
        <v>-12.86</v>
      </c>
      <c r="J112" s="162">
        <f t="array" ref="J112">INDEX(1*disp[Uz],MATCH(1,($C112=disp[Case])*(J$7=disp[Node]),0))</f>
        <v>2.805E-7</v>
      </c>
      <c r="K112" s="162">
        <f t="array" ref="K112">INDEX(1*disp[Ux],MATCH(1,($C112=disp[Case])*(K$7=disp[Node]),0))</f>
        <v>184.7</v>
      </c>
      <c r="L112" s="162">
        <f t="array" ref="L112">INDEX(1*disp[Uy],MATCH(1,($C112=disp[Case])*(L$7=disp[Node]),0))</f>
        <v>-5.0070000000000001E-11</v>
      </c>
      <c r="M112" s="162">
        <f t="array" ref="M112">INDEX(1*disp[Uz],MATCH(1,($C112=disp[Case])*(M$7=disp[Node]),0))</f>
        <v>2.8690000000000001E-7</v>
      </c>
      <c r="N112" s="162">
        <f t="array" ref="N112">INDEX(1*disp[Ux],MATCH(1,($C112=disp[Case])*(N$7=disp[Node]),0))</f>
        <v>184.7</v>
      </c>
      <c r="O112" s="162">
        <f t="array" ref="O112">INDEX(1*disp[Uy],MATCH(1,($C112=disp[Case])*(O$7=disp[Node]),0))</f>
        <v>-12.86</v>
      </c>
      <c r="P112" s="162">
        <f t="array" ref="P112">INDEX(1*disp[Uz],MATCH(1,($C112=disp[Case])*(P$7=disp[Node]),0))</f>
        <v>-2.8099999999999999E-7</v>
      </c>
      <c r="Q112" s="162">
        <f t="array" ref="Q112">INDEX(1000*disp[Rxx],MATCH(1,($C112=disp[Case])*(Q$7=disp[Node]),0))</f>
        <v>-1.1720000000000002</v>
      </c>
      <c r="R112" s="162">
        <f t="array" ref="R112">INDEX(1000*disp[Ryy],MATCH(1,($C112=disp[Case])*(R$7=disp[Node]),0))</f>
        <v>-1.1199999999999999</v>
      </c>
      <c r="S112" s="162">
        <f t="array" ref="S112">INDEX(1000*disp[Rzz],MATCH(1,($C112=disp[Case])*(S$7=disp[Node]),0))</f>
        <v>-0.13090000000000002</v>
      </c>
      <c r="T112" s="162">
        <f t="array" ref="T112">INDEX(1000*disp[Rxx],MATCH(1,($C112=disp[Case])*(T$7=disp[Node]),0))</f>
        <v>1.1720000000000002</v>
      </c>
      <c r="U112" s="162">
        <f t="array" ref="U112">INDEX(1000*disp[Ryy],MATCH(1,($C112=disp[Case])*(U$7=disp[Node]),0))</f>
        <v>-1.1199999999999999</v>
      </c>
      <c r="V112" s="162">
        <f t="array" ref="V112">INDEX(1000*disp[Rzz],MATCH(1,($C112=disp[Case])*(V$7=disp[Node]),0))</f>
        <v>0.13139999999999999</v>
      </c>
      <c r="W112" s="162">
        <f t="array" ref="W112">INDEX(1000*disp[Rxx],MATCH(1,($C112=disp[Case])*(W$7=disp[Node]),0))</f>
        <v>-1.1720000000000002</v>
      </c>
      <c r="X112" s="162">
        <f t="array" ref="X112">INDEX(1000*disp[Ryy],MATCH(1,($C112=disp[Case])*(X$7=disp[Node]),0))</f>
        <v>1.121</v>
      </c>
      <c r="Y112" s="162">
        <f t="array" ref="Y112">INDEX(1000*disp[Rzz],MATCH(1,($C112=disp[Case])*(Y$7=disp[Node]),0))</f>
        <v>0.13109999999999999</v>
      </c>
      <c r="Z112" s="162">
        <f t="array" ref="Z112">INDEX(1000*disp[Rxx],MATCH(1,($C112=disp[Case])*(Z$7=disp[Node]),0))</f>
        <v>1.1720000000000002</v>
      </c>
      <c r="AA112" s="162">
        <f t="array" ref="AA112">INDEX(1000*disp[Ryy],MATCH(1,($C112=disp[Case])*(AA$7=disp[Node]),0))</f>
        <v>1.121</v>
      </c>
      <c r="AB112" s="162">
        <f t="array" ref="AB112">INDEX(1000*disp[Rzz],MATCH(1,($C112=disp[Case])*(AB$7=disp[Node]),0))</f>
        <v>-0.13070000000000001</v>
      </c>
    </row>
    <row r="113" spans="1:28" s="104" customFormat="1">
      <c r="A113" s="110" t="s">
        <v>103</v>
      </c>
      <c r="B113" s="110" t="s">
        <v>129</v>
      </c>
      <c r="C113" s="132" t="s">
        <v>206</v>
      </c>
      <c r="D113" s="111" t="str">
        <f>INDEX(cases[Name],MATCH(C113,cases[Case],0))</f>
        <v>Temp Bear Comb 9-1</v>
      </c>
      <c r="E113" s="162">
        <f t="array" ref="E113">INDEX(1*disp[Ux],MATCH(1,($C113=disp[Case])*(E$7=disp[Node]),0))</f>
        <v>1.0369999999999999E-12</v>
      </c>
      <c r="F113" s="162">
        <f t="array" ref="F113">INDEX(1*disp[Uy],MATCH(1,($C113=disp[Case])*(F$7=disp[Node]),0))</f>
        <v>-3.6979999999999998E-11</v>
      </c>
      <c r="G113" s="162">
        <f t="array" ref="G113">INDEX(1*disp[Uz],MATCH(1,($C113=disp[Case])*(G$7=disp[Node]),0))</f>
        <v>3.4480000000000002E-5</v>
      </c>
      <c r="H113" s="162">
        <f t="array" ref="H113">INDEX(1*disp[Ux],MATCH(1,($C113=disp[Case])*(H$7=disp[Node]),0))</f>
        <v>-8.3309999999999995</v>
      </c>
      <c r="I113" s="162">
        <f t="array" ref="I113">INDEX(1*disp[Uy],MATCH(1,($C113=disp[Case])*(I$7=disp[Node]),0))</f>
        <v>-6.2039999999999997</v>
      </c>
      <c r="J113" s="162">
        <f t="array" ref="J113">INDEX(1*disp[Uz],MATCH(1,($C113=disp[Case])*(J$7=disp[Node]),0))</f>
        <v>-3.4489999999999997E-5</v>
      </c>
      <c r="K113" s="162">
        <f t="array" ref="K113">INDEX(1*disp[Ux],MATCH(1,($C113=disp[Case])*(K$7=disp[Node]),0))</f>
        <v>57.87</v>
      </c>
      <c r="L113" s="162">
        <f t="array" ref="L113">INDEX(1*disp[Uy],MATCH(1,($C113=disp[Case])*(L$7=disp[Node]),0))</f>
        <v>3.8139999999999997E-11</v>
      </c>
      <c r="M113" s="162">
        <f t="array" ref="M113">INDEX(1*disp[Uz],MATCH(1,($C113=disp[Case])*(M$7=disp[Node]),0))</f>
        <v>-3.447E-5</v>
      </c>
      <c r="N113" s="162">
        <f t="array" ref="N113">INDEX(1*disp[Ux],MATCH(1,($C113=disp[Case])*(N$7=disp[Node]),0))</f>
        <v>66.349999999999994</v>
      </c>
      <c r="O113" s="162">
        <f t="array" ref="O113">INDEX(1*disp[Uy],MATCH(1,($C113=disp[Case])*(O$7=disp[Node]),0))</f>
        <v>-6.2089999999999996</v>
      </c>
      <c r="P113" s="162">
        <f t="array" ref="P113">INDEX(1*disp[Uz],MATCH(1,($C113=disp[Case])*(P$7=disp[Node]),0))</f>
        <v>3.4480000000000002E-5</v>
      </c>
      <c r="Q113" s="162">
        <f t="array" ref="Q113">INDEX(1000*disp[Rxx],MATCH(1,($C113=disp[Case])*(Q$7=disp[Node]),0))</f>
        <v>-9.0870000000000006E-2</v>
      </c>
      <c r="R113" s="162">
        <f t="array" ref="R113">INDEX(1000*disp[Ryy],MATCH(1,($C113=disp[Case])*(R$7=disp[Node]),0))</f>
        <v>-0.1827</v>
      </c>
      <c r="S113" s="162">
        <f t="array" ref="S113">INDEX(1000*disp[Rzz],MATCH(1,($C113=disp[Case])*(S$7=disp[Node]),0))</f>
        <v>-0.248</v>
      </c>
      <c r="T113" s="162">
        <f t="array" ref="T113">INDEX(1000*disp[Rxx],MATCH(1,($C113=disp[Case])*(T$7=disp[Node]),0))</f>
        <v>0.14510000000000001</v>
      </c>
      <c r="U113" s="162">
        <f t="array" ref="U113">INDEX(1000*disp[Ryy],MATCH(1,($C113=disp[Case])*(U$7=disp[Node]),0))</f>
        <v>4.854E-2</v>
      </c>
      <c r="V113" s="162">
        <f t="array" ref="V113">INDEX(1000*disp[Rzz],MATCH(1,($C113=disp[Case])*(V$7=disp[Node]),0))</f>
        <v>-0.21560000000000001</v>
      </c>
      <c r="W113" s="162">
        <f t="array" ref="W113">INDEX(1000*disp[Rxx],MATCH(1,($C113=disp[Case])*(W$7=disp[Node]),0))</f>
        <v>-8.6929999999999993E-2</v>
      </c>
      <c r="X113" s="162">
        <f t="array" ref="X113">INDEX(1000*disp[Ryy],MATCH(1,($C113=disp[Case])*(X$7=disp[Node]),0))</f>
        <v>0.18190000000000001</v>
      </c>
      <c r="Y113" s="162">
        <f t="array" ref="Y113">INDEX(1000*disp[Rzz],MATCH(1,($C113=disp[Case])*(Y$7=disp[Node]),0))</f>
        <v>0.24909999999999999</v>
      </c>
      <c r="Z113" s="162">
        <f t="array" ref="Z113">INDEX(1000*disp[Rxx],MATCH(1,($C113=disp[Case])*(Z$7=disp[Node]),0))</f>
        <v>0.14219999999999999</v>
      </c>
      <c r="AA113" s="162">
        <f t="array" ref="AA113">INDEX(1000*disp[Ryy],MATCH(1,($C113=disp[Case])*(AA$7=disp[Node]),0))</f>
        <v>-6.8290000000000003E-2</v>
      </c>
      <c r="AB113" s="162">
        <f t="array" ref="AB113">INDEX(1000*disp[Rzz],MATCH(1,($C113=disp[Case])*(AB$7=disp[Node]),0))</f>
        <v>0.21929999999999999</v>
      </c>
    </row>
    <row r="114" spans="1:28" s="104" customFormat="1">
      <c r="A114" s="110" t="s">
        <v>103</v>
      </c>
      <c r="B114" s="110" t="s">
        <v>129</v>
      </c>
      <c r="C114" s="132" t="s">
        <v>207</v>
      </c>
      <c r="D114" s="111" t="str">
        <f>INDEX(cases[Name],MATCH(C114,cases[Case],0))</f>
        <v>Temp Bear Comb 9-2</v>
      </c>
      <c r="E114" s="162">
        <f t="array" ref="E114">INDEX(1*disp[Ux],MATCH(1,($C114=disp[Case])*(E$7=disp[Node]),0))</f>
        <v>0</v>
      </c>
      <c r="F114" s="162">
        <f t="array" ref="F114">INDEX(1*disp[Uy],MATCH(1,($C114=disp[Case])*(F$7=disp[Node]),0))</f>
        <v>5.1439999999999999E-11</v>
      </c>
      <c r="G114" s="162">
        <f t="array" ref="G114">INDEX(1*disp[Uz],MATCH(1,($C114=disp[Case])*(G$7=disp[Node]),0))</f>
        <v>-7.7289999999999999E-8</v>
      </c>
      <c r="H114" s="162">
        <f t="array" ref="H114">INDEX(1*disp[Ux],MATCH(1,($C114=disp[Case])*(H$7=disp[Node]),0))</f>
        <v>8.4969999999999999</v>
      </c>
      <c r="I114" s="162">
        <f t="array" ref="I114">INDEX(1*disp[Uy],MATCH(1,($C114=disp[Case])*(I$7=disp[Node]),0))</f>
        <v>-6.2089999999999996</v>
      </c>
      <c r="J114" s="162">
        <f t="array" ref="J114">INDEX(1*disp[Uz],MATCH(1,($C114=disp[Case])*(J$7=disp[Node]),0))</f>
        <v>7.5229999999999993E-8</v>
      </c>
      <c r="K114" s="162">
        <f t="array" ref="K114">INDEX(1*disp[Ux],MATCH(1,($C114=disp[Case])*(K$7=disp[Node]),0))</f>
        <v>74.849999999999994</v>
      </c>
      <c r="L114" s="162">
        <f t="array" ref="L114">INDEX(1*disp[Uy],MATCH(1,($C114=disp[Case])*(L$7=disp[Node]),0))</f>
        <v>-5.163E-11</v>
      </c>
      <c r="M114" s="162">
        <f t="array" ref="M114">INDEX(1*disp[Uz],MATCH(1,($C114=disp[Case])*(M$7=disp[Node]),0))</f>
        <v>6.7329999999999995E-8</v>
      </c>
      <c r="N114" s="162">
        <f t="array" ref="N114">INDEX(1*disp[Ux],MATCH(1,($C114=disp[Case])*(N$7=disp[Node]),0))</f>
        <v>66.36</v>
      </c>
      <c r="O114" s="162">
        <f t="array" ref="O114">INDEX(1*disp[Uy],MATCH(1,($C114=disp[Case])*(O$7=disp[Node]),0))</f>
        <v>-6.2079999999999993</v>
      </c>
      <c r="P114" s="162">
        <f t="array" ref="P114">INDEX(1*disp[Uz],MATCH(1,($C114=disp[Case])*(P$7=disp[Node]),0))</f>
        <v>-6.5260000000000003E-8</v>
      </c>
      <c r="Q114" s="162">
        <f t="array" ref="Q114">INDEX(1000*disp[Rxx],MATCH(1,($C114=disp[Case])*(Q$7=disp[Node]),0))</f>
        <v>-0.14249999999999999</v>
      </c>
      <c r="R114" s="162">
        <f t="array" ref="R114">INDEX(1000*disp[Ryy],MATCH(1,($C114=disp[Case])*(R$7=disp[Node]),0))</f>
        <v>6.8739999999999996E-2</v>
      </c>
      <c r="S114" s="162">
        <f t="array" ref="S114">INDEX(1000*disp[Rzz],MATCH(1,($C114=disp[Case])*(S$7=disp[Node]),0))</f>
        <v>0.2198</v>
      </c>
      <c r="T114" s="162">
        <f t="array" ref="T114">INDEX(1000*disp[Rxx],MATCH(1,($C114=disp[Case])*(T$7=disp[Node]),0))</f>
        <v>8.6680000000000007E-2</v>
      </c>
      <c r="U114" s="162">
        <f t="array" ref="U114">INDEX(1000*disp[Ryy],MATCH(1,($C114=disp[Case])*(U$7=disp[Node]),0))</f>
        <v>-0.1812</v>
      </c>
      <c r="V114" s="162">
        <f t="array" ref="V114">INDEX(1000*disp[Rzz],MATCH(1,($C114=disp[Case])*(V$7=disp[Node]),0))</f>
        <v>0.24979999999999999</v>
      </c>
      <c r="W114" s="162">
        <f t="array" ref="W114">INDEX(1000*disp[Rxx],MATCH(1,($C114=disp[Case])*(W$7=disp[Node]),0))</f>
        <v>-0.14249999999999999</v>
      </c>
      <c r="X114" s="162">
        <f t="array" ref="X114">INDEX(1000*disp[Ryy],MATCH(1,($C114=disp[Case])*(X$7=disp[Node]),0))</f>
        <v>-6.8479999999999999E-2</v>
      </c>
      <c r="Y114" s="162">
        <f t="array" ref="Y114">INDEX(1000*disp[Rzz],MATCH(1,($C114=disp[Case])*(Y$7=disp[Node]),0))</f>
        <v>-0.2198</v>
      </c>
      <c r="Z114" s="162">
        <f t="array" ref="Z114">INDEX(1000*disp[Rxx],MATCH(1,($C114=disp[Case])*(Z$7=disp[Node]),0))</f>
        <v>8.6749999999999994E-2</v>
      </c>
      <c r="AA114" s="162">
        <f t="array" ref="AA114">INDEX(1000*disp[Ryy],MATCH(1,($C114=disp[Case])*(AA$7=disp[Node]),0))</f>
        <v>0.18149999999999999</v>
      </c>
      <c r="AB114" s="162">
        <f t="array" ref="AB114">INDEX(1000*disp[Rzz],MATCH(1,($C114=disp[Case])*(AB$7=disp[Node]),0))</f>
        <v>-0.24959999999999999</v>
      </c>
    </row>
    <row r="115" spans="1:28" s="104" customFormat="1">
      <c r="A115" s="110" t="s">
        <v>103</v>
      </c>
      <c r="B115" s="110" t="s">
        <v>129</v>
      </c>
      <c r="C115" s="132" t="s">
        <v>208</v>
      </c>
      <c r="D115" s="111" t="str">
        <f>INDEX(cases[Name],MATCH(C115,cases[Case],0))</f>
        <v>Temp Bear Comb 10-1</v>
      </c>
      <c r="E115" s="162">
        <f t="array" ref="E115">INDEX(1*disp[Ux],MATCH(1,($C115=disp[Case])*(E$7=disp[Node]),0))</f>
        <v>2.2600000000000001E-12</v>
      </c>
      <c r="F115" s="162">
        <f t="array" ref="F115">INDEX(1*disp[Uy],MATCH(1,($C115=disp[Case])*(F$7=disp[Node]),0))</f>
        <v>4.9260000000000006E-12</v>
      </c>
      <c r="G115" s="162">
        <f t="array" ref="G115">INDEX(1*disp[Uz],MATCH(1,($C115=disp[Case])*(G$7=disp[Node]),0))</f>
        <v>2.5729999999999999E-5</v>
      </c>
      <c r="H115" s="162">
        <f t="array" ref="H115">INDEX(1*disp[Ux],MATCH(1,($C115=disp[Case])*(H$7=disp[Node]),0))</f>
        <v>-6.2489999999999997</v>
      </c>
      <c r="I115" s="162">
        <f t="array" ref="I115">INDEX(1*disp[Uy],MATCH(1,($C115=disp[Case])*(I$7=disp[Node]),0))</f>
        <v>-15.89</v>
      </c>
      <c r="J115" s="162">
        <f t="array" ref="J115">INDEX(1*disp[Uz],MATCH(1,($C115=disp[Case])*(J$7=disp[Node]),0))</f>
        <v>-2.5740000000000001E-5</v>
      </c>
      <c r="K115" s="162">
        <f t="array" ref="K115">INDEX(1*disp[Ux],MATCH(1,($C115=disp[Case])*(K$7=disp[Node]),0))</f>
        <v>166.3</v>
      </c>
      <c r="L115" s="162">
        <f t="array" ref="L115">INDEX(1*disp[Uy],MATCH(1,($C115=disp[Case])*(L$7=disp[Node]),0))</f>
        <v>-3.0460000000000001E-12</v>
      </c>
      <c r="M115" s="162">
        <f t="array" ref="M115">INDEX(1*disp[Uz],MATCH(1,($C115=disp[Case])*(M$7=disp[Node]),0))</f>
        <v>-2.5729999999999999E-5</v>
      </c>
      <c r="N115" s="162">
        <f t="array" ref="N115">INDEX(1*disp[Ux],MATCH(1,($C115=disp[Case])*(N$7=disp[Node]),0))</f>
        <v>172.6</v>
      </c>
      <c r="O115" s="162">
        <f t="array" ref="O115">INDEX(1*disp[Uy],MATCH(1,($C115=disp[Case])*(O$7=disp[Node]),0))</f>
        <v>-15.89</v>
      </c>
      <c r="P115" s="162">
        <f t="array" ref="P115">INDEX(1*disp[Uz],MATCH(1,($C115=disp[Case])*(P$7=disp[Node]),0))</f>
        <v>2.5729999999999999E-5</v>
      </c>
      <c r="Q115" s="162">
        <f t="array" ref="Q115">INDEX(1000*disp[Rxx],MATCH(1,($C115=disp[Case])*(Q$7=disp[Node]),0))</f>
        <v>-0.29809999999999998</v>
      </c>
      <c r="R115" s="162">
        <f t="array" ref="R115">INDEX(1000*disp[Ryy],MATCH(1,($C115=disp[Case])*(R$7=disp[Node]),0))</f>
        <v>-0.19289999999999999</v>
      </c>
      <c r="S115" s="162">
        <f t="array" ref="S115">INDEX(1000*disp[Rzz],MATCH(1,($C115=disp[Case])*(S$7=disp[Node]),0))</f>
        <v>-0.17960000000000001</v>
      </c>
      <c r="T115" s="162">
        <f t="array" ref="T115">INDEX(1000*disp[Rxx],MATCH(1,($C115=disp[Case])*(T$7=disp[Node]),0))</f>
        <v>0.3387</v>
      </c>
      <c r="U115" s="162">
        <f t="array" ref="U115">INDEX(1000*disp[Ryy],MATCH(1,($C115=disp[Case])*(U$7=disp[Node]),0))</f>
        <v>-1.9439999999999999E-2</v>
      </c>
      <c r="V115" s="162">
        <f t="array" ref="V115">INDEX(1000*disp[Rzz],MATCH(1,($C115=disp[Case])*(V$7=disp[Node]),0))</f>
        <v>-0.1678</v>
      </c>
      <c r="W115" s="162">
        <f t="array" ref="W115">INDEX(1000*disp[Rxx],MATCH(1,($C115=disp[Case])*(W$7=disp[Node]),0))</f>
        <v>-0.29500000000000004</v>
      </c>
      <c r="X115" s="162">
        <f t="array" ref="X115">INDEX(1000*disp[Ryy],MATCH(1,($C115=disp[Case])*(X$7=disp[Node]),0))</f>
        <v>0.1928</v>
      </c>
      <c r="Y115" s="162">
        <f t="array" ref="Y115">INDEX(1000*disp[Rzz],MATCH(1,($C115=disp[Case])*(Y$7=disp[Node]),0))</f>
        <v>0.1804</v>
      </c>
      <c r="Z115" s="162">
        <f t="array" ref="Z115">INDEX(1000*disp[Rxx],MATCH(1,($C115=disp[Case])*(Z$7=disp[Node]),0))</f>
        <v>0.33650000000000002</v>
      </c>
      <c r="AA115" s="162">
        <f t="array" ref="AA115">INDEX(1000*disp[Ryy],MATCH(1,($C115=disp[Case])*(AA$7=disp[Node]),0))</f>
        <v>5.1399999999999996E-3</v>
      </c>
      <c r="AB115" s="162">
        <f t="array" ref="AB115">INDEX(1000*disp[Rzz],MATCH(1,($C115=disp[Case])*(AB$7=disp[Node]),0))</f>
        <v>0.1711</v>
      </c>
    </row>
    <row r="116" spans="1:28" s="104" customFormat="1">
      <c r="A116" s="110" t="s">
        <v>103</v>
      </c>
      <c r="B116" s="110" t="s">
        <v>129</v>
      </c>
      <c r="C116" s="132" t="s">
        <v>209</v>
      </c>
      <c r="D116" s="111" t="str">
        <f>INDEX(cases[Name],MATCH(C116,cases[Case],0))</f>
        <v>Temp Bear Comb 10-2</v>
      </c>
      <c r="E116" s="162">
        <f t="array" ref="E116">INDEX(1*disp[Ux],MATCH(1,($C116=disp[Case])*(E$7=disp[Node]),0))</f>
        <v>2.1190000000000002E-12</v>
      </c>
      <c r="F116" s="162">
        <f t="array" ref="F116">INDEX(1*disp[Uy],MATCH(1,($C116=disp[Case])*(F$7=disp[Node]),0))</f>
        <v>7.1239999999999991E-11</v>
      </c>
      <c r="G116" s="162">
        <f t="array" ref="G116">INDEX(1*disp[Uz],MATCH(1,($C116=disp[Case])*(G$7=disp[Node]),0))</f>
        <v>-1.878E-7</v>
      </c>
      <c r="H116" s="162">
        <f t="array" ref="H116">INDEX(1*disp[Ux],MATCH(1,($C116=disp[Case])*(H$7=disp[Node]),0))</f>
        <v>6.3729999999999993</v>
      </c>
      <c r="I116" s="162">
        <f t="array" ref="I116">INDEX(1*disp[Uy],MATCH(1,($C116=disp[Case])*(I$7=disp[Node]),0))</f>
        <v>-15.89</v>
      </c>
      <c r="J116" s="162">
        <f t="array" ref="J116">INDEX(1*disp[Uz],MATCH(1,($C116=disp[Case])*(J$7=disp[Node]),0))</f>
        <v>1.821E-7</v>
      </c>
      <c r="K116" s="162">
        <f t="array" ref="K116">INDEX(1*disp[Ux],MATCH(1,($C116=disp[Case])*(K$7=disp[Node]),0))</f>
        <v>179</v>
      </c>
      <c r="L116" s="162">
        <f t="array" ref="L116">INDEX(1*disp[Uy],MATCH(1,($C116=disp[Case])*(L$7=disp[Node]),0))</f>
        <v>-7.0379999999999994E-11</v>
      </c>
      <c r="M116" s="162">
        <f t="array" ref="M116">INDEX(1*disp[Uz],MATCH(1,($C116=disp[Case])*(M$7=disp[Node]),0))</f>
        <v>1.807E-7</v>
      </c>
      <c r="N116" s="162">
        <f t="array" ref="N116">INDEX(1*disp[Ux],MATCH(1,($C116=disp[Case])*(N$7=disp[Node]),0))</f>
        <v>172.6</v>
      </c>
      <c r="O116" s="162">
        <f t="array" ref="O116">INDEX(1*disp[Uy],MATCH(1,($C116=disp[Case])*(O$7=disp[Node]),0))</f>
        <v>-15.89</v>
      </c>
      <c r="P116" s="162">
        <f t="array" ref="P116">INDEX(1*disp[Uz],MATCH(1,($C116=disp[Case])*(P$7=disp[Node]),0))</f>
        <v>-1.751E-7</v>
      </c>
      <c r="Q116" s="162">
        <f t="array" ref="Q116">INDEX(1000*disp[Rxx],MATCH(1,($C116=disp[Case])*(Q$7=disp[Node]),0))</f>
        <v>-0.3368000000000001</v>
      </c>
      <c r="R116" s="162">
        <f t="array" ref="R116">INDEX(1000*disp[Ryy],MATCH(1,($C116=disp[Case])*(R$7=disp[Node]),0))</f>
        <v>-4.2919999999999998E-3</v>
      </c>
      <c r="S116" s="162">
        <f t="array" ref="S116">INDEX(1000*disp[Rzz],MATCH(1,($C116=disp[Case])*(S$7=disp[Node]),0))</f>
        <v>0.17129999999999998</v>
      </c>
      <c r="T116" s="162">
        <f t="array" ref="T116">INDEX(1000*disp[Rxx],MATCH(1,($C116=disp[Case])*(T$7=disp[Node]),0))</f>
        <v>0.2949</v>
      </c>
      <c r="U116" s="162">
        <f t="array" ref="U116">INDEX(1000*disp[Ryy],MATCH(1,($C116=disp[Case])*(U$7=disp[Node]),0))</f>
        <v>-0.1918</v>
      </c>
      <c r="V116" s="162">
        <f t="array" ref="V116">INDEX(1000*disp[Rzz],MATCH(1,($C116=disp[Case])*(V$7=disp[Node]),0))</f>
        <v>0.1812</v>
      </c>
      <c r="W116" s="162">
        <f t="array" ref="W116">INDEX(1000*disp[Rxx],MATCH(1,($C116=disp[Case])*(W$7=disp[Node]),0))</f>
        <v>-0.3367</v>
      </c>
      <c r="X116" s="162">
        <f t="array" ref="X116">INDEX(1000*disp[Ryy],MATCH(1,($C116=disp[Case])*(X$7=disp[Node]),0))</f>
        <v>4.993E-3</v>
      </c>
      <c r="Y116" s="162">
        <f t="array" ref="Y116">INDEX(1000*disp[Rzz],MATCH(1,($C116=disp[Case])*(Y$7=disp[Node]),0))</f>
        <v>-0.17119999999999999</v>
      </c>
      <c r="Z116" s="162">
        <f t="array" ref="Z116">INDEX(1000*disp[Rxx],MATCH(1,($C116=disp[Case])*(Z$7=disp[Node]),0))</f>
        <v>0.2949</v>
      </c>
      <c r="AA116" s="162">
        <f t="array" ref="AA116">INDEX(1000*disp[Ryy],MATCH(1,($C116=disp[Case])*(AA$7=disp[Node]),0))</f>
        <v>0.19249999999999998</v>
      </c>
      <c r="AB116" s="162">
        <f t="array" ref="AB116">INDEX(1000*disp[Rzz],MATCH(1,($C116=disp[Case])*(AB$7=disp[Node]),0))</f>
        <v>-0.18049999999999999</v>
      </c>
    </row>
    <row r="117" spans="1:28" s="104" customFormat="1">
      <c r="A117" s="110" t="s">
        <v>103</v>
      </c>
      <c r="B117" s="110" t="s">
        <v>129</v>
      </c>
      <c r="C117" s="132" t="s">
        <v>210</v>
      </c>
      <c r="D117" s="111" t="str">
        <f>INDEX(cases[Name],MATCH(C117,cases[Case],0))</f>
        <v>Temp Bear Comb 11-1</v>
      </c>
      <c r="E117" s="162">
        <f t="array" ref="E117">INDEX(1*disp[Ux],MATCH(1,($C117=disp[Case])*(E$7=disp[Node]),0))</f>
        <v>1.0470000000000001E-12</v>
      </c>
      <c r="F117" s="162">
        <f t="array" ref="F117">INDEX(1*disp[Uy],MATCH(1,($C117=disp[Case])*(F$7=disp[Node]),0))</f>
        <v>-3.699E-11</v>
      </c>
      <c r="G117" s="162">
        <f t="array" ref="G117">INDEX(1*disp[Uz],MATCH(1,($C117=disp[Case])*(G$7=disp[Node]),0))</f>
        <v>3.4480000000000002E-5</v>
      </c>
      <c r="H117" s="162">
        <f t="array" ref="H117">INDEX(1*disp[Ux],MATCH(1,($C117=disp[Case])*(H$7=disp[Node]),0))</f>
        <v>-8.3309999999999995</v>
      </c>
      <c r="I117" s="162">
        <f t="array" ref="I117">INDEX(1*disp[Uy],MATCH(1,($C117=disp[Case])*(I$7=disp[Node]),0))</f>
        <v>-6.2050000000000001</v>
      </c>
      <c r="J117" s="162">
        <f t="array" ref="J117">INDEX(1*disp[Uz],MATCH(1,($C117=disp[Case])*(J$7=disp[Node]),0))</f>
        <v>-3.4489999999999997E-5</v>
      </c>
      <c r="K117" s="162">
        <f t="array" ref="K117">INDEX(1*disp[Ux],MATCH(1,($C117=disp[Case])*(K$7=disp[Node]),0))</f>
        <v>58</v>
      </c>
      <c r="L117" s="162">
        <f t="array" ref="L117">INDEX(1*disp[Uy],MATCH(1,($C117=disp[Case])*(L$7=disp[Node]),0))</f>
        <v>3.8149999999999999E-11</v>
      </c>
      <c r="M117" s="162">
        <f t="array" ref="M117">INDEX(1*disp[Uz],MATCH(1,($C117=disp[Case])*(M$7=disp[Node]),0))</f>
        <v>-3.447E-5</v>
      </c>
      <c r="N117" s="162">
        <f t="array" ref="N117">INDEX(1*disp[Ux],MATCH(1,($C117=disp[Case])*(N$7=disp[Node]),0))</f>
        <v>66.48</v>
      </c>
      <c r="O117" s="162">
        <f t="array" ref="O117">INDEX(1*disp[Uy],MATCH(1,($C117=disp[Case])*(O$7=disp[Node]),0))</f>
        <v>-6.2089999999999996</v>
      </c>
      <c r="P117" s="162">
        <f t="array" ref="P117">INDEX(1*disp[Uz],MATCH(1,($C117=disp[Case])*(P$7=disp[Node]),0))</f>
        <v>3.447E-5</v>
      </c>
      <c r="Q117" s="162">
        <f t="array" ref="Q117">INDEX(1000*disp[Rxx],MATCH(1,($C117=disp[Case])*(Q$7=disp[Node]),0))</f>
        <v>-9.0229999999999991E-2</v>
      </c>
      <c r="R117" s="162">
        <f t="array" ref="R117">INDEX(1000*disp[Ryy],MATCH(1,($C117=disp[Case])*(R$7=disp[Node]),0))</f>
        <v>-0.16500000000000001</v>
      </c>
      <c r="S117" s="162">
        <f t="array" ref="S117">INDEX(1000*disp[Rzz],MATCH(1,($C117=disp[Case])*(S$7=disp[Node]),0))</f>
        <v>-0.24760000000000001</v>
      </c>
      <c r="T117" s="162">
        <f t="array" ref="T117">INDEX(1000*disp[Rxx],MATCH(1,($C117=disp[Case])*(T$7=disp[Node]),0))</f>
        <v>0.14449999999999999</v>
      </c>
      <c r="U117" s="162">
        <f t="array" ref="U117">INDEX(1000*disp[Ryy],MATCH(1,($C117=disp[Case])*(U$7=disp[Node]),0))</f>
        <v>6.6250000000000003E-2</v>
      </c>
      <c r="V117" s="162">
        <f t="array" ref="V117">INDEX(1000*disp[Rzz],MATCH(1,($C117=disp[Case])*(V$7=disp[Node]),0))</f>
        <v>-0.216</v>
      </c>
      <c r="W117" s="162">
        <f t="array" ref="W117">INDEX(1000*disp[Rxx],MATCH(1,($C117=disp[Case])*(W$7=disp[Node]),0))</f>
        <v>-8.6290000000000006E-2</v>
      </c>
      <c r="X117" s="162">
        <f t="array" ref="X117">INDEX(1000*disp[Ryy],MATCH(1,($C117=disp[Case])*(X$7=disp[Node]),0))</f>
        <v>0.16420000000000001</v>
      </c>
      <c r="Y117" s="162">
        <f t="array" ref="Y117">INDEX(1000*disp[Rzz],MATCH(1,($C117=disp[Case])*(Y$7=disp[Node]),0))</f>
        <v>0.24860000000000002</v>
      </c>
      <c r="Z117" s="162">
        <f t="array" ref="Z117">INDEX(1000*disp[Rxx],MATCH(1,($C117=disp[Case])*(Z$7=disp[Node]),0))</f>
        <v>0.14149999999999999</v>
      </c>
      <c r="AA117" s="162">
        <f t="array" ref="AA117">INDEX(1000*disp[Ryy],MATCH(1,($C117=disp[Case])*(AA$7=disp[Node]),0))</f>
        <v>-8.6000000000000007E-2</v>
      </c>
      <c r="AB117" s="162">
        <f t="array" ref="AB117">INDEX(1000*disp[Rzz],MATCH(1,($C117=disp[Case])*(AB$7=disp[Node]),0))</f>
        <v>0.21970000000000001</v>
      </c>
    </row>
    <row r="118" spans="1:28" s="104" customFormat="1">
      <c r="A118" s="110" t="s">
        <v>103</v>
      </c>
      <c r="B118" s="110" t="s">
        <v>129</v>
      </c>
      <c r="C118" s="132" t="s">
        <v>211</v>
      </c>
      <c r="D118" s="111" t="str">
        <f>INDEX(cases[Name],MATCH(C118,cases[Case],0))</f>
        <v>Temp Bear Comb 11-2</v>
      </c>
      <c r="E118" s="162">
        <f t="array" ref="E118">INDEX(1*disp[Ux],MATCH(1,($C118=disp[Case])*(E$7=disp[Node]),0))</f>
        <v>0</v>
      </c>
      <c r="F118" s="162">
        <f t="array" ref="F118">INDEX(1*disp[Uy],MATCH(1,($C118=disp[Case])*(F$7=disp[Node]),0))</f>
        <v>5.1429999999999997E-11</v>
      </c>
      <c r="G118" s="162">
        <f t="array" ref="G118">INDEX(1*disp[Uz],MATCH(1,($C118=disp[Case])*(G$7=disp[Node]),0))</f>
        <v>-7.8829999999999985E-8</v>
      </c>
      <c r="H118" s="162">
        <f t="array" ref="H118">INDEX(1*disp[Ux],MATCH(1,($C118=disp[Case])*(H$7=disp[Node]),0))</f>
        <v>8.4969999999999999</v>
      </c>
      <c r="I118" s="162">
        <f t="array" ref="I118">INDEX(1*disp[Uy],MATCH(1,($C118=disp[Case])*(I$7=disp[Node]),0))</f>
        <v>-6.2089999999999996</v>
      </c>
      <c r="J118" s="162">
        <f t="array" ref="J118">INDEX(1*disp[Uz],MATCH(1,($C118=disp[Case])*(J$7=disp[Node]),0))</f>
        <v>7.6780000000000003E-8</v>
      </c>
      <c r="K118" s="162">
        <f t="array" ref="K118">INDEX(1*disp[Ux],MATCH(1,($C118=disp[Case])*(K$7=disp[Node]),0))</f>
        <v>74.989999999999995</v>
      </c>
      <c r="L118" s="162">
        <f t="array" ref="L118">INDEX(1*disp[Uy],MATCH(1,($C118=disp[Case])*(L$7=disp[Node]),0))</f>
        <v>-5.1619999999999999E-11</v>
      </c>
      <c r="M118" s="162">
        <f t="array" ref="M118">INDEX(1*disp[Uz],MATCH(1,($C118=disp[Case])*(M$7=disp[Node]),0))</f>
        <v>6.8870000000000007E-8</v>
      </c>
      <c r="N118" s="162">
        <f t="array" ref="N118">INDEX(1*disp[Ux],MATCH(1,($C118=disp[Case])*(N$7=disp[Node]),0))</f>
        <v>66.489999999999995</v>
      </c>
      <c r="O118" s="162">
        <f t="array" ref="O118">INDEX(1*disp[Uy],MATCH(1,($C118=disp[Case])*(O$7=disp[Node]),0))</f>
        <v>-6.2089999999999996</v>
      </c>
      <c r="P118" s="162">
        <f t="array" ref="P118">INDEX(1*disp[Uz],MATCH(1,($C118=disp[Case])*(P$7=disp[Node]),0))</f>
        <v>-6.6810000000000001E-8</v>
      </c>
      <c r="Q118" s="162">
        <f t="array" ref="Q118">INDEX(1000*disp[Rxx],MATCH(1,($C118=disp[Case])*(Q$7=disp[Node]),0))</f>
        <v>-0.14180000000000001</v>
      </c>
      <c r="R118" s="162">
        <f t="array" ref="R118">INDEX(1000*disp[Ryy],MATCH(1,($C118=disp[Case])*(R$7=disp[Node]),0))</f>
        <v>8.6449999999999999E-2</v>
      </c>
      <c r="S118" s="162">
        <f t="array" ref="S118">INDEX(1000*disp[Rzz],MATCH(1,($C118=disp[Case])*(S$7=disp[Node]),0))</f>
        <v>0.2203</v>
      </c>
      <c r="T118" s="162">
        <f t="array" ref="T118">INDEX(1000*disp[Rxx],MATCH(1,($C118=disp[Case])*(T$7=disp[Node]),0))</f>
        <v>8.6050000000000001E-2</v>
      </c>
      <c r="U118" s="162">
        <f t="array" ref="U118">INDEX(1000*disp[Ryy],MATCH(1,($C118=disp[Case])*(U$7=disp[Node]),0))</f>
        <v>-0.16349999999999998</v>
      </c>
      <c r="V118" s="162">
        <f t="array" ref="V118">INDEX(1000*disp[Rzz],MATCH(1,($C118=disp[Case])*(V$7=disp[Node]),0))</f>
        <v>0.24939999999999998</v>
      </c>
      <c r="W118" s="162">
        <f t="array" ref="W118">INDEX(1000*disp[Rxx],MATCH(1,($C118=disp[Case])*(W$7=disp[Node]),0))</f>
        <v>-0.1419</v>
      </c>
      <c r="X118" s="162">
        <f t="array" ref="X118">INDEX(1000*disp[Ryy],MATCH(1,($C118=disp[Case])*(X$7=disp[Node]),0))</f>
        <v>-8.6199999999999999E-2</v>
      </c>
      <c r="Y118" s="162">
        <f t="array" ref="Y118">INDEX(1000*disp[Rzz],MATCH(1,($C118=disp[Case])*(Y$7=disp[Node]),0))</f>
        <v>-0.22020000000000001</v>
      </c>
      <c r="Z118" s="162">
        <f t="array" ref="Z118">INDEX(1000*disp[Rxx],MATCH(1,($C118=disp[Case])*(Z$7=disp[Node]),0))</f>
        <v>8.6110000000000006E-2</v>
      </c>
      <c r="AA118" s="162">
        <f t="array" ref="AA118">INDEX(1000*disp[Ryy],MATCH(1,($C118=disp[Case])*(AA$7=disp[Node]),0))</f>
        <v>0.1638</v>
      </c>
      <c r="AB118" s="162">
        <f t="array" ref="AB118">INDEX(1000*disp[Rzz],MATCH(1,($C118=disp[Case])*(AB$7=disp[Node]),0))</f>
        <v>-0.24909999999999999</v>
      </c>
    </row>
    <row r="119" spans="1:28" s="104" customFormat="1">
      <c r="A119" s="110" t="s">
        <v>103</v>
      </c>
      <c r="B119" s="110" t="s">
        <v>129</v>
      </c>
      <c r="C119" s="132" t="s">
        <v>212</v>
      </c>
      <c r="D119" s="111" t="str">
        <f>INDEX(cases[Name],MATCH(C119,cases[Case],0))</f>
        <v>Temp Bear Comb 12-1</v>
      </c>
      <c r="E119" s="162">
        <f t="array" ref="E119">INDEX(1*disp[Ux],MATCH(1,($C119=disp[Case])*(E$7=disp[Node]),0))</f>
        <v>2.289E-12</v>
      </c>
      <c r="F119" s="162">
        <f t="array" ref="F119">INDEX(1*disp[Uy],MATCH(1,($C119=disp[Case])*(F$7=disp[Node]),0))</f>
        <v>4.8999999999999997E-12</v>
      </c>
      <c r="G119" s="162">
        <f t="array" ref="G119">INDEX(1*disp[Uz],MATCH(1,($C119=disp[Case])*(G$7=disp[Node]),0))</f>
        <v>2.5729999999999999E-5</v>
      </c>
      <c r="H119" s="162">
        <f t="array" ref="H119">INDEX(1*disp[Ux],MATCH(1,($C119=disp[Case])*(H$7=disp[Node]),0))</f>
        <v>-6.2489999999999997</v>
      </c>
      <c r="I119" s="162">
        <f t="array" ref="I119">INDEX(1*disp[Uy],MATCH(1,($C119=disp[Case])*(I$7=disp[Node]),0))</f>
        <v>-15.89</v>
      </c>
      <c r="J119" s="162">
        <f t="array" ref="J119">INDEX(1*disp[Uz],MATCH(1,($C119=disp[Case])*(J$7=disp[Node]),0))</f>
        <v>-2.5740000000000001E-5</v>
      </c>
      <c r="K119" s="162">
        <f t="array" ref="K119">INDEX(1*disp[Ux],MATCH(1,($C119=disp[Case])*(K$7=disp[Node]),0))</f>
        <v>166.7</v>
      </c>
      <c r="L119" s="162">
        <f t="array" ref="L119">INDEX(1*disp[Uy],MATCH(1,($C119=disp[Case])*(L$7=disp[Node]),0))</f>
        <v>-3.0200000000000001E-12</v>
      </c>
      <c r="M119" s="162">
        <f t="array" ref="M119">INDEX(1*disp[Uz],MATCH(1,($C119=disp[Case])*(M$7=disp[Node]),0))</f>
        <v>-2.5720000000000001E-5</v>
      </c>
      <c r="N119" s="162">
        <f t="array" ref="N119">INDEX(1*disp[Ux],MATCH(1,($C119=disp[Case])*(N$7=disp[Node]),0))</f>
        <v>173</v>
      </c>
      <c r="O119" s="162">
        <f t="array" ref="O119">INDEX(1*disp[Uy],MATCH(1,($C119=disp[Case])*(O$7=disp[Node]),0))</f>
        <v>-15.89</v>
      </c>
      <c r="P119" s="162">
        <f t="array" ref="P119">INDEX(1*disp[Uz],MATCH(1,($C119=disp[Case])*(P$7=disp[Node]),0))</f>
        <v>2.5729999999999999E-5</v>
      </c>
      <c r="Q119" s="162">
        <f t="array" ref="Q119">INDEX(1000*disp[Rxx],MATCH(1,($C119=disp[Case])*(Q$7=disp[Node]),0))</f>
        <v>-0.29619999999999996</v>
      </c>
      <c r="R119" s="162">
        <f t="array" ref="R119">INDEX(1000*disp[Ryy],MATCH(1,($C119=disp[Case])*(R$7=disp[Node]),0))</f>
        <v>-0.14229999999999998</v>
      </c>
      <c r="S119" s="162">
        <f t="array" ref="S119">INDEX(1000*disp[Rzz],MATCH(1,($C119=disp[Case])*(S$7=disp[Node]),0))</f>
        <v>-0.1784</v>
      </c>
      <c r="T119" s="162">
        <f t="array" ref="T119">INDEX(1000*disp[Rxx],MATCH(1,($C119=disp[Case])*(T$7=disp[Node]),0))</f>
        <v>0.33689999999999998</v>
      </c>
      <c r="U119" s="162">
        <f t="array" ref="U119">INDEX(1000*disp[Ryy],MATCH(1,($C119=disp[Case])*(U$7=disp[Node]),0))</f>
        <v>3.117E-2</v>
      </c>
      <c r="V119" s="162">
        <f t="array" ref="V119">INDEX(1000*disp[Rzz],MATCH(1,($C119=disp[Case])*(V$7=disp[Node]),0))</f>
        <v>-0.16899999999999998</v>
      </c>
      <c r="W119" s="162">
        <f t="array" ref="W119">INDEX(1000*disp[Rxx],MATCH(1,($C119=disp[Case])*(W$7=disp[Node]),0))</f>
        <v>-0.29320000000000002</v>
      </c>
      <c r="X119" s="162">
        <f t="array" ref="X119">INDEX(1000*disp[Ryy],MATCH(1,($C119=disp[Case])*(X$7=disp[Node]),0))</f>
        <v>0.14219999999999999</v>
      </c>
      <c r="Y119" s="162">
        <f t="array" ref="Y119">INDEX(1000*disp[Rzz],MATCH(1,($C119=disp[Case])*(Y$7=disp[Node]),0))</f>
        <v>0.1792</v>
      </c>
      <c r="Z119" s="162">
        <f t="array" ref="Z119">INDEX(1000*disp[Rxx],MATCH(1,($C119=disp[Case])*(Z$7=disp[Node]),0))</f>
        <v>0.3347</v>
      </c>
      <c r="AA119" s="162">
        <f t="array" ref="AA119">INDEX(1000*disp[Ryy],MATCH(1,($C119=disp[Case])*(AA$7=disp[Node]),0))</f>
        <v>-4.5469999999999997E-2</v>
      </c>
      <c r="AB119" s="162">
        <f t="array" ref="AB119">INDEX(1000*disp[Rzz],MATCH(1,($C119=disp[Case])*(AB$7=disp[Node]),0))</f>
        <v>0.17229999999999998</v>
      </c>
    </row>
    <row r="120" spans="1:28" s="104" customFormat="1">
      <c r="A120" s="110" t="s">
        <v>103</v>
      </c>
      <c r="B120" s="110" t="s">
        <v>129</v>
      </c>
      <c r="C120" s="132" t="s">
        <v>213</v>
      </c>
      <c r="D120" s="111" t="str">
        <f>INDEX(cases[Name],MATCH(C120,cases[Case],0))</f>
        <v>Temp Bear Comb 12-2</v>
      </c>
      <c r="E120" s="162">
        <f t="array" ref="E120">INDEX(1*disp[Ux],MATCH(1,($C120=disp[Case])*(E$7=disp[Node]),0))</f>
        <v>2.1480000000000001E-12</v>
      </c>
      <c r="F120" s="162">
        <f t="array" ref="F120">INDEX(1*disp[Uy],MATCH(1,($C120=disp[Case])*(F$7=disp[Node]),0))</f>
        <v>7.1209999999999992E-11</v>
      </c>
      <c r="G120" s="162">
        <f t="array" ref="G120">INDEX(1*disp[Uz],MATCH(1,($C120=disp[Case])*(G$7=disp[Node]),0))</f>
        <v>-1.9219999999999999E-7</v>
      </c>
      <c r="H120" s="162">
        <f t="array" ref="H120">INDEX(1*disp[Ux],MATCH(1,($C120=disp[Case])*(H$7=disp[Node]),0))</f>
        <v>6.3729999999999993</v>
      </c>
      <c r="I120" s="162">
        <f t="array" ref="I120">INDEX(1*disp[Uy],MATCH(1,($C120=disp[Case])*(I$7=disp[Node]),0))</f>
        <v>-15.89</v>
      </c>
      <c r="J120" s="162">
        <f t="array" ref="J120">INDEX(1*disp[Uz],MATCH(1,($C120=disp[Case])*(J$7=disp[Node]),0))</f>
        <v>1.8659999999999999E-7</v>
      </c>
      <c r="K120" s="162">
        <f t="array" ref="K120">INDEX(1*disp[Ux],MATCH(1,($C120=disp[Case])*(K$7=disp[Node]),0))</f>
        <v>179.4</v>
      </c>
      <c r="L120" s="162">
        <f t="array" ref="L120">INDEX(1*disp[Uy],MATCH(1,($C120=disp[Case])*(L$7=disp[Node]),0))</f>
        <v>-7.0349999999999995E-11</v>
      </c>
      <c r="M120" s="162">
        <f t="array" ref="M120">INDEX(1*disp[Uz],MATCH(1,($C120=disp[Case])*(M$7=disp[Node]),0))</f>
        <v>1.8510000000000001E-7</v>
      </c>
      <c r="N120" s="162">
        <f t="array" ref="N120">INDEX(1*disp[Ux],MATCH(1,($C120=disp[Case])*(N$7=disp[Node]),0))</f>
        <v>173</v>
      </c>
      <c r="O120" s="162">
        <f t="array" ref="O120">INDEX(1*disp[Uy],MATCH(1,($C120=disp[Case])*(O$7=disp[Node]),0))</f>
        <v>-15.89</v>
      </c>
      <c r="P120" s="162">
        <f t="array" ref="P120">INDEX(1*disp[Uz],MATCH(1,($C120=disp[Case])*(P$7=disp[Node]),0))</f>
        <v>-1.7950000000000001E-7</v>
      </c>
      <c r="Q120" s="162">
        <f t="array" ref="Q120">INDEX(1000*disp[Rxx],MATCH(1,($C120=disp[Case])*(Q$7=disp[Node]),0))</f>
        <v>-0.33490000000000003</v>
      </c>
      <c r="R120" s="162">
        <f t="array" ref="R120">INDEX(1000*disp[Ryy],MATCH(1,($C120=disp[Case])*(R$7=disp[Node]),0))</f>
        <v>4.632E-2</v>
      </c>
      <c r="S120" s="162">
        <f t="array" ref="S120">INDEX(1000*disp[Rzz],MATCH(1,($C120=disp[Case])*(S$7=disp[Node]),0))</f>
        <v>0.1726</v>
      </c>
      <c r="T120" s="162">
        <f t="array" ref="T120">INDEX(1000*disp[Rxx],MATCH(1,($C120=disp[Case])*(T$7=disp[Node]),0))</f>
        <v>0.29310000000000003</v>
      </c>
      <c r="U120" s="162">
        <f t="array" ref="U120">INDEX(1000*disp[Ryy],MATCH(1,($C120=disp[Case])*(U$7=disp[Node]),0))</f>
        <v>-0.14119999999999999</v>
      </c>
      <c r="V120" s="162">
        <f t="array" ref="V120">INDEX(1000*disp[Rzz],MATCH(1,($C120=disp[Case])*(V$7=disp[Node]),0))</f>
        <v>0.18000000000000002</v>
      </c>
      <c r="W120" s="162">
        <f t="array" ref="W120">INDEX(1000*disp[Rxx],MATCH(1,($C120=disp[Case])*(W$7=disp[Node]),0))</f>
        <v>-0.33490000000000003</v>
      </c>
      <c r="X120" s="162">
        <f t="array" ref="X120">INDEX(1000*disp[Ryy],MATCH(1,($C120=disp[Case])*(X$7=disp[Node]),0))</f>
        <v>-4.5620000000000001E-2</v>
      </c>
      <c r="Y120" s="162">
        <f t="array" ref="Y120">INDEX(1000*disp[Rzz],MATCH(1,($C120=disp[Case])*(Y$7=disp[Node]),0))</f>
        <v>-0.1724</v>
      </c>
      <c r="Z120" s="162">
        <f t="array" ref="Z120">INDEX(1000*disp[Rxx],MATCH(1,($C120=disp[Case])*(Z$7=disp[Node]),0))</f>
        <v>0.29310000000000003</v>
      </c>
      <c r="AA120" s="162">
        <f t="array" ref="AA120">INDEX(1000*disp[Ryy],MATCH(1,($C120=disp[Case])*(AA$7=disp[Node]),0))</f>
        <v>0.1419</v>
      </c>
      <c r="AB120" s="162">
        <f t="array" ref="AB120">INDEX(1000*disp[Rzz],MATCH(1,($C120=disp[Case])*(AB$7=disp[Node]),0))</f>
        <v>-0.17929999999999999</v>
      </c>
    </row>
    <row r="121" spans="1:28" s="104" customFormat="1">
      <c r="A121" s="110" t="s">
        <v>103</v>
      </c>
      <c r="B121" s="110" t="s">
        <v>129</v>
      </c>
      <c r="C121" s="132" t="s">
        <v>214</v>
      </c>
      <c r="D121" s="111" t="str">
        <f>INDEX(cases[Name],MATCH(C121,cases[Case],0))</f>
        <v>Temp Bear Comb 13-1</v>
      </c>
      <c r="E121" s="162">
        <f t="array" ref="E121">INDEX(1*disp[Ux],MATCH(1,($C121=disp[Case])*(E$7=disp[Node]),0))</f>
        <v>1.42E-12</v>
      </c>
      <c r="F121" s="162">
        <f t="array" ref="F121">INDEX(1*disp[Uy],MATCH(1,($C121=disp[Case])*(F$7=disp[Node]),0))</f>
        <v>-4.9899999999999997E-11</v>
      </c>
      <c r="G121" s="162">
        <f t="array" ref="G121">INDEX(1*disp[Uz],MATCH(1,($C121=disp[Case])*(G$7=disp[Node]),0))</f>
        <v>3.519E-5</v>
      </c>
      <c r="H121" s="162">
        <f t="array" ref="H121">INDEX(1*disp[Ux],MATCH(1,($C121=disp[Case])*(H$7=disp[Node]),0))</f>
        <v>-8.386000000000001</v>
      </c>
      <c r="I121" s="162">
        <f t="array" ref="I121">INDEX(1*disp[Uy],MATCH(1,($C121=disp[Case])*(I$7=disp[Node]),0))</f>
        <v>-3.11</v>
      </c>
      <c r="J121" s="162">
        <f t="array" ref="J121">INDEX(1*disp[Uz],MATCH(1,($C121=disp[Case])*(J$7=disp[Node]),0))</f>
        <v>-3.519E-5</v>
      </c>
      <c r="K121" s="162">
        <f t="array" ref="K121">INDEX(1*disp[Ux],MATCH(1,($C121=disp[Case])*(K$7=disp[Node]),0))</f>
        <v>93.45</v>
      </c>
      <c r="L121" s="162">
        <f t="array" ref="L121">INDEX(1*disp[Uy],MATCH(1,($C121=disp[Case])*(L$7=disp[Node]),0))</f>
        <v>5.0749999999999999E-11</v>
      </c>
      <c r="M121" s="162">
        <f t="array" ref="M121">INDEX(1*disp[Uz],MATCH(1,($C121=disp[Case])*(M$7=disp[Node]),0))</f>
        <v>-3.5219999999999998E-5</v>
      </c>
      <c r="N121" s="162">
        <f t="array" ref="N121">INDEX(1*disp[Ux],MATCH(1,($C121=disp[Case])*(N$7=disp[Node]),0))</f>
        <v>102</v>
      </c>
      <c r="O121" s="162">
        <f t="array" ref="O121">INDEX(1*disp[Uy],MATCH(1,($C121=disp[Case])*(O$7=disp[Node]),0))</f>
        <v>-3.1160000000000001</v>
      </c>
      <c r="P121" s="162">
        <f t="array" ref="P121">INDEX(1*disp[Uz],MATCH(1,($C121=disp[Case])*(P$7=disp[Node]),0))</f>
        <v>3.5219999999999998E-5</v>
      </c>
      <c r="Q121" s="162">
        <f t="array" ref="Q121">INDEX(1000*disp[Rxx],MATCH(1,($C121=disp[Case])*(Q$7=disp[Node]),0))</f>
        <v>-1.2090000000000001</v>
      </c>
      <c r="R121" s="162">
        <f t="array" ref="R121">INDEX(1000*disp[Ryy],MATCH(1,($C121=disp[Case])*(R$7=disp[Node]),0))</f>
        <v>0.11349999999999999</v>
      </c>
      <c r="S121" s="162">
        <f t="array" ref="S121">INDEX(1000*disp[Rzz],MATCH(1,($C121=disp[Case])*(S$7=disp[Node]),0))</f>
        <v>-0.44180000000000003</v>
      </c>
      <c r="T121" s="162">
        <f t="array" ref="T121">INDEX(1000*disp[Rxx],MATCH(1,($C121=disp[Case])*(T$7=disp[Node]),0))</f>
        <v>1.306</v>
      </c>
      <c r="U121" s="162">
        <f t="array" ref="U121">INDEX(1000*disp[Ryy],MATCH(1,($C121=disp[Case])*(U$7=disp[Node]),0))</f>
        <v>0.34259999999999996</v>
      </c>
      <c r="V121" s="162">
        <f t="array" ref="V121">INDEX(1000*disp[Rzz],MATCH(1,($C121=disp[Case])*(V$7=disp[Node]),0))</f>
        <v>-4.0129999999999999E-2</v>
      </c>
      <c r="W121" s="162">
        <f t="array" ref="W121">INDEX(1000*disp[Rxx],MATCH(1,($C121=disp[Case])*(W$7=disp[Node]),0))</f>
        <v>-1.2049999999999998</v>
      </c>
      <c r="X121" s="162">
        <f t="array" ref="X121">INDEX(1000*disp[Ryy],MATCH(1,($C121=disp[Case])*(X$7=disp[Node]),0))</f>
        <v>-0.1142</v>
      </c>
      <c r="Y121" s="162">
        <f t="array" ref="Y121">INDEX(1000*disp[Rzz],MATCH(1,($C121=disp[Case])*(Y$7=disp[Node]),0))</f>
        <v>0.4428999999999999</v>
      </c>
      <c r="Z121" s="162">
        <f t="array" ref="Z121">INDEX(1000*disp[Rxx],MATCH(1,($C121=disp[Case])*(Z$7=disp[Node]),0))</f>
        <v>1.3029999999999999</v>
      </c>
      <c r="AA121" s="162">
        <f t="array" ref="AA121">INDEX(1000*disp[Ryy],MATCH(1,($C121=disp[Case])*(AA$7=disp[Node]),0))</f>
        <v>-0.3624</v>
      </c>
      <c r="AB121" s="162">
        <f t="array" ref="AB121">INDEX(1000*disp[Rzz],MATCH(1,($C121=disp[Case])*(AB$7=disp[Node]),0))</f>
        <v>4.3740000000000001E-2</v>
      </c>
    </row>
    <row r="122" spans="1:28" s="104" customFormat="1">
      <c r="A122" s="110" t="s">
        <v>103</v>
      </c>
      <c r="B122" s="110" t="s">
        <v>129</v>
      </c>
      <c r="C122" s="132" t="s">
        <v>215</v>
      </c>
      <c r="D122" s="111" t="str">
        <f>INDEX(cases[Name],MATCH(C122,cases[Case],0))</f>
        <v>Temp Bear Comb 13-2</v>
      </c>
      <c r="E122" s="162">
        <f t="array" ref="E122">INDEX(1*disp[Ux],MATCH(1,($C122=disp[Case])*(E$7=disp[Node]),0))</f>
        <v>1.6109999999999999E-12</v>
      </c>
      <c r="F122" s="162">
        <f t="array" ref="F122">INDEX(1*disp[Uy],MATCH(1,($C122=disp[Case])*(F$7=disp[Node]),0))</f>
        <v>8.4469999999999994E-11</v>
      </c>
      <c r="G122" s="162">
        <f t="array" ref="G122">INDEX(1*disp[Uz],MATCH(1,($C122=disp[Case])*(G$7=disp[Node]),0))</f>
        <v>6.948999999999999E-7</v>
      </c>
      <c r="H122" s="162">
        <f t="array" ref="H122">INDEX(1*disp[Ux],MATCH(1,($C122=disp[Case])*(H$7=disp[Node]),0))</f>
        <v>8.5510000000000002</v>
      </c>
      <c r="I122" s="162">
        <f t="array" ref="I122">INDEX(1*disp[Uy],MATCH(1,($C122=disp[Case])*(I$7=disp[Node]),0))</f>
        <v>-3.1150000000000002</v>
      </c>
      <c r="J122" s="162">
        <f t="array" ref="J122">INDEX(1*disp[Uz],MATCH(1,($C122=disp[Case])*(J$7=disp[Node]),0))</f>
        <v>-6.9590000000000008E-7</v>
      </c>
      <c r="K122" s="162">
        <f t="array" ref="K122">INDEX(1*disp[Ux],MATCH(1,($C122=disp[Case])*(K$7=disp[Node]),0))</f>
        <v>110.5</v>
      </c>
      <c r="L122" s="162">
        <f t="array" ref="L122">INDEX(1*disp[Uy],MATCH(1,($C122=disp[Case])*(L$7=disp[Node]),0))</f>
        <v>-8.4739999999999983E-11</v>
      </c>
      <c r="M122" s="162">
        <f t="array" ref="M122">INDEX(1*disp[Uz],MATCH(1,($C122=disp[Case])*(M$7=disp[Node]),0))</f>
        <v>-6.6700000000000003E-7</v>
      </c>
      <c r="N122" s="162">
        <f t="array" ref="N122">INDEX(1*disp[Ux],MATCH(1,($C122=disp[Case])*(N$7=disp[Node]),0))</f>
        <v>102</v>
      </c>
      <c r="O122" s="162">
        <f t="array" ref="O122">INDEX(1*disp[Uy],MATCH(1,($C122=disp[Case])*(O$7=disp[Node]),0))</f>
        <v>-3.1150000000000002</v>
      </c>
      <c r="P122" s="162">
        <f t="array" ref="P122">INDEX(1*disp[Uz],MATCH(1,($C122=disp[Case])*(P$7=disp[Node]),0))</f>
        <v>6.679000000000001E-7</v>
      </c>
      <c r="Q122" s="162">
        <f t="array" ref="Q122">INDEX(1000*disp[Rxx],MATCH(1,($C122=disp[Case])*(Q$7=disp[Node]),0))</f>
        <v>-1.3029999999999999</v>
      </c>
      <c r="R122" s="162">
        <f t="array" ref="R122">INDEX(1000*disp[Ryy],MATCH(1,($C122=disp[Case])*(R$7=disp[Node]),0))</f>
        <v>0.36289999999999989</v>
      </c>
      <c r="S122" s="162">
        <f t="array" ref="S122">INDEX(1000*disp[Rzz],MATCH(1,($C122=disp[Case])*(S$7=disp[Node]),0))</f>
        <v>4.4409999999999998E-2</v>
      </c>
      <c r="T122" s="162">
        <f t="array" ref="T122">INDEX(1000*disp[Rxx],MATCH(1,($C122=disp[Case])*(T$7=disp[Node]),0))</f>
        <v>1.2049999999999998</v>
      </c>
      <c r="U122" s="162">
        <f t="array" ref="U122">INDEX(1000*disp[Ryy],MATCH(1,($C122=disp[Case])*(U$7=disp[Node]),0))</f>
        <v>0.1149</v>
      </c>
      <c r="V122" s="162">
        <f t="array" ref="V122">INDEX(1000*disp[Rzz],MATCH(1,($C122=disp[Case])*(V$7=disp[Node]),0))</f>
        <v>0.44359999999999999</v>
      </c>
      <c r="W122" s="162">
        <f t="array" ref="W122">INDEX(1000*disp[Rxx],MATCH(1,($C122=disp[Case])*(W$7=disp[Node]),0))</f>
        <v>-1.3029999999999999</v>
      </c>
      <c r="X122" s="162">
        <f t="array" ref="X122">INDEX(1000*disp[Ryy],MATCH(1,($C122=disp[Case])*(X$7=disp[Node]),0))</f>
        <v>-0.36259999999999998</v>
      </c>
      <c r="Y122" s="162">
        <f t="array" ref="Y122">INDEX(1000*disp[Rzz],MATCH(1,($C122=disp[Case])*(Y$7=disp[Node]),0))</f>
        <v>-4.4209999999999999E-2</v>
      </c>
      <c r="Z122" s="162">
        <f t="array" ref="Z122">INDEX(1000*disp[Rxx],MATCH(1,($C122=disp[Case])*(Z$7=disp[Node]),0))</f>
        <v>1.2049999999999998</v>
      </c>
      <c r="AA122" s="162">
        <f t="array" ref="AA122">INDEX(1000*disp[Ryy],MATCH(1,($C122=disp[Case])*(AA$7=disp[Node]),0))</f>
        <v>-0.1148</v>
      </c>
      <c r="AB122" s="162">
        <f t="array" ref="AB122">INDEX(1000*disp[Rzz],MATCH(1,($C122=disp[Case])*(AB$7=disp[Node]),0))</f>
        <v>-0.44340000000000002</v>
      </c>
    </row>
    <row r="123" spans="1:28" s="104" customFormat="1">
      <c r="A123" s="110" t="s">
        <v>103</v>
      </c>
      <c r="B123" s="110" t="s">
        <v>129</v>
      </c>
      <c r="C123" s="132" t="s">
        <v>216</v>
      </c>
      <c r="D123" s="111" t="str">
        <f>INDEX(cases[Name],MATCH(C123,cases[Case],0))</f>
        <v>Temp Bear Comb 14-1</v>
      </c>
      <c r="E123" s="162">
        <f t="array" ref="E123">INDEX(1*disp[Ux],MATCH(1,($C123=disp[Case])*(E$7=disp[Node]),0))</f>
        <v>2.547E-12</v>
      </c>
      <c r="F123" s="162">
        <f t="array" ref="F123">INDEX(1*disp[Uy],MATCH(1,($C123=disp[Case])*(F$7=disp[Node]),0))</f>
        <v>-4.7659999999999997E-12</v>
      </c>
      <c r="G123" s="162">
        <f t="array" ref="G123">INDEX(1*disp[Uz],MATCH(1,($C123=disp[Case])*(G$7=disp[Node]),0))</f>
        <v>2.6259999999999999E-5</v>
      </c>
      <c r="H123" s="162">
        <f t="array" ref="H123">INDEX(1*disp[Ux],MATCH(1,($C123=disp[Case])*(H$7=disp[Node]),0))</f>
        <v>-6.29</v>
      </c>
      <c r="I123" s="162">
        <f t="array" ref="I123">INDEX(1*disp[Uy],MATCH(1,($C123=disp[Case])*(I$7=disp[Node]),0))</f>
        <v>-13.57</v>
      </c>
      <c r="J123" s="162">
        <f t="array" ref="J123">INDEX(1*disp[Uz],MATCH(1,($C123=disp[Case])*(J$7=disp[Node]),0))</f>
        <v>-2.6270000000000001E-5</v>
      </c>
      <c r="K123" s="162">
        <f t="array" ref="K123">INDEX(1*disp[Ux],MATCH(1,($C123=disp[Case])*(K$7=disp[Node]),0))</f>
        <v>193</v>
      </c>
      <c r="L123" s="162">
        <f t="array" ref="L123">INDEX(1*disp[Uy],MATCH(1,($C123=disp[Case])*(L$7=disp[Node]),0))</f>
        <v>6.4120000000000014E-12</v>
      </c>
      <c r="M123" s="162">
        <f t="array" ref="M123">INDEX(1*disp[Uz],MATCH(1,($C123=disp[Case])*(M$7=disp[Node]),0))</f>
        <v>-2.6279999999999999E-5</v>
      </c>
      <c r="N123" s="162">
        <f t="array" ref="N123">INDEX(1*disp[Ux],MATCH(1,($C123=disp[Case])*(N$7=disp[Node]),0))</f>
        <v>199.4</v>
      </c>
      <c r="O123" s="162">
        <f t="array" ref="O123">INDEX(1*disp[Uy],MATCH(1,($C123=disp[Case])*(O$7=disp[Node]),0))</f>
        <v>-13.57</v>
      </c>
      <c r="P123" s="162">
        <f t="array" ref="P123">INDEX(1*disp[Uz],MATCH(1,($C123=disp[Case])*(P$7=disp[Node]),0))</f>
        <v>2.6290000000000001E-5</v>
      </c>
      <c r="Q123" s="162">
        <f t="array" ref="Q123">INDEX(1000*disp[Rxx],MATCH(1,($C123=disp[Case])*(Q$7=disp[Node]),0))</f>
        <v>-1.137</v>
      </c>
      <c r="R123" s="162">
        <f t="array" ref="R123">INDEX(1000*disp[Ryy],MATCH(1,($C123=disp[Case])*(R$7=disp[Node]),0))</f>
        <v>2.929E-2</v>
      </c>
      <c r="S123" s="162">
        <f t="array" ref="S123">INDEX(1000*disp[Rzz],MATCH(1,($C123=disp[Case])*(S$7=disp[Node]),0))</f>
        <v>-0.32489999999999997</v>
      </c>
      <c r="T123" s="162">
        <f t="array" ref="T123">INDEX(1000*disp[Rxx],MATCH(1,($C123=disp[Case])*(T$7=disp[Node]),0))</f>
        <v>1.2090000000000001</v>
      </c>
      <c r="U123" s="162">
        <f t="array" ref="U123">INDEX(1000*disp[Ryy],MATCH(1,($C123=disp[Case])*(U$7=disp[Node]),0))</f>
        <v>0.2011</v>
      </c>
      <c r="V123" s="162">
        <f t="array" ref="V123">INDEX(1000*disp[Rzz],MATCH(1,($C123=disp[Case])*(V$7=disp[Node]),0))</f>
        <v>-3.6249999999999998E-2</v>
      </c>
      <c r="W123" s="162">
        <f t="array" ref="W123">INDEX(1000*disp[Rxx],MATCH(1,($C123=disp[Case])*(W$7=disp[Node]),0))</f>
        <v>-1.1340000000000001</v>
      </c>
      <c r="X123" s="162">
        <f t="array" ref="X123">INDEX(1000*disp[Ryy],MATCH(1,($C123=disp[Case])*(X$7=disp[Node]),0))</f>
        <v>-2.9329999999999998E-2</v>
      </c>
      <c r="Y123" s="162">
        <f t="array" ref="Y123">INDEX(1000*disp[Rzz],MATCH(1,($C123=disp[Case])*(Y$7=disp[Node]),0))</f>
        <v>0.32579999999999998</v>
      </c>
      <c r="Z123" s="162">
        <f t="array" ref="Z123">INDEX(1000*disp[Rxx],MATCH(1,($C123=disp[Case])*(Z$7=disp[Node]),0))</f>
        <v>1.2069999999999999</v>
      </c>
      <c r="AA123" s="162">
        <f t="array" ref="AA123">INDEX(1000*disp[Ryy],MATCH(1,($C123=disp[Case])*(AA$7=disp[Node]),0))</f>
        <v>-0.2155</v>
      </c>
      <c r="AB123" s="162">
        <f t="array" ref="AB123">INDEX(1000*disp[Rzz],MATCH(1,($C123=disp[Case])*(AB$7=disp[Node]),0))</f>
        <v>3.9480000000000001E-2</v>
      </c>
    </row>
    <row r="124" spans="1:28" s="104" customFormat="1">
      <c r="A124" s="110" t="s">
        <v>103</v>
      </c>
      <c r="B124" s="110" t="s">
        <v>129</v>
      </c>
      <c r="C124" s="132" t="s">
        <v>217</v>
      </c>
      <c r="D124" s="111" t="str">
        <f>INDEX(cases[Name],MATCH(C124,cases[Case],0))</f>
        <v>Temp Bear Comb 14-2</v>
      </c>
      <c r="E124" s="162">
        <f t="array" ref="E124">INDEX(1*disp[Ux],MATCH(1,($C124=disp[Case])*(E$7=disp[Node]),0))</f>
        <v>2.691000000000001E-12</v>
      </c>
      <c r="F124" s="162">
        <f t="array" ref="F124">INDEX(1*disp[Uy],MATCH(1,($C124=disp[Case])*(F$7=disp[Node]),0))</f>
        <v>9.601E-11</v>
      </c>
      <c r="G124" s="162">
        <f t="array" ref="G124">INDEX(1*disp[Uz],MATCH(1,($C124=disp[Case])*(G$7=disp[Node]),0))</f>
        <v>3.9140000000000002E-7</v>
      </c>
      <c r="H124" s="162">
        <f t="array" ref="H124">INDEX(1*disp[Ux],MATCH(1,($C124=disp[Case])*(H$7=disp[Node]),0))</f>
        <v>6.4129999999999994</v>
      </c>
      <c r="I124" s="162">
        <f t="array" ref="I124">INDEX(1*disp[Uy],MATCH(1,($C124=disp[Case])*(I$7=disp[Node]),0))</f>
        <v>-13.57</v>
      </c>
      <c r="J124" s="162">
        <f t="array" ref="J124">INDEX(1*disp[Uz],MATCH(1,($C124=disp[Case])*(J$7=disp[Node]),0))</f>
        <v>-3.9620000000000001E-7</v>
      </c>
      <c r="K124" s="162">
        <f t="array" ref="K124">INDEX(1*disp[Ux],MATCH(1,($C124=disp[Case])*(K$7=disp[Node]),0))</f>
        <v>205.8</v>
      </c>
      <c r="L124" s="162">
        <f t="array" ref="L124">INDEX(1*disp[Uy],MATCH(1,($C124=disp[Case])*(L$7=disp[Node]),0))</f>
        <v>-9.521E-11</v>
      </c>
      <c r="M124" s="162">
        <f t="array" ref="M124">INDEX(1*disp[Uz],MATCH(1,($C124=disp[Case])*(M$7=disp[Node]),0))</f>
        <v>-3.7E-7</v>
      </c>
      <c r="N124" s="162">
        <f t="array" ref="N124">INDEX(1*disp[Ux],MATCH(1,($C124=disp[Case])*(N$7=disp[Node]),0))</f>
        <v>199.4</v>
      </c>
      <c r="O124" s="162">
        <f t="array" ref="O124">INDEX(1*disp[Uy],MATCH(1,($C124=disp[Case])*(O$7=disp[Node]),0))</f>
        <v>-13.57</v>
      </c>
      <c r="P124" s="162">
        <f t="array" ref="P124">INDEX(1*disp[Uz],MATCH(1,($C124=disp[Case])*(P$7=disp[Node]),0))</f>
        <v>3.7479999999999999E-7</v>
      </c>
      <c r="Q124" s="162">
        <f t="array" ref="Q124">INDEX(1000*disp[Rxx],MATCH(1,($C124=disp[Case])*(Q$7=disp[Node]),0))</f>
        <v>-1.2069999999999999</v>
      </c>
      <c r="R124" s="162">
        <f t="array" ref="R124">INDEX(1000*disp[Ryy],MATCH(1,($C124=disp[Case])*(R$7=disp[Node]),0))</f>
        <v>0.21629999999999999</v>
      </c>
      <c r="S124" s="162">
        <f t="array" ref="S124">INDEX(1000*disp[Rzz],MATCH(1,($C124=disp[Case])*(S$7=disp[Node]),0))</f>
        <v>3.977E-2</v>
      </c>
      <c r="T124" s="162">
        <f t="array" ref="T124">INDEX(1000*disp[Rxx],MATCH(1,($C124=disp[Case])*(T$7=disp[Node]),0))</f>
        <v>1.1329999999999998</v>
      </c>
      <c r="U124" s="162">
        <f t="array" ref="U124">INDEX(1000*disp[Ryy],MATCH(1,($C124=disp[Case])*(U$7=disp[Node]),0))</f>
        <v>3.0360000000000002E-2</v>
      </c>
      <c r="V124" s="162">
        <f t="array" ref="V124">INDEX(1000*disp[Rzz],MATCH(1,($C124=disp[Case])*(V$7=disp[Node]),0))</f>
        <v>0.32650000000000001</v>
      </c>
      <c r="W124" s="162">
        <f t="array" ref="W124">INDEX(1000*disp[Rxx],MATCH(1,($C124=disp[Case])*(W$7=disp[Node]),0))</f>
        <v>-1.2069999999999999</v>
      </c>
      <c r="X124" s="162">
        <f t="array" ref="X124">INDEX(1000*disp[Ryy],MATCH(1,($C124=disp[Case])*(X$7=disp[Node]),0))</f>
        <v>-0.21560000000000001</v>
      </c>
      <c r="Y124" s="162">
        <f t="array" ref="Y124">INDEX(1000*disp[Rzz],MATCH(1,($C124=disp[Case])*(Y$7=disp[Node]),0))</f>
        <v>-3.952E-2</v>
      </c>
      <c r="Z124" s="162">
        <f t="array" ref="Z124">INDEX(1000*disp[Rxx],MATCH(1,($C124=disp[Case])*(Z$7=disp[Node]),0))</f>
        <v>1.1340000000000001</v>
      </c>
      <c r="AA124" s="162">
        <f t="array" ref="AA124">INDEX(1000*disp[Ryy],MATCH(1,($C124=disp[Case])*(AA$7=disp[Node]),0))</f>
        <v>-2.972E-2</v>
      </c>
      <c r="AB124" s="162">
        <f t="array" ref="AB124">INDEX(1000*disp[Rzz],MATCH(1,($C124=disp[Case])*(AB$7=disp[Node]),0))</f>
        <v>-0.32590000000000002</v>
      </c>
    </row>
    <row r="125" spans="1:28" s="104" customFormat="1">
      <c r="A125" s="110"/>
      <c r="B125" s="110"/>
      <c r="C125" s="132"/>
      <c r="D125" s="111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</row>
    <row r="126" spans="1:28" s="104" customFormat="1" ht="15" customHeight="1">
      <c r="A126" s="110" t="s">
        <v>218</v>
      </c>
      <c r="B126" s="110" t="s">
        <v>219</v>
      </c>
      <c r="C126" s="112" t="s">
        <v>363</v>
      </c>
      <c r="D126" s="111" t="str">
        <f>INDEX(cases[Name],MATCH(C126,cases[Case],0))</f>
        <v>NIE17(Max)Char</v>
      </c>
      <c r="E126" s="162">
        <f t="array" ref="E126">INDEX(1*disp[Ux],MATCH(1,($C126=disp[Case])*(E$7=disp[Node]),0))</f>
        <v>5.4510000000000009E-12</v>
      </c>
      <c r="F126" s="162">
        <f t="array" ref="F126">INDEX(1*disp[Uy],MATCH(1,($C126=disp[Case])*(F$7=disp[Node]),0))</f>
        <v>6.836E-9</v>
      </c>
      <c r="G126" s="162">
        <f t="array" ref="G126">INDEX(1*disp[Uz],MATCH(1,($C126=disp[Case])*(G$7=disp[Node]),0))</f>
        <v>-7.2720000000000007E-2</v>
      </c>
      <c r="H126" s="162">
        <f t="array" ref="H126">INDEX(1*disp[Ux],MATCH(1,($C126=disp[Case])*(H$7=disp[Node]),0))</f>
        <v>20.7</v>
      </c>
      <c r="I126" s="162">
        <f t="array" ref="I126">INDEX(1*disp[Uy],MATCH(1,($C126=disp[Case])*(I$7=disp[Node]),0))</f>
        <v>-1.7250000000000001</v>
      </c>
      <c r="J126" s="162">
        <f t="array" ref="J126">INDEX(1*disp[Uz],MATCH(1,($C126=disp[Case])*(J$7=disp[Node]),0))</f>
        <v>-1.8509999999999999E-2</v>
      </c>
      <c r="K126" s="162">
        <f t="array" ref="K126">INDEX(1*disp[Ux],MATCH(1,($C126=disp[Case])*(K$7=disp[Node]),0))</f>
        <v>39.31</v>
      </c>
      <c r="L126" s="162">
        <f t="array" ref="L126">INDEX(1*disp[Uy],MATCH(1,($C126=disp[Case])*(L$7=disp[Node]),0))</f>
        <v>-6.836E-9</v>
      </c>
      <c r="M126" s="162">
        <f t="array" ref="M126">INDEX(1*disp[Uz],MATCH(1,($C126=disp[Case])*(M$7=disp[Node]),0))</f>
        <v>-3.739E-2</v>
      </c>
      <c r="N126" s="162">
        <f t="array" ref="N126">INDEX(1*disp[Ux],MATCH(1,($C126=disp[Case])*(N$7=disp[Node]),0))</f>
        <v>25.42</v>
      </c>
      <c r="O126" s="162">
        <f t="array" ref="O126">INDEX(1*disp[Uy],MATCH(1,($C126=disp[Case])*(O$7=disp[Node]),0))</f>
        <v>-0.21990000000000001</v>
      </c>
      <c r="P126" s="162">
        <f t="array" ref="P126">INDEX(1*disp[Uz],MATCH(1,($C126=disp[Case])*(P$7=disp[Node]),0))</f>
        <v>-1.5010000000000001E-2</v>
      </c>
      <c r="Q126" s="162">
        <f t="array" ref="Q126">INDEX(1000*disp[Rxx],MATCH(1,($C126=disp[Case])*(Q$7=disp[Node]),0))</f>
        <v>0.1215</v>
      </c>
      <c r="R126" s="162">
        <f t="array" ref="R126">INDEX(1000*disp[Ryy],MATCH(1,($C126=disp[Case])*(R$7=disp[Node]),0))</f>
        <v>2.6879999999999997</v>
      </c>
      <c r="S126" s="162">
        <f t="array" ref="S126">INDEX(1000*disp[Rzz],MATCH(1,($C126=disp[Case])*(S$7=disp[Node]),0))</f>
        <v>0.51800000000000002</v>
      </c>
      <c r="T126" s="162">
        <f t="array" ref="T126">INDEX(1000*disp[Rxx],MATCH(1,($C126=disp[Case])*(T$7=disp[Node]),0))</f>
        <v>-0.65870000000000006</v>
      </c>
      <c r="U126" s="162">
        <f t="array" ref="U126">INDEX(1000*disp[Ryy],MATCH(1,($C126=disp[Case])*(U$7=disp[Node]),0))</f>
        <v>0.87579999999999991</v>
      </c>
      <c r="V126" s="162">
        <f t="array" ref="V126">INDEX(1000*disp[Rzz],MATCH(1,($C126=disp[Case])*(V$7=disp[Node]),0))</f>
        <v>0.34389999999999998</v>
      </c>
      <c r="W126" s="162">
        <f t="array" ref="W126">INDEX(1000*disp[Rxx],MATCH(1,($C126=disp[Case])*(W$7=disp[Node]),0))</f>
        <v>0.1242</v>
      </c>
      <c r="X126" s="162">
        <f t="array" ref="X126">INDEX(1000*disp[Ryy],MATCH(1,($C126=disp[Case])*(X$7=disp[Node]),0))</f>
        <v>-0.128</v>
      </c>
      <c r="Y126" s="162">
        <f t="array" ref="Y126">INDEX(1000*disp[Rzz],MATCH(1,($C126=disp[Case])*(Y$7=disp[Node]),0))</f>
        <v>-0.4783</v>
      </c>
      <c r="Z126" s="162">
        <f t="array" ref="Z126">INDEX(1000*disp[Rxx],MATCH(1,($C126=disp[Case])*(Z$7=disp[Node]),0))</f>
        <v>-0.12219999999999999</v>
      </c>
      <c r="AA126" s="162">
        <f t="array" ref="AA126">INDEX(1000*disp[Ryy],MATCH(1,($C126=disp[Case])*(AA$7=disp[Node]),0))</f>
        <v>0.1108</v>
      </c>
      <c r="AB126" s="162">
        <f t="array" ref="AB126">INDEX(1000*disp[Rzz],MATCH(1,($C126=disp[Case])*(AB$7=disp[Node]),0))</f>
        <v>-0.4128</v>
      </c>
    </row>
    <row r="127" spans="1:28" s="104" customFormat="1">
      <c r="A127" s="110" t="s">
        <v>218</v>
      </c>
      <c r="B127" s="110" t="s">
        <v>219</v>
      </c>
      <c r="C127" s="112" t="s">
        <v>364</v>
      </c>
      <c r="D127" s="111" t="s">
        <v>365</v>
      </c>
      <c r="E127" s="162">
        <f t="array" ref="E127">INDEX(1*disp[Ux],MATCH(1,($C127=disp[Case])*(E$7=disp[Node]),0))</f>
        <v>1.583E-12</v>
      </c>
      <c r="F127" s="162">
        <f t="array" ref="F127">INDEX(1*disp[Uy],MATCH(1,($C127=disp[Case])*(F$7=disp[Node]),0))</f>
        <v>-6.7220000000000014E-9</v>
      </c>
      <c r="G127" s="162">
        <f t="array" ref="G127">INDEX(1*disp[Uz],MATCH(1,($C127=disp[Case])*(G$7=disp[Node]),0))</f>
        <v>-1.6490000000000001E-2</v>
      </c>
      <c r="H127" s="162">
        <f t="array" ref="H127">INDEX(1*disp[Ux],MATCH(1,($C127=disp[Case])*(H$7=disp[Node]),0))</f>
        <v>-20.58</v>
      </c>
      <c r="I127" s="162">
        <f t="array" ref="I127">INDEX(1*disp[Uy],MATCH(1,($C127=disp[Case])*(I$7=disp[Node]),0))</f>
        <v>-0.85370000000000001</v>
      </c>
      <c r="J127" s="162">
        <f t="array" ref="J127">INDEX(1*disp[Uz],MATCH(1,($C127=disp[Case])*(J$7=disp[Node]),0))</f>
        <v>-7.0519999999999999E-2</v>
      </c>
      <c r="K127" s="162">
        <f t="array" ref="K127">INDEX(1*disp[Ux],MATCH(1,($C127=disp[Case])*(K$7=disp[Node]),0))</f>
        <v>4.9649999999999999</v>
      </c>
      <c r="L127" s="162">
        <f t="array" ref="L127">INDEX(1*disp[Uy],MATCH(1,($C127=disp[Case])*(L$7=disp[Node]),0))</f>
        <v>6.7220000000000014E-9</v>
      </c>
      <c r="M127" s="162">
        <f t="array" ref="M127">INDEX(1*disp[Uz],MATCH(1,($C127=disp[Case])*(M$7=disp[Node]),0))</f>
        <v>-1.8540000000000001E-2</v>
      </c>
      <c r="N127" s="162">
        <f t="array" ref="N127">INDEX(1*disp[Ux],MATCH(1,($C127=disp[Case])*(N$7=disp[Node]),0))</f>
        <v>18.89</v>
      </c>
      <c r="O127" s="162">
        <f t="array" ref="O127">INDEX(1*disp[Uy],MATCH(1,($C127=disp[Case])*(O$7=disp[Node]),0))</f>
        <v>-1.0640000000000001</v>
      </c>
      <c r="P127" s="162">
        <f t="array" ref="P127">INDEX(1*disp[Uz],MATCH(1,($C127=disp[Case])*(P$7=disp[Node]),0))</f>
        <v>-3.9480000000000001E-2</v>
      </c>
      <c r="Q127" s="162">
        <f t="array" ref="Q127">INDEX(1000*disp[Rxx],MATCH(1,($C127=disp[Case])*(Q$7=disp[Node]),0))</f>
        <v>0.49810000000000004</v>
      </c>
      <c r="R127" s="162">
        <f t="array" ref="R127">INDEX(1000*disp[Ryy],MATCH(1,($C127=disp[Case])*(R$7=disp[Node]),0))</f>
        <v>0.84350000000000003</v>
      </c>
      <c r="S127" s="162">
        <f t="array" ref="S127">INDEX(1000*disp[Rzz],MATCH(1,($C127=disp[Case])*(S$7=disp[Node]),0))</f>
        <v>-0.34909999999999997</v>
      </c>
      <c r="T127" s="162">
        <f t="array" ref="T127">INDEX(1000*disp[Rxx],MATCH(1,($C127=disp[Case])*(T$7=disp[Node]),0))</f>
        <v>1.9890000000000001E-2</v>
      </c>
      <c r="U127" s="162">
        <f t="array" ref="U127">INDEX(1000*disp[Ryy],MATCH(1,($C127=disp[Case])*(U$7=disp[Node]),0))</f>
        <v>2.625</v>
      </c>
      <c r="V127" s="162">
        <f t="array" ref="V127">INDEX(1000*disp[Rzz],MATCH(1,($C127=disp[Case])*(V$7=disp[Node]),0))</f>
        <v>-0.51019999999999999</v>
      </c>
      <c r="W127" s="162">
        <f t="array" ref="W127">INDEX(1000*disp[Rxx],MATCH(1,($C127=disp[Case])*(W$7=disp[Node]),0))</f>
        <v>0.28570000000000001</v>
      </c>
      <c r="X127" s="162">
        <f t="array" ref="X127">INDEX(1000*disp[Ryy],MATCH(1,($C127=disp[Case])*(X$7=disp[Node]),0))</f>
        <v>2.0299999999999999E-2</v>
      </c>
      <c r="Y127" s="162">
        <f t="array" ref="Y127">INDEX(1000*disp[Rzz],MATCH(1,($C127=disp[Case])*(Y$7=disp[Node]),0))</f>
        <v>0.40310000000000001</v>
      </c>
      <c r="Z127" s="162">
        <f t="array" ref="Z127">INDEX(1000*disp[Rxx],MATCH(1,($C127=disp[Case])*(Z$7=disp[Node]),0))</f>
        <v>-0.25190000000000001</v>
      </c>
      <c r="AA127" s="162">
        <f t="array" ref="AA127">INDEX(1000*disp[Ryy],MATCH(1,($C127=disp[Case])*(AA$7=disp[Node]),0))</f>
        <v>-0.19639999999999999</v>
      </c>
      <c r="AB127" s="162">
        <f t="array" ref="AB127">INDEX(1000*disp[Rzz],MATCH(1,($C127=disp[Case])*(AB$7=disp[Node]),0))</f>
        <v>0.49569999999999997</v>
      </c>
    </row>
    <row r="128" spans="1:28" s="104" customFormat="1">
      <c r="A128" s="110" t="s">
        <v>218</v>
      </c>
      <c r="B128" s="110" t="s">
        <v>219</v>
      </c>
      <c r="C128" s="112" t="s">
        <v>366</v>
      </c>
      <c r="D128" s="111" t="s">
        <v>367</v>
      </c>
      <c r="E128" s="162">
        <f t="array" ref="E128">INDEX(1*disp[Ux],MATCH(1,($C128=disp[Case])*(E$7=disp[Node]),0))</f>
        <v>0</v>
      </c>
      <c r="F128" s="162">
        <f t="array" ref="F128">INDEX(1*disp[Uy],MATCH(1,($C128=disp[Case])*(F$7=disp[Node]),0))</f>
        <v>3.8380000000000011E-10</v>
      </c>
      <c r="G128" s="162">
        <f t="array" ref="G128">INDEX(1*disp[Uz],MATCH(1,($C128=disp[Case])*(G$7=disp[Node]),0))</f>
        <v>-7.8160000000000007E-2</v>
      </c>
      <c r="H128" s="162">
        <f t="array" ref="H128">INDEX(1*disp[Ux],MATCH(1,($C128=disp[Case])*(H$7=disp[Node]),0))</f>
        <v>0.82930000000000004</v>
      </c>
      <c r="I128" s="162">
        <f t="array" ref="I128">INDEX(1*disp[Uy],MATCH(1,($C128=disp[Case])*(I$7=disp[Node]),0))</f>
        <v>-7.9620000000000006</v>
      </c>
      <c r="J128" s="162">
        <f t="array" ref="J128">INDEX(1*disp[Uz],MATCH(1,($C128=disp[Case])*(J$7=disp[Node]),0))</f>
        <v>-7.6289999999999997E-2</v>
      </c>
      <c r="K128" s="162">
        <f t="array" ref="K128">INDEX(1*disp[Ux],MATCH(1,($C128=disp[Case])*(K$7=disp[Node]),0))</f>
        <v>31.6</v>
      </c>
      <c r="L128" s="162">
        <f t="array" ref="L128">INDEX(1*disp[Uy],MATCH(1,($C128=disp[Case])*(L$7=disp[Node]),0))</f>
        <v>-3.8389999999999999E-10</v>
      </c>
      <c r="M128" s="162">
        <f t="array" ref="M128">INDEX(1*disp[Uz],MATCH(1,($C128=disp[Case])*(M$7=disp[Node]),0))</f>
        <v>-3.5029999999999999E-2</v>
      </c>
      <c r="N128" s="162">
        <f t="array" ref="N128">INDEX(1*disp[Ux],MATCH(1,($C128=disp[Case])*(N$7=disp[Node]),0))</f>
        <v>31.68</v>
      </c>
      <c r="O128" s="162">
        <f t="array" ref="O128">INDEX(1*disp[Uy],MATCH(1,($C128=disp[Case])*(O$7=disp[Node]),0))</f>
        <v>-0.2994</v>
      </c>
      <c r="P128" s="162">
        <f t="array" ref="P128">INDEX(1*disp[Uz],MATCH(1,($C128=disp[Case])*(P$7=disp[Node]),0))</f>
        <v>-3.4590000000000003E-2</v>
      </c>
      <c r="Q128" s="162">
        <f t="array" ref="Q128">INDEX(1000*disp[Rxx],MATCH(1,($C128=disp[Case])*(Q$7=disp[Node]),0))</f>
        <v>1.5469999999999999</v>
      </c>
      <c r="R128" s="162">
        <f t="array" ref="R128">INDEX(1000*disp[Ryy],MATCH(1,($C128=disp[Case])*(R$7=disp[Node]),0))</f>
        <v>2.75</v>
      </c>
      <c r="S128" s="162">
        <f t="array" ref="S128">INDEX(1000*disp[Rzz],MATCH(1,($C128=disp[Case])*(S$7=disp[Node]),0))</f>
        <v>0.12669999999999998</v>
      </c>
      <c r="T128" s="162">
        <f t="array" ref="T128">INDEX(1000*disp[Rxx],MATCH(1,($C128=disp[Case])*(T$7=disp[Node]),0))</f>
        <v>-1.5230000000000001</v>
      </c>
      <c r="U128" s="162">
        <f t="array" ref="U128">INDEX(1000*disp[Ryy],MATCH(1,($C128=disp[Case])*(U$7=disp[Node]),0))</f>
        <v>2.7149999999999999</v>
      </c>
      <c r="V128" s="162">
        <f t="array" ref="V128">INDEX(1000*disp[Rzz],MATCH(1,($C128=disp[Case])*(V$7=disp[Node]),0))</f>
        <v>-8.1820000000000004E-2</v>
      </c>
      <c r="W128" s="162">
        <f t="array" ref="W128">INDEX(1000*disp[Rxx],MATCH(1,($C128=disp[Case])*(W$7=disp[Node]),0))</f>
        <v>0.16719999999999999</v>
      </c>
      <c r="X128" s="162">
        <f t="array" ref="X128">INDEX(1000*disp[Ryy],MATCH(1,($C128=disp[Case])*(X$7=disp[Node]),0))</f>
        <v>0.24439999999999998</v>
      </c>
      <c r="Y128" s="162">
        <f t="array" ref="Y128">INDEX(1000*disp[Rzz],MATCH(1,($C128=disp[Case])*(Y$7=disp[Node]),0))</f>
        <v>-4.0710000000000003E-2</v>
      </c>
      <c r="Z128" s="162">
        <f t="array" ref="Z128">INDEX(1000*disp[Rxx],MATCH(1,($C128=disp[Case])*(Z$7=disp[Node]),0))</f>
        <v>-0.16639999999999999</v>
      </c>
      <c r="AA128" s="162">
        <f t="array" ref="AA128">INDEX(1000*disp[Ryy],MATCH(1,($C128=disp[Case])*(AA$7=disp[Node]),0))</f>
        <v>0.24740000000000001</v>
      </c>
      <c r="AB128" s="162">
        <f t="array" ref="AB128">INDEX(1000*disp[Rzz],MATCH(1,($C128=disp[Case])*(AB$7=disp[Node]),0))</f>
        <v>4.7309999999999998E-2</v>
      </c>
    </row>
    <row r="129" spans="1:28" s="104" customFormat="1">
      <c r="A129" s="110" t="s">
        <v>218</v>
      </c>
      <c r="B129" s="110" t="s">
        <v>219</v>
      </c>
      <c r="C129" s="112" t="s">
        <v>368</v>
      </c>
      <c r="D129" s="111" t="s">
        <v>369</v>
      </c>
      <c r="E129" s="162">
        <f t="array" ref="E129">INDEX(1*disp[Ux],MATCH(1,($C129=disp[Case])*(E$7=disp[Node]),0))</f>
        <v>4.1280000000000002E-12</v>
      </c>
      <c r="F129" s="162">
        <f t="array" ref="F129">INDEX(1*disp[Uy],MATCH(1,($C129=disp[Case])*(F$7=disp[Node]),0))</f>
        <v>-5.2430000000000002E-9</v>
      </c>
      <c r="G129" s="162">
        <f t="array" ref="G129">INDEX(1*disp[Uz],MATCH(1,($C129=disp[Case])*(G$7=disp[Node]),0))</f>
        <v>-4.8779999999999997E-2</v>
      </c>
      <c r="H129" s="162">
        <f t="array" ref="H129">INDEX(1*disp[Ux],MATCH(1,($C129=disp[Case])*(H$7=disp[Node]),0))</f>
        <v>-9.1890000000000001</v>
      </c>
      <c r="I129" s="162">
        <f t="array" ref="I129">INDEX(1*disp[Uy],MATCH(1,($C129=disp[Case])*(I$7=disp[Node]),0))</f>
        <v>-3.109</v>
      </c>
      <c r="J129" s="162">
        <f t="array" ref="J129">INDEX(1*disp[Uz],MATCH(1,($C129=disp[Case])*(J$7=disp[Node]),0))</f>
        <v>-7.9479999999999995E-2</v>
      </c>
      <c r="K129" s="162">
        <f t="array" ref="K129">INDEX(1*disp[Ux],MATCH(1,($C129=disp[Case])*(K$7=disp[Node]),0))</f>
        <v>18.059999999999999</v>
      </c>
      <c r="L129" s="162">
        <f t="array" ref="L129">INDEX(1*disp[Uy],MATCH(1,($C129=disp[Case])*(L$7=disp[Node]),0))</f>
        <v>5.2430000000000002E-9</v>
      </c>
      <c r="M129" s="162">
        <f t="array" ref="M129">INDEX(1*disp[Uz],MATCH(1,($C129=disp[Case])*(M$7=disp[Node]),0))</f>
        <v>-1.9089999999999999E-2</v>
      </c>
      <c r="N129" s="162">
        <f t="array" ref="N129">INDEX(1*disp[Ux],MATCH(1,($C129=disp[Case])*(N$7=disp[Node]),0))</f>
        <v>22.15</v>
      </c>
      <c r="O129" s="162">
        <f t="array" ref="O129">INDEX(1*disp[Uy],MATCH(1,($C129=disp[Case])*(O$7=disp[Node]),0))</f>
        <v>-0.33040000000000003</v>
      </c>
      <c r="P129" s="162">
        <f t="array" ref="P129">INDEX(1*disp[Uz],MATCH(1,($C129=disp[Case])*(P$7=disp[Node]),0))</f>
        <v>-2.2669999999999999E-2</v>
      </c>
      <c r="Q129" s="162">
        <f t="array" ref="Q129">INDEX(1000*disp[Rxx],MATCH(1,($C129=disp[Case])*(Q$7=disp[Node]),0))</f>
        <v>0.78939999999999999</v>
      </c>
      <c r="R129" s="162">
        <f t="array" ref="R129">INDEX(1000*disp[Ryy],MATCH(1,($C129=disp[Case])*(R$7=disp[Node]),0))</f>
        <v>2.7720000000000002</v>
      </c>
      <c r="S129" s="162">
        <f t="array" ref="S129">INDEX(1000*disp[Rzz],MATCH(1,($C129=disp[Case])*(S$7=disp[Node]),0))</f>
        <v>4.4639999999999999E-2</v>
      </c>
      <c r="T129" s="162">
        <f t="array" ref="T129">INDEX(1000*disp[Rxx],MATCH(1,($C129=disp[Case])*(T$7=disp[Node]),0))</f>
        <v>-0.4506</v>
      </c>
      <c r="U129" s="162">
        <f t="array" ref="U129">INDEX(1000*disp[Ryy],MATCH(1,($C129=disp[Case])*(U$7=disp[Node]),0))</f>
        <v>4.0330000000000004</v>
      </c>
      <c r="V129" s="162">
        <f t="array" ref="V129">INDEX(1000*disp[Rzz],MATCH(1,($C129=disp[Case])*(V$7=disp[Node]),0))</f>
        <v>-0.27260000000000012</v>
      </c>
      <c r="W129" s="162">
        <f t="array" ref="W129">INDEX(1000*disp[Rxx],MATCH(1,($C129=disp[Case])*(W$7=disp[Node]),0))</f>
        <v>8.8430000000000009E-2</v>
      </c>
      <c r="X129" s="162">
        <f t="array" ref="X129">INDEX(1000*disp[Ryy],MATCH(1,($C129=disp[Case])*(X$7=disp[Node]),0))</f>
        <v>0.60260000000000002</v>
      </c>
      <c r="Y129" s="162">
        <f t="array" ref="Y129">INDEX(1000*disp[Rzz],MATCH(1,($C129=disp[Case])*(Y$7=disp[Node]),0))</f>
        <v>0.1239</v>
      </c>
      <c r="Z129" s="162">
        <f t="array" ref="Z129">INDEX(1000*disp[Rxx],MATCH(1,($C129=disp[Case])*(Z$7=disp[Node]),0))</f>
        <v>-0.16469999999999999</v>
      </c>
      <c r="AA129" s="162">
        <f t="array" ref="AA129">INDEX(1000*disp[Ryy],MATCH(1,($C129=disp[Case])*(AA$7=disp[Node]),0))</f>
        <v>0.65059999999999996</v>
      </c>
      <c r="AB129" s="162">
        <f t="array" ref="AB129">INDEX(1000*disp[Rzz],MATCH(1,($C129=disp[Case])*(AB$7=disp[Node]),0))</f>
        <v>0.17320000000000002</v>
      </c>
    </row>
    <row r="130" spans="1:28" s="104" customFormat="1">
      <c r="A130" s="110" t="s">
        <v>218</v>
      </c>
      <c r="B130" s="110" t="s">
        <v>219</v>
      </c>
      <c r="C130" s="112" t="s">
        <v>370</v>
      </c>
      <c r="D130" s="111" t="s">
        <v>371</v>
      </c>
      <c r="E130" s="162">
        <f t="array" ref="E130">INDEX(1*disp[Ux],MATCH(1,($C130=disp[Case])*(E$7=disp[Node]),0))</f>
        <v>-6.2139999999999992E-12</v>
      </c>
      <c r="F130" s="162">
        <f t="array" ref="F130">INDEX(1*disp[Uy],MATCH(1,($C130=disp[Case])*(F$7=disp[Node]),0))</f>
        <v>3.8030000000000002E-9</v>
      </c>
      <c r="G130" s="162">
        <f t="array" ref="G130">INDEX(1*disp[Uz],MATCH(1,($C130=disp[Case])*(G$7=disp[Node]),0))</f>
        <v>-1.9900000000000001E-2</v>
      </c>
      <c r="H130" s="162">
        <f t="array" ref="H130">INDEX(1*disp[Ux],MATCH(1,($C130=disp[Case])*(H$7=disp[Node]),0))</f>
        <v>-2.367</v>
      </c>
      <c r="I130" s="162">
        <f t="array" ref="I130">INDEX(1*disp[Uy],MATCH(1,($C130=disp[Case])*(I$7=disp[Node]),0))</f>
        <v>-0.82110000000000005</v>
      </c>
      <c r="J130" s="162">
        <f t="array" ref="J130">INDEX(1*disp[Uz],MATCH(1,($C130=disp[Case])*(J$7=disp[Node]),0))</f>
        <v>-2.1669999999999998E-2</v>
      </c>
      <c r="K130" s="162">
        <f t="array" ref="K130">INDEX(1*disp[Ux],MATCH(1,($C130=disp[Case])*(K$7=disp[Node]),0))</f>
        <v>18.48</v>
      </c>
      <c r="L130" s="162">
        <f t="array" ref="L130">INDEX(1*disp[Uy],MATCH(1,($C130=disp[Case])*(L$7=disp[Node]),0))</f>
        <v>-3.8019999999999999E-9</v>
      </c>
      <c r="M130" s="162">
        <f t="array" ref="M130">INDEX(1*disp[Uz],MATCH(1,($C130=disp[Case])*(M$7=disp[Node]),0))</f>
        <v>-4.777E-2</v>
      </c>
      <c r="N130" s="162">
        <f t="array" ref="N130">INDEX(1*disp[Ux],MATCH(1,($C130=disp[Case])*(N$7=disp[Node]),0))</f>
        <v>24.37</v>
      </c>
      <c r="O130" s="162">
        <f t="array" ref="O130">INDEX(1*disp[Uy],MATCH(1,($C130=disp[Case])*(O$7=disp[Node]),0))</f>
        <v>-2.7450000000000001</v>
      </c>
      <c r="P130" s="162">
        <f t="array" ref="P130">INDEX(1*disp[Uz],MATCH(1,($C130=disp[Case])*(P$7=disp[Node]),0))</f>
        <v>-6.794E-2</v>
      </c>
      <c r="Q130" s="162">
        <f t="array" ref="Q130">INDEX(1000*disp[Rxx],MATCH(1,($C130=disp[Case])*(Q$7=disp[Node]),0))</f>
        <v>0.17660000000000001</v>
      </c>
      <c r="R130" s="162">
        <f t="array" ref="R130">INDEX(1000*disp[Ryy],MATCH(1,($C130=disp[Case])*(R$7=disp[Node]),0))</f>
        <v>-0.56969999999999998</v>
      </c>
      <c r="S130" s="162">
        <f t="array" ref="S130">INDEX(1000*disp[Rzz],MATCH(1,($C130=disp[Case])*(S$7=disp[Node]),0))</f>
        <v>-7.2919999999999999E-2</v>
      </c>
      <c r="T130" s="162">
        <f t="array" ref="T130">INDEX(1000*disp[Rxx],MATCH(1,($C130=disp[Case])*(T$7=disp[Node]),0))</f>
        <v>-0.2477</v>
      </c>
      <c r="U130" s="162">
        <f t="array" ref="U130">INDEX(1000*disp[Ryy],MATCH(1,($C130=disp[Case])*(U$7=disp[Node]),0))</f>
        <v>-0.62339999999999995</v>
      </c>
      <c r="V130" s="162">
        <f t="array" ref="V130">INDEX(1000*disp[Rzz],MATCH(1,($C130=disp[Case])*(V$7=disp[Node]),0))</f>
        <v>-0.10579999999999999</v>
      </c>
      <c r="W130" s="162">
        <f t="array" ref="W130">INDEX(1000*disp[Rxx],MATCH(1,($C130=disp[Case])*(W$7=disp[Node]),0))</f>
        <v>0.66249999999999998</v>
      </c>
      <c r="X130" s="162">
        <f t="array" ref="X130">INDEX(1000*disp[Ryy],MATCH(1,($C130=disp[Case])*(X$7=disp[Node]),0))</f>
        <v>-2.5950000000000002</v>
      </c>
      <c r="Y130" s="162">
        <f t="array" ref="Y130">INDEX(1000*disp[Rzz],MATCH(1,($C130=disp[Case])*(Y$7=disp[Node]),0))</f>
        <v>-6.6000000000000003E-2</v>
      </c>
      <c r="Z130" s="162">
        <f t="array" ref="Z130">INDEX(1000*disp[Rxx],MATCH(1,($C130=disp[Case])*(Z$7=disp[Node]),0))</f>
        <v>-0.44750000000000001</v>
      </c>
      <c r="AA130" s="162">
        <f t="array" ref="AA130">INDEX(1000*disp[Ryy],MATCH(1,($C130=disp[Case])*(AA$7=disp[Node]),0))</f>
        <v>-3.3719999999999999</v>
      </c>
      <c r="AB130" s="162">
        <f t="array" ref="AB130">INDEX(1000*disp[Rzz],MATCH(1,($C130=disp[Case])*(AB$7=disp[Node]),0))</f>
        <v>0.2261</v>
      </c>
    </row>
    <row r="131" spans="1:28" s="104" customFormat="1">
      <c r="A131" s="110" t="s">
        <v>218</v>
      </c>
      <c r="B131" s="110" t="s">
        <v>219</v>
      </c>
      <c r="C131" s="112" t="s">
        <v>372</v>
      </c>
      <c r="D131" s="111" t="s">
        <v>373</v>
      </c>
      <c r="E131" s="162">
        <f t="array" ref="E131">INDEX(1*disp[Ux],MATCH(1,($C131=disp[Case])*(E$7=disp[Node]),0))</f>
        <v>0</v>
      </c>
      <c r="F131" s="162">
        <f t="array" ref="F131">INDEX(1*disp[Uy],MATCH(1,($C131=disp[Case])*(F$7=disp[Node]),0))</f>
        <v>-1.2739999999999999E-9</v>
      </c>
      <c r="G131" s="162">
        <f t="array" ref="G131">INDEX(1*disp[Uz],MATCH(1,($C131=disp[Case])*(G$7=disp[Node]),0))</f>
        <v>-4.6050000000000001E-2</v>
      </c>
      <c r="H131" s="162">
        <f t="array" ref="H131">INDEX(1*disp[Ux],MATCH(1,($C131=disp[Case])*(H$7=disp[Node]),0))</f>
        <v>15.45</v>
      </c>
      <c r="I131" s="162">
        <f t="array" ref="I131">INDEX(1*disp[Uy],MATCH(1,($C131=disp[Case])*(I$7=disp[Node]),0))</f>
        <v>-1.131</v>
      </c>
      <c r="J131" s="162">
        <f t="array" ref="J131">INDEX(1*disp[Uz],MATCH(1,($C131=disp[Case])*(J$7=disp[Node]),0))</f>
        <v>-1.545E-2</v>
      </c>
      <c r="K131" s="162">
        <f t="array" ref="K131">INDEX(1*disp[Ux],MATCH(1,($C131=disp[Case])*(K$7=disp[Node]),0))</f>
        <v>36.299999999999997</v>
      </c>
      <c r="L131" s="162">
        <f t="array" ref="L131">INDEX(1*disp[Uy],MATCH(1,($C131=disp[Case])*(L$7=disp[Node]),0))</f>
        <v>1.2739999999999999E-9</v>
      </c>
      <c r="M131" s="162">
        <f t="array" ref="M131">INDEX(1*disp[Uz],MATCH(1,($C131=disp[Case])*(M$7=disp[Node]),0))</f>
        <v>-5.1880000000000003E-2</v>
      </c>
      <c r="N131" s="162">
        <f t="array" ref="N131">INDEX(1*disp[Ux],MATCH(1,($C131=disp[Case])*(N$7=disp[Node]),0))</f>
        <v>19.440000000000001</v>
      </c>
      <c r="O131" s="162">
        <f t="array" ref="O131">INDEX(1*disp[Uy],MATCH(1,($C131=disp[Case])*(O$7=disp[Node]),0))</f>
        <v>-0.30449999999999999</v>
      </c>
      <c r="P131" s="162">
        <f t="array" ref="P131">INDEX(1*disp[Uz],MATCH(1,($C131=disp[Case])*(P$7=disp[Node]),0))</f>
        <v>-1.434E-2</v>
      </c>
      <c r="Q131" s="162">
        <f t="array" ref="Q131">INDEX(1000*disp[Rxx],MATCH(1,($C131=disp[Case])*(Q$7=disp[Node]),0))</f>
        <v>0.21340000000000001</v>
      </c>
      <c r="R131" s="162">
        <f t="array" ref="R131">INDEX(1000*disp[Ryy],MATCH(1,($C131=disp[Case])*(R$7=disp[Node]),0))</f>
        <v>0.73770000000000013</v>
      </c>
      <c r="S131" s="162">
        <f t="array" ref="S131">INDEX(1000*disp[Rzz],MATCH(1,($C131=disp[Case])*(S$7=disp[Node]),0))</f>
        <v>0.46679999999999999</v>
      </c>
      <c r="T131" s="162">
        <f t="array" ref="T131">INDEX(1000*disp[Rxx],MATCH(1,($C131=disp[Case])*(T$7=disp[Node]),0))</f>
        <v>-0.36919999999999997</v>
      </c>
      <c r="U131" s="162">
        <f t="array" ref="U131">INDEX(1000*disp[Ryy],MATCH(1,($C131=disp[Case])*(U$7=disp[Node]),0))</f>
        <v>0.1336</v>
      </c>
      <c r="V131" s="162">
        <f t="array" ref="V131">INDEX(1000*disp[Rzz],MATCH(1,($C131=disp[Case])*(V$7=disp[Node]),0))</f>
        <v>0.41370000000000001</v>
      </c>
      <c r="W131" s="162">
        <f t="array" ref="W131">INDEX(1000*disp[Rxx],MATCH(1,($C131=disp[Case])*(W$7=disp[Node]),0))</f>
        <v>8.3210000000000003E-3</v>
      </c>
      <c r="X131" s="162">
        <f t="array" ref="X131">INDEX(1000*disp[Ryy],MATCH(1,($C131=disp[Case])*(X$7=disp[Node]),0))</f>
        <v>-1.397</v>
      </c>
      <c r="Y131" s="162">
        <f t="array" ref="Y131">INDEX(1000*disp[Rzz],MATCH(1,($C131=disp[Case])*(Y$7=disp[Node]),0))</f>
        <v>-0.46960000000000007</v>
      </c>
      <c r="Z131" s="162">
        <f t="array" ref="Z131">INDEX(1000*disp[Rxx],MATCH(1,($C131=disp[Case])*(Z$7=disp[Node]),0))</f>
        <v>-0.28249999999999997</v>
      </c>
      <c r="AA131" s="162">
        <f t="array" ref="AA131">INDEX(1000*disp[Ryy],MATCH(1,($C131=disp[Case])*(AA$7=disp[Node]),0))</f>
        <v>-0.42349999999999999</v>
      </c>
      <c r="AB131" s="162">
        <f t="array" ref="AB131">INDEX(1000*disp[Rzz],MATCH(1,($C131=disp[Case])*(AB$7=disp[Node]),0))</f>
        <v>-0.38499999999999995</v>
      </c>
    </row>
    <row r="132" spans="1:28" s="104" customFormat="1">
      <c r="A132" s="110" t="s">
        <v>218</v>
      </c>
      <c r="B132" s="110" t="s">
        <v>219</v>
      </c>
      <c r="C132" s="112" t="s">
        <v>374</v>
      </c>
      <c r="D132" s="111" t="s">
        <v>375</v>
      </c>
      <c r="E132" s="162">
        <f t="array" ref="E132">INDEX(1*disp[Ux],MATCH(1,($C132=disp[Case])*(E$7=disp[Node]),0))</f>
        <v>3.1729999999999999E-12</v>
      </c>
      <c r="F132" s="162">
        <f t="array" ref="F132">INDEX(1*disp[Uy],MATCH(1,($C132=disp[Case])*(F$7=disp[Node]),0))</f>
        <v>1.109E-9</v>
      </c>
      <c r="G132" s="162">
        <f t="array" ref="G132">INDEX(1*disp[Uz],MATCH(1,($C132=disp[Case])*(G$7=disp[Node]),0))</f>
        <v>-3.1050000000000001E-2</v>
      </c>
      <c r="H132" s="162">
        <f t="array" ref="H132">INDEX(1*disp[Ux],MATCH(1,($C132=disp[Case])*(H$7=disp[Node]),0))</f>
        <v>-14.75</v>
      </c>
      <c r="I132" s="162">
        <f t="array" ref="I132">INDEX(1*disp[Uy],MATCH(1,($C132=disp[Case])*(I$7=disp[Node]),0))</f>
        <v>-2.0819999999999999</v>
      </c>
      <c r="J132" s="162">
        <f t="array" ref="J132">INDEX(1*disp[Uz],MATCH(1,($C132=disp[Case])*(J$7=disp[Node]),0))</f>
        <v>-5.9749999999999998E-2</v>
      </c>
      <c r="K132" s="162">
        <f t="array" ref="K132">INDEX(1*disp[Ux],MATCH(1,($C132=disp[Case])*(K$7=disp[Node]),0))</f>
        <v>8.2569999999999997</v>
      </c>
      <c r="L132" s="162">
        <f t="array" ref="L132">INDEX(1*disp[Uy],MATCH(1,($C132=disp[Case])*(L$7=disp[Node]),0))</f>
        <v>-1.109E-9</v>
      </c>
      <c r="M132" s="162">
        <f t="array" ref="M132">INDEX(1*disp[Uz],MATCH(1,($C132=disp[Case])*(M$7=disp[Node]),0))</f>
        <v>-1.7469999999999999E-2</v>
      </c>
      <c r="N132" s="162">
        <f t="array" ref="N132">INDEX(1*disp[Ux],MATCH(1,($C132=disp[Case])*(N$7=disp[Node]),0))</f>
        <v>24.41</v>
      </c>
      <c r="O132" s="162">
        <f t="array" ref="O132">INDEX(1*disp[Uy],MATCH(1,($C132=disp[Case])*(O$7=disp[Node]),0))</f>
        <v>-1.044</v>
      </c>
      <c r="P132" s="162">
        <f t="array" ref="P132">INDEX(1*disp[Uz],MATCH(1,($C132=disp[Case])*(P$7=disp[Node]),0))</f>
        <v>-5.1479999999999998E-2</v>
      </c>
      <c r="Q132" s="162">
        <f t="array" ref="Q132">INDEX(1000*disp[Rxx],MATCH(1,($C132=disp[Case])*(Q$7=disp[Node]),0))</f>
        <v>0.504</v>
      </c>
      <c r="R132" s="162">
        <f t="array" ref="R132">INDEX(1000*disp[Ryy],MATCH(1,($C132=disp[Case])*(R$7=disp[Node]),0))</f>
        <v>1.278</v>
      </c>
      <c r="S132" s="162">
        <f t="array" ref="S132">INDEX(1000*disp[Rzz],MATCH(1,($C132=disp[Case])*(S$7=disp[Node]),0))</f>
        <v>-0.313</v>
      </c>
      <c r="T132" s="162">
        <f t="array" ref="T132">INDEX(1000*disp[Rxx],MATCH(1,($C132=disp[Case])*(T$7=disp[Node]),0))</f>
        <v>-0.36809999999999998</v>
      </c>
      <c r="U132" s="162">
        <f t="array" ref="U132">INDEX(1000*disp[Ryy],MATCH(1,($C132=disp[Case])*(U$7=disp[Node]),0))</f>
        <v>1.772</v>
      </c>
      <c r="V132" s="162">
        <f t="array" ref="V132">INDEX(1000*disp[Rzz],MATCH(1,($C132=disp[Case])*(V$7=disp[Node]),0))</f>
        <v>-0.55679999999999996</v>
      </c>
      <c r="W132" s="162">
        <f t="array" ref="W132">INDEX(1000*disp[Rxx],MATCH(1,($C132=disp[Case])*(W$7=disp[Node]),0))</f>
        <v>0.41340000000000005</v>
      </c>
      <c r="X132" s="162">
        <f t="array" ref="X132">INDEX(1000*disp[Ryy],MATCH(1,($C132=disp[Case])*(X$7=disp[Node]),0))</f>
        <v>-0.24830000000000002</v>
      </c>
      <c r="Y132" s="162">
        <f t="array" ref="Y132">INDEX(1000*disp[Rzz],MATCH(1,($C132=disp[Case])*(Y$7=disp[Node]),0))</f>
        <v>0.375</v>
      </c>
      <c r="Z132" s="162">
        <f t="array" ref="Z132">INDEX(1000*disp[Rxx],MATCH(1,($C132=disp[Case])*(Z$7=disp[Node]),0))</f>
        <v>-0.1389</v>
      </c>
      <c r="AA132" s="162">
        <f t="array" ref="AA132">INDEX(1000*disp[Ryy],MATCH(1,($C132=disp[Case])*(AA$7=disp[Node]),0))</f>
        <v>-1.0880000000000001</v>
      </c>
      <c r="AB132" s="162">
        <f t="array" ref="AB132">INDEX(1000*disp[Rzz],MATCH(1,($C132=disp[Case])*(AB$7=disp[Node]),0))</f>
        <v>0.47439999999999999</v>
      </c>
    </row>
    <row r="133" spans="1:28" s="104" customFormat="1">
      <c r="A133" s="110" t="s">
        <v>218</v>
      </c>
      <c r="B133" s="110" t="s">
        <v>219</v>
      </c>
      <c r="C133" s="112" t="s">
        <v>376</v>
      </c>
      <c r="D133" s="111" t="s">
        <v>377</v>
      </c>
      <c r="E133" s="162">
        <f t="array" ref="E133">INDEX(1*disp[Ux],MATCH(1,($C133=disp[Case])*(E$7=disp[Node]),0))</f>
        <v>9.8369999999999986E-12</v>
      </c>
      <c r="F133" s="162">
        <f t="array" ref="F133">INDEX(1*disp[Uy],MATCH(1,($C133=disp[Case])*(F$7=disp[Node]),0))</f>
        <v>5.4069999999999992E-9</v>
      </c>
      <c r="G133" s="162">
        <f t="array" ref="G133">INDEX(1*disp[Uz],MATCH(1,($C133=disp[Case])*(G$7=disp[Node]),0))</f>
        <v>-7.9479999999999995E-2</v>
      </c>
      <c r="H133" s="162">
        <f t="array" ref="H133">INDEX(1*disp[Ux],MATCH(1,($C133=disp[Case])*(H$7=disp[Node]),0))</f>
        <v>9.4610000000000003</v>
      </c>
      <c r="I133" s="162">
        <f t="array" ref="I133">INDEX(1*disp[Uy],MATCH(1,($C133=disp[Case])*(I$7=disp[Node]),0))</f>
        <v>-3.11</v>
      </c>
      <c r="J133" s="162">
        <f t="array" ref="J133">INDEX(1*disp[Uz],MATCH(1,($C133=disp[Case])*(J$7=disp[Node]),0))</f>
        <v>-4.8779999999999997E-2</v>
      </c>
      <c r="K133" s="162">
        <f t="array" ref="K133">INDEX(1*disp[Ux],MATCH(1,($C133=disp[Case])*(K$7=disp[Node]),0))</f>
        <v>31.34</v>
      </c>
      <c r="L133" s="162">
        <f t="array" ref="L133">INDEX(1*disp[Uy],MATCH(1,($C133=disp[Case])*(L$7=disp[Node]),0))</f>
        <v>-5.4069999999999992E-9</v>
      </c>
      <c r="M133" s="162">
        <f t="array" ref="M133">INDEX(1*disp[Uz],MATCH(1,($C133=disp[Case])*(M$7=disp[Node]),0))</f>
        <v>-2.2669999999999999E-2</v>
      </c>
      <c r="N133" s="162">
        <f t="array" ref="N133">INDEX(1*disp[Ux],MATCH(1,($C133=disp[Case])*(N$7=disp[Node]),0))</f>
        <v>27.52</v>
      </c>
      <c r="O133" s="162">
        <f t="array" ref="O133">INDEX(1*disp[Uy],MATCH(1,($C133=disp[Case])*(O$7=disp[Node]),0))</f>
        <v>-0.32940000000000003</v>
      </c>
      <c r="P133" s="162">
        <f t="array" ref="P133">INDEX(1*disp[Uz],MATCH(1,($C133=disp[Case])*(P$7=disp[Node]),0))</f>
        <v>-1.9089999999999999E-2</v>
      </c>
      <c r="Q133" s="162">
        <f t="array" ref="Q133">INDEX(1000*disp[Rxx],MATCH(1,($C133=disp[Case])*(Q$7=disp[Node]),0))</f>
        <v>0.45090000000000002</v>
      </c>
      <c r="R133" s="162">
        <f t="array" ref="R133">INDEX(1000*disp[Ryy],MATCH(1,($C133=disp[Case])*(R$7=disp[Node]),0))</f>
        <v>4.0330000000000004</v>
      </c>
      <c r="S133" s="162">
        <f t="array" ref="S133">INDEX(1000*disp[Rzz],MATCH(1,($C133=disp[Case])*(S$7=disp[Node]),0))</f>
        <v>0.28210000000000002</v>
      </c>
      <c r="T133" s="162">
        <f t="array" ref="T133">INDEX(1000*disp[Rxx],MATCH(1,($C133=disp[Case])*(T$7=disp[Node]),0))</f>
        <v>-0.78949999999999998</v>
      </c>
      <c r="U133" s="162">
        <f t="array" ref="U133">INDEX(1000*disp[Ryy],MATCH(1,($C133=disp[Case])*(U$7=disp[Node]),0))</f>
        <v>2.7720000000000002</v>
      </c>
      <c r="V133" s="162">
        <f t="array" ref="V133">INDEX(1000*disp[Rzz],MATCH(1,($C133=disp[Case])*(V$7=disp[Node]),0))</f>
        <v>-3.5179999999999996E-2</v>
      </c>
      <c r="W133" s="162">
        <f t="array" ref="W133">INDEX(1000*disp[Rxx],MATCH(1,($C133=disp[Case])*(W$7=disp[Node]),0))</f>
        <v>0.16449999999999998</v>
      </c>
      <c r="X133" s="162">
        <f t="array" ref="X133">INDEX(1000*disp[Ryy],MATCH(1,($C133=disp[Case])*(X$7=disp[Node]),0))</f>
        <v>0.65059999999999996</v>
      </c>
      <c r="Y133" s="162">
        <f t="array" ref="Y133">INDEX(1000*disp[Rzz],MATCH(1,($C133=disp[Case])*(Y$7=disp[Node]),0))</f>
        <v>-0.1638</v>
      </c>
      <c r="Z133" s="162">
        <f t="array" ref="Z133">INDEX(1000*disp[Rxx],MATCH(1,($C133=disp[Case])*(Z$7=disp[Node]),0))</f>
        <v>-8.8239999999999999E-2</v>
      </c>
      <c r="AA133" s="162">
        <f t="array" ref="AA133">INDEX(1000*disp[Ryy],MATCH(1,($C133=disp[Case])*(AA$7=disp[Node]),0))</f>
        <v>0.60250000000000004</v>
      </c>
      <c r="AB133" s="162">
        <f t="array" ref="AB133">INDEX(1000*disp[Rzz],MATCH(1,($C133=disp[Case])*(AB$7=disp[Node]),0))</f>
        <v>-0.1145</v>
      </c>
    </row>
    <row r="134" spans="1:28" s="104" customFormat="1">
      <c r="A134" s="110" t="s">
        <v>218</v>
      </c>
      <c r="B134" s="110" t="s">
        <v>219</v>
      </c>
      <c r="C134" s="112" t="s">
        <v>378</v>
      </c>
      <c r="D134" s="111" t="s">
        <v>379</v>
      </c>
      <c r="E134" s="162">
        <f t="array" ref="E134">INDEX(1*disp[Ux],MATCH(1,($C134=disp[Case])*(E$7=disp[Node]),0))</f>
        <v>-1.4310000000000001E-12</v>
      </c>
      <c r="F134" s="162">
        <f t="array" ref="F134">INDEX(1*disp[Uy],MATCH(1,($C134=disp[Case])*(F$7=disp[Node]),0))</f>
        <v>-3.9229999999999998E-9</v>
      </c>
      <c r="G134" s="162">
        <f t="array" ref="G134">INDEX(1*disp[Uz],MATCH(1,($C134=disp[Case])*(G$7=disp[Node]),0))</f>
        <v>-2.1669999999999998E-2</v>
      </c>
      <c r="H134" s="162">
        <f t="array" ref="H134">INDEX(1*disp[Ux],MATCH(1,($C134=disp[Case])*(H$7=disp[Node]),0))</f>
        <v>2.1789999999999998</v>
      </c>
      <c r="I134" s="162">
        <f t="array" ref="I134">INDEX(1*disp[Uy],MATCH(1,($C134=disp[Case])*(I$7=disp[Node]),0))</f>
        <v>-0.8216</v>
      </c>
      <c r="J134" s="162">
        <f t="array" ref="J134">INDEX(1*disp[Uz],MATCH(1,($C134=disp[Case])*(J$7=disp[Node]),0))</f>
        <v>-1.9900000000000001E-2</v>
      </c>
      <c r="K134" s="162">
        <f t="array" ref="K134">INDEX(1*disp[Ux],MATCH(1,($C134=disp[Case])*(K$7=disp[Node]),0))</f>
        <v>26.73</v>
      </c>
      <c r="L134" s="162">
        <f t="array" ref="L134">INDEX(1*disp[Uy],MATCH(1,($C134=disp[Case])*(L$7=disp[Node]),0))</f>
        <v>3.9229999999999998E-9</v>
      </c>
      <c r="M134" s="162">
        <f t="array" ref="M134">INDEX(1*disp[Uz],MATCH(1,($C134=disp[Case])*(M$7=disp[Node]),0))</f>
        <v>-6.794E-2</v>
      </c>
      <c r="N134" s="162">
        <f t="array" ref="N134">INDEX(1*disp[Ux],MATCH(1,($C134=disp[Case])*(N$7=disp[Node]),0))</f>
        <v>20.66</v>
      </c>
      <c r="O134" s="162">
        <f t="array" ref="O134">INDEX(1*disp[Uy],MATCH(1,($C134=disp[Case])*(O$7=disp[Node]),0))</f>
        <v>-2.7440000000000002</v>
      </c>
      <c r="P134" s="162">
        <f t="array" ref="P134">INDEX(1*disp[Uz],MATCH(1,($C134=disp[Case])*(P$7=disp[Node]),0))</f>
        <v>-4.777E-2</v>
      </c>
      <c r="Q134" s="162">
        <f t="array" ref="Q134">INDEX(1000*disp[Rxx],MATCH(1,($C134=disp[Case])*(Q$7=disp[Node]),0))</f>
        <v>0.24779999999999999</v>
      </c>
      <c r="R134" s="162">
        <f t="array" ref="R134">INDEX(1000*disp[Ryy],MATCH(1,($C134=disp[Case])*(R$7=disp[Node]),0))</f>
        <v>-0.62339999999999995</v>
      </c>
      <c r="S134" s="162">
        <f t="array" ref="S134">INDEX(1000*disp[Rzz],MATCH(1,($C134=disp[Case])*(S$7=disp[Node]),0))</f>
        <v>9.9299999999999999E-2</v>
      </c>
      <c r="T134" s="162">
        <f t="array" ref="T134">INDEX(1000*disp[Rxx],MATCH(1,($C134=disp[Case])*(T$7=disp[Node]),0))</f>
        <v>-0.17670000000000002</v>
      </c>
      <c r="U134" s="162">
        <f t="array" ref="U134">INDEX(1000*disp[Ryy],MATCH(1,($C134=disp[Case])*(U$7=disp[Node]),0))</f>
        <v>-0.56969999999999998</v>
      </c>
      <c r="V134" s="162">
        <f t="array" ref="V134">INDEX(1000*disp[Rzz],MATCH(1,($C134=disp[Case])*(V$7=disp[Node]),0))</f>
        <v>6.6409999999999997E-2</v>
      </c>
      <c r="W134" s="162">
        <f t="array" ref="W134">INDEX(1000*disp[Rxx],MATCH(1,($C134=disp[Case])*(W$7=disp[Node]),0))</f>
        <v>0.44719999999999999</v>
      </c>
      <c r="X134" s="162">
        <f t="array" ref="X134">INDEX(1000*disp[Ryy],MATCH(1,($C134=disp[Case])*(X$7=disp[Node]),0))</f>
        <v>-3.3719999999999999</v>
      </c>
      <c r="Y134" s="162">
        <f t="array" ref="Y134">INDEX(1000*disp[Rzz],MATCH(1,($C134=disp[Case])*(Y$7=disp[Node]),0))</f>
        <v>-0.23250000000000001</v>
      </c>
      <c r="Z134" s="162">
        <f t="array" ref="Z134">INDEX(1000*disp[Rxx],MATCH(1,($C134=disp[Case])*(Z$7=disp[Node]),0))</f>
        <v>-0.66239999999999999</v>
      </c>
      <c r="AA134" s="162">
        <f t="array" ref="AA134">INDEX(1000*disp[Ryy],MATCH(1,($C134=disp[Case])*(AA$7=disp[Node]),0))</f>
        <v>-2.5950000000000002</v>
      </c>
      <c r="AB134" s="162">
        <f t="array" ref="AB134">INDEX(1000*disp[Rzz],MATCH(1,($C134=disp[Case])*(AB$7=disp[Node]),0))</f>
        <v>5.951E-2</v>
      </c>
    </row>
    <row r="135" spans="1:28" s="104" customFormat="1">
      <c r="A135" s="110" t="s">
        <v>218</v>
      </c>
      <c r="B135" s="110" t="s">
        <v>219</v>
      </c>
      <c r="C135" s="112" t="s">
        <v>380</v>
      </c>
      <c r="D135" s="111" t="s">
        <v>381</v>
      </c>
      <c r="E135" s="162">
        <f t="array" ref="E135">INDEX(1*disp[Ux],MATCH(1,($C135=disp[Case])*(E$7=disp[Node]),0))</f>
        <v>0</v>
      </c>
      <c r="F135" s="162">
        <f t="array" ref="F135">INDEX(1*disp[Uy],MATCH(1,($C135=disp[Case])*(F$7=disp[Node]),0))</f>
        <v>-8.8130000000000005E-10</v>
      </c>
      <c r="G135" s="162">
        <f t="array" ref="G135">INDEX(1*disp[Uz],MATCH(1,($C135=disp[Case])*(G$7=disp[Node]),0))</f>
        <v>-6.0380000000000003E-2</v>
      </c>
      <c r="H135" s="162">
        <f t="array" ref="H135">INDEX(1*disp[Ux],MATCH(1,($C135=disp[Case])*(H$7=disp[Node]),0))</f>
        <v>14.93</v>
      </c>
      <c r="I135" s="162">
        <f t="array" ref="I135">INDEX(1*disp[Uy],MATCH(1,($C135=disp[Case])*(I$7=disp[Node]),0))</f>
        <v>-2.1320000000000001</v>
      </c>
      <c r="J135" s="162">
        <f t="array" ref="J135">INDEX(1*disp[Uz],MATCH(1,($C135=disp[Case])*(J$7=disp[Node]),0))</f>
        <v>-3.1179999999999999E-2</v>
      </c>
      <c r="K135" s="162">
        <f t="array" ref="K135">INDEX(1*disp[Ux],MATCH(1,($C135=disp[Case])*(K$7=disp[Node]),0))</f>
        <v>38.9</v>
      </c>
      <c r="L135" s="162">
        <f t="array" ref="L135">INDEX(1*disp[Uy],MATCH(1,($C135=disp[Case])*(L$7=disp[Node]),0))</f>
        <v>8.8060000000000004E-10</v>
      </c>
      <c r="M135" s="162">
        <f t="array" ref="M135">INDEX(1*disp[Uz],MATCH(1,($C135=disp[Case])*(M$7=disp[Node]),0))</f>
        <v>-4.9299999999999997E-2</v>
      </c>
      <c r="N135" s="162">
        <f t="array" ref="N135">INDEX(1*disp[Ux],MATCH(1,($C135=disp[Case])*(N$7=disp[Node]),0))</f>
        <v>22.99</v>
      </c>
      <c r="O135" s="162">
        <f t="array" ref="O135">INDEX(1*disp[Uy],MATCH(1,($C135=disp[Case])*(O$7=disp[Node]),0))</f>
        <v>-0.2707</v>
      </c>
      <c r="P135" s="162">
        <f t="array" ref="P135">INDEX(1*disp[Uz],MATCH(1,($C135=disp[Case])*(P$7=disp[Node]),0))</f>
        <v>-1.452E-2</v>
      </c>
      <c r="Q135" s="162">
        <f t="array" ref="Q135">INDEX(1000*disp[Rxx],MATCH(1,($C135=disp[Case])*(Q$7=disp[Node]),0))</f>
        <v>0.375</v>
      </c>
      <c r="R135" s="162">
        <f t="array" ref="R135">INDEX(1000*disp[Ryy],MATCH(1,($C135=disp[Case])*(R$7=disp[Node]),0))</f>
        <v>1.8140000000000001</v>
      </c>
      <c r="S135" s="162">
        <f t="array" ref="S135">INDEX(1000*disp[Rzz],MATCH(1,($C135=disp[Case])*(S$7=disp[Node]),0))</f>
        <v>0.5616000000000001</v>
      </c>
      <c r="T135" s="162">
        <f t="array" ref="T135">INDEX(1000*disp[Rxx],MATCH(1,($C135=disp[Case])*(T$7=disp[Node]),0))</f>
        <v>-0.51300000000000001</v>
      </c>
      <c r="U135" s="162">
        <f t="array" ref="U135">INDEX(1000*disp[Ryy],MATCH(1,($C135=disp[Case])*(U$7=disp[Node]),0))</f>
        <v>1.2989999999999999</v>
      </c>
      <c r="V135" s="162">
        <f t="array" ref="V135">INDEX(1000*disp[Rzz],MATCH(1,($C135=disp[Case])*(V$7=disp[Node]),0))</f>
        <v>0.3146000000000001</v>
      </c>
      <c r="W135" s="162">
        <f t="array" ref="W135">INDEX(1000*disp[Rxx],MATCH(1,($C135=disp[Case])*(W$7=disp[Node]),0))</f>
        <v>2.5950000000000001E-2</v>
      </c>
      <c r="X135" s="162">
        <f t="array" ref="X135">INDEX(1000*disp[Ryy],MATCH(1,($C135=disp[Case])*(X$7=disp[Node]),0))</f>
        <v>-0.99760000000000015</v>
      </c>
      <c r="Y135" s="162">
        <f t="array" ref="Y135">INDEX(1000*disp[Rzz],MATCH(1,($C135=disp[Case])*(Y$7=disp[Node]),0))</f>
        <v>-0.45860000000000001</v>
      </c>
      <c r="Z135" s="162">
        <f t="array" ref="Z135">INDEX(1000*disp[Rxx],MATCH(1,($C135=disp[Case])*(Z$7=disp[Node]),0))</f>
        <v>-0.25869999999999999</v>
      </c>
      <c r="AA135" s="162">
        <f t="array" ref="AA135">INDEX(1000*disp[Ryy],MATCH(1,($C135=disp[Case])*(AA$7=disp[Node]),0))</f>
        <v>-0.1714</v>
      </c>
      <c r="AB135" s="162">
        <f t="array" ref="AB135">INDEX(1000*disp[Rzz],MATCH(1,($C135=disp[Case])*(AB$7=disp[Node]),0))</f>
        <v>-0.38020000000000004</v>
      </c>
    </row>
    <row r="136" spans="1:28" s="104" customFormat="1">
      <c r="A136" s="110" t="s">
        <v>218</v>
      </c>
      <c r="B136" s="110" t="s">
        <v>219</v>
      </c>
      <c r="C136" s="112" t="s">
        <v>382</v>
      </c>
      <c r="D136" s="111" t="s">
        <v>383</v>
      </c>
      <c r="E136" s="162">
        <f t="array" ref="E136">INDEX(1*disp[Ux],MATCH(1,($C136=disp[Case])*(E$7=disp[Node]),0))</f>
        <v>-2.6509999999999999E-12</v>
      </c>
      <c r="F136" s="162">
        <f t="array" ref="F136">INDEX(1*disp[Uy],MATCH(1,($C136=disp[Case])*(F$7=disp[Node]),0))</f>
        <v>1.39E-9</v>
      </c>
      <c r="G136" s="162">
        <f t="array" ref="G136">INDEX(1*disp[Uz],MATCH(1,($C136=disp[Case])*(G$7=disp[Node]),0))</f>
        <v>-1.472E-2</v>
      </c>
      <c r="H136" s="162">
        <f t="array" ref="H136">INDEX(1*disp[Ux],MATCH(1,($C136=disp[Case])*(H$7=disp[Node]),0))</f>
        <v>-15.36</v>
      </c>
      <c r="I136" s="162">
        <f t="array" ref="I136">INDEX(1*disp[Uy],MATCH(1,($C136=disp[Case])*(I$7=disp[Node]),0))</f>
        <v>-0.9516</v>
      </c>
      <c r="J136" s="162">
        <f t="array" ref="J136">INDEX(1*disp[Uz],MATCH(1,($C136=disp[Case])*(J$7=disp[Node]),0))</f>
        <v>-4.5170000000000002E-2</v>
      </c>
      <c r="K136" s="162">
        <f t="array" ref="K136">INDEX(1*disp[Ux],MATCH(1,($C136=disp[Case])*(K$7=disp[Node]),0))</f>
        <v>4.0139999999999993</v>
      </c>
      <c r="L136" s="162">
        <f t="array" ref="L136">INDEX(1*disp[Uy],MATCH(1,($C136=disp[Case])*(L$7=disp[Node]),0))</f>
        <v>-1.39E-9</v>
      </c>
      <c r="M136" s="162">
        <f t="array" ref="M136">INDEX(1*disp[Uz],MATCH(1,($C136=disp[Case])*(M$7=disp[Node]),0))</f>
        <v>-1.6580000000000001E-2</v>
      </c>
      <c r="N136" s="162">
        <f t="array" ref="N136">INDEX(1*disp[Ux],MATCH(1,($C136=disp[Case])*(N$7=disp[Node]),0))</f>
        <v>20.9</v>
      </c>
      <c r="O136" s="162">
        <f t="array" ref="O136">INDEX(1*disp[Uy],MATCH(1,($C136=disp[Case])*(O$7=disp[Node]),0))</f>
        <v>-1.161</v>
      </c>
      <c r="P136" s="162">
        <f t="array" ref="P136">INDEX(1*disp[Uz],MATCH(1,($C136=disp[Case])*(P$7=disp[Node]),0))</f>
        <v>-5.3650000000000003E-2</v>
      </c>
      <c r="Q136" s="162">
        <f t="array" ref="Q136">INDEX(1000*disp[Rxx],MATCH(1,($C136=disp[Case])*(Q$7=disp[Node]),0))</f>
        <v>0.3337</v>
      </c>
      <c r="R136" s="162">
        <f t="array" ref="R136">INDEX(1000*disp[Ryy],MATCH(1,($C136=disp[Case])*(R$7=disp[Node]),0))</f>
        <v>0.11560000000000001</v>
      </c>
      <c r="S136" s="162">
        <f t="array" ref="S136">INDEX(1000*disp[Rzz],MATCH(1,($C136=disp[Case])*(S$7=disp[Node]),0))</f>
        <v>-0.41120000000000001</v>
      </c>
      <c r="T136" s="162">
        <f t="array" ref="T136">INDEX(1000*disp[Rxx],MATCH(1,($C136=disp[Case])*(T$7=disp[Node]),0))</f>
        <v>-0.1827</v>
      </c>
      <c r="U136" s="162">
        <f t="array" ref="U136">INDEX(1000*disp[Ryy],MATCH(1,($C136=disp[Case])*(U$7=disp[Node]),0))</f>
        <v>0.71020000000000005</v>
      </c>
      <c r="V136" s="162">
        <f t="array" ref="V136">INDEX(1000*disp[Rzz],MATCH(1,($C136=disp[Case])*(V$7=disp[Node]),0))</f>
        <v>-0.46629999999999999</v>
      </c>
      <c r="W136" s="162">
        <f t="array" ref="W136">INDEX(1000*disp[Rxx],MATCH(1,($C136=disp[Case])*(W$7=disp[Node]),0))</f>
        <v>0.44109999999999999</v>
      </c>
      <c r="X136" s="162">
        <f t="array" ref="X136">INDEX(1000*disp[Ryy],MATCH(1,($C136=disp[Case])*(X$7=disp[Node]),0))</f>
        <v>-0.46379999999999999</v>
      </c>
      <c r="Y136" s="162">
        <f t="array" ref="Y136">INDEX(1000*disp[Rzz],MATCH(1,($C136=disp[Case])*(Y$7=disp[Node]),0))</f>
        <v>0.37640000000000001</v>
      </c>
      <c r="Z136" s="162">
        <f t="array" ref="Z136">INDEX(1000*disp[Rxx],MATCH(1,($C136=disp[Case])*(Z$7=disp[Node]),0))</f>
        <v>-0.1462</v>
      </c>
      <c r="AA136" s="162">
        <f t="array" ref="AA136">INDEX(1000*disp[Ryy],MATCH(1,($C136=disp[Case])*(AA$7=disp[Node]),0))</f>
        <v>-1.4379999999999999</v>
      </c>
      <c r="AB136" s="162">
        <f t="array" ref="AB136">INDEX(1000*disp[Rzz],MATCH(1,($C136=disp[Case])*(AB$7=disp[Node]),0))</f>
        <v>0.47939999999999988</v>
      </c>
    </row>
    <row r="137" spans="1:28" s="104" customFormat="1">
      <c r="A137" s="110" t="s">
        <v>218</v>
      </c>
      <c r="B137" s="110" t="s">
        <v>219</v>
      </c>
      <c r="C137" s="112" t="s">
        <v>384</v>
      </c>
      <c r="D137" s="111" t="s">
        <v>385</v>
      </c>
      <c r="E137" s="162">
        <f t="array" ref="E137">INDEX(1*disp[Ux],MATCH(1,($C137=disp[Case])*(E$7=disp[Node]),0))</f>
        <v>2.8750000000000002E-12</v>
      </c>
      <c r="F137" s="162">
        <f t="array" ref="F137">INDEX(1*disp[Uy],MATCH(1,($C137=disp[Case])*(F$7=disp[Node]),0))</f>
        <v>3.5760000000000001E-9</v>
      </c>
      <c r="G137" s="162">
        <f t="array" ref="G137">INDEX(1*disp[Uz],MATCH(1,($C137=disp[Case])*(G$7=disp[Node]),0))</f>
        <v>-6.7360000000000003E-2</v>
      </c>
      <c r="H137" s="162">
        <f t="array" ref="H137">INDEX(1*disp[Ux],MATCH(1,($C137=disp[Case])*(H$7=disp[Node]),0))</f>
        <v>-3.4319999999999999</v>
      </c>
      <c r="I137" s="162">
        <f t="array" ref="I137">INDEX(1*disp[Uy],MATCH(1,($C137=disp[Case])*(I$7=disp[Node]),0))</f>
        <v>-1.393</v>
      </c>
      <c r="J137" s="162">
        <f t="array" ref="J137">INDEX(1*disp[Uz],MATCH(1,($C137=disp[Case])*(J$7=disp[Node]),0))</f>
        <v>-6.9269999999999998E-2</v>
      </c>
      <c r="K137" s="162">
        <f t="array" ref="K137">INDEX(1*disp[Ux],MATCH(1,($C137=disp[Case])*(K$7=disp[Node]),0))</f>
        <v>37.06</v>
      </c>
      <c r="L137" s="162">
        <f t="array" ref="L137">INDEX(1*disp[Uy],MATCH(1,($C137=disp[Case])*(L$7=disp[Node]),0))</f>
        <v>-3.5760000000000001E-9</v>
      </c>
      <c r="M137" s="162">
        <f t="array" ref="M137">INDEX(1*disp[Uz],MATCH(1,($C137=disp[Case])*(M$7=disp[Node]),0))</f>
        <v>-5.6079999999999998E-2</v>
      </c>
      <c r="N137" s="162">
        <f t="array" ref="N137">INDEX(1*disp[Ux],MATCH(1,($C137=disp[Case])*(N$7=disp[Node]),0))</f>
        <v>44.58</v>
      </c>
      <c r="O137" s="162">
        <f t="array" ref="O137">INDEX(1*disp[Uy],MATCH(1,($C137=disp[Case])*(O$7=disp[Node]),0))</f>
        <v>-1.508</v>
      </c>
      <c r="P137" s="162">
        <f t="array" ref="P137">INDEX(1*disp[Uz],MATCH(1,($C137=disp[Case])*(P$7=disp[Node]),0))</f>
        <v>-7.9520000000000007E-2</v>
      </c>
      <c r="Q137" s="162">
        <f t="array" ref="Q137">INDEX(1000*disp[Rxx],MATCH(1,($C137=disp[Case])*(Q$7=disp[Node]),0))</f>
        <v>0.36749999999999999</v>
      </c>
      <c r="R137" s="162">
        <f t="array" ref="R137">INDEX(1000*disp[Ryy],MATCH(1,($C137=disp[Case])*(R$7=disp[Node]),0))</f>
        <v>2.2050000000000001</v>
      </c>
      <c r="S137" s="162">
        <f t="array" ref="S137">INDEX(1000*disp[Rzz],MATCH(1,($C137=disp[Case])*(S$7=disp[Node]),0))</f>
        <v>-3.3189999999999999E-3</v>
      </c>
      <c r="T137" s="162">
        <f t="array" ref="T137">INDEX(1000*disp[Rxx],MATCH(1,($C137=disp[Case])*(T$7=disp[Node]),0))</f>
        <v>-0.41609999999999997</v>
      </c>
      <c r="U137" s="162">
        <f t="array" ref="U137">INDEX(1000*disp[Ryy],MATCH(1,($C137=disp[Case])*(U$7=disp[Node]),0))</f>
        <v>2.0860000000000003</v>
      </c>
      <c r="V137" s="162">
        <f t="array" ref="V137">INDEX(1000*disp[Rzz],MATCH(1,($C137=disp[Case])*(V$7=disp[Node]),0))</f>
        <v>-0.26619999999999999</v>
      </c>
      <c r="W137" s="162">
        <f t="array" ref="W137">INDEX(1000*disp[Rxx],MATCH(1,($C137=disp[Case])*(W$7=disp[Node]),0))</f>
        <v>0.53039999999999998</v>
      </c>
      <c r="X137" s="162">
        <f t="array" ref="X137">INDEX(1000*disp[Ryy],MATCH(1,($C137=disp[Case])*(X$7=disp[Node]),0))</f>
        <v>-1.57</v>
      </c>
      <c r="Y137" s="162">
        <f t="array" ref="Y137">INDEX(1000*disp[Rzz],MATCH(1,($C137=disp[Case])*(Y$7=disp[Node]),0))</f>
        <v>-2.3439999999999999E-2</v>
      </c>
      <c r="Z137" s="162">
        <f t="array" ref="Z137">INDEX(1000*disp[Rxx],MATCH(1,($C137=disp[Case])*(Z$7=disp[Node]),0))</f>
        <v>-0.28310000000000013</v>
      </c>
      <c r="AA137" s="162">
        <f t="array" ref="AA137">INDEX(1000*disp[Ryy],MATCH(1,($C137=disp[Case])*(AA$7=disp[Node]),0))</f>
        <v>-2.5030000000000001</v>
      </c>
      <c r="AB137" s="162">
        <f t="array" ref="AB137">INDEX(1000*disp[Rzz],MATCH(1,($C137=disp[Case])*(AB$7=disp[Node]),0))</f>
        <v>0.25290000000000001</v>
      </c>
    </row>
    <row r="138" spans="1:28" s="104" customFormat="1">
      <c r="A138" s="110" t="s">
        <v>218</v>
      </c>
      <c r="B138" s="110" t="s">
        <v>219</v>
      </c>
      <c r="C138" s="112" t="s">
        <v>386</v>
      </c>
      <c r="D138" s="111" t="s">
        <v>387</v>
      </c>
      <c r="E138" s="162">
        <f t="array" ref="E138">INDEX(1*disp[Ux],MATCH(1,($C138=disp[Case])*(E$7=disp[Node]),0))</f>
        <v>0</v>
      </c>
      <c r="F138" s="162">
        <f t="array" ref="F138">INDEX(1*disp[Uy],MATCH(1,($C138=disp[Case])*(F$7=disp[Node]),0))</f>
        <v>-5.1539999999999997E-11</v>
      </c>
      <c r="G138" s="162">
        <f t="array" ref="G138">INDEX(1*disp[Uz],MATCH(1,($C138=disp[Case])*(G$7=disp[Node]),0))</f>
        <v>-1.8560000000000001E-4</v>
      </c>
      <c r="H138" s="162">
        <f t="array" ref="H138">INDEX(1*disp[Ux],MATCH(1,($C138=disp[Case])*(H$7=disp[Node]),0))</f>
        <v>-0.20300000000000001</v>
      </c>
      <c r="I138" s="162">
        <f t="array" ref="I138">INDEX(1*disp[Uy],MATCH(1,($C138=disp[Case])*(I$7=disp[Node]),0))</f>
        <v>-4.5920000000000002E-2</v>
      </c>
      <c r="J138" s="162">
        <f t="array" ref="J138">INDEX(1*disp[Uz],MATCH(1,($C138=disp[Case])*(J$7=disp[Node]),0))</f>
        <v>-5.7949999999999999E-5</v>
      </c>
      <c r="K138" s="162">
        <f t="array" ref="K138">INDEX(1*disp[Ux],MATCH(1,($C138=disp[Case])*(K$7=disp[Node]),0))</f>
        <v>9.0859999999999996E-2</v>
      </c>
      <c r="L138" s="162">
        <f t="array" ref="L138">INDEX(1*disp[Uy],MATCH(1,($C138=disp[Case])*(L$7=disp[Node]),0))</f>
        <v>5.1710000000000002E-11</v>
      </c>
      <c r="M138" s="162">
        <f t="array" ref="M138">INDEX(1*disp[Uz],MATCH(1,($C138=disp[Case])*(M$7=disp[Node]),0))</f>
        <v>-8.1390000000000004E-3</v>
      </c>
      <c r="N138" s="162">
        <f t="array" ref="N138">INDEX(1*disp[Ux],MATCH(1,($C138=disp[Case])*(N$7=disp[Node]),0))</f>
        <v>-9.3879999999999991E-2</v>
      </c>
      <c r="O138" s="162">
        <f t="array" ref="O138">INDEX(1*disp[Uy],MATCH(1,($C138=disp[Case])*(O$7=disp[Node]),0))</f>
        <v>-3.74</v>
      </c>
      <c r="P138" s="162">
        <f t="array" ref="P138">INDEX(1*disp[Uz],MATCH(1,($C138=disp[Case])*(P$7=disp[Node]),0))</f>
        <v>-5.679E-3</v>
      </c>
      <c r="Q138" s="162">
        <f t="array" ref="Q138">INDEX(1000*disp[Rxx],MATCH(1,($C138=disp[Case])*(Q$7=disp[Node]),0))</f>
        <v>1.112E-2</v>
      </c>
      <c r="R138" s="162">
        <f t="array" ref="R138">INDEX(1000*disp[Ryy],MATCH(1,($C138=disp[Case])*(R$7=disp[Node]),0))</f>
        <v>-1.4059999999999999E-3</v>
      </c>
      <c r="S138" s="162">
        <f t="array" ref="S138">INDEX(1000*disp[Rzz],MATCH(1,($C138=disp[Case])*(S$7=disp[Node]),0))</f>
        <v>-7.5900000000000004E-3</v>
      </c>
      <c r="T138" s="162">
        <f t="array" ref="T138">INDEX(1000*disp[Rxx],MATCH(1,($C138=disp[Case])*(T$7=disp[Node]),0))</f>
        <v>-5.9679999999999985E-3</v>
      </c>
      <c r="U138" s="162">
        <f t="array" ref="U138">INDEX(1000*disp[Ryy],MATCH(1,($C138=disp[Case])*(U$7=disp[Node]),0))</f>
        <v>1.3969999999999998E-4</v>
      </c>
      <c r="V138" s="162">
        <f t="array" ref="V138">INDEX(1000*disp[Rzz],MATCH(1,($C138=disp[Case])*(V$7=disp[Node]),0))</f>
        <v>-6.4560000000000017E-3</v>
      </c>
      <c r="W138" s="162">
        <f t="array" ref="W138">INDEX(1000*disp[Rxx],MATCH(1,($C138=disp[Case])*(W$7=disp[Node]),0))</f>
        <v>0.71779999999999999</v>
      </c>
      <c r="X138" s="162">
        <f t="array" ref="X138">INDEX(1000*disp[Ryy],MATCH(1,($C138=disp[Case])*(X$7=disp[Node]),0))</f>
        <v>8.038E-3</v>
      </c>
      <c r="Y138" s="162">
        <f t="array" ref="Y138">INDEX(1000*disp[Rzz],MATCH(1,($C138=disp[Case])*(Y$7=disp[Node]),0))</f>
        <v>3.039E-2</v>
      </c>
      <c r="Z138" s="162">
        <f t="array" ref="Z138">INDEX(1000*disp[Rxx],MATCH(1,($C138=disp[Case])*(Z$7=disp[Node]),0))</f>
        <v>-0.6077999999999999</v>
      </c>
      <c r="AA138" s="162">
        <f t="array" ref="AA138">INDEX(1000*disp[Ryy],MATCH(1,($C138=disp[Case])*(AA$7=disp[Node]),0))</f>
        <v>3.192E-3</v>
      </c>
      <c r="AB138" s="162">
        <f t="array" ref="AB138">INDEX(1000*disp[Rzz],MATCH(1,($C138=disp[Case])*(AB$7=disp[Node]),0))</f>
        <v>-3.7179999999999998E-2</v>
      </c>
    </row>
    <row r="139" spans="1:28" s="104" customFormat="1">
      <c r="A139" s="110" t="s">
        <v>218</v>
      </c>
      <c r="B139" s="110" t="s">
        <v>219</v>
      </c>
      <c r="C139" s="112" t="s">
        <v>388</v>
      </c>
      <c r="D139" s="111" t="s">
        <v>389</v>
      </c>
      <c r="E139" s="162">
        <f t="array" ref="E139">INDEX(1*disp[Ux],MATCH(1,($C139=disp[Case])*(E$7=disp[Node]),0))</f>
        <v>-3.5729999999999998E-12</v>
      </c>
      <c r="F139" s="162">
        <f t="array" ref="F139">INDEX(1*disp[Uy],MATCH(1,($C139=disp[Case])*(F$7=disp[Node]),0))</f>
        <v>-6.7480000000000009E-11</v>
      </c>
      <c r="G139" s="162">
        <f t="array" ref="G139">INDEX(1*disp[Uz],MATCH(1,($C139=disp[Case])*(G$7=disp[Node]),0))</f>
        <v>-3.5380000000000002E-2</v>
      </c>
      <c r="H139" s="162">
        <f t="array" ref="H139">INDEX(1*disp[Ux],MATCH(1,($C139=disp[Case])*(H$7=disp[Node]),0))</f>
        <v>-0.62960000000000005</v>
      </c>
      <c r="I139" s="162">
        <f t="array" ref="I139">INDEX(1*disp[Uy],MATCH(1,($C139=disp[Case])*(I$7=disp[Node]),0))</f>
        <v>-0.30559999999999998</v>
      </c>
      <c r="J139" s="162">
        <f t="array" ref="J139">INDEX(1*disp[Uz],MATCH(1,($C139=disp[Case])*(J$7=disp[Node]),0))</f>
        <v>-3.5830000000000001E-2</v>
      </c>
      <c r="K139" s="162">
        <f t="array" ref="K139">INDEX(1*disp[Ux],MATCH(1,($C139=disp[Case])*(K$7=disp[Node]),0))</f>
        <v>31.38</v>
      </c>
      <c r="L139" s="162">
        <f t="array" ref="L139">INDEX(1*disp[Uy],MATCH(1,($C139=disp[Case])*(L$7=disp[Node]),0))</f>
        <v>6.7540000000000007E-11</v>
      </c>
      <c r="M139" s="162">
        <f t="array" ref="M139">INDEX(1*disp[Uz],MATCH(1,($C139=disp[Case])*(M$7=disp[Node]),0))</f>
        <v>-7.5499999999999998E-2</v>
      </c>
      <c r="N139" s="162">
        <f t="array" ref="N139">INDEX(1*disp[Ux],MATCH(1,($C139=disp[Case])*(N$7=disp[Node]),0))</f>
        <v>31.53</v>
      </c>
      <c r="O139" s="162">
        <f t="array" ref="O139">INDEX(1*disp[Uy],MATCH(1,($C139=disp[Case])*(O$7=disp[Node]),0))</f>
        <v>-7.0770000000000008</v>
      </c>
      <c r="P139" s="162">
        <f t="array" ref="P139">INDEX(1*disp[Uz],MATCH(1,($C139=disp[Case])*(P$7=disp[Node]),0))</f>
        <v>-7.7350000000000002E-2</v>
      </c>
      <c r="Q139" s="162">
        <f t="array" ref="Q139">INDEX(1000*disp[Rxx],MATCH(1,($C139=disp[Case])*(Q$7=disp[Node]),0))</f>
        <v>0.17</v>
      </c>
      <c r="R139" s="162">
        <f t="array" ref="R139">INDEX(1000*disp[Ryy],MATCH(1,($C139=disp[Case])*(R$7=disp[Node]),0))</f>
        <v>-0.21890000000000001</v>
      </c>
      <c r="S139" s="162">
        <f t="array" ref="S139">INDEX(1000*disp[Rzz],MATCH(1,($C139=disp[Case])*(S$7=disp[Node]),0))</f>
        <v>2.3609999999999999E-2</v>
      </c>
      <c r="T139" s="162">
        <f t="array" ref="T139">INDEX(1000*disp[Rxx],MATCH(1,($C139=disp[Case])*(T$7=disp[Node]),0))</f>
        <v>-0.17080000000000001</v>
      </c>
      <c r="U139" s="162">
        <f t="array" ref="U139">INDEX(1000*disp[Ryy],MATCH(1,($C139=disp[Case])*(U$7=disp[Node]),0))</f>
        <v>-0.21560000000000001</v>
      </c>
      <c r="V139" s="162">
        <f t="array" ref="V139">INDEX(1000*disp[Rzz],MATCH(1,($C139=disp[Case])*(V$7=disp[Node]),0))</f>
        <v>-6.6400000000000001E-2</v>
      </c>
      <c r="W139" s="162">
        <f t="array" ref="W139">INDEX(1000*disp[Rxx],MATCH(1,($C139=disp[Case])*(W$7=disp[Node]),0))</f>
        <v>1.349</v>
      </c>
      <c r="X139" s="162">
        <f t="array" ref="X139">INDEX(1000*disp[Ryy],MATCH(1,($C139=disp[Case])*(X$7=disp[Node]),0))</f>
        <v>-2.7729999999999997</v>
      </c>
      <c r="Y139" s="162">
        <f t="array" ref="Y139">INDEX(1000*disp[Rzz],MATCH(1,($C139=disp[Case])*(Y$7=disp[Node]),0))</f>
        <v>-0.14229999999999998</v>
      </c>
      <c r="Z139" s="162">
        <f t="array" ref="Z139">INDEX(1000*disp[Rxx],MATCH(1,($C139=disp[Case])*(Z$7=disp[Node]),0))</f>
        <v>-1.367</v>
      </c>
      <c r="AA139" s="162">
        <f t="array" ref="AA139">INDEX(1000*disp[Ryy],MATCH(1,($C139=disp[Case])*(AA$7=disp[Node]),0))</f>
        <v>-2.8149999999999999</v>
      </c>
      <c r="AB139" s="162">
        <f t="array" ref="AB139">INDEX(1000*disp[Rzz],MATCH(1,($C139=disp[Case])*(AB$7=disp[Node]),0))</f>
        <v>0.1384</v>
      </c>
    </row>
    <row r="140" spans="1:28" s="104" customFormat="1">
      <c r="A140" s="110" t="s">
        <v>218</v>
      </c>
      <c r="B140" s="110" t="s">
        <v>219</v>
      </c>
      <c r="C140" s="112" t="s">
        <v>390</v>
      </c>
      <c r="D140" s="111" t="s">
        <v>391</v>
      </c>
      <c r="E140" s="162">
        <f t="array" ref="E140">INDEX(1*disp[Ux],MATCH(1,($C140=disp[Case])*(E$7=disp[Node]),0))</f>
        <v>1.256E-11</v>
      </c>
      <c r="F140" s="162">
        <f t="array" ref="F140">INDEX(1*disp[Uy],MATCH(1,($C140=disp[Case])*(F$7=disp[Node]),0))</f>
        <v>-3.9169999999999996E-9</v>
      </c>
      <c r="G140" s="162">
        <f t="array" ref="G140">INDEX(1*disp[Uz],MATCH(1,($C140=disp[Case])*(G$7=disp[Node]),0))</f>
        <v>-4.7719999999999999E-2</v>
      </c>
      <c r="H140" s="162">
        <f t="array" ref="H140">INDEX(1*disp[Ux],MATCH(1,($C140=disp[Case])*(H$7=disp[Node]),0))</f>
        <v>-5.8570000000000002</v>
      </c>
      <c r="I140" s="162">
        <f t="array" ref="I140">INDEX(1*disp[Uy],MATCH(1,($C140=disp[Case])*(I$7=disp[Node]),0))</f>
        <v>-2.6890000000000001</v>
      </c>
      <c r="J140" s="162">
        <f t="array" ref="J140">INDEX(1*disp[Uz],MATCH(1,($C140=disp[Case])*(J$7=disp[Node]),0))</f>
        <v>-6.742999999999999E-2</v>
      </c>
      <c r="K140" s="162">
        <f t="array" ref="K140">INDEX(1*disp[Ux],MATCH(1,($C140=disp[Case])*(K$7=disp[Node]),0))</f>
        <v>18.47</v>
      </c>
      <c r="L140" s="162">
        <f t="array" ref="L140">INDEX(1*disp[Uy],MATCH(1,($C140=disp[Case])*(L$7=disp[Node]),0))</f>
        <v>3.9169999999999996E-9</v>
      </c>
      <c r="M140" s="162">
        <f t="array" ref="M140">INDEX(1*disp[Uz],MATCH(1,($C140=disp[Case])*(M$7=disp[Node]),0))</f>
        <v>-1.908E-2</v>
      </c>
      <c r="N140" s="162">
        <f t="array" ref="N140">INDEX(1*disp[Ux],MATCH(1,($C140=disp[Case])*(N$7=disp[Node]),0))</f>
        <v>20.87</v>
      </c>
      <c r="O140" s="162">
        <f t="array" ref="O140">INDEX(1*disp[Uy],MATCH(1,($C140=disp[Case])*(O$7=disp[Node]),0))</f>
        <v>-0.37130000000000002</v>
      </c>
      <c r="P140" s="162">
        <f t="array" ref="P140">INDEX(1*disp[Uz],MATCH(1,($C140=disp[Case])*(P$7=disp[Node]),0))</f>
        <v>-2.0420000000000001E-2</v>
      </c>
      <c r="Q140" s="162">
        <f t="array" ref="Q140">INDEX(1000*disp[Rxx],MATCH(1,($C140=disp[Case])*(Q$7=disp[Node]),0))</f>
        <v>0.65720000000000001</v>
      </c>
      <c r="R140" s="162">
        <f t="array" ref="R140">INDEX(1000*disp[Ryy],MATCH(1,($C140=disp[Case])*(R$7=disp[Node]),0))</f>
        <v>2.5939999999999999</v>
      </c>
      <c r="S140" s="162">
        <f t="array" ref="S140">INDEX(1000*disp[Rzz],MATCH(1,($C140=disp[Case])*(S$7=disp[Node]),0))</f>
        <v>6.6710000000000005E-2</v>
      </c>
      <c r="T140" s="162">
        <f t="array" ref="T140">INDEX(1000*disp[Rxx],MATCH(1,($C140=disp[Case])*(T$7=disp[Node]),0))</f>
        <v>-0.4326000000000001</v>
      </c>
      <c r="U140" s="162">
        <f t="array" ref="U140">INDEX(1000*disp[Ryy],MATCH(1,($C140=disp[Case])*(U$7=disp[Node]),0))</f>
        <v>3.3690000000000002</v>
      </c>
      <c r="V140" s="162">
        <f t="array" ref="V140">INDEX(1000*disp[Rzz],MATCH(1,($C140=disp[Case])*(V$7=disp[Node]),0))</f>
        <v>-0.22599999999999998</v>
      </c>
      <c r="W140" s="162">
        <f t="array" ref="W140">INDEX(1000*disp[Rxx],MATCH(1,($C140=disp[Case])*(W$7=disp[Node]),0))</f>
        <v>0.10009999999999999</v>
      </c>
      <c r="X140" s="162">
        <f t="array" ref="X140">INDEX(1000*disp[Ryy],MATCH(1,($C140=disp[Case])*(X$7=disp[Node]),0))</f>
        <v>0.56189999999999996</v>
      </c>
      <c r="Y140" s="162">
        <f t="array" ref="Y140">INDEX(1000*disp[Rzz],MATCH(1,($C140=disp[Case])*(Y$7=disp[Node]),0))</f>
        <v>6.7409999999999998E-2</v>
      </c>
      <c r="Z140" s="162">
        <f t="array" ref="Z140">INDEX(1000*disp[Rxx],MATCH(1,($C140=disp[Case])*(Z$7=disp[Node]),0))</f>
        <v>-0.15939999999999999</v>
      </c>
      <c r="AA140" s="162">
        <f t="array" ref="AA140">INDEX(1000*disp[Ryy],MATCH(1,($C140=disp[Case])*(AA$7=disp[Node]),0))</f>
        <v>0.61119999999999997</v>
      </c>
      <c r="AB140" s="162">
        <f t="array" ref="AB140">INDEX(1000*disp[Rzz],MATCH(1,($C140=disp[Case])*(AB$7=disp[Node]),0))</f>
        <v>0.1125</v>
      </c>
    </row>
    <row r="141" spans="1:28" s="104" customFormat="1">
      <c r="A141" s="110" t="s">
        <v>218</v>
      </c>
      <c r="B141" s="110" t="s">
        <v>219</v>
      </c>
      <c r="C141" s="112" t="s">
        <v>392</v>
      </c>
      <c r="D141" s="111" t="s">
        <v>393</v>
      </c>
      <c r="E141" s="162">
        <f t="array" ref="E141">INDEX(1*disp[Ux],MATCH(1,($C141=disp[Case])*(E$7=disp[Node]),0))</f>
        <v>-5.6620000000000007E-12</v>
      </c>
      <c r="F141" s="162">
        <f t="array" ref="F141">INDEX(1*disp[Uy],MATCH(1,($C141=disp[Case])*(F$7=disp[Node]),0))</f>
        <v>5.0170000000000004E-9</v>
      </c>
      <c r="G141" s="162">
        <f t="array" ref="G141">INDEX(1*disp[Uz],MATCH(1,($C141=disp[Case])*(G$7=disp[Node]),0))</f>
        <v>-1.976E-2</v>
      </c>
      <c r="H141" s="162">
        <f t="array" ref="H141">INDEX(1*disp[Ux],MATCH(1,($C141=disp[Case])*(H$7=disp[Node]),0))</f>
        <v>-4.0549999999999997</v>
      </c>
      <c r="I141" s="162">
        <f t="array" ref="I141">INDEX(1*disp[Uy],MATCH(1,($C141=disp[Case])*(I$7=disp[Node]),0))</f>
        <v>-0.72499999999999998</v>
      </c>
      <c r="J141" s="162">
        <f t="array" ref="J141">INDEX(1*disp[Uz],MATCH(1,($C141=disp[Case])*(J$7=disp[Node]),0))</f>
        <v>-2.385E-2</v>
      </c>
      <c r="K141" s="162">
        <f t="array" ref="K141">INDEX(1*disp[Ux],MATCH(1,($C141=disp[Case])*(K$7=disp[Node]),0))</f>
        <v>18.07</v>
      </c>
      <c r="L141" s="162">
        <f t="array" ref="L141">INDEX(1*disp[Uy],MATCH(1,($C141=disp[Case])*(L$7=disp[Node]),0))</f>
        <v>-5.0170000000000004E-9</v>
      </c>
      <c r="M141" s="162">
        <f t="array" ref="M141">INDEX(1*disp[Uz],MATCH(1,($C141=disp[Case])*(M$7=disp[Node]),0))</f>
        <v>-4.8829999999999998E-2</v>
      </c>
      <c r="N141" s="162">
        <f t="array" ref="N141">INDEX(1*disp[Ux],MATCH(1,($C141=disp[Case])*(N$7=disp[Node]),0))</f>
        <v>27.27</v>
      </c>
      <c r="O141" s="162">
        <f t="array" ref="O141">INDEX(1*disp[Uy],MATCH(1,($C141=disp[Case])*(O$7=disp[Node]),0))</f>
        <v>-3.105</v>
      </c>
      <c r="P141" s="162">
        <f t="array" ref="P141">INDEX(1*disp[Uz],MATCH(1,($C141=disp[Case])*(P$7=disp[Node]),0))</f>
        <v>-7.9460000000000003E-2</v>
      </c>
      <c r="Q141" s="162">
        <f t="array" ref="Q141">INDEX(1000*disp[Rxx],MATCH(1,($C141=disp[Case])*(Q$7=disp[Node]),0))</f>
        <v>0.153</v>
      </c>
      <c r="R141" s="162">
        <f t="array" ref="R141">INDEX(1000*disp[Ryy],MATCH(1,($C141=disp[Case])*(R$7=disp[Node]),0))</f>
        <v>-0.6087999999999999</v>
      </c>
      <c r="S141" s="162">
        <f t="array" ref="S141">INDEX(1000*disp[Rzz],MATCH(1,($C141=disp[Case])*(S$7=disp[Node]),0))</f>
        <v>-0.1285</v>
      </c>
      <c r="T141" s="162">
        <f t="array" ref="T141">INDEX(1000*disp[Rxx],MATCH(1,($C141=disp[Case])*(T$7=disp[Node]),0))</f>
        <v>-0.24479999999999999</v>
      </c>
      <c r="U141" s="162">
        <f t="array" ref="U141">INDEX(1000*disp[Ryy],MATCH(1,($C141=disp[Case])*(U$7=disp[Node]),0))</f>
        <v>-0.66200000000000003</v>
      </c>
      <c r="V141" s="162">
        <f t="array" ref="V141">INDEX(1000*disp[Rzz],MATCH(1,($C141=disp[Case])*(V$7=disp[Node]),0))</f>
        <v>-0.16699999999999998</v>
      </c>
      <c r="W141" s="162">
        <f t="array" ref="W141">INDEX(1000*disp[Rxx],MATCH(1,($C141=disp[Case])*(W$7=disp[Node]),0))</f>
        <v>0.78949999999999998</v>
      </c>
      <c r="X141" s="162">
        <f t="array" ref="X141">INDEX(1000*disp[Ryy],MATCH(1,($C141=disp[Case])*(X$7=disp[Node]),0))</f>
        <v>-2.7720000000000002</v>
      </c>
      <c r="Y141" s="162">
        <f t="array" ref="Y141">INDEX(1000*disp[Rzz],MATCH(1,($C141=disp[Case])*(Y$7=disp[Node]),0))</f>
        <v>-4.4450000000000003E-2</v>
      </c>
      <c r="Z141" s="162">
        <f t="array" ref="Z141">INDEX(1000*disp[Rxx],MATCH(1,($C141=disp[Case])*(Z$7=disp[Node]),0))</f>
        <v>-0.44890000000000002</v>
      </c>
      <c r="AA141" s="162">
        <f t="array" ref="AA141">INDEX(1000*disp[Ryy],MATCH(1,($C141=disp[Case])*(AA$7=disp[Node]),0))</f>
        <v>-4.0340000000000007</v>
      </c>
      <c r="AB141" s="162">
        <f t="array" ref="AB141">INDEX(1000*disp[Rzz],MATCH(1,($C141=disp[Case])*(AB$7=disp[Node]),0))</f>
        <v>0.27320000000000005</v>
      </c>
    </row>
    <row r="142" spans="1:28" s="104" customFormat="1">
      <c r="A142" s="110" t="s">
        <v>218</v>
      </c>
      <c r="B142" s="110" t="s">
        <v>219</v>
      </c>
      <c r="C142" s="112" t="s">
        <v>394</v>
      </c>
      <c r="D142" s="111" t="s">
        <v>395</v>
      </c>
      <c r="E142" s="162">
        <f t="array" ref="E142">INDEX(1*disp[Ux],MATCH(1,($C142=disp[Case])*(E$7=disp[Node]),0))</f>
        <v>-2.953E-12</v>
      </c>
      <c r="F142" s="162">
        <f t="array" ref="F142">INDEX(1*disp[Uy],MATCH(1,($C142=disp[Case])*(F$7=disp[Node]),0))</f>
        <v>-1.1639999999999999E-9</v>
      </c>
      <c r="G142" s="162">
        <f t="array" ref="G142">INDEX(1*disp[Uz],MATCH(1,($C142=disp[Case])*(G$7=disp[Node]),0))</f>
        <v>-1.8089999999999998E-2</v>
      </c>
      <c r="H142" s="162">
        <f t="array" ref="H142">INDEX(1*disp[Ux],MATCH(1,($C142=disp[Case])*(H$7=disp[Node]),0))</f>
        <v>-16.04</v>
      </c>
      <c r="I142" s="162">
        <f t="array" ref="I142">INDEX(1*disp[Uy],MATCH(1,($C142=disp[Case])*(I$7=disp[Node]),0))</f>
        <v>-1.2569999999999999</v>
      </c>
      <c r="J142" s="162">
        <f t="array" ref="J142">INDEX(1*disp[Uz],MATCH(1,($C142=disp[Case])*(J$7=disp[Node]),0))</f>
        <v>-5.1339999999999997E-2</v>
      </c>
      <c r="K142" s="162">
        <f t="array" ref="K142">INDEX(1*disp[Ux],MATCH(1,($C142=disp[Case])*(K$7=disp[Node]),0))</f>
        <v>8.24</v>
      </c>
      <c r="L142" s="162">
        <f t="array" ref="L142">INDEX(1*disp[Uy],MATCH(1,($C142=disp[Case])*(L$7=disp[Node]),0))</f>
        <v>1.1639999999999999E-9</v>
      </c>
      <c r="M142" s="162">
        <f t="array" ref="M142">INDEX(1*disp[Uz],MATCH(1,($C142=disp[Case])*(M$7=disp[Node]),0))</f>
        <v>-3.099E-2</v>
      </c>
      <c r="N142" s="162">
        <f t="array" ref="N142">INDEX(1*disp[Ux],MATCH(1,($C142=disp[Case])*(N$7=disp[Node]),0))</f>
        <v>22.99</v>
      </c>
      <c r="O142" s="162">
        <f t="array" ref="O142">INDEX(1*disp[Uy],MATCH(1,($C142=disp[Case])*(O$7=disp[Node]),0))</f>
        <v>-2.0699999999999998</v>
      </c>
      <c r="P142" s="162">
        <f t="array" ref="P142">INDEX(1*disp[Uz],MATCH(1,($C142=disp[Case])*(P$7=disp[Node]),0))</f>
        <v>-5.9720000000000002E-2</v>
      </c>
      <c r="Q142" s="162">
        <f t="array" ref="Q142">INDEX(1000*disp[Rxx],MATCH(1,($C142=disp[Case])*(Q$7=disp[Node]),0))</f>
        <v>0.45619999999999999</v>
      </c>
      <c r="R142" s="162">
        <f t="array" ref="R142">INDEX(1000*disp[Ryy],MATCH(1,($C142=disp[Case])*(R$7=disp[Node]),0))</f>
        <v>0.23470000000000002</v>
      </c>
      <c r="S142" s="162">
        <f t="array" ref="S142">INDEX(1000*disp[Rzz],MATCH(1,($C142=disp[Case])*(S$7=disp[Node]),0))</f>
        <v>-0.37869999999999998</v>
      </c>
      <c r="T142" s="162">
        <f t="array" ref="T142">INDEX(1000*disp[Rxx],MATCH(1,($C142=disp[Case])*(T$7=disp[Node]),0))</f>
        <v>-0.17369999999999999</v>
      </c>
      <c r="U142" s="162">
        <f t="array" ref="U142">INDEX(1000*disp[Ryy],MATCH(1,($C142=disp[Case])*(U$7=disp[Node]),0))</f>
        <v>1.0549999999999999</v>
      </c>
      <c r="V142" s="162">
        <f t="array" ref="V142">INDEX(1000*disp[Rzz],MATCH(1,($C142=disp[Case])*(V$7=disp[Node]),0))</f>
        <v>-0.47089999999999999</v>
      </c>
      <c r="W142" s="162">
        <f t="array" ref="W142">INDEX(1000*disp[Rxx],MATCH(1,($C142=disp[Case])*(W$7=disp[Node]),0))</f>
        <v>0.50220000000000009</v>
      </c>
      <c r="X142" s="162">
        <f t="array" ref="X142">INDEX(1000*disp[Ryy],MATCH(1,($C142=disp[Case])*(X$7=disp[Node]),0))</f>
        <v>-1.2809999999999999</v>
      </c>
      <c r="Y142" s="162">
        <f t="array" ref="Y142">INDEX(1000*disp[Rzz],MATCH(1,($C142=disp[Case])*(Y$7=disp[Node]),0))</f>
        <v>0.31290000000000001</v>
      </c>
      <c r="Z142" s="162">
        <f t="array" ref="Z142">INDEX(1000*disp[Rxx],MATCH(1,($C142=disp[Case])*(Z$7=disp[Node]),0))</f>
        <v>-0.36580000000000001</v>
      </c>
      <c r="AA142" s="162">
        <f t="array" ref="AA142">INDEX(1000*disp[Ryy],MATCH(1,($C142=disp[Case])*(AA$7=disp[Node]),0))</f>
        <v>-1.776</v>
      </c>
      <c r="AB142" s="162">
        <f t="array" ref="AB142">INDEX(1000*disp[Rzz],MATCH(1,($C142=disp[Case])*(AB$7=disp[Node]),0))</f>
        <v>0.55670000000000008</v>
      </c>
    </row>
    <row r="143" spans="1:28" s="104" customFormat="1">
      <c r="A143" s="110" t="s">
        <v>218</v>
      </c>
      <c r="B143" s="110" t="s">
        <v>219</v>
      </c>
      <c r="C143" s="112" t="s">
        <v>396</v>
      </c>
      <c r="D143" s="111" t="s">
        <v>397</v>
      </c>
      <c r="E143" s="162">
        <f t="array" ref="E143">INDEX(1*disp[Ux],MATCH(1,($C143=disp[Case])*(E$7=disp[Node]),0))</f>
        <v>2.2520000000000001E-12</v>
      </c>
      <c r="F143" s="162">
        <f t="array" ref="F143">INDEX(1*disp[Uy],MATCH(1,($C143=disp[Case])*(F$7=disp[Node]),0))</f>
        <v>1.531E-9</v>
      </c>
      <c r="G143" s="162">
        <f t="array" ref="G143">INDEX(1*disp[Uz],MATCH(1,($C143=disp[Case])*(G$7=disp[Node]),0))</f>
        <v>-5.2249999999999998E-2</v>
      </c>
      <c r="H143" s="162">
        <f t="array" ref="H143">INDEX(1*disp[Ux],MATCH(1,($C143=disp[Case])*(H$7=disp[Node]),0))</f>
        <v>16.97</v>
      </c>
      <c r="I143" s="162">
        <f t="array" ref="I143">INDEX(1*disp[Uy],MATCH(1,($C143=disp[Case])*(I$7=disp[Node]),0))</f>
        <v>-0.31330000000000002</v>
      </c>
      <c r="J143" s="162">
        <f t="array" ref="J143">INDEX(1*disp[Uz],MATCH(1,($C143=disp[Case])*(J$7=disp[Node]),0))</f>
        <v>-1.4449999999999999E-2</v>
      </c>
      <c r="K143" s="162">
        <f t="array" ref="K143">INDEX(1*disp[Ux],MATCH(1,($C143=disp[Case])*(K$7=disp[Node]),0))</f>
        <v>36.46</v>
      </c>
      <c r="L143" s="162">
        <f t="array" ref="L143">INDEX(1*disp[Uy],MATCH(1,($C143=disp[Case])*(L$7=disp[Node]),0))</f>
        <v>-1.5320000000000001E-9</v>
      </c>
      <c r="M143" s="162">
        <f t="array" ref="M143">INDEX(1*disp[Uz],MATCH(1,($C143=disp[Case])*(M$7=disp[Node]),0))</f>
        <v>-4.4819999999999999E-2</v>
      </c>
      <c r="N143" s="162">
        <f t="array" ref="N143">INDEX(1*disp[Ux],MATCH(1,($C143=disp[Case])*(N$7=disp[Node]),0))</f>
        <v>21.02</v>
      </c>
      <c r="O143" s="162">
        <f t="array" ref="O143">INDEX(1*disp[Uy],MATCH(1,($C143=disp[Case])*(O$7=disp[Node]),0))</f>
        <v>-0.42370000000000002</v>
      </c>
      <c r="P143" s="162">
        <f t="array" ref="P143">INDEX(1*disp[Uz],MATCH(1,($C143=disp[Case])*(P$7=disp[Node]),0))</f>
        <v>-1.384E-2</v>
      </c>
      <c r="Q143" s="162">
        <f t="array" ref="Q143">INDEX(1000*disp[Rxx],MATCH(1,($C143=disp[Case])*(Q$7=disp[Node]),0))</f>
        <v>8.1089999999999999E-3</v>
      </c>
      <c r="R143" s="162">
        <f t="array" ref="R143">INDEX(1000*disp[Ryy],MATCH(1,($C143=disp[Case])*(R$7=disp[Node]),0))</f>
        <v>1.42</v>
      </c>
      <c r="S143" s="162">
        <f t="array" ref="S143">INDEX(1000*disp[Rzz],MATCH(1,($C143=disp[Case])*(S$7=disp[Node]),0))</f>
        <v>0.47160000000000002</v>
      </c>
      <c r="T143" s="162">
        <f t="array" ref="T143">INDEX(1000*disp[Rxx],MATCH(1,($C143=disp[Case])*(T$7=disp[Node]),0))</f>
        <v>-0.2863</v>
      </c>
      <c r="U143" s="162">
        <f t="array" ref="U143">INDEX(1000*disp[Ryy],MATCH(1,($C143=disp[Case])*(U$7=disp[Node]),0))</f>
        <v>0.43219999999999997</v>
      </c>
      <c r="V143" s="162">
        <f t="array" ref="V143">INDEX(1000*disp[Rzz],MATCH(1,($C143=disp[Case])*(V$7=disp[Node]),0))</f>
        <v>0.38579999999999998</v>
      </c>
      <c r="W143" s="162">
        <f t="array" ref="W143">INDEX(1000*disp[Rxx],MATCH(1,($C143=disp[Case])*(W$7=disp[Node]),0))</f>
        <v>9.3280000000000002E-2</v>
      </c>
      <c r="X143" s="162">
        <f t="array" ref="X143">INDEX(1000*disp[Ryy],MATCH(1,($C143=disp[Case])*(X$7=disp[Node]),0))</f>
        <v>-0.74839999999999995</v>
      </c>
      <c r="Y143" s="162">
        <f t="array" ref="Y143">INDEX(1000*disp[Rzz],MATCH(1,($C143=disp[Case])*(Y$7=disp[Node]),0))</f>
        <v>-0.47360000000000008</v>
      </c>
      <c r="Z143" s="162">
        <f t="array" ref="Z143">INDEX(1000*disp[Rxx],MATCH(1,($C143=disp[Case])*(Z$7=disp[Node]),0))</f>
        <v>-0.23479999999999998</v>
      </c>
      <c r="AA143" s="162">
        <f t="array" ref="AA143">INDEX(1000*disp[Ryy],MATCH(1,($C143=disp[Case])*(AA$7=disp[Node]),0))</f>
        <v>-0.1419</v>
      </c>
      <c r="AB143" s="162">
        <f t="array" ref="AB143">INDEX(1000*disp[Rzz],MATCH(1,($C143=disp[Case])*(AB$7=disp[Node]),0))</f>
        <v>-0.40499999999999997</v>
      </c>
    </row>
    <row r="144" spans="1:28" s="104" customFormat="1">
      <c r="A144" s="110" t="s">
        <v>218</v>
      </c>
      <c r="B144" s="110" t="s">
        <v>219</v>
      </c>
      <c r="C144" s="112" t="s">
        <v>398</v>
      </c>
      <c r="D144" s="111" t="s">
        <v>399</v>
      </c>
      <c r="E144" s="162">
        <f t="array" ref="E144">INDEX(1*disp[Ux],MATCH(1,($C144=disp[Case])*(E$7=disp[Node]),0))</f>
        <v>2.2990000000000002E-12</v>
      </c>
      <c r="F144" s="162">
        <f t="array" ref="F144">INDEX(1*disp[Uy],MATCH(1,($C144=disp[Case])*(F$7=disp[Node]),0))</f>
        <v>1.016E-9</v>
      </c>
      <c r="G144" s="162">
        <f t="array" ref="G144">INDEX(1*disp[Uz],MATCH(1,($C144=disp[Case])*(G$7=disp[Node]),0))</f>
        <v>-8.252000000000001E-2</v>
      </c>
      <c r="H144" s="162">
        <f t="array" ref="H144">INDEX(1*disp[Ux],MATCH(1,($C144=disp[Case])*(H$7=disp[Node]),0))</f>
        <v>13.47</v>
      </c>
      <c r="I144" s="162">
        <f t="array" ref="I144">INDEX(1*disp[Uy],MATCH(1,($C144=disp[Case])*(I$7=disp[Node]),0))</f>
        <v>-1.633</v>
      </c>
      <c r="J144" s="162">
        <f t="array" ref="J144">INDEX(1*disp[Uz],MATCH(1,($C144=disp[Case])*(J$7=disp[Node]),0))</f>
        <v>-5.3580000000000003E-2</v>
      </c>
      <c r="K144" s="162">
        <f t="array" ref="K144">INDEX(1*disp[Ux],MATCH(1,($C144=disp[Case])*(K$7=disp[Node]),0))</f>
        <v>54.6</v>
      </c>
      <c r="L144" s="162">
        <f t="array" ref="L144">INDEX(1*disp[Uy],MATCH(1,($C144=disp[Case])*(L$7=disp[Node]),0))</f>
        <v>-1.0169999999999999E-9</v>
      </c>
      <c r="M144" s="162">
        <f t="array" ref="M144">INDEX(1*disp[Uz],MATCH(1,($C144=disp[Case])*(M$7=disp[Node]),0))</f>
        <v>-8.0360000000000001E-2</v>
      </c>
      <c r="N144" s="162">
        <f t="array" ref="N144">INDEX(1*disp[Ux],MATCH(1,($C144=disp[Case])*(N$7=disp[Node]),0))</f>
        <v>41.75</v>
      </c>
      <c r="O144" s="162">
        <f t="array" ref="O144">INDEX(1*disp[Uy],MATCH(1,($C144=disp[Case])*(O$7=disp[Node]),0))</f>
        <v>-1.577</v>
      </c>
      <c r="P144" s="162">
        <f t="array" ref="P144">INDEX(1*disp[Uz],MATCH(1,($C144=disp[Case])*(P$7=disp[Node]),0))</f>
        <v>-5.4089999999999999E-2</v>
      </c>
      <c r="Q144" s="162">
        <f t="array" ref="Q144">INDEX(1000*disp[Rxx],MATCH(1,($C144=disp[Case])*(Q$7=disp[Node]),0))</f>
        <v>0.30449999999999999</v>
      </c>
      <c r="R144" s="162">
        <f t="array" ref="R144">INDEX(1000*disp[Ryy],MATCH(1,($C144=disp[Case])*(R$7=disp[Node]),0))</f>
        <v>2.5409999999999999</v>
      </c>
      <c r="S144" s="162">
        <f t="array" ref="S144">INDEX(1000*disp[Rzz],MATCH(1,($C144=disp[Case])*(S$7=disp[Node]),0))</f>
        <v>0.48139999999999999</v>
      </c>
      <c r="T144" s="162">
        <f t="array" ref="T144">INDEX(1000*disp[Rxx],MATCH(1,($C144=disp[Case])*(T$7=disp[Node]),0))</f>
        <v>-0.54039999999999999</v>
      </c>
      <c r="U144" s="162">
        <f t="array" ref="U144">INDEX(1000*disp[Ryy],MATCH(1,($C144=disp[Case])*(U$7=disp[Node]),0))</f>
        <v>1.786</v>
      </c>
      <c r="V144" s="162">
        <f t="array" ref="V144">INDEX(1000*disp[Rzz],MATCH(1,($C144=disp[Case])*(V$7=disp[Node]),0))</f>
        <v>0.2082</v>
      </c>
      <c r="W144" s="162">
        <f t="array" ref="W144">INDEX(1000*disp[Rxx],MATCH(1,($C144=disp[Case])*(W$7=disp[Node]),0))</f>
        <v>0.31540000000000001</v>
      </c>
      <c r="X144" s="162">
        <f t="array" ref="X144">INDEX(1000*disp[Ryy],MATCH(1,($C144=disp[Case])*(X$7=disp[Node]),0))</f>
        <v>-2.4220000000000002</v>
      </c>
      <c r="Y144" s="162">
        <f t="array" ref="Y144">INDEX(1000*disp[Rzz],MATCH(1,($C144=disp[Case])*(Y$7=disp[Node]),0))</f>
        <v>-0.47189999999999993</v>
      </c>
      <c r="Z144" s="162">
        <f t="array" ref="Z144">INDEX(1000*disp[Rxx],MATCH(1,($C144=disp[Case])*(Z$7=disp[Node]),0))</f>
        <v>-0.50490000000000002</v>
      </c>
      <c r="AA144" s="162">
        <f t="array" ref="AA144">INDEX(1000*disp[Ryy],MATCH(1,($C144=disp[Case])*(AA$7=disp[Node]),0))</f>
        <v>-1.7509999999999999</v>
      </c>
      <c r="AB144" s="162">
        <f t="array" ref="AB144">INDEX(1000*disp[Rzz],MATCH(1,($C144=disp[Case])*(AB$7=disp[Node]),0))</f>
        <v>-0.20039999999999999</v>
      </c>
    </row>
    <row r="145" spans="1:28" s="104" customFormat="1">
      <c r="A145" s="110" t="s">
        <v>218</v>
      </c>
      <c r="B145" s="110" t="s">
        <v>219</v>
      </c>
      <c r="C145" s="112" t="s">
        <v>400</v>
      </c>
      <c r="D145" s="111" t="s">
        <v>401</v>
      </c>
      <c r="E145" s="162">
        <f t="array" ref="E145">INDEX(1*disp[Ux],MATCH(1,($C145=disp[Case])*(E$7=disp[Node]),0))</f>
        <v>0</v>
      </c>
      <c r="F145" s="162">
        <f t="array" ref="F145">INDEX(1*disp[Uy],MATCH(1,($C145=disp[Case])*(F$7=disp[Node]),0))</f>
        <v>-5.8079999999999988E-11</v>
      </c>
      <c r="G145" s="162">
        <f t="array" ref="G145">INDEX(1*disp[Uz],MATCH(1,($C145=disp[Case])*(G$7=disp[Node]),0))</f>
        <v>-4.0670000000000003E-3</v>
      </c>
      <c r="H145" s="162">
        <f t="array" ref="H145">INDEX(1*disp[Ux],MATCH(1,($C145=disp[Case])*(H$7=disp[Node]),0))</f>
        <v>-10.27</v>
      </c>
      <c r="I145" s="162">
        <f t="array" ref="I145">INDEX(1*disp[Uy],MATCH(1,($C145=disp[Case])*(I$7=disp[Node]),0))</f>
        <v>-0.3599</v>
      </c>
      <c r="J145" s="162">
        <f t="array" ref="J145">INDEX(1*disp[Uz],MATCH(1,($C145=disp[Case])*(J$7=disp[Node]),0))</f>
        <v>-2.4539999999999999E-2</v>
      </c>
      <c r="K145" s="162">
        <f t="array" ref="K145">INDEX(1*disp[Ux],MATCH(1,($C145=disp[Case])*(K$7=disp[Node]),0))</f>
        <v>-1.5109999999999999</v>
      </c>
      <c r="L145" s="162">
        <f t="array" ref="L145">INDEX(1*disp[Uy],MATCH(1,($C145=disp[Case])*(L$7=disp[Node]),0))</f>
        <v>5.8280000000000005E-11</v>
      </c>
      <c r="M145" s="162">
        <f t="array" ref="M145">INDEX(1*disp[Uz],MATCH(1,($C145=disp[Case])*(M$7=disp[Node]),0))</f>
        <v>-3.5509999999999999E-3</v>
      </c>
      <c r="N145" s="162">
        <f t="array" ref="N145">INDEX(1*disp[Ux],MATCH(1,($C145=disp[Case])*(N$7=disp[Node]),0))</f>
        <v>8.7530000000000001</v>
      </c>
      <c r="O145" s="162">
        <f t="array" ref="O145">INDEX(1*disp[Uy],MATCH(1,($C145=disp[Case])*(O$7=disp[Node]),0))</f>
        <v>-0.18390000000000001</v>
      </c>
      <c r="P145" s="162">
        <f t="array" ref="P145">INDEX(1*disp[Uz],MATCH(1,($C145=disp[Case])*(P$7=disp[Node]),0))</f>
        <v>-2.427E-2</v>
      </c>
      <c r="Q145" s="162">
        <f t="array" ref="Q145">INDEX(1000*disp[Rxx],MATCH(1,($C145=disp[Case])*(Q$7=disp[Node]),0))</f>
        <v>0.1618</v>
      </c>
      <c r="R145" s="162">
        <f t="array" ref="R145">INDEX(1000*disp[Ryy],MATCH(1,($C145=disp[Case])*(R$7=disp[Node]),0))</f>
        <v>7.7100000000000007E-3</v>
      </c>
      <c r="S145" s="162">
        <f t="array" ref="S145">INDEX(1000*disp[Rzz],MATCH(1,($C145=disp[Case])*(S$7=disp[Node]),0))</f>
        <v>-0.29300000000000004</v>
      </c>
      <c r="T145" s="162">
        <f t="array" ref="T145">INDEX(1000*disp[Rxx],MATCH(1,($C145=disp[Case])*(T$7=disp[Node]),0))</f>
        <v>-5.5099999999999996E-2</v>
      </c>
      <c r="U145" s="162">
        <f t="array" ref="U145">INDEX(1000*disp[Ryy],MATCH(1,($C145=disp[Case])*(U$7=disp[Node]),0))</f>
        <v>0.34</v>
      </c>
      <c r="V145" s="162">
        <f t="array" ref="V145">INDEX(1000*disp[Rzz],MATCH(1,($C145=disp[Case])*(V$7=disp[Node]),0))</f>
        <v>-0.3206</v>
      </c>
      <c r="W145" s="162">
        <f t="array" ref="W145">INDEX(1000*disp[Rxx],MATCH(1,($C145=disp[Case])*(W$7=disp[Node]),0))</f>
        <v>0.12229999999999999</v>
      </c>
      <c r="X145" s="162">
        <f t="array" ref="X145">INDEX(1000*disp[Ryy],MATCH(1,($C145=disp[Case])*(X$7=disp[Node]),0))</f>
        <v>-1.242E-2</v>
      </c>
      <c r="Y145" s="162">
        <f t="array" ref="Y145">INDEX(1000*disp[Rzz],MATCH(1,($C145=disp[Case])*(Y$7=disp[Node]),0))</f>
        <v>0.2908</v>
      </c>
      <c r="Z145" s="162">
        <f t="array" ref="Z145">INDEX(1000*disp[Rxx],MATCH(1,($C145=disp[Case])*(Z$7=disp[Node]),0))</f>
        <v>-3.0210000000000001E-2</v>
      </c>
      <c r="AA145" s="162">
        <f t="array" ref="AA145">INDEX(1000*disp[Ryy],MATCH(1,($C145=disp[Case])*(AA$7=disp[Node]),0))</f>
        <v>-0.33809999999999996</v>
      </c>
      <c r="AB145" s="162">
        <f t="array" ref="AB145">INDEX(1000*disp[Rzz],MATCH(1,($C145=disp[Case])*(AB$7=disp[Node]),0))</f>
        <v>0.32350000000000001</v>
      </c>
    </row>
    <row r="146" spans="1:28" s="104" customFormat="1">
      <c r="A146" s="110" t="s">
        <v>218</v>
      </c>
      <c r="B146" s="110" t="s">
        <v>219</v>
      </c>
      <c r="C146" s="112" t="s">
        <v>402</v>
      </c>
      <c r="D146" s="111" t="s">
        <v>403</v>
      </c>
      <c r="E146" s="162">
        <f t="array" ref="E146">INDEX(1*disp[Ux],MATCH(1,($C146=disp[Case])*(E$7=disp[Node]),0))</f>
        <v>6.3089999999999999E-12</v>
      </c>
      <c r="F146" s="162">
        <f t="array" ref="F146">INDEX(1*disp[Uy],MATCH(1,($C146=disp[Case])*(F$7=disp[Node]),0))</f>
        <v>4.0539999999999986E-9</v>
      </c>
      <c r="G146" s="162">
        <f t="array" ref="G146">INDEX(1*disp[Uz],MATCH(1,($C146=disp[Case])*(G$7=disp[Node]),0))</f>
        <v>-6.742999999999999E-2</v>
      </c>
      <c r="H146" s="162">
        <f t="array" ref="H146">INDEX(1*disp[Ux],MATCH(1,($C146=disp[Case])*(H$7=disp[Node]),0))</f>
        <v>6.0829999999999993</v>
      </c>
      <c r="I146" s="162">
        <f t="array" ref="I146">INDEX(1*disp[Uy],MATCH(1,($C146=disp[Case])*(I$7=disp[Node]),0))</f>
        <v>-2.6890000000000001</v>
      </c>
      <c r="J146" s="162">
        <f t="array" ref="J146">INDEX(1*disp[Uz],MATCH(1,($C146=disp[Case])*(J$7=disp[Node]),0))</f>
        <v>-4.7719999999999999E-2</v>
      </c>
      <c r="K146" s="162">
        <f t="array" ref="K146">INDEX(1*disp[Ux],MATCH(1,($C146=disp[Case])*(K$7=disp[Node]),0))</f>
        <v>26.72</v>
      </c>
      <c r="L146" s="162">
        <f t="array" ref="L146">INDEX(1*disp[Uy],MATCH(1,($C146=disp[Case])*(L$7=disp[Node]),0))</f>
        <v>-4.0539999999999986E-9</v>
      </c>
      <c r="M146" s="162">
        <f t="array" ref="M146">INDEX(1*disp[Uz],MATCH(1,($C146=disp[Case])*(M$7=disp[Node]),0))</f>
        <v>-2.0420000000000001E-2</v>
      </c>
      <c r="N146" s="162">
        <f t="array" ref="N146">INDEX(1*disp[Ux],MATCH(1,($C146=disp[Case])*(N$7=disp[Node]),0))</f>
        <v>24.56</v>
      </c>
      <c r="O146" s="162">
        <f t="array" ref="O146">INDEX(1*disp[Uy],MATCH(1,($C146=disp[Case])*(O$7=disp[Node]),0))</f>
        <v>-0.37080000000000002</v>
      </c>
      <c r="P146" s="162">
        <f t="array" ref="P146">INDEX(1*disp[Uz],MATCH(1,($C146=disp[Case])*(P$7=disp[Node]),0))</f>
        <v>-1.908E-2</v>
      </c>
      <c r="Q146" s="162">
        <f t="array" ref="Q146">INDEX(1000*disp[Rxx],MATCH(1,($C146=disp[Case])*(Q$7=disp[Node]),0))</f>
        <v>0.43290000000000001</v>
      </c>
      <c r="R146" s="162">
        <f t="array" ref="R146">INDEX(1000*disp[Ryy],MATCH(1,($C146=disp[Case])*(R$7=disp[Node]),0))</f>
        <v>3.3679999999999999</v>
      </c>
      <c r="S146" s="162">
        <f t="array" ref="S146">INDEX(1000*disp[Rzz],MATCH(1,($C146=disp[Case])*(S$7=disp[Node]),0))</f>
        <v>0.23399999999999999</v>
      </c>
      <c r="T146" s="162">
        <f t="array" ref="T146">INDEX(1000*disp[Rxx],MATCH(1,($C146=disp[Case])*(T$7=disp[Node]),0))</f>
        <v>-0.6573</v>
      </c>
      <c r="U146" s="162">
        <f t="array" ref="U146">INDEX(1000*disp[Ryy],MATCH(1,($C146=disp[Case])*(U$7=disp[Node]),0))</f>
        <v>2.5939999999999999</v>
      </c>
      <c r="V146" s="162">
        <f t="array" ref="V146">INDEX(1000*disp[Rzz],MATCH(1,($C146=disp[Case])*(V$7=disp[Node]),0))</f>
        <v>-5.8799999999999998E-2</v>
      </c>
      <c r="W146" s="162">
        <f t="array" ref="W146">INDEX(1000*disp[Rxx],MATCH(1,($C146=disp[Case])*(W$7=disp[Node]),0))</f>
        <v>0.1593</v>
      </c>
      <c r="X146" s="162">
        <f t="array" ref="X146">INDEX(1000*disp[Ryy],MATCH(1,($C146=disp[Case])*(X$7=disp[Node]),0))</f>
        <v>0.61119999999999997</v>
      </c>
      <c r="Y146" s="162">
        <f t="array" ref="Y146">INDEX(1000*disp[Rzz],MATCH(1,($C146=disp[Case])*(Y$7=disp[Node]),0))</f>
        <v>-0.1047</v>
      </c>
      <c r="Z146" s="162">
        <f t="array" ref="Z146">INDEX(1000*disp[Rxx],MATCH(1,($C146=disp[Case])*(Z$7=disp[Node]),0))</f>
        <v>-0.1</v>
      </c>
      <c r="AA146" s="162">
        <f t="array" ref="AA146">INDEX(1000*disp[Ryy],MATCH(1,($C146=disp[Case])*(AA$7=disp[Node]),0))</f>
        <v>0.56179999999999997</v>
      </c>
      <c r="AB146" s="162">
        <f t="array" ref="AB146">INDEX(1000*disp[Rzz],MATCH(1,($C146=disp[Case])*(AB$7=disp[Node]),0))</f>
        <v>-5.9569999999999998E-2</v>
      </c>
    </row>
    <row r="147" spans="1:28" s="104" customFormat="1">
      <c r="A147" s="110" t="s">
        <v>218</v>
      </c>
      <c r="B147" s="110" t="s">
        <v>219</v>
      </c>
      <c r="C147" s="112" t="s">
        <v>404</v>
      </c>
      <c r="D147" s="111" t="s">
        <v>405</v>
      </c>
      <c r="E147" s="162">
        <f t="array" ref="E147">INDEX(1*disp[Ux],MATCH(1,($C147=disp[Case])*(E$7=disp[Node]),0))</f>
        <v>-5.8070000000000006E-12</v>
      </c>
      <c r="F147" s="162">
        <f t="array" ref="F147">INDEX(1*disp[Uy],MATCH(1,($C147=disp[Case])*(F$7=disp[Node]),0))</f>
        <v>-5.1659999999999997E-9</v>
      </c>
      <c r="G147" s="162">
        <f t="array" ref="G147">INDEX(1*disp[Uz],MATCH(1,($C147=disp[Case])*(G$7=disp[Node]),0))</f>
        <v>-2.385E-2</v>
      </c>
      <c r="H147" s="162">
        <f t="array" ref="H147">INDEX(1*disp[Ux],MATCH(1,($C147=disp[Case])*(H$7=disp[Node]),0))</f>
        <v>3.823</v>
      </c>
      <c r="I147" s="162">
        <f t="array" ref="I147">INDEX(1*disp[Uy],MATCH(1,($C147=disp[Case])*(I$7=disp[Node]),0))</f>
        <v>-0.72599999999999998</v>
      </c>
      <c r="J147" s="162">
        <f t="array" ref="J147">INDEX(1*disp[Uz],MATCH(1,($C147=disp[Case])*(J$7=disp[Node]),0))</f>
        <v>-1.976E-2</v>
      </c>
      <c r="K147" s="162">
        <f t="array" ref="K147">INDEX(1*disp[Ux],MATCH(1,($C147=disp[Case])*(K$7=disp[Node]),0))</f>
        <v>31.32</v>
      </c>
      <c r="L147" s="162">
        <f t="array" ref="L147">INDEX(1*disp[Uy],MATCH(1,($C147=disp[Case])*(L$7=disp[Node]),0))</f>
        <v>5.1659999999999997E-9</v>
      </c>
      <c r="M147" s="162">
        <f t="array" ref="M147">INDEX(1*disp[Uz],MATCH(1,($C147=disp[Case])*(M$7=disp[Node]),0))</f>
        <v>-7.9460000000000003E-2</v>
      </c>
      <c r="N147" s="162">
        <f t="array" ref="N147">INDEX(1*disp[Ux],MATCH(1,($C147=disp[Case])*(N$7=disp[Node]),0))</f>
        <v>21.89</v>
      </c>
      <c r="O147" s="162">
        <f t="array" ref="O147">INDEX(1*disp[Uy],MATCH(1,($C147=disp[Case])*(O$7=disp[Node]),0))</f>
        <v>-3.1040000000000001</v>
      </c>
      <c r="P147" s="162">
        <f t="array" ref="P147">INDEX(1*disp[Uz],MATCH(1,($C147=disp[Case])*(P$7=disp[Node]),0))</f>
        <v>-4.8829999999999998E-2</v>
      </c>
      <c r="Q147" s="162">
        <f t="array" ref="Q147">INDEX(1000*disp[Rxx],MATCH(1,($C147=disp[Case])*(Q$7=disp[Node]),0))</f>
        <v>0.245</v>
      </c>
      <c r="R147" s="162">
        <f t="array" ref="R147">INDEX(1000*disp[Ryy],MATCH(1,($C147=disp[Case])*(R$7=disp[Node]),0))</f>
        <v>-0.66200000000000003</v>
      </c>
      <c r="S147" s="162">
        <f t="array" ref="S147">INDEX(1000*disp[Rzz],MATCH(1,($C147=disp[Case])*(S$7=disp[Node]),0))</f>
        <v>0.15890000000000001</v>
      </c>
      <c r="T147" s="162">
        <f t="array" ref="T147">INDEX(1000*disp[Rxx],MATCH(1,($C147=disp[Case])*(T$7=disp[Node]),0))</f>
        <v>-0.1532</v>
      </c>
      <c r="U147" s="162">
        <f t="array" ref="U147">INDEX(1000*disp[Ryy],MATCH(1,($C147=disp[Case])*(U$7=disp[Node]),0))</f>
        <v>-0.6087999999999999</v>
      </c>
      <c r="V147" s="162">
        <f t="array" ref="V147">INDEX(1000*disp[Rzz],MATCH(1,($C147=disp[Case])*(V$7=disp[Node]),0))</f>
        <v>0.12039999999999999</v>
      </c>
      <c r="W147" s="162">
        <f t="array" ref="W147">INDEX(1000*disp[Rxx],MATCH(1,($C147=disp[Case])*(W$7=disp[Node]),0))</f>
        <v>0.44860000000000011</v>
      </c>
      <c r="X147" s="162">
        <f t="array" ref="X147">INDEX(1000*disp[Ryy],MATCH(1,($C147=disp[Case])*(X$7=disp[Node]),0))</f>
        <v>-4.0340000000000007</v>
      </c>
      <c r="Y147" s="162">
        <f t="array" ref="Y147">INDEX(1000*disp[Rzz],MATCH(1,($C147=disp[Case])*(Y$7=disp[Node]),0))</f>
        <v>-0.28120000000000001</v>
      </c>
      <c r="Z147" s="162">
        <f t="array" ref="Z147">INDEX(1000*disp[Rxx],MATCH(1,($C147=disp[Case])*(Z$7=disp[Node]),0))</f>
        <v>-0.78939999999999999</v>
      </c>
      <c r="AA147" s="162">
        <f t="array" ref="AA147">INDEX(1000*disp[Ryy],MATCH(1,($C147=disp[Case])*(AA$7=disp[Node]),0))</f>
        <v>-2.7720000000000002</v>
      </c>
      <c r="AB147" s="162">
        <f t="array" ref="AB147">INDEX(1000*disp[Rzz],MATCH(1,($C147=disp[Case])*(AB$7=disp[Node]),0))</f>
        <v>3.6409999999999998E-2</v>
      </c>
    </row>
    <row r="148" spans="1:28" s="104" customFormat="1">
      <c r="A148" s="110" t="s">
        <v>218</v>
      </c>
      <c r="B148" s="110" t="s">
        <v>219</v>
      </c>
      <c r="C148" s="112" t="s">
        <v>406</v>
      </c>
      <c r="D148" s="111" t="s">
        <v>407</v>
      </c>
      <c r="E148" s="162">
        <f t="array" ref="E148">INDEX(1*disp[Ux],MATCH(1,($C148=disp[Case])*(E$7=disp[Node]),0))</f>
        <v>1.134E-12</v>
      </c>
      <c r="F148" s="162">
        <f t="array" ref="F148">INDEX(1*disp[Uy],MATCH(1,($C148=disp[Case])*(F$7=disp[Node]),0))</f>
        <v>-1.527E-9</v>
      </c>
      <c r="G148" s="162">
        <f t="array" ref="G148">INDEX(1*disp[Uz],MATCH(1,($C148=disp[Case])*(G$7=disp[Node]),0))</f>
        <v>-1.6490000000000001E-2</v>
      </c>
      <c r="H148" s="162">
        <f t="array" ref="H148">INDEX(1*disp[Ux],MATCH(1,($C148=disp[Case])*(H$7=disp[Node]),0))</f>
        <v>-16.91</v>
      </c>
      <c r="I148" s="162">
        <f t="array" ref="I148">INDEX(1*disp[Uy],MATCH(1,($C148=disp[Case])*(I$7=disp[Node]),0))</f>
        <v>-1.2190000000000001</v>
      </c>
      <c r="J148" s="162">
        <f t="array" ref="J148">INDEX(1*disp[Uz],MATCH(1,($C148=disp[Case])*(J$7=disp[Node]),0))</f>
        <v>-5.3939999999999988E-2</v>
      </c>
      <c r="K148" s="162">
        <f t="array" ref="K148">INDEX(1*disp[Ux],MATCH(1,($C148=disp[Case])*(K$7=disp[Node]),0))</f>
        <v>4.0410000000000004</v>
      </c>
      <c r="L148" s="162">
        <f t="array" ref="L148">INDEX(1*disp[Uy],MATCH(1,($C148=disp[Case])*(L$7=disp[Node]),0))</f>
        <v>1.5280000000000001E-9</v>
      </c>
      <c r="M148" s="162">
        <f t="array" ref="M148">INDEX(1*disp[Uz],MATCH(1,($C148=disp[Case])*(M$7=disp[Node]),0))</f>
        <v>-1.3939999999999999E-2</v>
      </c>
      <c r="N148" s="162">
        <f t="array" ref="N148">INDEX(1*disp[Ux],MATCH(1,($C148=disp[Case])*(N$7=disp[Node]),0))</f>
        <v>19.48</v>
      </c>
      <c r="O148" s="162">
        <f t="array" ref="O148">INDEX(1*disp[Uy],MATCH(1,($C148=disp[Case])*(O$7=disp[Node]),0))</f>
        <v>-0.54210000000000003</v>
      </c>
      <c r="P148" s="162">
        <f t="array" ref="P148">INDEX(1*disp[Uz],MATCH(1,($C148=disp[Case])*(P$7=disp[Node]),0))</f>
        <v>-4.4660000000000012E-2</v>
      </c>
      <c r="Q148" s="162">
        <f t="array" ref="Q148">INDEX(1000*disp[Rxx],MATCH(1,($C148=disp[Case])*(Q$7=disp[Node]),0))</f>
        <v>0.44920000000000004</v>
      </c>
      <c r="R148" s="162">
        <f t="array" ref="R148">INDEX(1000*disp[Ryy],MATCH(1,($C148=disp[Case])*(R$7=disp[Node]),0))</f>
        <v>0.45830000000000004</v>
      </c>
      <c r="S148" s="162">
        <f t="array" ref="S148">INDEX(1000*disp[Rzz],MATCH(1,($C148=disp[Case])*(S$7=disp[Node]),0))</f>
        <v>-0.3791000000000001</v>
      </c>
      <c r="T148" s="162">
        <f t="array" ref="T148">INDEX(1000*disp[Rxx],MATCH(1,($C148=disp[Case])*(T$7=disp[Node]),0))</f>
        <v>-0.1613</v>
      </c>
      <c r="U148" s="162">
        <f t="array" ref="U148">INDEX(1000*disp[Ryy],MATCH(1,($C148=disp[Case])*(U$7=disp[Node]),0))</f>
        <v>1.4400000000000002</v>
      </c>
      <c r="V148" s="162">
        <f t="array" ref="V148">INDEX(1000*disp[Rzz],MATCH(1,($C148=disp[Case])*(V$7=disp[Node]),0))</f>
        <v>-0.4758</v>
      </c>
      <c r="W148" s="162">
        <f t="array" ref="W148">INDEX(1000*disp[Rxx],MATCH(1,($C148=disp[Case])*(W$7=disp[Node]),0))</f>
        <v>0.25869999999999999</v>
      </c>
      <c r="X148" s="162">
        <f t="array" ref="X148">INDEX(1000*disp[Ryy],MATCH(1,($C148=disp[Case])*(X$7=disp[Node]),0))</f>
        <v>-0.1275</v>
      </c>
      <c r="Y148" s="162">
        <f t="array" ref="Y148">INDEX(1000*disp[Rzz],MATCH(1,($C148=disp[Case])*(Y$7=disp[Node]),0))</f>
        <v>0.40670000000000001</v>
      </c>
      <c r="Z148" s="162">
        <f t="array" ref="Z148">INDEX(1000*disp[Rxx],MATCH(1,($C148=disp[Case])*(Z$7=disp[Node]),0))</f>
        <v>-0.1101</v>
      </c>
      <c r="AA148" s="162">
        <f t="array" ref="AA148">INDEX(1000*disp[Ryy],MATCH(1,($C148=disp[Case])*(AA$7=disp[Node]),0))</f>
        <v>-0.73</v>
      </c>
      <c r="AB148" s="162">
        <f t="array" ref="AB148">INDEX(1000*disp[Rzz],MATCH(1,($C148=disp[Case])*(AB$7=disp[Node]),0))</f>
        <v>0.47330000000000011</v>
      </c>
    </row>
    <row r="149" spans="1:28" s="104" customFormat="1">
      <c r="A149" s="110" t="s">
        <v>218</v>
      </c>
      <c r="B149" s="110" t="s">
        <v>219</v>
      </c>
      <c r="C149" s="112" t="s">
        <v>408</v>
      </c>
      <c r="D149" s="131" t="s">
        <v>409</v>
      </c>
      <c r="E149" s="162">
        <f t="array" ref="E149">INDEX(1*disp[Ux],MATCH(1,($C149=disp[Case])*(E$7=disp[Node]),0))</f>
        <v>-3.1469999999999998E-12</v>
      </c>
      <c r="F149" s="162">
        <f t="array" ref="F149">INDEX(1*disp[Uy],MATCH(1,($C149=disp[Case])*(F$7=disp[Node]),0))</f>
        <v>1.026E-9</v>
      </c>
      <c r="G149" s="162">
        <f t="array" ref="G149">INDEX(1*disp[Uz],MATCH(1,($C149=disp[Case])*(G$7=disp[Node]),0))</f>
        <v>-4.9349999999999998E-2</v>
      </c>
      <c r="H149" s="162">
        <f t="array" ref="H149">INDEX(1*disp[Ux],MATCH(1,($C149=disp[Case])*(H$7=disp[Node]),0))</f>
        <v>15.92</v>
      </c>
      <c r="I149" s="162">
        <f t="array" ref="I149">INDEX(1*disp[Uy],MATCH(1,($C149=disp[Case])*(I$7=disp[Node]),0))</f>
        <v>-0.27479999999999999</v>
      </c>
      <c r="J149" s="162">
        <f t="array" ref="J149">INDEX(1*disp[Uz],MATCH(1,($C149=disp[Case])*(J$7=disp[Node]),0))</f>
        <v>-1.452E-2</v>
      </c>
      <c r="K149" s="162">
        <f t="array" ref="K149">INDEX(1*disp[Ux],MATCH(1,($C149=disp[Case])*(K$7=disp[Node]),0))</f>
        <v>38.909999999999997</v>
      </c>
      <c r="L149" s="162">
        <f t="array" ref="L149">INDEX(1*disp[Uy],MATCH(1,($C149=disp[Case])*(L$7=disp[Node]),0))</f>
        <v>-1.026E-9</v>
      </c>
      <c r="M149" s="162">
        <f t="array" ref="M149">INDEX(1*disp[Uz],MATCH(1,($C149=disp[Case])*(M$7=disp[Node]),0))</f>
        <v>-6.0329999999999988E-2</v>
      </c>
      <c r="N149" s="162">
        <f t="array" ref="N149">INDEX(1*disp[Ux],MATCH(1,($C149=disp[Case])*(N$7=disp[Node]),0))</f>
        <v>24</v>
      </c>
      <c r="O149" s="162">
        <f t="array" ref="O149">INDEX(1*disp[Uy],MATCH(1,($C149=disp[Case])*(O$7=disp[Node]),0))</f>
        <v>-2.1120000000000001</v>
      </c>
      <c r="P149" s="162">
        <f t="array" ref="P149">INDEX(1*disp[Uz],MATCH(1,($C149=disp[Case])*(P$7=disp[Node]),0))</f>
        <v>-3.117E-2</v>
      </c>
      <c r="Q149" s="162">
        <f t="array" ref="Q149">INDEX(1000*disp[Rxx],MATCH(1,($C149=disp[Case])*(Q$7=disp[Node]),0))</f>
        <v>2.6420000000000003E-2</v>
      </c>
      <c r="R149" s="162">
        <f t="array" ref="R149">INDEX(1000*disp[Ryy],MATCH(1,($C149=disp[Case])*(R$7=disp[Node]),0))</f>
        <v>1.0009999999999999</v>
      </c>
      <c r="S149" s="162">
        <f t="array" ref="S149">INDEX(1000*disp[Rzz],MATCH(1,($C149=disp[Case])*(S$7=disp[Node]),0))</f>
        <v>0.4587</v>
      </c>
      <c r="T149" s="162">
        <f t="array" ref="T149">INDEX(1000*disp[Rxx],MATCH(1,($C149=disp[Case])*(T$7=disp[Node]),0))</f>
        <v>-0.25980000000000003</v>
      </c>
      <c r="U149" s="162">
        <f t="array" ref="U149">INDEX(1000*disp[Ryy],MATCH(1,($C149=disp[Case])*(U$7=disp[Node]),0))</f>
        <v>0.17229999999999998</v>
      </c>
      <c r="V149" s="162">
        <f t="array" ref="V149">INDEX(1000*disp[Rzz],MATCH(1,($C149=disp[Case])*(V$7=disp[Node]),0))</f>
        <v>0.38</v>
      </c>
      <c r="W149" s="162">
        <f t="array" ref="W149">INDEX(1000*disp[Rxx],MATCH(1,($C149=disp[Case])*(W$7=disp[Node]),0))</f>
        <v>0.37190000000000001</v>
      </c>
      <c r="X149" s="162">
        <f t="array" ref="X149">INDEX(1000*disp[Ryy],MATCH(1,($C149=disp[Case])*(X$7=disp[Node]),0))</f>
        <v>-1.8129999999999999</v>
      </c>
      <c r="Y149" s="162">
        <f t="array" ref="Y149">INDEX(1000*disp[Rzz],MATCH(1,($C149=disp[Case])*(Y$7=disp[Node]),0))</f>
        <v>-0.5615</v>
      </c>
      <c r="Z149" s="162">
        <f t="array" ref="Z149">INDEX(1000*disp[Rxx],MATCH(1,($C149=disp[Case])*(Z$7=disp[Node]),0))</f>
        <v>-0.50929999999999997</v>
      </c>
      <c r="AA149" s="162">
        <f t="array" ref="AA149">INDEX(1000*disp[Ryy],MATCH(1,($C149=disp[Case])*(AA$7=disp[Node]),0))</f>
        <v>-1.3</v>
      </c>
      <c r="AB149" s="162">
        <f t="array" ref="AB149">INDEX(1000*disp[Rzz],MATCH(1,($C149=disp[Case])*(AB$7=disp[Node]),0))</f>
        <v>-0.3145</v>
      </c>
    </row>
    <row r="150" spans="1:28" s="104" customFormat="1">
      <c r="A150" s="110"/>
      <c r="B150" s="110"/>
      <c r="C150" s="112"/>
      <c r="D150" s="131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</row>
    <row r="151" spans="1:28" s="104" customFormat="1">
      <c r="A151" s="113" t="s">
        <v>237</v>
      </c>
      <c r="B151" s="113" t="s">
        <v>100</v>
      </c>
      <c r="C151" s="114" t="s">
        <v>1</v>
      </c>
      <c r="D151" s="115" t="str">
        <f t="shared" ref="D151:AB151" si="0">D9</f>
        <v>Permanent (upperbound)</v>
      </c>
      <c r="E151" s="167">
        <f t="shared" si="0"/>
        <v>-5.4889999999999997E-12</v>
      </c>
      <c r="F151" s="167">
        <f t="shared" si="0"/>
        <v>-1.6899999999999999E-7</v>
      </c>
      <c r="G151" s="167">
        <f t="shared" si="0"/>
        <v>-0.25740000000000002</v>
      </c>
      <c r="H151" s="167">
        <f t="shared" si="0"/>
        <v>-7.8719999999999998E-2</v>
      </c>
      <c r="I151" s="167">
        <f t="shared" si="0"/>
        <v>-10.82</v>
      </c>
      <c r="J151" s="167">
        <f t="shared" si="0"/>
        <v>-0.2576</v>
      </c>
      <c r="K151" s="167">
        <f t="shared" si="0"/>
        <v>137.9</v>
      </c>
      <c r="L151" s="167">
        <f t="shared" si="0"/>
        <v>-1.4460000000000001E-7</v>
      </c>
      <c r="M151" s="167">
        <f t="shared" si="0"/>
        <v>-0.25740000000000002</v>
      </c>
      <c r="N151" s="167">
        <f t="shared" si="0"/>
        <v>138</v>
      </c>
      <c r="O151" s="167">
        <f t="shared" si="0"/>
        <v>-10.82</v>
      </c>
      <c r="P151" s="167">
        <f t="shared" si="0"/>
        <v>-0.2576</v>
      </c>
      <c r="Q151" s="167">
        <f t="shared" si="0"/>
        <v>2.2959999999999998</v>
      </c>
      <c r="R151" s="167">
        <f t="shared" si="0"/>
        <v>7.2459999999999987</v>
      </c>
      <c r="S151" s="167">
        <f t="shared" si="0"/>
        <v>0.31780000000000003</v>
      </c>
      <c r="T151" s="167">
        <f t="shared" si="0"/>
        <v>-2.2950000000000004</v>
      </c>
      <c r="U151" s="167">
        <f t="shared" si="0"/>
        <v>7.2519999999999998</v>
      </c>
      <c r="V151" s="167">
        <f t="shared" si="0"/>
        <v>-0.32110000000000011</v>
      </c>
      <c r="W151" s="167">
        <f t="shared" si="0"/>
        <v>2.2959999999999998</v>
      </c>
      <c r="X151" s="167">
        <f t="shared" si="0"/>
        <v>-7.2469999999999999</v>
      </c>
      <c r="Y151" s="167">
        <f t="shared" si="0"/>
        <v>-0.3175</v>
      </c>
      <c r="Z151" s="167">
        <f t="shared" si="0"/>
        <v>-2.294</v>
      </c>
      <c r="AA151" s="167">
        <f t="shared" si="0"/>
        <v>-7.2519999999999998</v>
      </c>
      <c r="AB151" s="167">
        <f t="shared" si="0"/>
        <v>0.32100000000000001</v>
      </c>
    </row>
    <row r="152" spans="1:28" s="104" customFormat="1">
      <c r="A152" s="113" t="s">
        <v>237</v>
      </c>
      <c r="B152" s="113" t="s">
        <v>100</v>
      </c>
      <c r="C152" s="114" t="s">
        <v>2</v>
      </c>
      <c r="D152" s="115" t="str">
        <f t="shared" ref="D152:AB152" si="1">D10</f>
        <v>Permanent (lowerbound)</v>
      </c>
      <c r="E152" s="167">
        <f t="shared" si="1"/>
        <v>-5.3889999999999989E-12</v>
      </c>
      <c r="F152" s="167">
        <f t="shared" si="1"/>
        <v>-1.6089999999999999E-7</v>
      </c>
      <c r="G152" s="167">
        <f t="shared" si="1"/>
        <v>-0.24879999999999999</v>
      </c>
      <c r="H152" s="167">
        <f t="shared" si="1"/>
        <v>-7.8670000000000004E-2</v>
      </c>
      <c r="I152" s="167">
        <f t="shared" si="1"/>
        <v>-10.47</v>
      </c>
      <c r="J152" s="167">
        <f t="shared" si="1"/>
        <v>-0.249</v>
      </c>
      <c r="K152" s="167">
        <f t="shared" si="1"/>
        <v>133.4</v>
      </c>
      <c r="L152" s="167">
        <f t="shared" si="1"/>
        <v>-1.377E-7</v>
      </c>
      <c r="M152" s="167">
        <f t="shared" si="1"/>
        <v>-0.24879999999999999</v>
      </c>
      <c r="N152" s="167">
        <f t="shared" si="1"/>
        <v>133.5</v>
      </c>
      <c r="O152" s="167">
        <f t="shared" si="1"/>
        <v>-10.47</v>
      </c>
      <c r="P152" s="167">
        <f t="shared" si="1"/>
        <v>-0.249</v>
      </c>
      <c r="Q152" s="167">
        <f t="shared" si="1"/>
        <v>2.2230000000000003</v>
      </c>
      <c r="R152" s="167">
        <f t="shared" si="1"/>
        <v>7.0079999999999982</v>
      </c>
      <c r="S152" s="167">
        <f t="shared" si="1"/>
        <v>0.30980000000000002</v>
      </c>
      <c r="T152" s="167">
        <f t="shared" si="1"/>
        <v>-2.222</v>
      </c>
      <c r="U152" s="167">
        <f t="shared" si="1"/>
        <v>7.0140000000000002</v>
      </c>
      <c r="V152" s="167">
        <f t="shared" si="1"/>
        <v>-0.31310000000000004</v>
      </c>
      <c r="W152" s="167">
        <f t="shared" si="1"/>
        <v>2.2239999999999998</v>
      </c>
      <c r="X152" s="167">
        <f t="shared" si="1"/>
        <v>-7.0089999999999995</v>
      </c>
      <c r="Y152" s="167">
        <f t="shared" si="1"/>
        <v>-0.3095</v>
      </c>
      <c r="Z152" s="167">
        <f t="shared" si="1"/>
        <v>-2.222</v>
      </c>
      <c r="AA152" s="167">
        <f t="shared" si="1"/>
        <v>-7.0140000000000002</v>
      </c>
      <c r="AB152" s="167">
        <f t="shared" si="1"/>
        <v>0.313</v>
      </c>
    </row>
    <row r="153" spans="1:28" s="104" customFormat="1">
      <c r="A153" s="113" t="s">
        <v>237</v>
      </c>
      <c r="B153" s="113" t="s">
        <v>410</v>
      </c>
      <c r="C153" s="114" t="s">
        <v>1</v>
      </c>
      <c r="D153" s="115" t="s">
        <v>411</v>
      </c>
      <c r="E153" s="167">
        <f t="shared" ref="E153:AB153" si="2">E11+E12+E13</f>
        <v>-3.6540000000000012E-12</v>
      </c>
      <c r="F153" s="167">
        <f t="shared" si="2"/>
        <v>-1.298E-11</v>
      </c>
      <c r="G153" s="167">
        <f t="shared" si="2"/>
        <v>-7.6021000000000005E-2</v>
      </c>
      <c r="H153" s="167">
        <f t="shared" si="2"/>
        <v>-7.7761940000000002E-2</v>
      </c>
      <c r="I153" s="167">
        <f t="shared" si="2"/>
        <v>-3.5937999999999999</v>
      </c>
      <c r="J153" s="167">
        <f t="shared" si="2"/>
        <v>-7.6211000000000001E-2</v>
      </c>
      <c r="K153" s="167">
        <f t="shared" si="2"/>
        <v>43.226999999999997</v>
      </c>
      <c r="L153" s="167">
        <f t="shared" si="2"/>
        <v>1.3079E-11</v>
      </c>
      <c r="M153" s="167">
        <f t="shared" si="2"/>
        <v>-7.6019000000000003E-2</v>
      </c>
      <c r="N153" s="167">
        <f>N11+N12+N13</f>
        <v>43.305</v>
      </c>
      <c r="O153" s="167">
        <f t="shared" si="2"/>
        <v>-3.5935000000000001</v>
      </c>
      <c r="P153" s="167">
        <f t="shared" si="2"/>
        <v>-7.6208999999999999E-2</v>
      </c>
      <c r="Q153" s="167">
        <f t="shared" si="2"/>
        <v>0.76938000000000017</v>
      </c>
      <c r="R153" s="167">
        <f t="shared" si="2"/>
        <v>2.2488999999999999</v>
      </c>
      <c r="S153" s="167">
        <f t="shared" si="2"/>
        <v>0.149011</v>
      </c>
      <c r="T153" s="167">
        <f t="shared" si="2"/>
        <v>-0.76778000000000013</v>
      </c>
      <c r="U153" s="167">
        <f t="shared" si="2"/>
        <v>2.2547000000000001</v>
      </c>
      <c r="V153" s="167">
        <f t="shared" si="2"/>
        <v>-0.15240899999999999</v>
      </c>
      <c r="W153" s="167">
        <f t="shared" si="2"/>
        <v>0.76932000000000011</v>
      </c>
      <c r="X153" s="167">
        <f t="shared" si="2"/>
        <v>-2.2491000000000003</v>
      </c>
      <c r="Y153" s="167">
        <f t="shared" si="2"/>
        <v>-0.148892</v>
      </c>
      <c r="Z153" s="167">
        <f t="shared" si="2"/>
        <v>-0.76773000000000013</v>
      </c>
      <c r="AA153" s="167">
        <f t="shared" si="2"/>
        <v>-2.2549999999999999</v>
      </c>
      <c r="AB153" s="167">
        <f t="shared" si="2"/>
        <v>0.15240399999999998</v>
      </c>
    </row>
    <row r="154" spans="1:28" s="104" customFormat="1">
      <c r="A154" s="113" t="s">
        <v>237</v>
      </c>
      <c r="B154" s="113" t="s">
        <v>410</v>
      </c>
      <c r="C154" s="114" t="s">
        <v>2</v>
      </c>
      <c r="D154" s="115" t="s">
        <v>412</v>
      </c>
      <c r="E154" s="167">
        <f t="shared" ref="E154:AB154" si="3">+E11+E12+E14</f>
        <v>-6.9200000000000008E-13</v>
      </c>
      <c r="F154" s="167">
        <f t="shared" si="3"/>
        <v>-1.1004E-11</v>
      </c>
      <c r="G154" s="167">
        <f t="shared" si="3"/>
        <v>-6.3711000000000004E-2</v>
      </c>
      <c r="H154" s="167">
        <f t="shared" si="3"/>
        <v>-7.7795139999999999E-2</v>
      </c>
      <c r="I154" s="167">
        <f t="shared" si="3"/>
        <v>-2.9808000000000003</v>
      </c>
      <c r="J154" s="167">
        <f t="shared" si="3"/>
        <v>-6.3900999999999999E-2</v>
      </c>
      <c r="K154" s="167">
        <f t="shared" si="3"/>
        <v>36.226999999999997</v>
      </c>
      <c r="L154" s="167">
        <f t="shared" si="3"/>
        <v>1.1133E-11</v>
      </c>
      <c r="M154" s="167">
        <f t="shared" si="3"/>
        <v>-6.3709000000000002E-2</v>
      </c>
      <c r="N154" s="167">
        <f t="shared" si="3"/>
        <v>36.305</v>
      </c>
      <c r="O154" s="167">
        <f t="shared" si="3"/>
        <v>-2.9805000000000001</v>
      </c>
      <c r="P154" s="167">
        <f t="shared" si="3"/>
        <v>-6.3898999999999997E-2</v>
      </c>
      <c r="Q154" s="167">
        <f t="shared" si="3"/>
        <v>0.63978000000000002</v>
      </c>
      <c r="R154" s="167">
        <f t="shared" si="3"/>
        <v>1.8859000000000001</v>
      </c>
      <c r="S154" s="167">
        <f t="shared" si="3"/>
        <v>0.12376100000000001</v>
      </c>
      <c r="T154" s="167">
        <f t="shared" si="3"/>
        <v>-0.63818000000000008</v>
      </c>
      <c r="U154" s="167">
        <f t="shared" si="3"/>
        <v>1.8917000000000002</v>
      </c>
      <c r="V154" s="167">
        <f t="shared" si="3"/>
        <v>-0.127139</v>
      </c>
      <c r="W154" s="167">
        <f t="shared" si="3"/>
        <v>0.63962000000000008</v>
      </c>
      <c r="X154" s="167">
        <f t="shared" si="3"/>
        <v>-1.8861000000000001</v>
      </c>
      <c r="Y154" s="167">
        <f t="shared" si="3"/>
        <v>-0.123712</v>
      </c>
      <c r="Z154" s="167">
        <f t="shared" si="3"/>
        <v>-0.63813000000000009</v>
      </c>
      <c r="AA154" s="167">
        <f t="shared" si="3"/>
        <v>-1.8920000000000001</v>
      </c>
      <c r="AB154" s="167">
        <f t="shared" si="3"/>
        <v>0.12714399999999998</v>
      </c>
    </row>
    <row r="155" spans="1:28">
      <c r="A155" s="113" t="s">
        <v>237</v>
      </c>
      <c r="B155" s="113" t="s">
        <v>86</v>
      </c>
      <c r="C155" s="116" t="s">
        <v>413</v>
      </c>
      <c r="D155" s="116" t="s">
        <v>238</v>
      </c>
      <c r="E155" s="167">
        <f t="array" ref="E155">MAX(ABS(E16:E25))</f>
        <v>4.6030000000000001E-2</v>
      </c>
      <c r="F155" s="167">
        <f t="array" ref="F155">MAX(ABS(F16:F25))</f>
        <v>4.147E-2</v>
      </c>
      <c r="G155" s="167">
        <f t="array" ref="G155">MAX(ABS(G16:G25))</f>
        <v>3.739E-2</v>
      </c>
      <c r="H155" s="167">
        <f t="array" ref="H155">MAX(ABS(H16:H25))</f>
        <v>31.67</v>
      </c>
      <c r="I155" s="167">
        <f t="array" ref="I155">MAX(ABS(I16:I25))</f>
        <v>11.07</v>
      </c>
      <c r="J155" s="167">
        <f t="array" ref="J155">MAX(ABS(J16:J25))</f>
        <v>3.739E-2</v>
      </c>
      <c r="K155" s="167">
        <f t="array" ref="K155">MAX(ABS(K16:K25))</f>
        <v>37.85</v>
      </c>
      <c r="L155" s="167">
        <f t="array" ref="L155">MAX(ABS(L16:L25))</f>
        <v>4.147E-2</v>
      </c>
      <c r="M155" s="167">
        <f t="array" ref="M155">MAX(ABS(M16:M25))</f>
        <v>3.739E-2</v>
      </c>
      <c r="N155" s="167">
        <f t="array" ref="N155">MAX(ABS(N16:N25))</f>
        <v>12.13</v>
      </c>
      <c r="O155" s="167">
        <f t="array" ref="O155">MAX(ABS(O16:O25))</f>
        <v>11.07</v>
      </c>
      <c r="P155" s="167">
        <f t="array" ref="P155">MAX(ABS(P16:P25))</f>
        <v>3.739E-2</v>
      </c>
      <c r="Q155" s="167">
        <f t="array" ref="Q155">MAX(ABS(Q16:Q25))</f>
        <v>2.4459999999999997</v>
      </c>
      <c r="R155" s="167">
        <f t="array" ref="R155">MAX(ABS(R16:R25))</f>
        <v>1.3439999999999999</v>
      </c>
      <c r="S155" s="167">
        <f t="array" ref="S155">MAX(ABS(S16:S25))</f>
        <v>1.639</v>
      </c>
      <c r="T155" s="167">
        <f t="array" ref="T155">MAX(ABS(T16:T25))</f>
        <v>0.2979</v>
      </c>
      <c r="U155" s="167">
        <f t="array" ref="U155">MAX(ABS(U16:U25))</f>
        <v>0.74639999999999995</v>
      </c>
      <c r="V155" s="167">
        <f t="array" ref="V155">MAX(ABS(V16:V25))</f>
        <v>1.08</v>
      </c>
      <c r="W155" s="167">
        <f t="array" ref="W155">MAX(ABS(W16:W25))</f>
        <v>2.4450000000000003</v>
      </c>
      <c r="X155" s="167">
        <f t="array" ref="X155">MAX(ABS(X16:X25))</f>
        <v>0.74929999999999997</v>
      </c>
      <c r="Y155" s="167">
        <f t="array" ref="Y155">MAX(ABS(Y16:Y25))</f>
        <v>1.639</v>
      </c>
      <c r="Z155" s="167">
        <f t="array" ref="Z155">MAX(ABS(Z16:Z25))</f>
        <v>0.20860000000000001</v>
      </c>
      <c r="AA155" s="167">
        <f t="array" ref="AA155">MAX(ABS(AA16:AA25))</f>
        <v>0.74639999999999995</v>
      </c>
      <c r="AB155" s="167">
        <f t="array" ref="AB155">MAX(ABS(AB16:AB25))</f>
        <v>1.081</v>
      </c>
    </row>
    <row r="156" spans="1:28">
      <c r="A156" s="113" t="s">
        <v>237</v>
      </c>
      <c r="B156" s="113" t="s">
        <v>116</v>
      </c>
      <c r="C156" s="116" t="s">
        <v>413</v>
      </c>
      <c r="D156" s="116" t="s">
        <v>239</v>
      </c>
      <c r="E156" s="167">
        <f t="array" ref="E156">MAX(ABS(E26:E35))</f>
        <v>4.6030000000000001E-2</v>
      </c>
      <c r="F156" s="167">
        <f t="array" ref="F156">MAX(ABS(F26:F35))</f>
        <v>2.7689999999999999E-2</v>
      </c>
      <c r="G156" s="167">
        <f t="array" ref="G156">MAX(ABS(G26:G35))</f>
        <v>2.4979999999999999E-2</v>
      </c>
      <c r="H156" s="167">
        <f t="array" ref="H156">MAX(ABS(H26:H35))</f>
        <v>21.14</v>
      </c>
      <c r="I156" s="167">
        <f t="array" ref="I156">MAX(ABS(I26:I35))</f>
        <v>7.3920000000000003</v>
      </c>
      <c r="J156" s="167">
        <f t="array" ref="J156">MAX(ABS(J26:J35))</f>
        <v>2.4979999999999999E-2</v>
      </c>
      <c r="K156" s="167">
        <f t="array" ref="K156">MAX(ABS(K26:K35))</f>
        <v>25.28</v>
      </c>
      <c r="L156" s="167">
        <f t="array" ref="L156">MAX(ABS(L26:L35))</f>
        <v>2.7689999999999999E-2</v>
      </c>
      <c r="M156" s="167">
        <f t="array" ref="M156">MAX(ABS(M26:M35))</f>
        <v>2.4979999999999999E-2</v>
      </c>
      <c r="N156" s="167">
        <f t="array" ref="N156">MAX(ABS(N26:N35))</f>
        <v>12.14</v>
      </c>
      <c r="O156" s="167">
        <f t="array" ref="O156">MAX(ABS(O26:O35))</f>
        <v>7.39</v>
      </c>
      <c r="P156" s="167">
        <f t="array" ref="P156">MAX(ABS(P26:P35))</f>
        <v>2.4979999999999999E-2</v>
      </c>
      <c r="Q156" s="167">
        <f t="array" ref="Q156">MAX(ABS(Q26:Q35))</f>
        <v>1.633</v>
      </c>
      <c r="R156" s="167">
        <f t="array" ref="R156">MAX(ABS(R26:R35))</f>
        <v>1.004</v>
      </c>
      <c r="S156" s="167">
        <f t="array" ref="S156">MAX(ABS(S26:S35))</f>
        <v>1.0939999999999999</v>
      </c>
      <c r="T156" s="167">
        <f t="array" ref="T156">MAX(ABS(T26:T35))</f>
        <v>0.22450000000000001</v>
      </c>
      <c r="U156" s="167">
        <f t="array" ref="U156">MAX(ABS(U26:U35))</f>
        <v>0.67489999999999994</v>
      </c>
      <c r="V156" s="167">
        <f t="array" ref="V156">MAX(ABS(V26:V35))</f>
        <v>0.72120000000000006</v>
      </c>
      <c r="W156" s="167">
        <f t="array" ref="W156">MAX(ABS(W26:W35))</f>
        <v>1.633</v>
      </c>
      <c r="X156" s="167">
        <f t="array" ref="X156">MAX(ABS(X26:X35))</f>
        <v>0.6198999999999999</v>
      </c>
      <c r="Y156" s="167">
        <f t="array" ref="Y156">MAX(ABS(Y26:Y35))</f>
        <v>1.0939999999999999</v>
      </c>
      <c r="Z156" s="167">
        <f t="array" ref="Z156">MAX(ABS(Z26:Z35))</f>
        <v>0.19969999999999999</v>
      </c>
      <c r="AA156" s="167">
        <f t="array" ref="AA156">MAX(ABS(AA26:AA35))</f>
        <v>0.49880000000000008</v>
      </c>
      <c r="AB156" s="167">
        <f t="array" ref="AB156">MAX(ABS(AB26:AB35))</f>
        <v>0.72129999999999994</v>
      </c>
    </row>
    <row r="157" spans="1:28">
      <c r="A157" s="113" t="s">
        <v>237</v>
      </c>
      <c r="B157" s="113" t="s">
        <v>129</v>
      </c>
      <c r="C157" s="116" t="s">
        <v>1</v>
      </c>
      <c r="D157" s="116" t="s">
        <v>414</v>
      </c>
      <c r="E157" s="167">
        <f t="shared" ref="E157:AB157" si="4">MAX(E37:E124)</f>
        <v>2.921000000000001E-12</v>
      </c>
      <c r="F157" s="167">
        <f t="shared" si="4"/>
        <v>9.601E-11</v>
      </c>
      <c r="G157" s="167">
        <f t="shared" si="4"/>
        <v>3.5200000000000002E-5</v>
      </c>
      <c r="H157" s="167">
        <f t="shared" si="4"/>
        <v>8.5510000000000002</v>
      </c>
      <c r="I157" s="167">
        <f t="shared" si="4"/>
        <v>16.399999999999999</v>
      </c>
      <c r="J157" s="167">
        <f t="shared" si="4"/>
        <v>4.3319999999999999E-7</v>
      </c>
      <c r="K157" s="167">
        <f t="shared" si="4"/>
        <v>205.8</v>
      </c>
      <c r="L157" s="167">
        <f t="shared" si="4"/>
        <v>7.5890000000000009E-11</v>
      </c>
      <c r="M157" s="167">
        <f t="shared" si="4"/>
        <v>4.3440000000000003E-7</v>
      </c>
      <c r="N157" s="167">
        <f>MAX(N37:N124)</f>
        <v>199.4</v>
      </c>
      <c r="O157" s="167">
        <f t="shared" si="4"/>
        <v>16.399999999999999</v>
      </c>
      <c r="P157" s="167">
        <f t="shared" si="4"/>
        <v>3.523E-5</v>
      </c>
      <c r="Q157" s="167">
        <f t="shared" si="4"/>
        <v>0.68670000000000009</v>
      </c>
      <c r="R157" s="167">
        <f t="shared" si="4"/>
        <v>1.1869999999999998</v>
      </c>
      <c r="S157" s="167">
        <f t="shared" si="4"/>
        <v>0.22540000000000002</v>
      </c>
      <c r="T157" s="167">
        <f t="shared" si="4"/>
        <v>1.306</v>
      </c>
      <c r="U157" s="167">
        <f t="shared" si="4"/>
        <v>1.1869999999999998</v>
      </c>
      <c r="V157" s="167">
        <f t="shared" si="4"/>
        <v>0.44419999999999998</v>
      </c>
      <c r="W157" s="167">
        <f t="shared" si="4"/>
        <v>0.6865</v>
      </c>
      <c r="X157" s="167">
        <f t="shared" si="4"/>
        <v>1.121</v>
      </c>
      <c r="Y157" s="167">
        <f t="shared" si="4"/>
        <v>0.44359999999999999</v>
      </c>
      <c r="Z157" s="167">
        <f t="shared" si="4"/>
        <v>1.3029999999999999</v>
      </c>
      <c r="AA157" s="167">
        <f t="shared" si="4"/>
        <v>1.121</v>
      </c>
      <c r="AB157" s="167">
        <f t="shared" si="4"/>
        <v>0.22469999999999998</v>
      </c>
    </row>
    <row r="158" spans="1:28">
      <c r="A158" s="113" t="s">
        <v>237</v>
      </c>
      <c r="B158" s="113" t="s">
        <v>129</v>
      </c>
      <c r="C158" s="116" t="s">
        <v>2</v>
      </c>
      <c r="D158" s="116" t="s">
        <v>415</v>
      </c>
      <c r="E158" s="167">
        <f t="shared" ref="E158:AB158" si="5">MIN(E37:E124)</f>
        <v>-1.3540000000000001E-12</v>
      </c>
      <c r="F158" s="167">
        <f t="shared" si="5"/>
        <v>-7.5410000000000001E-11</v>
      </c>
      <c r="G158" s="167">
        <f t="shared" si="5"/>
        <v>-4.3440000000000003E-7</v>
      </c>
      <c r="H158" s="167">
        <f t="shared" si="5"/>
        <v>-8.386000000000001</v>
      </c>
      <c r="I158" s="167">
        <f t="shared" si="5"/>
        <v>-15.89</v>
      </c>
      <c r="J158" s="167">
        <f t="shared" si="5"/>
        <v>-3.5200000000000002E-5</v>
      </c>
      <c r="K158" s="167">
        <f t="shared" si="5"/>
        <v>-188.7</v>
      </c>
      <c r="L158" s="167">
        <f t="shared" si="5"/>
        <v>-9.521E-11</v>
      </c>
      <c r="M158" s="167">
        <f t="shared" si="5"/>
        <v>-3.523E-5</v>
      </c>
      <c r="N158" s="167">
        <f>MIN(N37:N124)</f>
        <v>-188.7</v>
      </c>
      <c r="O158" s="167">
        <f t="shared" si="5"/>
        <v>-15.89</v>
      </c>
      <c r="P158" s="167">
        <f t="shared" si="5"/>
        <v>-4.3319999999999999E-7</v>
      </c>
      <c r="Q158" s="167">
        <f t="shared" si="5"/>
        <v>-1.3029999999999999</v>
      </c>
      <c r="R158" s="167">
        <f t="shared" si="5"/>
        <v>-1.1199999999999999</v>
      </c>
      <c r="S158" s="167">
        <f t="shared" si="5"/>
        <v>-0.4425</v>
      </c>
      <c r="T158" s="167">
        <f t="shared" si="5"/>
        <v>-0.6866000000000001</v>
      </c>
      <c r="U158" s="167">
        <f t="shared" si="5"/>
        <v>-1.1199999999999999</v>
      </c>
      <c r="V158" s="167">
        <f t="shared" si="5"/>
        <v>-0.22130000000000002</v>
      </c>
      <c r="W158" s="167">
        <f t="shared" si="5"/>
        <v>-1.3029999999999999</v>
      </c>
      <c r="X158" s="167">
        <f t="shared" si="5"/>
        <v>-1.1879999999999999</v>
      </c>
      <c r="Y158" s="167">
        <f t="shared" si="5"/>
        <v>-0.22540000000000002</v>
      </c>
      <c r="Z158" s="167">
        <f t="shared" si="5"/>
        <v>-0.6866000000000001</v>
      </c>
      <c r="AA158" s="167">
        <f t="shared" si="5"/>
        <v>-1.1879999999999999</v>
      </c>
      <c r="AB158" s="167">
        <f t="shared" si="5"/>
        <v>-0.44409999999999999</v>
      </c>
    </row>
    <row r="159" spans="1:28" s="104" customFormat="1">
      <c r="A159" s="113" t="s">
        <v>237</v>
      </c>
      <c r="B159" s="113" t="s">
        <v>219</v>
      </c>
      <c r="C159" s="116" t="s">
        <v>1</v>
      </c>
      <c r="D159" s="115" t="s">
        <v>242</v>
      </c>
      <c r="E159" s="167">
        <f t="shared" ref="E159:AB159" si="6">MAX(E126:E149)</f>
        <v>1.256E-11</v>
      </c>
      <c r="F159" s="167">
        <f t="shared" si="6"/>
        <v>6.836E-9</v>
      </c>
      <c r="G159" s="167">
        <f t="shared" si="6"/>
        <v>-1.8560000000000001E-4</v>
      </c>
      <c r="H159" s="167">
        <f t="shared" si="6"/>
        <v>20.7</v>
      </c>
      <c r="I159" s="167">
        <f t="shared" si="6"/>
        <v>-4.5920000000000002E-2</v>
      </c>
      <c r="J159" s="167">
        <f t="shared" si="6"/>
        <v>-5.7949999999999999E-5</v>
      </c>
      <c r="K159" s="167">
        <f t="shared" si="6"/>
        <v>54.6</v>
      </c>
      <c r="L159" s="167">
        <f t="shared" si="6"/>
        <v>6.7220000000000014E-9</v>
      </c>
      <c r="M159" s="167">
        <f t="shared" si="6"/>
        <v>-3.5509999999999999E-3</v>
      </c>
      <c r="N159" s="167">
        <f t="shared" si="6"/>
        <v>44.58</v>
      </c>
      <c r="O159" s="167">
        <f t="shared" si="6"/>
        <v>-0.18390000000000001</v>
      </c>
      <c r="P159" s="167">
        <f t="shared" si="6"/>
        <v>-5.679E-3</v>
      </c>
      <c r="Q159" s="167">
        <f t="shared" si="6"/>
        <v>1.5469999999999999</v>
      </c>
      <c r="R159" s="167">
        <f t="shared" si="6"/>
        <v>4.0330000000000004</v>
      </c>
      <c r="S159" s="167">
        <f t="shared" si="6"/>
        <v>0.5616000000000001</v>
      </c>
      <c r="T159" s="167">
        <f t="shared" si="6"/>
        <v>1.9890000000000001E-2</v>
      </c>
      <c r="U159" s="167">
        <f t="shared" si="6"/>
        <v>4.0330000000000004</v>
      </c>
      <c r="V159" s="167">
        <f t="shared" si="6"/>
        <v>0.41370000000000001</v>
      </c>
      <c r="W159" s="167">
        <f t="shared" si="6"/>
        <v>1.349</v>
      </c>
      <c r="X159" s="167">
        <f t="shared" si="6"/>
        <v>0.65059999999999996</v>
      </c>
      <c r="Y159" s="167">
        <f t="shared" si="6"/>
        <v>0.40670000000000001</v>
      </c>
      <c r="Z159" s="167">
        <f t="shared" si="6"/>
        <v>-3.0210000000000001E-2</v>
      </c>
      <c r="AA159" s="167">
        <f t="shared" si="6"/>
        <v>0.65059999999999996</v>
      </c>
      <c r="AB159" s="167">
        <f t="shared" si="6"/>
        <v>0.55670000000000008</v>
      </c>
    </row>
    <row r="160" spans="1:28" s="104" customFormat="1">
      <c r="A160" s="113" t="s">
        <v>237</v>
      </c>
      <c r="B160" s="113" t="s">
        <v>219</v>
      </c>
      <c r="C160" s="116" t="s">
        <v>2</v>
      </c>
      <c r="D160" s="115" t="s">
        <v>243</v>
      </c>
      <c r="E160" s="167">
        <f t="shared" ref="E160:AB160" si="7">MIN(E126:E149)</f>
        <v>-6.2139999999999992E-12</v>
      </c>
      <c r="F160" s="167">
        <f t="shared" si="7"/>
        <v>-6.7220000000000014E-9</v>
      </c>
      <c r="G160" s="167">
        <f t="shared" si="7"/>
        <v>-8.252000000000001E-2</v>
      </c>
      <c r="H160" s="167">
        <f t="shared" si="7"/>
        <v>-20.58</v>
      </c>
      <c r="I160" s="167">
        <f t="shared" si="7"/>
        <v>-7.9620000000000006</v>
      </c>
      <c r="J160" s="167">
        <f t="shared" si="7"/>
        <v>-7.9479999999999995E-2</v>
      </c>
      <c r="K160" s="167">
        <f t="shared" si="7"/>
        <v>-1.5109999999999999</v>
      </c>
      <c r="L160" s="167">
        <f t="shared" si="7"/>
        <v>-6.836E-9</v>
      </c>
      <c r="M160" s="167">
        <f t="shared" si="7"/>
        <v>-8.0360000000000001E-2</v>
      </c>
      <c r="N160" s="167">
        <f t="shared" si="7"/>
        <v>-9.3879999999999991E-2</v>
      </c>
      <c r="O160" s="167">
        <f t="shared" si="7"/>
        <v>-7.0770000000000008</v>
      </c>
      <c r="P160" s="167">
        <f t="shared" si="7"/>
        <v>-7.9520000000000007E-2</v>
      </c>
      <c r="Q160" s="167">
        <f t="shared" si="7"/>
        <v>8.1089999999999999E-3</v>
      </c>
      <c r="R160" s="167">
        <f t="shared" si="7"/>
        <v>-0.66200000000000003</v>
      </c>
      <c r="S160" s="167">
        <f t="shared" si="7"/>
        <v>-0.41120000000000001</v>
      </c>
      <c r="T160" s="167">
        <f t="shared" si="7"/>
        <v>-1.5230000000000001</v>
      </c>
      <c r="U160" s="167">
        <f t="shared" si="7"/>
        <v>-0.66200000000000003</v>
      </c>
      <c r="V160" s="167">
        <f t="shared" si="7"/>
        <v>-0.55679999999999996</v>
      </c>
      <c r="W160" s="167">
        <f t="shared" si="7"/>
        <v>8.3210000000000003E-3</v>
      </c>
      <c r="X160" s="167">
        <f t="shared" si="7"/>
        <v>-4.0340000000000007</v>
      </c>
      <c r="Y160" s="167">
        <f t="shared" si="7"/>
        <v>-0.5615</v>
      </c>
      <c r="Z160" s="167">
        <f t="shared" si="7"/>
        <v>-1.367</v>
      </c>
      <c r="AA160" s="167">
        <f t="shared" si="7"/>
        <v>-4.0340000000000007</v>
      </c>
      <c r="AB160" s="167">
        <f t="shared" si="7"/>
        <v>-0.4128</v>
      </c>
    </row>
    <row r="161" spans="1:30" s="104" customFormat="1">
      <c r="A161" s="90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</row>
    <row r="162" spans="1:30" s="104" customFormat="1">
      <c r="A162" s="94" t="s">
        <v>244</v>
      </c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</row>
    <row r="163" spans="1:30" s="173" customFormat="1">
      <c r="A163" s="172"/>
      <c r="B163" s="172"/>
      <c r="C163" s="172"/>
      <c r="D163" s="172"/>
      <c r="E163" s="212" t="str">
        <f>E1</f>
        <v>Displacements [mm]</v>
      </c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 t="str">
        <f>Q1</f>
        <v>Rotations [mrad]</v>
      </c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</row>
    <row r="164" spans="1:30" s="173" customFormat="1">
      <c r="A164" s="172"/>
      <c r="B164" s="172"/>
      <c r="C164" s="172"/>
      <c r="D164" s="172"/>
      <c r="E164" s="213" t="s">
        <v>245</v>
      </c>
      <c r="F164" s="172"/>
      <c r="G164" s="172"/>
      <c r="H164" s="172"/>
      <c r="I164" s="172"/>
      <c r="J164" s="172"/>
      <c r="K164" s="172" t="s">
        <v>246</v>
      </c>
      <c r="L164" s="172"/>
      <c r="M164" s="172"/>
      <c r="N164" s="172"/>
      <c r="O164" s="172"/>
      <c r="P164" s="172"/>
      <c r="Q164" s="172" t="s">
        <v>245</v>
      </c>
      <c r="R164" s="172"/>
      <c r="S164" s="172"/>
      <c r="T164" s="172"/>
      <c r="U164" s="172"/>
      <c r="V164" s="172"/>
      <c r="W164" s="172" t="s">
        <v>246</v>
      </c>
      <c r="X164" s="172"/>
      <c r="Y164" s="172"/>
      <c r="Z164" s="172"/>
      <c r="AA164" s="172"/>
      <c r="AB164" s="172"/>
    </row>
    <row r="165" spans="1:30" s="176" customFormat="1">
      <c r="A165" s="193"/>
      <c r="B165" s="174"/>
      <c r="C165" s="174"/>
      <c r="D165" s="175" t="s">
        <v>247</v>
      </c>
      <c r="E165" s="213" t="s">
        <v>248</v>
      </c>
      <c r="F165" s="172"/>
      <c r="G165" s="172"/>
      <c r="H165" s="172" t="s">
        <v>249</v>
      </c>
      <c r="I165" s="172"/>
      <c r="J165" s="172"/>
      <c r="K165" s="172" t="s">
        <v>250</v>
      </c>
      <c r="L165" s="172"/>
      <c r="M165" s="172"/>
      <c r="N165" s="172" t="s">
        <v>251</v>
      </c>
      <c r="O165" s="172"/>
      <c r="P165" s="172"/>
      <c r="Q165" s="172" t="s">
        <v>248</v>
      </c>
      <c r="R165" s="172"/>
      <c r="S165" s="172"/>
      <c r="T165" s="172" t="s">
        <v>249</v>
      </c>
      <c r="U165" s="172"/>
      <c r="V165" s="172"/>
      <c r="W165" s="172" t="s">
        <v>250</v>
      </c>
      <c r="X165" s="172"/>
      <c r="Y165" s="172"/>
      <c r="Z165" s="172" t="s">
        <v>251</v>
      </c>
      <c r="AA165" s="172"/>
      <c r="AB165" s="172"/>
    </row>
    <row r="166" spans="1:30" s="176" customFormat="1">
      <c r="A166" s="193"/>
      <c r="B166" s="174"/>
      <c r="C166" s="174"/>
      <c r="D166" s="175" t="s">
        <v>95</v>
      </c>
      <c r="E166" s="193" t="s">
        <v>96</v>
      </c>
      <c r="F166" s="172" t="s">
        <v>97</v>
      </c>
      <c r="G166" s="172" t="s">
        <v>98</v>
      </c>
      <c r="H166" s="172" t="s">
        <v>96</v>
      </c>
      <c r="I166" s="172" t="s">
        <v>97</v>
      </c>
      <c r="J166" s="172" t="s">
        <v>98</v>
      </c>
      <c r="K166" s="172" t="s">
        <v>96</v>
      </c>
      <c r="L166" s="172" t="s">
        <v>97</v>
      </c>
      <c r="M166" s="172" t="s">
        <v>98</v>
      </c>
      <c r="N166" s="172" t="s">
        <v>96</v>
      </c>
      <c r="O166" s="172" t="s">
        <v>97</v>
      </c>
      <c r="P166" s="172" t="s">
        <v>98</v>
      </c>
      <c r="Q166" s="172" t="s">
        <v>356</v>
      </c>
      <c r="R166" s="172" t="s">
        <v>357</v>
      </c>
      <c r="S166" s="172" t="s">
        <v>358</v>
      </c>
      <c r="T166" s="172" t="s">
        <v>356</v>
      </c>
      <c r="U166" s="172" t="s">
        <v>357</v>
      </c>
      <c r="V166" s="172" t="s">
        <v>358</v>
      </c>
      <c r="W166" s="172" t="s">
        <v>356</v>
      </c>
      <c r="X166" s="172" t="s">
        <v>357</v>
      </c>
      <c r="Y166" s="172" t="s">
        <v>358</v>
      </c>
      <c r="Z166" s="172" t="s">
        <v>356</v>
      </c>
      <c r="AA166" s="172" t="s">
        <v>357</v>
      </c>
      <c r="AB166" s="172" t="s">
        <v>358</v>
      </c>
    </row>
    <row r="167" spans="1:30">
      <c r="C167" s="87"/>
      <c r="D167" s="93" t="s">
        <v>416</v>
      </c>
      <c r="E167" s="165">
        <f t="shared" ref="E167:AB167" si="8">E151</f>
        <v>-5.4889999999999997E-12</v>
      </c>
      <c r="F167" s="165">
        <f t="shared" si="8"/>
        <v>-1.6899999999999999E-7</v>
      </c>
      <c r="G167" s="165">
        <f t="shared" si="8"/>
        <v>-0.25740000000000002</v>
      </c>
      <c r="H167" s="165">
        <f t="shared" si="8"/>
        <v>-7.8719999999999998E-2</v>
      </c>
      <c r="I167" s="165">
        <f t="shared" si="8"/>
        <v>-10.82</v>
      </c>
      <c r="J167" s="165">
        <f t="shared" si="8"/>
        <v>-0.2576</v>
      </c>
      <c r="K167" s="165">
        <f t="shared" si="8"/>
        <v>137.9</v>
      </c>
      <c r="L167" s="165">
        <f t="shared" si="8"/>
        <v>-1.4460000000000001E-7</v>
      </c>
      <c r="M167" s="165">
        <f t="shared" si="8"/>
        <v>-0.25740000000000002</v>
      </c>
      <c r="N167" s="165">
        <f t="shared" si="8"/>
        <v>138</v>
      </c>
      <c r="O167" s="165">
        <f t="shared" si="8"/>
        <v>-10.82</v>
      </c>
      <c r="P167" s="165">
        <f t="shared" si="8"/>
        <v>-0.2576</v>
      </c>
      <c r="Q167" s="165">
        <f t="shared" si="8"/>
        <v>2.2959999999999998</v>
      </c>
      <c r="R167" s="165">
        <f t="shared" si="8"/>
        <v>7.2459999999999987</v>
      </c>
      <c r="S167" s="165">
        <f t="shared" si="8"/>
        <v>0.31780000000000003</v>
      </c>
      <c r="T167" s="165">
        <f t="shared" si="8"/>
        <v>-2.2950000000000004</v>
      </c>
      <c r="U167" s="165">
        <f t="shared" si="8"/>
        <v>7.2519999999999998</v>
      </c>
      <c r="V167" s="165">
        <f t="shared" si="8"/>
        <v>-0.32110000000000011</v>
      </c>
      <c r="W167" s="165">
        <f t="shared" si="8"/>
        <v>2.2959999999999998</v>
      </c>
      <c r="X167" s="165">
        <f t="shared" si="8"/>
        <v>-7.2469999999999999</v>
      </c>
      <c r="Y167" s="165">
        <f t="shared" si="8"/>
        <v>-0.3175</v>
      </c>
      <c r="Z167" s="165">
        <f t="shared" si="8"/>
        <v>-2.294</v>
      </c>
      <c r="AA167" s="165">
        <f t="shared" si="8"/>
        <v>-7.2519999999999998</v>
      </c>
      <c r="AB167" s="165">
        <f t="shared" si="8"/>
        <v>0.32100000000000001</v>
      </c>
    </row>
    <row r="168" spans="1:30">
      <c r="C168" s="87"/>
      <c r="D168" s="93" t="s">
        <v>417</v>
      </c>
      <c r="E168" s="165">
        <f t="shared" ref="E168:AB168" si="9">E152</f>
        <v>-5.3889999999999989E-12</v>
      </c>
      <c r="F168" s="165">
        <f t="shared" si="9"/>
        <v>-1.6089999999999999E-7</v>
      </c>
      <c r="G168" s="165">
        <f t="shared" si="9"/>
        <v>-0.24879999999999999</v>
      </c>
      <c r="H168" s="165">
        <f t="shared" si="9"/>
        <v>-7.8670000000000004E-2</v>
      </c>
      <c r="I168" s="165">
        <f t="shared" si="9"/>
        <v>-10.47</v>
      </c>
      <c r="J168" s="165">
        <f t="shared" si="9"/>
        <v>-0.249</v>
      </c>
      <c r="K168" s="165">
        <f t="shared" si="9"/>
        <v>133.4</v>
      </c>
      <c r="L168" s="165">
        <f t="shared" si="9"/>
        <v>-1.377E-7</v>
      </c>
      <c r="M168" s="165">
        <f t="shared" si="9"/>
        <v>-0.24879999999999999</v>
      </c>
      <c r="N168" s="165">
        <f t="shared" si="9"/>
        <v>133.5</v>
      </c>
      <c r="O168" s="165">
        <f t="shared" si="9"/>
        <v>-10.47</v>
      </c>
      <c r="P168" s="165">
        <f t="shared" si="9"/>
        <v>-0.249</v>
      </c>
      <c r="Q168" s="165">
        <f t="shared" si="9"/>
        <v>2.2230000000000003</v>
      </c>
      <c r="R168" s="165">
        <f t="shared" si="9"/>
        <v>7.0079999999999982</v>
      </c>
      <c r="S168" s="165">
        <f t="shared" si="9"/>
        <v>0.30980000000000002</v>
      </c>
      <c r="T168" s="165">
        <f t="shared" si="9"/>
        <v>-2.222</v>
      </c>
      <c r="U168" s="165">
        <f t="shared" si="9"/>
        <v>7.0140000000000002</v>
      </c>
      <c r="V168" s="165">
        <f t="shared" si="9"/>
        <v>-0.31310000000000004</v>
      </c>
      <c r="W168" s="165">
        <f t="shared" si="9"/>
        <v>2.2239999999999998</v>
      </c>
      <c r="X168" s="165">
        <f t="shared" si="9"/>
        <v>-7.0089999999999995</v>
      </c>
      <c r="Y168" s="165">
        <f t="shared" si="9"/>
        <v>-0.3095</v>
      </c>
      <c r="Z168" s="165">
        <f t="shared" si="9"/>
        <v>-2.222</v>
      </c>
      <c r="AA168" s="165">
        <f t="shared" si="9"/>
        <v>-7.0140000000000002</v>
      </c>
      <c r="AB168" s="165">
        <f t="shared" si="9"/>
        <v>0.313</v>
      </c>
    </row>
    <row r="169" spans="1:30">
      <c r="C169" s="87"/>
      <c r="D169" s="93" t="s">
        <v>411</v>
      </c>
      <c r="E169" s="165">
        <f t="shared" ref="E169:AB169" si="10">E153</f>
        <v>-3.6540000000000012E-12</v>
      </c>
      <c r="F169" s="165">
        <f t="shared" si="10"/>
        <v>-1.298E-11</v>
      </c>
      <c r="G169" s="165">
        <f t="shared" si="10"/>
        <v>-7.6021000000000005E-2</v>
      </c>
      <c r="H169" s="165">
        <f t="shared" si="10"/>
        <v>-7.7761940000000002E-2</v>
      </c>
      <c r="I169" s="165">
        <f t="shared" si="10"/>
        <v>-3.5937999999999999</v>
      </c>
      <c r="J169" s="165">
        <f t="shared" si="10"/>
        <v>-7.6211000000000001E-2</v>
      </c>
      <c r="K169" s="165">
        <f t="shared" si="10"/>
        <v>43.226999999999997</v>
      </c>
      <c r="L169" s="165">
        <f t="shared" si="10"/>
        <v>1.3079E-11</v>
      </c>
      <c r="M169" s="165">
        <f t="shared" si="10"/>
        <v>-7.6019000000000003E-2</v>
      </c>
      <c r="N169" s="165">
        <f t="shared" si="10"/>
        <v>43.305</v>
      </c>
      <c r="O169" s="165">
        <f t="shared" si="10"/>
        <v>-3.5935000000000001</v>
      </c>
      <c r="P169" s="165">
        <f t="shared" si="10"/>
        <v>-7.6208999999999999E-2</v>
      </c>
      <c r="Q169" s="165">
        <f t="shared" si="10"/>
        <v>0.76938000000000017</v>
      </c>
      <c r="R169" s="165">
        <f t="shared" si="10"/>
        <v>2.2488999999999999</v>
      </c>
      <c r="S169" s="165">
        <f t="shared" si="10"/>
        <v>0.149011</v>
      </c>
      <c r="T169" s="165">
        <f t="shared" si="10"/>
        <v>-0.76778000000000013</v>
      </c>
      <c r="U169" s="165">
        <f t="shared" si="10"/>
        <v>2.2547000000000001</v>
      </c>
      <c r="V169" s="165">
        <f t="shared" si="10"/>
        <v>-0.15240899999999999</v>
      </c>
      <c r="W169" s="165">
        <f t="shared" si="10"/>
        <v>0.76932000000000011</v>
      </c>
      <c r="X169" s="165">
        <f t="shared" si="10"/>
        <v>-2.2491000000000003</v>
      </c>
      <c r="Y169" s="165">
        <f t="shared" si="10"/>
        <v>-0.148892</v>
      </c>
      <c r="Z169" s="165">
        <f t="shared" si="10"/>
        <v>-0.76773000000000013</v>
      </c>
      <c r="AA169" s="165">
        <f t="shared" si="10"/>
        <v>-2.2549999999999999</v>
      </c>
      <c r="AB169" s="165">
        <f t="shared" si="10"/>
        <v>0.15240399999999998</v>
      </c>
    </row>
    <row r="170" spans="1:30">
      <c r="C170" s="87"/>
      <c r="D170" s="93" t="s">
        <v>412</v>
      </c>
      <c r="E170" s="165">
        <f t="shared" ref="E170:AB170" si="11">E154</f>
        <v>-6.9200000000000008E-13</v>
      </c>
      <c r="F170" s="165">
        <f t="shared" si="11"/>
        <v>-1.1004E-11</v>
      </c>
      <c r="G170" s="165">
        <f t="shared" si="11"/>
        <v>-6.3711000000000004E-2</v>
      </c>
      <c r="H170" s="165">
        <f t="shared" si="11"/>
        <v>-7.7795139999999999E-2</v>
      </c>
      <c r="I170" s="165">
        <f t="shared" si="11"/>
        <v>-2.9808000000000003</v>
      </c>
      <c r="J170" s="165">
        <f t="shared" si="11"/>
        <v>-6.3900999999999999E-2</v>
      </c>
      <c r="K170" s="165">
        <f t="shared" si="11"/>
        <v>36.226999999999997</v>
      </c>
      <c r="L170" s="165">
        <f t="shared" si="11"/>
        <v>1.1133E-11</v>
      </c>
      <c r="M170" s="165">
        <f t="shared" si="11"/>
        <v>-6.3709000000000002E-2</v>
      </c>
      <c r="N170" s="165">
        <f t="shared" si="11"/>
        <v>36.305</v>
      </c>
      <c r="O170" s="165">
        <f t="shared" si="11"/>
        <v>-2.9805000000000001</v>
      </c>
      <c r="P170" s="165">
        <f t="shared" si="11"/>
        <v>-6.3898999999999997E-2</v>
      </c>
      <c r="Q170" s="165">
        <f t="shared" si="11"/>
        <v>0.63978000000000002</v>
      </c>
      <c r="R170" s="165">
        <f t="shared" si="11"/>
        <v>1.8859000000000001</v>
      </c>
      <c r="S170" s="165">
        <f t="shared" si="11"/>
        <v>0.12376100000000001</v>
      </c>
      <c r="T170" s="165">
        <f t="shared" si="11"/>
        <v>-0.63818000000000008</v>
      </c>
      <c r="U170" s="165">
        <f t="shared" si="11"/>
        <v>1.8917000000000002</v>
      </c>
      <c r="V170" s="165">
        <f t="shared" si="11"/>
        <v>-0.127139</v>
      </c>
      <c r="W170" s="165">
        <f t="shared" si="11"/>
        <v>0.63962000000000008</v>
      </c>
      <c r="X170" s="165">
        <f t="shared" si="11"/>
        <v>-1.8861000000000001</v>
      </c>
      <c r="Y170" s="165">
        <f t="shared" si="11"/>
        <v>-0.123712</v>
      </c>
      <c r="Z170" s="165">
        <f t="shared" si="11"/>
        <v>-0.63813000000000009</v>
      </c>
      <c r="AA170" s="165">
        <f t="shared" si="11"/>
        <v>-1.8920000000000001</v>
      </c>
      <c r="AB170" s="165">
        <f t="shared" si="11"/>
        <v>0.12714399999999998</v>
      </c>
    </row>
    <row r="171" spans="1:30">
      <c r="C171" s="87"/>
      <c r="D171" s="93" t="s">
        <v>254</v>
      </c>
      <c r="E171" s="165">
        <f t="shared" ref="E171:AB171" si="12">E159</f>
        <v>1.256E-11</v>
      </c>
      <c r="F171" s="165">
        <f t="shared" si="12"/>
        <v>6.836E-9</v>
      </c>
      <c r="G171" s="165">
        <f t="shared" si="12"/>
        <v>-1.8560000000000001E-4</v>
      </c>
      <c r="H171" s="165">
        <f t="shared" si="12"/>
        <v>20.7</v>
      </c>
      <c r="I171" s="165">
        <f t="shared" si="12"/>
        <v>-4.5920000000000002E-2</v>
      </c>
      <c r="J171" s="165">
        <f t="shared" si="12"/>
        <v>-5.7949999999999999E-5</v>
      </c>
      <c r="K171" s="165">
        <f t="shared" si="12"/>
        <v>54.6</v>
      </c>
      <c r="L171" s="165">
        <f t="shared" si="12"/>
        <v>6.7220000000000014E-9</v>
      </c>
      <c r="M171" s="165">
        <f t="shared" si="12"/>
        <v>-3.5509999999999999E-3</v>
      </c>
      <c r="N171" s="165">
        <f t="shared" si="12"/>
        <v>44.58</v>
      </c>
      <c r="O171" s="165">
        <f t="shared" si="12"/>
        <v>-0.18390000000000001</v>
      </c>
      <c r="P171" s="165">
        <f t="shared" si="12"/>
        <v>-5.679E-3</v>
      </c>
      <c r="Q171" s="165">
        <f t="shared" si="12"/>
        <v>1.5469999999999999</v>
      </c>
      <c r="R171" s="165">
        <f t="shared" si="12"/>
        <v>4.0330000000000004</v>
      </c>
      <c r="S171" s="165">
        <f t="shared" si="12"/>
        <v>0.5616000000000001</v>
      </c>
      <c r="T171" s="165">
        <f t="shared" si="12"/>
        <v>1.9890000000000001E-2</v>
      </c>
      <c r="U171" s="165">
        <f t="shared" si="12"/>
        <v>4.0330000000000004</v>
      </c>
      <c r="V171" s="165">
        <f t="shared" si="12"/>
        <v>0.41370000000000001</v>
      </c>
      <c r="W171" s="165">
        <f t="shared" si="12"/>
        <v>1.349</v>
      </c>
      <c r="X171" s="165">
        <f t="shared" si="12"/>
        <v>0.65059999999999996</v>
      </c>
      <c r="Y171" s="165">
        <f t="shared" si="12"/>
        <v>0.40670000000000001</v>
      </c>
      <c r="Z171" s="165">
        <f t="shared" si="12"/>
        <v>-3.0210000000000001E-2</v>
      </c>
      <c r="AA171" s="165">
        <f t="shared" si="12"/>
        <v>0.65059999999999996</v>
      </c>
      <c r="AB171" s="165">
        <f t="shared" si="12"/>
        <v>0.55670000000000008</v>
      </c>
    </row>
    <row r="172" spans="1:30">
      <c r="C172" s="87"/>
      <c r="D172" s="93" t="s">
        <v>255</v>
      </c>
      <c r="E172" s="165">
        <f t="shared" ref="E172:AB172" si="13">E160</f>
        <v>-6.2139999999999992E-12</v>
      </c>
      <c r="F172" s="165">
        <f t="shared" si="13"/>
        <v>-6.7220000000000014E-9</v>
      </c>
      <c r="G172" s="165">
        <f t="shared" si="13"/>
        <v>-8.252000000000001E-2</v>
      </c>
      <c r="H172" s="165">
        <f t="shared" si="13"/>
        <v>-20.58</v>
      </c>
      <c r="I172" s="165">
        <f t="shared" si="13"/>
        <v>-7.9620000000000006</v>
      </c>
      <c r="J172" s="165">
        <f t="shared" si="13"/>
        <v>-7.9479999999999995E-2</v>
      </c>
      <c r="K172" s="165">
        <f t="shared" si="13"/>
        <v>-1.5109999999999999</v>
      </c>
      <c r="L172" s="165">
        <f t="shared" si="13"/>
        <v>-6.836E-9</v>
      </c>
      <c r="M172" s="165">
        <f t="shared" si="13"/>
        <v>-8.0360000000000001E-2</v>
      </c>
      <c r="N172" s="165">
        <f t="shared" si="13"/>
        <v>-9.3879999999999991E-2</v>
      </c>
      <c r="O172" s="165">
        <f t="shared" si="13"/>
        <v>-7.0770000000000008</v>
      </c>
      <c r="P172" s="165">
        <f t="shared" si="13"/>
        <v>-7.9520000000000007E-2</v>
      </c>
      <c r="Q172" s="165">
        <f t="shared" si="13"/>
        <v>8.1089999999999999E-3</v>
      </c>
      <c r="R172" s="165">
        <f t="shared" si="13"/>
        <v>-0.66200000000000003</v>
      </c>
      <c r="S172" s="165">
        <f t="shared" si="13"/>
        <v>-0.41120000000000001</v>
      </c>
      <c r="T172" s="165">
        <f t="shared" si="13"/>
        <v>-1.5230000000000001</v>
      </c>
      <c r="U172" s="165">
        <f t="shared" si="13"/>
        <v>-0.66200000000000003</v>
      </c>
      <c r="V172" s="165">
        <f t="shared" si="13"/>
        <v>-0.55679999999999996</v>
      </c>
      <c r="W172" s="165">
        <f t="shared" si="13"/>
        <v>8.3210000000000003E-3</v>
      </c>
      <c r="X172" s="165">
        <f t="shared" si="13"/>
        <v>-4.0340000000000007</v>
      </c>
      <c r="Y172" s="165">
        <f t="shared" si="13"/>
        <v>-0.5615</v>
      </c>
      <c r="Z172" s="165">
        <f t="shared" si="13"/>
        <v>-1.367</v>
      </c>
      <c r="AA172" s="165">
        <f t="shared" si="13"/>
        <v>-4.0340000000000007</v>
      </c>
      <c r="AB172" s="165">
        <f t="shared" si="13"/>
        <v>-0.4128</v>
      </c>
    </row>
    <row r="173" spans="1:30">
      <c r="C173" s="87"/>
      <c r="D173" s="93" t="s">
        <v>256</v>
      </c>
      <c r="E173" s="165">
        <f t="shared" ref="E173:AB173" si="14">E155</f>
        <v>4.6030000000000001E-2</v>
      </c>
      <c r="F173" s="165">
        <f t="shared" si="14"/>
        <v>4.147E-2</v>
      </c>
      <c r="G173" s="165">
        <f t="shared" si="14"/>
        <v>3.739E-2</v>
      </c>
      <c r="H173" s="165">
        <f t="shared" si="14"/>
        <v>31.67</v>
      </c>
      <c r="I173" s="165">
        <f t="shared" si="14"/>
        <v>11.07</v>
      </c>
      <c r="J173" s="165">
        <f t="shared" si="14"/>
        <v>3.739E-2</v>
      </c>
      <c r="K173" s="165">
        <f t="shared" si="14"/>
        <v>37.85</v>
      </c>
      <c r="L173" s="165">
        <f t="shared" si="14"/>
        <v>4.147E-2</v>
      </c>
      <c r="M173" s="165">
        <f t="shared" si="14"/>
        <v>3.739E-2</v>
      </c>
      <c r="N173" s="165">
        <f t="shared" si="14"/>
        <v>12.13</v>
      </c>
      <c r="O173" s="165">
        <f t="shared" si="14"/>
        <v>11.07</v>
      </c>
      <c r="P173" s="165">
        <f t="shared" si="14"/>
        <v>3.739E-2</v>
      </c>
      <c r="Q173" s="165">
        <f t="shared" si="14"/>
        <v>2.4459999999999997</v>
      </c>
      <c r="R173" s="165">
        <f t="shared" si="14"/>
        <v>1.3439999999999999</v>
      </c>
      <c r="S173" s="165">
        <f t="shared" si="14"/>
        <v>1.639</v>
      </c>
      <c r="T173" s="165">
        <f t="shared" si="14"/>
        <v>0.2979</v>
      </c>
      <c r="U173" s="165">
        <f t="shared" si="14"/>
        <v>0.74639999999999995</v>
      </c>
      <c r="V173" s="165">
        <f t="shared" si="14"/>
        <v>1.08</v>
      </c>
      <c r="W173" s="165">
        <f t="shared" si="14"/>
        <v>2.4450000000000003</v>
      </c>
      <c r="X173" s="165">
        <f t="shared" si="14"/>
        <v>0.74929999999999997</v>
      </c>
      <c r="Y173" s="165">
        <f t="shared" si="14"/>
        <v>1.639</v>
      </c>
      <c r="Z173" s="165">
        <f t="shared" si="14"/>
        <v>0.20860000000000001</v>
      </c>
      <c r="AA173" s="165">
        <f t="shared" si="14"/>
        <v>0.74639999999999995</v>
      </c>
      <c r="AB173" s="165">
        <f t="shared" si="14"/>
        <v>1.081</v>
      </c>
    </row>
    <row r="174" spans="1:30">
      <c r="C174" s="87"/>
      <c r="D174" s="93" t="s">
        <v>257</v>
      </c>
      <c r="E174" s="165">
        <f t="shared" ref="E174:AB174" si="15">-E$173</f>
        <v>-4.6030000000000001E-2</v>
      </c>
      <c r="F174" s="165">
        <f t="shared" si="15"/>
        <v>-4.147E-2</v>
      </c>
      <c r="G174" s="165">
        <f t="shared" si="15"/>
        <v>-3.739E-2</v>
      </c>
      <c r="H174" s="165">
        <f t="shared" si="15"/>
        <v>-31.67</v>
      </c>
      <c r="I174" s="165">
        <f t="shared" si="15"/>
        <v>-11.07</v>
      </c>
      <c r="J174" s="165">
        <f t="shared" si="15"/>
        <v>-3.739E-2</v>
      </c>
      <c r="K174" s="165">
        <f t="shared" si="15"/>
        <v>-37.85</v>
      </c>
      <c r="L174" s="165">
        <f t="shared" si="15"/>
        <v>-4.147E-2</v>
      </c>
      <c r="M174" s="165">
        <f t="shared" si="15"/>
        <v>-3.739E-2</v>
      </c>
      <c r="N174" s="165">
        <f t="shared" si="15"/>
        <v>-12.13</v>
      </c>
      <c r="O174" s="165">
        <f t="shared" si="15"/>
        <v>-11.07</v>
      </c>
      <c r="P174" s="165">
        <f t="shared" si="15"/>
        <v>-3.739E-2</v>
      </c>
      <c r="Q174" s="165">
        <f t="shared" si="15"/>
        <v>-2.4459999999999997</v>
      </c>
      <c r="R174" s="165">
        <f t="shared" si="15"/>
        <v>-1.3439999999999999</v>
      </c>
      <c r="S174" s="165">
        <f t="shared" si="15"/>
        <v>-1.639</v>
      </c>
      <c r="T174" s="165">
        <f t="shared" si="15"/>
        <v>-0.2979</v>
      </c>
      <c r="U174" s="165">
        <f t="shared" si="15"/>
        <v>-0.74639999999999995</v>
      </c>
      <c r="V174" s="165">
        <f t="shared" si="15"/>
        <v>-1.08</v>
      </c>
      <c r="W174" s="165">
        <f t="shared" si="15"/>
        <v>-2.4450000000000003</v>
      </c>
      <c r="X174" s="165">
        <f t="shared" si="15"/>
        <v>-0.74929999999999997</v>
      </c>
      <c r="Y174" s="165">
        <f t="shared" si="15"/>
        <v>-1.639</v>
      </c>
      <c r="Z174" s="165">
        <f t="shared" si="15"/>
        <v>-0.20860000000000001</v>
      </c>
      <c r="AA174" s="165">
        <f t="shared" si="15"/>
        <v>-0.74639999999999995</v>
      </c>
      <c r="AB174" s="165">
        <f t="shared" si="15"/>
        <v>-1.081</v>
      </c>
    </row>
    <row r="175" spans="1:30">
      <c r="C175" s="87"/>
      <c r="D175" s="93" t="s">
        <v>258</v>
      </c>
      <c r="E175" s="165">
        <f t="shared" ref="E175:AB175" si="16">E156</f>
        <v>4.6030000000000001E-2</v>
      </c>
      <c r="F175" s="165">
        <f t="shared" si="16"/>
        <v>2.7689999999999999E-2</v>
      </c>
      <c r="G175" s="165">
        <f t="shared" si="16"/>
        <v>2.4979999999999999E-2</v>
      </c>
      <c r="H175" s="165">
        <f t="shared" si="16"/>
        <v>21.14</v>
      </c>
      <c r="I175" s="165">
        <f t="shared" si="16"/>
        <v>7.3920000000000003</v>
      </c>
      <c r="J175" s="165">
        <f t="shared" si="16"/>
        <v>2.4979999999999999E-2</v>
      </c>
      <c r="K175" s="165">
        <f t="shared" si="16"/>
        <v>25.28</v>
      </c>
      <c r="L175" s="165">
        <f t="shared" si="16"/>
        <v>2.7689999999999999E-2</v>
      </c>
      <c r="M175" s="165">
        <f t="shared" si="16"/>
        <v>2.4979999999999999E-2</v>
      </c>
      <c r="N175" s="165">
        <f t="shared" si="16"/>
        <v>12.14</v>
      </c>
      <c r="O175" s="165">
        <f t="shared" si="16"/>
        <v>7.39</v>
      </c>
      <c r="P175" s="165">
        <f t="shared" si="16"/>
        <v>2.4979999999999999E-2</v>
      </c>
      <c r="Q175" s="165">
        <f t="shared" si="16"/>
        <v>1.633</v>
      </c>
      <c r="R175" s="165">
        <f t="shared" si="16"/>
        <v>1.004</v>
      </c>
      <c r="S175" s="165">
        <f t="shared" si="16"/>
        <v>1.0939999999999999</v>
      </c>
      <c r="T175" s="165">
        <f t="shared" si="16"/>
        <v>0.22450000000000001</v>
      </c>
      <c r="U175" s="165">
        <f t="shared" si="16"/>
        <v>0.67489999999999994</v>
      </c>
      <c r="V175" s="165">
        <f t="shared" si="16"/>
        <v>0.72120000000000006</v>
      </c>
      <c r="W175" s="165">
        <f t="shared" si="16"/>
        <v>1.633</v>
      </c>
      <c r="X175" s="165">
        <f t="shared" si="16"/>
        <v>0.6198999999999999</v>
      </c>
      <c r="Y175" s="165">
        <f t="shared" si="16"/>
        <v>1.0939999999999999</v>
      </c>
      <c r="Z175" s="165">
        <f t="shared" si="16"/>
        <v>0.19969999999999999</v>
      </c>
      <c r="AA175" s="165">
        <f t="shared" si="16"/>
        <v>0.49880000000000008</v>
      </c>
      <c r="AB175" s="165">
        <f t="shared" si="16"/>
        <v>0.72129999999999994</v>
      </c>
    </row>
    <row r="176" spans="1:30">
      <c r="C176" s="87"/>
      <c r="D176" s="93" t="s">
        <v>259</v>
      </c>
      <c r="E176" s="165">
        <f t="shared" ref="E176:AB176" si="17">-E175</f>
        <v>-4.6030000000000001E-2</v>
      </c>
      <c r="F176" s="165">
        <f t="shared" si="17"/>
        <v>-2.7689999999999999E-2</v>
      </c>
      <c r="G176" s="165">
        <f t="shared" si="17"/>
        <v>-2.4979999999999999E-2</v>
      </c>
      <c r="H176" s="165">
        <f t="shared" si="17"/>
        <v>-21.14</v>
      </c>
      <c r="I176" s="165">
        <f t="shared" si="17"/>
        <v>-7.3920000000000003</v>
      </c>
      <c r="J176" s="165">
        <f t="shared" si="17"/>
        <v>-2.4979999999999999E-2</v>
      </c>
      <c r="K176" s="165">
        <f t="shared" si="17"/>
        <v>-25.28</v>
      </c>
      <c r="L176" s="165">
        <f t="shared" si="17"/>
        <v>-2.7689999999999999E-2</v>
      </c>
      <c r="M176" s="165">
        <f t="shared" si="17"/>
        <v>-2.4979999999999999E-2</v>
      </c>
      <c r="N176" s="165">
        <f t="shared" si="17"/>
        <v>-12.14</v>
      </c>
      <c r="O176" s="165">
        <f t="shared" si="17"/>
        <v>-7.39</v>
      </c>
      <c r="P176" s="165">
        <f t="shared" si="17"/>
        <v>-2.4979999999999999E-2</v>
      </c>
      <c r="Q176" s="165">
        <f t="shared" si="17"/>
        <v>-1.633</v>
      </c>
      <c r="R176" s="165">
        <f t="shared" si="17"/>
        <v>-1.004</v>
      </c>
      <c r="S176" s="165">
        <f t="shared" si="17"/>
        <v>-1.0939999999999999</v>
      </c>
      <c r="T176" s="165">
        <f t="shared" si="17"/>
        <v>-0.22450000000000001</v>
      </c>
      <c r="U176" s="165">
        <f t="shared" si="17"/>
        <v>-0.67489999999999994</v>
      </c>
      <c r="V176" s="165">
        <f t="shared" si="17"/>
        <v>-0.72120000000000006</v>
      </c>
      <c r="W176" s="165">
        <f t="shared" si="17"/>
        <v>-1.633</v>
      </c>
      <c r="X176" s="165">
        <f t="shared" si="17"/>
        <v>-0.6198999999999999</v>
      </c>
      <c r="Y176" s="165">
        <f t="shared" si="17"/>
        <v>-1.0939999999999999</v>
      </c>
      <c r="Z176" s="165">
        <f t="shared" si="17"/>
        <v>-0.19969999999999999</v>
      </c>
      <c r="AA176" s="165">
        <f t="shared" si="17"/>
        <v>-0.49880000000000008</v>
      </c>
      <c r="AB176" s="165">
        <f t="shared" si="17"/>
        <v>-0.72129999999999994</v>
      </c>
    </row>
    <row r="177" spans="1:36">
      <c r="C177" s="87"/>
      <c r="D177" s="93" t="s">
        <v>260</v>
      </c>
      <c r="E177" s="165">
        <f t="shared" ref="E177:AB177" si="18">MAX(E37:E80)</f>
        <v>2.4950000000000002E-12</v>
      </c>
      <c r="F177" s="165">
        <f t="shared" si="18"/>
        <v>8.6629999999999989E-11</v>
      </c>
      <c r="G177" s="165">
        <f t="shared" si="18"/>
        <v>3.5200000000000002E-5</v>
      </c>
      <c r="H177" s="165">
        <f t="shared" si="18"/>
        <v>8.5510000000000002</v>
      </c>
      <c r="I177" s="165">
        <f t="shared" si="18"/>
        <v>13.17</v>
      </c>
      <c r="J177" s="165">
        <f t="shared" si="18"/>
        <v>4.3319999999999999E-7</v>
      </c>
      <c r="K177" s="165">
        <f t="shared" si="18"/>
        <v>170.5</v>
      </c>
      <c r="L177" s="165">
        <f t="shared" si="18"/>
        <v>7.5890000000000009E-11</v>
      </c>
      <c r="M177" s="165">
        <f t="shared" si="18"/>
        <v>4.3440000000000003E-7</v>
      </c>
      <c r="N177" s="165">
        <f t="shared" si="18"/>
        <v>164.1</v>
      </c>
      <c r="O177" s="165">
        <f t="shared" si="18"/>
        <v>13.17</v>
      </c>
      <c r="P177" s="165">
        <f t="shared" si="18"/>
        <v>3.523E-5</v>
      </c>
      <c r="Q177" s="165">
        <f t="shared" si="18"/>
        <v>0.62070000000000003</v>
      </c>
      <c r="R177" s="165">
        <f t="shared" si="18"/>
        <v>1.171</v>
      </c>
      <c r="S177" s="165">
        <f t="shared" si="18"/>
        <v>0.22540000000000002</v>
      </c>
      <c r="T177" s="165">
        <f t="shared" si="18"/>
        <v>1.2830000000000001</v>
      </c>
      <c r="U177" s="165">
        <f t="shared" si="18"/>
        <v>1.171</v>
      </c>
      <c r="V177" s="165">
        <f t="shared" si="18"/>
        <v>0.44419999999999998</v>
      </c>
      <c r="W177" s="165">
        <f t="shared" si="18"/>
        <v>0.62049999999999994</v>
      </c>
      <c r="X177" s="165">
        <f t="shared" si="18"/>
        <v>1.105</v>
      </c>
      <c r="Y177" s="165">
        <f t="shared" si="18"/>
        <v>0.44359999999999999</v>
      </c>
      <c r="Z177" s="165">
        <f t="shared" si="18"/>
        <v>1.28</v>
      </c>
      <c r="AA177" s="165">
        <f t="shared" si="18"/>
        <v>1.105</v>
      </c>
      <c r="AB177" s="165">
        <f t="shared" si="18"/>
        <v>0.22469999999999998</v>
      </c>
    </row>
    <row r="178" spans="1:36" ht="15.75" customHeight="1">
      <c r="C178" s="87"/>
      <c r="D178" s="93" t="s">
        <v>261</v>
      </c>
      <c r="E178" s="165">
        <f t="shared" ref="E178:AB178" si="19">MIN(E37:E80)</f>
        <v>-1.153E-12</v>
      </c>
      <c r="F178" s="165">
        <f t="shared" si="19"/>
        <v>-7.5410000000000001E-11</v>
      </c>
      <c r="G178" s="165">
        <f t="shared" si="19"/>
        <v>-4.3440000000000003E-7</v>
      </c>
      <c r="H178" s="165">
        <f t="shared" si="19"/>
        <v>-8.386000000000001</v>
      </c>
      <c r="I178" s="165">
        <f t="shared" si="19"/>
        <v>-12.67</v>
      </c>
      <c r="J178" s="165">
        <f t="shared" si="19"/>
        <v>-3.5200000000000002E-5</v>
      </c>
      <c r="K178" s="165">
        <f t="shared" si="19"/>
        <v>-153.4</v>
      </c>
      <c r="L178" s="165">
        <f t="shared" si="19"/>
        <v>-8.6119999999999996E-11</v>
      </c>
      <c r="M178" s="165">
        <f t="shared" si="19"/>
        <v>-3.523E-5</v>
      </c>
      <c r="N178" s="165">
        <f t="shared" si="19"/>
        <v>-153.4</v>
      </c>
      <c r="O178" s="165">
        <f t="shared" si="19"/>
        <v>-12.67</v>
      </c>
      <c r="P178" s="165">
        <f t="shared" si="19"/>
        <v>-4.3319999999999999E-7</v>
      </c>
      <c r="Q178" s="165">
        <f t="shared" si="19"/>
        <v>-1.28</v>
      </c>
      <c r="R178" s="165">
        <f t="shared" si="19"/>
        <v>-1.1039999999999999</v>
      </c>
      <c r="S178" s="165">
        <f t="shared" si="19"/>
        <v>-0.4425</v>
      </c>
      <c r="T178" s="165">
        <f t="shared" si="19"/>
        <v>-0.62060000000000004</v>
      </c>
      <c r="U178" s="165">
        <f t="shared" si="19"/>
        <v>-1.1039999999999999</v>
      </c>
      <c r="V178" s="165">
        <f t="shared" si="19"/>
        <v>-0.22130000000000002</v>
      </c>
      <c r="W178" s="165">
        <f t="shared" si="19"/>
        <v>-1.28</v>
      </c>
      <c r="X178" s="165">
        <f t="shared" si="19"/>
        <v>-1.1720000000000002</v>
      </c>
      <c r="Y178" s="165">
        <f t="shared" si="19"/>
        <v>-0.22540000000000002</v>
      </c>
      <c r="Z178" s="165">
        <f t="shared" si="19"/>
        <v>-0.62060000000000004</v>
      </c>
      <c r="AA178" s="165">
        <f t="shared" si="19"/>
        <v>-1.1720000000000002</v>
      </c>
      <c r="AB178" s="165">
        <f t="shared" si="19"/>
        <v>-0.44409999999999999</v>
      </c>
    </row>
    <row r="179" spans="1:36" ht="15.75" customHeight="1">
      <c r="C179" s="87"/>
      <c r="D179" s="93" t="s">
        <v>262</v>
      </c>
      <c r="E179" s="165">
        <f t="shared" ref="E179:AB179" si="20">MAX(E82:E124)</f>
        <v>2.921000000000001E-12</v>
      </c>
      <c r="F179" s="165">
        <f t="shared" si="20"/>
        <v>9.601E-11</v>
      </c>
      <c r="G179" s="165">
        <f t="shared" si="20"/>
        <v>3.519E-5</v>
      </c>
      <c r="H179" s="165">
        <f t="shared" si="20"/>
        <v>8.5510000000000002</v>
      </c>
      <c r="I179" s="165">
        <f t="shared" si="20"/>
        <v>15.45</v>
      </c>
      <c r="J179" s="165">
        <f t="shared" si="20"/>
        <v>4.3319999999999999E-7</v>
      </c>
      <c r="K179" s="165">
        <f t="shared" si="20"/>
        <v>205.8</v>
      </c>
      <c r="L179" s="165">
        <f t="shared" si="20"/>
        <v>7.5890000000000009E-11</v>
      </c>
      <c r="M179" s="165">
        <f t="shared" si="20"/>
        <v>4.3440000000000003E-7</v>
      </c>
      <c r="N179" s="165">
        <f t="shared" si="20"/>
        <v>199.4</v>
      </c>
      <c r="O179" s="165">
        <f t="shared" si="20"/>
        <v>15.45</v>
      </c>
      <c r="P179" s="165">
        <f t="shared" si="20"/>
        <v>3.5219999999999998E-5</v>
      </c>
      <c r="Q179" s="165">
        <f t="shared" si="20"/>
        <v>0.68670000000000009</v>
      </c>
      <c r="R179" s="165">
        <f t="shared" si="20"/>
        <v>1.1869999999999998</v>
      </c>
      <c r="S179" s="165">
        <f t="shared" si="20"/>
        <v>0.22540000000000002</v>
      </c>
      <c r="T179" s="165">
        <f t="shared" si="20"/>
        <v>1.306</v>
      </c>
      <c r="U179" s="165">
        <f t="shared" si="20"/>
        <v>1.1869999999999998</v>
      </c>
      <c r="V179" s="165">
        <f t="shared" si="20"/>
        <v>0.44359999999999999</v>
      </c>
      <c r="W179" s="165">
        <f t="shared" si="20"/>
        <v>0.6865</v>
      </c>
      <c r="X179" s="165">
        <f t="shared" si="20"/>
        <v>1.121</v>
      </c>
      <c r="Y179" s="165">
        <f t="shared" si="20"/>
        <v>0.4428999999999999</v>
      </c>
      <c r="Z179" s="165">
        <f t="shared" si="20"/>
        <v>1.3029999999999999</v>
      </c>
      <c r="AA179" s="165">
        <f t="shared" si="20"/>
        <v>1.121</v>
      </c>
      <c r="AB179" s="165">
        <f t="shared" si="20"/>
        <v>0.22469999999999998</v>
      </c>
    </row>
    <row r="180" spans="1:36" ht="15.75" customHeight="1">
      <c r="C180" s="87"/>
      <c r="D180" s="93" t="s">
        <v>263</v>
      </c>
      <c r="E180" s="165">
        <f t="shared" ref="E180:AB180" si="21">MIN(E82:E124)</f>
        <v>-1.3540000000000001E-12</v>
      </c>
      <c r="F180" s="165">
        <f t="shared" si="21"/>
        <v>-7.5410000000000001E-11</v>
      </c>
      <c r="G180" s="165">
        <f t="shared" si="21"/>
        <v>-4.3440000000000003E-7</v>
      </c>
      <c r="H180" s="165">
        <f t="shared" si="21"/>
        <v>-8.386000000000001</v>
      </c>
      <c r="I180" s="165">
        <f t="shared" si="21"/>
        <v>-15.89</v>
      </c>
      <c r="J180" s="165">
        <f t="shared" si="21"/>
        <v>-3.519E-5</v>
      </c>
      <c r="K180" s="165">
        <f t="shared" si="21"/>
        <v>-188.7</v>
      </c>
      <c r="L180" s="165">
        <f t="shared" si="21"/>
        <v>-9.521E-11</v>
      </c>
      <c r="M180" s="165">
        <f t="shared" si="21"/>
        <v>-3.5219999999999998E-5</v>
      </c>
      <c r="N180" s="165">
        <f t="shared" si="21"/>
        <v>-188.7</v>
      </c>
      <c r="O180" s="165">
        <f t="shared" si="21"/>
        <v>-15.89</v>
      </c>
      <c r="P180" s="165">
        <f t="shared" si="21"/>
        <v>-4.3319999999999999E-7</v>
      </c>
      <c r="Q180" s="165">
        <f t="shared" si="21"/>
        <v>-1.3029999999999999</v>
      </c>
      <c r="R180" s="165">
        <f t="shared" si="21"/>
        <v>-1.1199999999999999</v>
      </c>
      <c r="S180" s="165">
        <f t="shared" si="21"/>
        <v>-0.44180000000000003</v>
      </c>
      <c r="T180" s="165">
        <f t="shared" si="21"/>
        <v>-0.6866000000000001</v>
      </c>
      <c r="U180" s="165">
        <f t="shared" si="21"/>
        <v>-1.1199999999999999</v>
      </c>
      <c r="V180" s="165">
        <f t="shared" si="21"/>
        <v>-0.22130000000000002</v>
      </c>
      <c r="W180" s="165">
        <f t="shared" si="21"/>
        <v>-1.3029999999999999</v>
      </c>
      <c r="X180" s="165">
        <f t="shared" si="21"/>
        <v>-1.1879999999999999</v>
      </c>
      <c r="Y180" s="165">
        <f t="shared" si="21"/>
        <v>-0.22540000000000002</v>
      </c>
      <c r="Z180" s="165">
        <f t="shared" si="21"/>
        <v>-0.6866000000000001</v>
      </c>
      <c r="AA180" s="165">
        <f t="shared" si="21"/>
        <v>-1.1879999999999999</v>
      </c>
      <c r="AB180" s="165">
        <f t="shared" si="21"/>
        <v>-0.44340000000000002</v>
      </c>
    </row>
    <row r="181" spans="1:36"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</row>
    <row r="182" spans="1:36" ht="17.25" customHeight="1">
      <c r="A182" s="94" t="s">
        <v>318</v>
      </c>
      <c r="B182" s="71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</row>
    <row r="183" spans="1:36" s="158" customFormat="1">
      <c r="A183" s="117" t="s">
        <v>319</v>
      </c>
      <c r="B183" s="117"/>
      <c r="C183" s="117"/>
      <c r="D183" s="117"/>
      <c r="E183" s="98" t="s">
        <v>353</v>
      </c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 t="s">
        <v>354</v>
      </c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D183" s="158" t="s">
        <v>321</v>
      </c>
    </row>
    <row r="184" spans="1:36" s="158" customFormat="1">
      <c r="A184" s="98" t="s">
        <v>320</v>
      </c>
      <c r="B184" s="194"/>
      <c r="C184" s="117"/>
      <c r="D184" s="117"/>
      <c r="E184" s="214" t="s">
        <v>245</v>
      </c>
      <c r="F184" s="117"/>
      <c r="G184" s="117"/>
      <c r="H184" s="117"/>
      <c r="I184" s="117"/>
      <c r="J184" s="117"/>
      <c r="K184" s="117" t="s">
        <v>246</v>
      </c>
      <c r="L184" s="117"/>
      <c r="M184" s="117"/>
      <c r="N184" s="117"/>
      <c r="O184" s="117"/>
      <c r="P184" s="117"/>
      <c r="Q184" s="117" t="s">
        <v>245</v>
      </c>
      <c r="R184" s="117"/>
      <c r="S184" s="117"/>
      <c r="T184" s="117"/>
      <c r="U184" s="117"/>
      <c r="V184" s="117"/>
      <c r="W184" s="117" t="s">
        <v>246</v>
      </c>
      <c r="X184" s="117"/>
      <c r="Y184" s="117"/>
      <c r="Z184" s="117"/>
      <c r="AA184" s="117"/>
      <c r="AB184" s="117"/>
      <c r="AD184" s="118" t="s">
        <v>268</v>
      </c>
      <c r="AE184" s="195"/>
      <c r="AF184" s="195"/>
      <c r="AG184" s="195"/>
      <c r="AH184" s="195"/>
      <c r="AI184" s="195" t="s">
        <v>269</v>
      </c>
      <c r="AJ184" s="195"/>
    </row>
    <row r="185" spans="1:36" s="158" customFormat="1">
      <c r="A185" s="117"/>
      <c r="B185" s="194"/>
      <c r="C185" s="117"/>
      <c r="D185" s="117"/>
      <c r="E185" s="214" t="s">
        <v>248</v>
      </c>
      <c r="F185" s="117"/>
      <c r="G185" s="117"/>
      <c r="H185" s="117" t="s">
        <v>249</v>
      </c>
      <c r="I185" s="117"/>
      <c r="J185" s="117"/>
      <c r="K185" s="117" t="s">
        <v>250</v>
      </c>
      <c r="L185" s="117"/>
      <c r="M185" s="117"/>
      <c r="N185" s="117" t="s">
        <v>251</v>
      </c>
      <c r="O185" s="117"/>
      <c r="P185" s="117"/>
      <c r="Q185" s="117" t="s">
        <v>248</v>
      </c>
      <c r="R185" s="117"/>
      <c r="S185" s="117"/>
      <c r="T185" s="117" t="s">
        <v>249</v>
      </c>
      <c r="U185" s="117"/>
      <c r="V185" s="117"/>
      <c r="W185" s="117" t="s">
        <v>250</v>
      </c>
      <c r="X185" s="117"/>
      <c r="Y185" s="117"/>
      <c r="Z185" s="117" t="s">
        <v>251</v>
      </c>
      <c r="AA185" s="117"/>
      <c r="AB185" s="117"/>
      <c r="AD185" s="195" t="s">
        <v>274</v>
      </c>
      <c r="AE185" s="195" t="s">
        <v>100</v>
      </c>
      <c r="AF185" s="195" t="s">
        <v>100</v>
      </c>
      <c r="AG185" s="195" t="s">
        <v>219</v>
      </c>
      <c r="AH185" s="195" t="s">
        <v>418</v>
      </c>
      <c r="AI185" s="195" t="s">
        <v>86</v>
      </c>
      <c r="AJ185" s="195" t="s">
        <v>116</v>
      </c>
    </row>
    <row r="186" spans="1:36" s="158" customFormat="1">
      <c r="A186" s="117"/>
      <c r="B186" s="117"/>
      <c r="C186" s="117"/>
      <c r="D186" s="160" t="s">
        <v>95</v>
      </c>
      <c r="E186" s="194" t="s">
        <v>96</v>
      </c>
      <c r="F186" s="194" t="s">
        <v>97</v>
      </c>
      <c r="G186" s="194" t="s">
        <v>98</v>
      </c>
      <c r="H186" s="194" t="s">
        <v>96</v>
      </c>
      <c r="I186" s="194" t="s">
        <v>97</v>
      </c>
      <c r="J186" s="194" t="s">
        <v>98</v>
      </c>
      <c r="K186" s="194" t="s">
        <v>96</v>
      </c>
      <c r="L186" s="194" t="s">
        <v>97</v>
      </c>
      <c r="M186" s="194" t="s">
        <v>98</v>
      </c>
      <c r="N186" s="194" t="s">
        <v>96</v>
      </c>
      <c r="O186" s="194" t="s">
        <v>97</v>
      </c>
      <c r="P186" s="194" t="s">
        <v>98</v>
      </c>
      <c r="Q186" s="198" t="s">
        <v>356</v>
      </c>
      <c r="R186" s="198" t="s">
        <v>357</v>
      </c>
      <c r="S186" s="198" t="s">
        <v>358</v>
      </c>
      <c r="T186" s="198" t="s">
        <v>356</v>
      </c>
      <c r="U186" s="198" t="s">
        <v>357</v>
      </c>
      <c r="V186" s="198" t="s">
        <v>358</v>
      </c>
      <c r="W186" s="198" t="s">
        <v>356</v>
      </c>
      <c r="X186" s="198" t="s">
        <v>357</v>
      </c>
      <c r="Y186" s="198" t="s">
        <v>358</v>
      </c>
      <c r="Z186" s="198" t="s">
        <v>356</v>
      </c>
      <c r="AA186" s="198" t="s">
        <v>357</v>
      </c>
      <c r="AB186" s="198" t="s">
        <v>358</v>
      </c>
      <c r="AD186" s="195" t="s">
        <v>275</v>
      </c>
      <c r="AE186" s="195">
        <v>0.9</v>
      </c>
      <c r="AF186" s="195">
        <v>1.4</v>
      </c>
      <c r="AG186" s="195">
        <f>1.5*0.8</f>
        <v>1.2000000000000002</v>
      </c>
      <c r="AH186" s="195">
        <v>0.88000000000000012</v>
      </c>
      <c r="AI186" s="195">
        <f>1.65*0.8</f>
        <v>1.32</v>
      </c>
      <c r="AJ186" s="195"/>
    </row>
    <row r="187" spans="1:36" s="158" customFormat="1">
      <c r="A187" s="117" t="s">
        <v>276</v>
      </c>
      <c r="B187" s="98" t="s">
        <v>322</v>
      </c>
      <c r="C187" s="159" t="s">
        <v>278</v>
      </c>
      <c r="D187" s="98" t="s">
        <v>279</v>
      </c>
      <c r="E187" s="194"/>
      <c r="F187" s="194"/>
      <c r="G187" s="194"/>
      <c r="H187" s="194"/>
      <c r="I187" s="194"/>
      <c r="J187" s="194"/>
      <c r="K187" s="194"/>
      <c r="L187" s="194"/>
      <c r="M187" s="194"/>
      <c r="N187" s="194"/>
      <c r="O187" s="194"/>
      <c r="P187" s="194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D187" s="195" t="s">
        <v>280</v>
      </c>
      <c r="AE187" s="195">
        <v>0.9</v>
      </c>
      <c r="AF187" s="195">
        <v>1.25</v>
      </c>
      <c r="AG187" s="195">
        <v>1.5</v>
      </c>
      <c r="AH187" s="195">
        <v>0.88000000000000012</v>
      </c>
      <c r="AI187" s="195">
        <f>1.65*0.8</f>
        <v>1.32</v>
      </c>
      <c r="AJ187" s="195"/>
    </row>
    <row r="188" spans="1:36">
      <c r="A188" s="119" t="s">
        <v>419</v>
      </c>
      <c r="B188" s="120" t="s">
        <v>281</v>
      </c>
      <c r="C188" s="121" t="s">
        <v>420</v>
      </c>
      <c r="D188" s="122" t="s">
        <v>421</v>
      </c>
      <c r="E188" s="165">
        <f t="shared" ref="E188:AB188" si="22">$AF$186*( E169) + 0*$AG$186*MAX(E171:E172) + 0* $AI$186*MAX(E173:E174) + 0*$AH$186* MAX(E179:E180)</f>
        <v>-5.1156000000000013E-12</v>
      </c>
      <c r="F188" s="165">
        <f t="shared" si="22"/>
        <v>-1.8171999999999998E-11</v>
      </c>
      <c r="G188" s="165">
        <f t="shared" si="22"/>
        <v>-0.10642940000000001</v>
      </c>
      <c r="H188" s="165">
        <f t="shared" si="22"/>
        <v>-0.108866716</v>
      </c>
      <c r="I188" s="165">
        <f t="shared" si="22"/>
        <v>-5.0313199999999991</v>
      </c>
      <c r="J188" s="165">
        <f t="shared" si="22"/>
        <v>-0.1066954</v>
      </c>
      <c r="K188" s="165">
        <f t="shared" si="22"/>
        <v>60.517799999999994</v>
      </c>
      <c r="L188" s="165">
        <f t="shared" si="22"/>
        <v>1.8310599999999997E-11</v>
      </c>
      <c r="M188" s="165">
        <f t="shared" si="22"/>
        <v>-0.1064266</v>
      </c>
      <c r="N188" s="165">
        <f t="shared" si="22"/>
        <v>60.626999999999995</v>
      </c>
      <c r="O188" s="165">
        <f t="shared" si="22"/>
        <v>-5.0308999999999999</v>
      </c>
      <c r="P188" s="165">
        <f t="shared" si="22"/>
        <v>-0.1066926</v>
      </c>
      <c r="Q188" s="165">
        <f t="shared" si="22"/>
        <v>1.0771320000000002</v>
      </c>
      <c r="R188" s="165">
        <f t="shared" si="22"/>
        <v>3.1484599999999996</v>
      </c>
      <c r="S188" s="165">
        <f t="shared" si="22"/>
        <v>0.20861540000000001</v>
      </c>
      <c r="T188" s="165">
        <f t="shared" si="22"/>
        <v>-1.0748920000000002</v>
      </c>
      <c r="U188" s="165">
        <f t="shared" si="22"/>
        <v>3.1565799999999999</v>
      </c>
      <c r="V188" s="165">
        <f t="shared" si="22"/>
        <v>-0.21337259999999997</v>
      </c>
      <c r="W188" s="165">
        <f t="shared" si="22"/>
        <v>1.077048</v>
      </c>
      <c r="X188" s="165">
        <f t="shared" si="22"/>
        <v>-3.1487400000000001</v>
      </c>
      <c r="Y188" s="165">
        <f t="shared" si="22"/>
        <v>-0.20844879999999999</v>
      </c>
      <c r="Z188" s="165">
        <f t="shared" si="22"/>
        <v>-1.0748220000000002</v>
      </c>
      <c r="AA188" s="165">
        <f t="shared" si="22"/>
        <v>-3.1569999999999996</v>
      </c>
      <c r="AB188" s="165">
        <f t="shared" si="22"/>
        <v>0.21336559999999996</v>
      </c>
      <c r="AD188" s="124" t="s">
        <v>283</v>
      </c>
      <c r="AE188" s="124">
        <v>0.9</v>
      </c>
      <c r="AF188" s="124">
        <v>1.25</v>
      </c>
      <c r="AG188" s="124">
        <f>1.5*0.8</f>
        <v>1.2000000000000002</v>
      </c>
      <c r="AH188" s="124">
        <v>0.88000000000000012</v>
      </c>
      <c r="AI188" s="124">
        <f>1.65</f>
        <v>1.65</v>
      </c>
      <c r="AJ188" s="124"/>
    </row>
    <row r="189" spans="1:36">
      <c r="A189" s="119" t="s">
        <v>422</v>
      </c>
      <c r="B189" s="120" t="s">
        <v>324</v>
      </c>
      <c r="C189" s="121" t="s">
        <v>420</v>
      </c>
      <c r="D189" s="122" t="s">
        <v>423</v>
      </c>
      <c r="E189" s="165">
        <f t="shared" ref="E189:AB189" si="23">IF(E169&gt;0, $AF$187*( E169) +0* $AG$187*MAX(E171:E172) + 0* $AI$187*MAX(E173:E174) + 0* $AH$187* MAX(E179:E180),    $AE$187*( E170) + 0* $AG$187*MAX(E171:E172) + 0* $AI$187*MAX(E173:E174) + 0* $AH$187* MAX(E179:E180) )</f>
        <v>-6.2280000000000013E-13</v>
      </c>
      <c r="F189" s="165">
        <f t="shared" si="23"/>
        <v>-9.9035999999999999E-12</v>
      </c>
      <c r="G189" s="165">
        <f t="shared" si="23"/>
        <v>-5.7339900000000006E-2</v>
      </c>
      <c r="H189" s="165">
        <f t="shared" si="23"/>
        <v>-7.0015625999999997E-2</v>
      </c>
      <c r="I189" s="165">
        <f t="shared" si="23"/>
        <v>-2.6827200000000002</v>
      </c>
      <c r="J189" s="165">
        <f t="shared" si="23"/>
        <v>-5.7510900000000004E-2</v>
      </c>
      <c r="K189" s="165">
        <f t="shared" si="23"/>
        <v>54.033749999999998</v>
      </c>
      <c r="L189" s="165">
        <f t="shared" si="23"/>
        <v>1.6348749999999999E-11</v>
      </c>
      <c r="M189" s="165">
        <f t="shared" si="23"/>
        <v>-5.7338100000000003E-2</v>
      </c>
      <c r="N189" s="165">
        <f t="shared" si="23"/>
        <v>54.131250000000001</v>
      </c>
      <c r="O189" s="165">
        <f t="shared" si="23"/>
        <v>-2.6824500000000002</v>
      </c>
      <c r="P189" s="165">
        <f t="shared" si="23"/>
        <v>-5.75091E-2</v>
      </c>
      <c r="Q189" s="165">
        <f t="shared" si="23"/>
        <v>0.96172500000000016</v>
      </c>
      <c r="R189" s="165">
        <f t="shared" si="23"/>
        <v>2.8111249999999997</v>
      </c>
      <c r="S189" s="165">
        <f t="shared" si="23"/>
        <v>0.18626375000000001</v>
      </c>
      <c r="T189" s="165">
        <f t="shared" si="23"/>
        <v>-0.57436200000000004</v>
      </c>
      <c r="U189" s="165">
        <f t="shared" si="23"/>
        <v>2.8183750000000001</v>
      </c>
      <c r="V189" s="165">
        <f t="shared" si="23"/>
        <v>-0.1144251</v>
      </c>
      <c r="W189" s="165">
        <f t="shared" si="23"/>
        <v>0.96165000000000012</v>
      </c>
      <c r="X189" s="165">
        <f t="shared" si="23"/>
        <v>-1.6974900000000002</v>
      </c>
      <c r="Y189" s="165">
        <f t="shared" si="23"/>
        <v>-0.1113408</v>
      </c>
      <c r="Z189" s="165">
        <f t="shared" si="23"/>
        <v>-0.57431700000000008</v>
      </c>
      <c r="AA189" s="165">
        <f t="shared" si="23"/>
        <v>-1.7028000000000001</v>
      </c>
      <c r="AB189" s="165">
        <f t="shared" si="23"/>
        <v>0.19050499999999998</v>
      </c>
      <c r="AD189" s="124" t="s">
        <v>286</v>
      </c>
      <c r="AE189" s="124">
        <v>0.9</v>
      </c>
      <c r="AF189" s="124">
        <v>1.25</v>
      </c>
      <c r="AG189" s="124">
        <f>1.5*0.8</f>
        <v>1.2000000000000002</v>
      </c>
      <c r="AH189" s="124">
        <v>1.1000000000000001</v>
      </c>
      <c r="AI189" s="124">
        <f>1.65*0.8</f>
        <v>1.32</v>
      </c>
      <c r="AJ189" s="124"/>
    </row>
    <row r="190" spans="1:36">
      <c r="A190" s="119" t="s">
        <v>424</v>
      </c>
      <c r="B190" s="120" t="s">
        <v>287</v>
      </c>
      <c r="C190" s="121" t="s">
        <v>420</v>
      </c>
      <c r="D190" s="122" t="s">
        <v>425</v>
      </c>
      <c r="E190" s="165">
        <f t="shared" ref="E190:AB190" si="24">IF(E169&gt;0, $AF$188*( E169) + 0* $AG$188*MAX(E171:E172) + 0*$AI$188*MAX(E173:E174) + 0*$AH$188* MAX(E179:E180),      $AE$188*( E170) + 0*$AG$188*MAX(E171:E172) + 0*$AI$188*MAX(E173:E174) +0* $AH$188* MAX(E179:E180) )</f>
        <v>-6.2280000000000013E-13</v>
      </c>
      <c r="F190" s="165">
        <f t="shared" si="24"/>
        <v>-9.9035999999999999E-12</v>
      </c>
      <c r="G190" s="165">
        <f t="shared" si="24"/>
        <v>-5.7339900000000006E-2</v>
      </c>
      <c r="H190" s="165">
        <f t="shared" si="24"/>
        <v>-7.0015625999999997E-2</v>
      </c>
      <c r="I190" s="165">
        <f t="shared" si="24"/>
        <v>-2.6827200000000002</v>
      </c>
      <c r="J190" s="165">
        <f t="shared" si="24"/>
        <v>-5.7510900000000004E-2</v>
      </c>
      <c r="K190" s="165">
        <f t="shared" si="24"/>
        <v>54.033749999999998</v>
      </c>
      <c r="L190" s="165">
        <f t="shared" si="24"/>
        <v>1.6348749999999999E-11</v>
      </c>
      <c r="M190" s="165">
        <f t="shared" si="24"/>
        <v>-5.7338100000000003E-2</v>
      </c>
      <c r="N190" s="165">
        <f t="shared" si="24"/>
        <v>54.131250000000001</v>
      </c>
      <c r="O190" s="165">
        <f t="shared" si="24"/>
        <v>-2.6824500000000002</v>
      </c>
      <c r="P190" s="165">
        <f t="shared" si="24"/>
        <v>-5.75091E-2</v>
      </c>
      <c r="Q190" s="165">
        <f t="shared" si="24"/>
        <v>0.96172500000000016</v>
      </c>
      <c r="R190" s="165">
        <f t="shared" si="24"/>
        <v>2.8111249999999997</v>
      </c>
      <c r="S190" s="165">
        <f t="shared" si="24"/>
        <v>0.18626375000000001</v>
      </c>
      <c r="T190" s="165">
        <f t="shared" si="24"/>
        <v>-0.57436200000000004</v>
      </c>
      <c r="U190" s="165">
        <f t="shared" si="24"/>
        <v>2.8183750000000001</v>
      </c>
      <c r="V190" s="165">
        <f t="shared" si="24"/>
        <v>-0.1144251</v>
      </c>
      <c r="W190" s="165">
        <f t="shared" si="24"/>
        <v>0.96165000000000012</v>
      </c>
      <c r="X190" s="165">
        <f t="shared" si="24"/>
        <v>-1.6974900000000002</v>
      </c>
      <c r="Y190" s="165">
        <f t="shared" si="24"/>
        <v>-0.1113408</v>
      </c>
      <c r="Z190" s="165">
        <f t="shared" si="24"/>
        <v>-0.57431700000000008</v>
      </c>
      <c r="AA190" s="165">
        <f t="shared" si="24"/>
        <v>-1.7028000000000001</v>
      </c>
      <c r="AB190" s="165">
        <f t="shared" si="24"/>
        <v>0.19050499999999998</v>
      </c>
      <c r="AD190" s="105" t="s">
        <v>329</v>
      </c>
    </row>
    <row r="191" spans="1:36">
      <c r="A191" s="119" t="s">
        <v>426</v>
      </c>
      <c r="B191" s="120" t="s">
        <v>290</v>
      </c>
      <c r="C191" s="121" t="s">
        <v>420</v>
      </c>
      <c r="D191" s="122" t="s">
        <v>427</v>
      </c>
      <c r="E191" s="165">
        <f t="shared" ref="E191:AB191" si="25">IF(E169&gt;0, $AF$189*( E169) + 0*$AG$189*MAX(E171:E172) + 0*$AI$189*MAX(E173:E174) + 0*$AH$189* MAX(E179:E180),     $AE$189*( E170) + 0*$AG$189*MAX(E171:E172) + 0*$AI$189*MAX(E173:E174) + 0*$AH$189* MAX(E179:E180) )</f>
        <v>-6.2280000000000013E-13</v>
      </c>
      <c r="F191" s="165">
        <f t="shared" si="25"/>
        <v>-9.9035999999999999E-12</v>
      </c>
      <c r="G191" s="165">
        <f t="shared" si="25"/>
        <v>-5.7339900000000006E-2</v>
      </c>
      <c r="H191" s="165">
        <f t="shared" si="25"/>
        <v>-7.0015625999999997E-2</v>
      </c>
      <c r="I191" s="165">
        <f t="shared" si="25"/>
        <v>-2.6827200000000002</v>
      </c>
      <c r="J191" s="165">
        <f t="shared" si="25"/>
        <v>-5.7510900000000004E-2</v>
      </c>
      <c r="K191" s="165">
        <f t="shared" si="25"/>
        <v>54.033749999999998</v>
      </c>
      <c r="L191" s="165">
        <f t="shared" si="25"/>
        <v>1.6348749999999999E-11</v>
      </c>
      <c r="M191" s="165">
        <f t="shared" si="25"/>
        <v>-5.7338100000000003E-2</v>
      </c>
      <c r="N191" s="165">
        <f t="shared" si="25"/>
        <v>54.131250000000001</v>
      </c>
      <c r="O191" s="165">
        <f t="shared" si="25"/>
        <v>-2.6824500000000002</v>
      </c>
      <c r="P191" s="165">
        <f t="shared" si="25"/>
        <v>-5.75091E-2</v>
      </c>
      <c r="Q191" s="165">
        <f t="shared" si="25"/>
        <v>0.96172500000000016</v>
      </c>
      <c r="R191" s="165">
        <f t="shared" si="25"/>
        <v>2.8111249999999997</v>
      </c>
      <c r="S191" s="165">
        <f t="shared" si="25"/>
        <v>0.18626375000000001</v>
      </c>
      <c r="T191" s="165">
        <f t="shared" si="25"/>
        <v>-0.57436200000000004</v>
      </c>
      <c r="U191" s="165">
        <f t="shared" si="25"/>
        <v>2.8183750000000001</v>
      </c>
      <c r="V191" s="165">
        <f t="shared" si="25"/>
        <v>-0.1144251</v>
      </c>
      <c r="W191" s="165">
        <f t="shared" si="25"/>
        <v>0.96165000000000012</v>
      </c>
      <c r="X191" s="165">
        <f t="shared" si="25"/>
        <v>-1.6974900000000002</v>
      </c>
      <c r="Y191" s="165">
        <f t="shared" si="25"/>
        <v>-0.1113408</v>
      </c>
      <c r="Z191" s="165">
        <f t="shared" si="25"/>
        <v>-0.57431700000000008</v>
      </c>
      <c r="AA191" s="165">
        <f t="shared" si="25"/>
        <v>-1.7028000000000001</v>
      </c>
      <c r="AB191" s="165">
        <f t="shared" si="25"/>
        <v>0.19050499999999998</v>
      </c>
    </row>
    <row r="192" spans="1:36">
      <c r="A192" s="119" t="s">
        <v>422</v>
      </c>
      <c r="B192" s="120" t="s">
        <v>324</v>
      </c>
      <c r="C192" s="121" t="s">
        <v>428</v>
      </c>
      <c r="D192" s="122" t="s">
        <v>423</v>
      </c>
      <c r="E192" s="165">
        <f t="shared" ref="E192:AB192" si="26">IF(E169&lt;0, $AF$187*( E169) + 0* $AG$187*MIN(E171:E172) + 0* $AI$187*MIN(E173:E174) + 0* $AH$187* MIN(E179:E180),   $AE$187*( E170) + 0* $AG$187*MIN(E171:E172) + 0*$AI$187*MIN(E173:E174) + 0*$AH$187* MIN(E179:E180) )</f>
        <v>-4.5675000000000013E-12</v>
      </c>
      <c r="F192" s="165">
        <f t="shared" si="26"/>
        <v>-1.6225000000000001E-11</v>
      </c>
      <c r="G192" s="165">
        <f t="shared" si="26"/>
        <v>-9.5026250000000007E-2</v>
      </c>
      <c r="H192" s="165">
        <f t="shared" si="26"/>
        <v>-9.7202425000000009E-2</v>
      </c>
      <c r="I192" s="165">
        <f t="shared" si="26"/>
        <v>-4.4922500000000003</v>
      </c>
      <c r="J192" s="165">
        <f t="shared" si="26"/>
        <v>-9.5263750000000008E-2</v>
      </c>
      <c r="K192" s="165">
        <f t="shared" si="26"/>
        <v>32.604299999999995</v>
      </c>
      <c r="L192" s="165">
        <f t="shared" si="26"/>
        <v>1.0019699999999999E-11</v>
      </c>
      <c r="M192" s="165">
        <f t="shared" si="26"/>
        <v>-9.5023750000000004E-2</v>
      </c>
      <c r="N192" s="165">
        <f t="shared" si="26"/>
        <v>32.674500000000002</v>
      </c>
      <c r="O192" s="165">
        <f t="shared" si="26"/>
        <v>-4.4918750000000003</v>
      </c>
      <c r="P192" s="165">
        <f t="shared" si="26"/>
        <v>-9.5261249999999992E-2</v>
      </c>
      <c r="Q192" s="165">
        <f t="shared" si="26"/>
        <v>0.57580200000000004</v>
      </c>
      <c r="R192" s="165">
        <f t="shared" si="26"/>
        <v>1.6973100000000001</v>
      </c>
      <c r="S192" s="165">
        <f t="shared" si="26"/>
        <v>0.11138490000000001</v>
      </c>
      <c r="T192" s="165">
        <f t="shared" si="26"/>
        <v>-0.95972500000000016</v>
      </c>
      <c r="U192" s="165">
        <f t="shared" si="26"/>
        <v>1.7025300000000001</v>
      </c>
      <c r="V192" s="165">
        <f t="shared" si="26"/>
        <v>-0.19051124999999999</v>
      </c>
      <c r="W192" s="165">
        <f t="shared" si="26"/>
        <v>0.57565800000000011</v>
      </c>
      <c r="X192" s="165">
        <f t="shared" si="26"/>
        <v>-2.8113750000000004</v>
      </c>
      <c r="Y192" s="165">
        <f t="shared" si="26"/>
        <v>-0.186115</v>
      </c>
      <c r="Z192" s="165">
        <f t="shared" si="26"/>
        <v>-0.9596625000000002</v>
      </c>
      <c r="AA192" s="165">
        <f t="shared" si="26"/>
        <v>-2.8187499999999996</v>
      </c>
      <c r="AB192" s="165">
        <f t="shared" si="26"/>
        <v>0.11442959999999998</v>
      </c>
    </row>
    <row r="193" spans="1:35">
      <c r="A193" s="119" t="s">
        <v>424</v>
      </c>
      <c r="B193" s="120" t="s">
        <v>287</v>
      </c>
      <c r="C193" s="121" t="s">
        <v>428</v>
      </c>
      <c r="D193" s="122" t="s">
        <v>425</v>
      </c>
      <c r="E193" s="165">
        <f t="shared" ref="E193:AB193" si="27">IF(E169&lt;0, $AF$188*( E169) + 0*$AG$188*MIN(E171:E172) + 0*$AI$188*MIN(E173:E174) + 0*$AH$188* MIN(E179:E180),    $AE$188*( E170) + 0*$AG$188*MIN(E171:E172) + 0*$AI$188*MIN(E173:E174) + 0*$AH$188* MIN(E179:E180) )</f>
        <v>-4.5675000000000013E-12</v>
      </c>
      <c r="F193" s="165">
        <f t="shared" si="27"/>
        <v>-1.6225000000000001E-11</v>
      </c>
      <c r="G193" s="165">
        <f t="shared" si="27"/>
        <v>-9.5026250000000007E-2</v>
      </c>
      <c r="H193" s="165">
        <f t="shared" si="27"/>
        <v>-9.7202425000000009E-2</v>
      </c>
      <c r="I193" s="165">
        <f t="shared" si="27"/>
        <v>-4.4922500000000003</v>
      </c>
      <c r="J193" s="165">
        <f t="shared" si="27"/>
        <v>-9.5263750000000008E-2</v>
      </c>
      <c r="K193" s="165">
        <f t="shared" si="27"/>
        <v>32.604299999999995</v>
      </c>
      <c r="L193" s="165">
        <f t="shared" si="27"/>
        <v>1.0019699999999999E-11</v>
      </c>
      <c r="M193" s="165">
        <f t="shared" si="27"/>
        <v>-9.5023750000000004E-2</v>
      </c>
      <c r="N193" s="165">
        <f t="shared" si="27"/>
        <v>32.674500000000002</v>
      </c>
      <c r="O193" s="165">
        <f t="shared" si="27"/>
        <v>-4.4918750000000003</v>
      </c>
      <c r="P193" s="165">
        <f t="shared" si="27"/>
        <v>-9.5261249999999992E-2</v>
      </c>
      <c r="Q193" s="165">
        <f t="shared" si="27"/>
        <v>0.57580200000000004</v>
      </c>
      <c r="R193" s="165">
        <f t="shared" si="27"/>
        <v>1.6973100000000001</v>
      </c>
      <c r="S193" s="165">
        <f t="shared" si="27"/>
        <v>0.11138490000000001</v>
      </c>
      <c r="T193" s="165">
        <f t="shared" si="27"/>
        <v>-0.95972500000000016</v>
      </c>
      <c r="U193" s="165">
        <f t="shared" si="27"/>
        <v>1.7025300000000001</v>
      </c>
      <c r="V193" s="165">
        <f t="shared" si="27"/>
        <v>-0.19051124999999999</v>
      </c>
      <c r="W193" s="165">
        <f t="shared" si="27"/>
        <v>0.57565800000000011</v>
      </c>
      <c r="X193" s="165">
        <f t="shared" si="27"/>
        <v>-2.8113750000000004</v>
      </c>
      <c r="Y193" s="165">
        <f t="shared" si="27"/>
        <v>-0.186115</v>
      </c>
      <c r="Z193" s="165">
        <f t="shared" si="27"/>
        <v>-0.9596625000000002</v>
      </c>
      <c r="AA193" s="165">
        <f t="shared" si="27"/>
        <v>-2.8187499999999996</v>
      </c>
      <c r="AB193" s="165">
        <f t="shared" si="27"/>
        <v>0.11442959999999998</v>
      </c>
    </row>
    <row r="194" spans="1:35">
      <c r="A194" s="119" t="s">
        <v>426</v>
      </c>
      <c r="B194" s="120" t="s">
        <v>290</v>
      </c>
      <c r="C194" s="121" t="s">
        <v>428</v>
      </c>
      <c r="D194" s="122" t="s">
        <v>427</v>
      </c>
      <c r="E194" s="165">
        <f t="shared" ref="E194:AB194" si="28">IF(E169&lt;0, $AF$189*( E169) + 0*$AG$189*MIN(E171:E172) + 0*$AI$189*MIN(E173:E174) + 0*$AH$189* MIN(E179:E180),      $AE$189*( E170) + 0*$AG$189*MIN(E171:E172) + 0*$AI$189*MIN(E173:E174) + 0*$AH$189* MIN(E179:E180) )</f>
        <v>-4.5675000000000013E-12</v>
      </c>
      <c r="F194" s="165">
        <f t="shared" si="28"/>
        <v>-1.6225000000000001E-11</v>
      </c>
      <c r="G194" s="165">
        <f t="shared" si="28"/>
        <v>-9.5026250000000007E-2</v>
      </c>
      <c r="H194" s="165">
        <f t="shared" si="28"/>
        <v>-9.7202425000000009E-2</v>
      </c>
      <c r="I194" s="165">
        <f t="shared" si="28"/>
        <v>-4.4922500000000003</v>
      </c>
      <c r="J194" s="165">
        <f t="shared" si="28"/>
        <v>-9.5263750000000008E-2</v>
      </c>
      <c r="K194" s="165">
        <f t="shared" si="28"/>
        <v>32.604299999999995</v>
      </c>
      <c r="L194" s="165">
        <f t="shared" si="28"/>
        <v>1.0019699999999999E-11</v>
      </c>
      <c r="M194" s="165">
        <f t="shared" si="28"/>
        <v>-9.5023750000000004E-2</v>
      </c>
      <c r="N194" s="165">
        <f t="shared" si="28"/>
        <v>32.674500000000002</v>
      </c>
      <c r="O194" s="165">
        <f t="shared" si="28"/>
        <v>-4.4918750000000003</v>
      </c>
      <c r="P194" s="165">
        <f t="shared" si="28"/>
        <v>-9.5261249999999992E-2</v>
      </c>
      <c r="Q194" s="165">
        <f t="shared" si="28"/>
        <v>0.57580200000000004</v>
      </c>
      <c r="R194" s="165">
        <f t="shared" si="28"/>
        <v>1.6973100000000001</v>
      </c>
      <c r="S194" s="165">
        <f t="shared" si="28"/>
        <v>0.11138490000000001</v>
      </c>
      <c r="T194" s="165">
        <f t="shared" si="28"/>
        <v>-0.95972500000000016</v>
      </c>
      <c r="U194" s="165">
        <f t="shared" si="28"/>
        <v>1.7025300000000001</v>
      </c>
      <c r="V194" s="165">
        <f t="shared" si="28"/>
        <v>-0.19051124999999999</v>
      </c>
      <c r="W194" s="165">
        <f t="shared" si="28"/>
        <v>0.57565800000000011</v>
      </c>
      <c r="X194" s="165">
        <f t="shared" si="28"/>
        <v>-2.8113750000000004</v>
      </c>
      <c r="Y194" s="165">
        <f t="shared" si="28"/>
        <v>-0.186115</v>
      </c>
      <c r="Z194" s="165">
        <f t="shared" si="28"/>
        <v>-0.9596625000000002</v>
      </c>
      <c r="AA194" s="165">
        <f t="shared" si="28"/>
        <v>-2.8187499999999996</v>
      </c>
      <c r="AB194" s="165">
        <f t="shared" si="28"/>
        <v>0.11442959999999998</v>
      </c>
    </row>
    <row r="195" spans="1:35">
      <c r="A195" s="119"/>
      <c r="B195" s="120"/>
      <c r="C195" s="121"/>
      <c r="D195" s="122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D195" s="97"/>
    </row>
    <row r="196" spans="1:35">
      <c r="A196" s="119" t="s">
        <v>419</v>
      </c>
      <c r="B196" s="120" t="s">
        <v>281</v>
      </c>
      <c r="C196" s="121" t="s">
        <v>429</v>
      </c>
      <c r="D196" s="122" t="s">
        <v>421</v>
      </c>
      <c r="E196" s="165">
        <f t="shared" ref="E196:AB196" si="29">0*$AF$186*( E169) + $AG$186*MAX(E171:E172) + $AI$186*MAX(E173:E174) + $AH$186* MAX(E179:E180)</f>
        <v>6.0759600017642482E-2</v>
      </c>
      <c r="F196" s="165">
        <f t="shared" si="29"/>
        <v>5.4740408287688801E-2</v>
      </c>
      <c r="G196" s="165">
        <f t="shared" si="29"/>
        <v>4.9163047200000004E-2</v>
      </c>
      <c r="H196" s="165">
        <f t="shared" si="29"/>
        <v>74.169280000000001</v>
      </c>
      <c r="I196" s="165">
        <f t="shared" si="29"/>
        <v>28.153296000000005</v>
      </c>
      <c r="J196" s="165">
        <f t="shared" si="29"/>
        <v>4.9285641216000008E-2</v>
      </c>
      <c r="K196" s="165">
        <f t="shared" si="29"/>
        <v>296.58600000000007</v>
      </c>
      <c r="L196" s="165">
        <f t="shared" si="29"/>
        <v>5.4740408133183198E-2</v>
      </c>
      <c r="M196" s="165">
        <f t="shared" si="29"/>
        <v>4.5093982272000004E-2</v>
      </c>
      <c r="N196" s="165">
        <f t="shared" si="29"/>
        <v>244.97960000000006</v>
      </c>
      <c r="O196" s="165">
        <f t="shared" si="29"/>
        <v>27.987720000000003</v>
      </c>
      <c r="P196" s="165">
        <f t="shared" si="29"/>
        <v>4.2570993600000002E-2</v>
      </c>
      <c r="Q196" s="165">
        <f t="shared" si="29"/>
        <v>5.6894159999999996</v>
      </c>
      <c r="R196" s="165">
        <f t="shared" si="29"/>
        <v>7.6582400000000002</v>
      </c>
      <c r="S196" s="165">
        <f t="shared" si="29"/>
        <v>3.0357520000000005</v>
      </c>
      <c r="T196" s="165">
        <f t="shared" si="29"/>
        <v>1.5663760000000004</v>
      </c>
      <c r="U196" s="165">
        <f t="shared" si="29"/>
        <v>6.8694080000000008</v>
      </c>
      <c r="V196" s="165">
        <f t="shared" si="29"/>
        <v>2.3124080000000005</v>
      </c>
      <c r="W196" s="165">
        <f t="shared" si="29"/>
        <v>5.4503200000000014</v>
      </c>
      <c r="X196" s="165">
        <f t="shared" si="29"/>
        <v>2.7562760000000002</v>
      </c>
      <c r="Y196" s="165">
        <f t="shared" si="29"/>
        <v>3.0412720000000006</v>
      </c>
      <c r="Z196" s="165">
        <f t="shared" si="29"/>
        <v>1.3857400000000002</v>
      </c>
      <c r="AA196" s="165">
        <f t="shared" si="29"/>
        <v>2.7524480000000002</v>
      </c>
      <c r="AB196" s="165">
        <f t="shared" si="29"/>
        <v>2.2926960000000003</v>
      </c>
      <c r="AD196" s="97"/>
    </row>
    <row r="197" spans="1:35">
      <c r="A197" s="119" t="s">
        <v>422</v>
      </c>
      <c r="B197" s="120" t="s">
        <v>324</v>
      </c>
      <c r="C197" s="121" t="s">
        <v>429</v>
      </c>
      <c r="D197" s="122" t="s">
        <v>423</v>
      </c>
      <c r="E197" s="165">
        <f t="shared" ref="E197:AB197" si="30">IF(E169&gt;0, 0*$AF$187*( E169) + $AG$187*MAX(E171:E172) + $AI$187*MAX(E173:E174) + $AH$187* MAX(E179:E180),      0*$AE$187*( E170) + $AG$187*MAX(E171:E172) + $AI$187*MAX(E173:E174) + $AH$187* MAX(E179:E180) )</f>
        <v>6.0759600021410481E-2</v>
      </c>
      <c r="F197" s="165">
        <f t="shared" si="30"/>
        <v>5.4740410338488803E-2</v>
      </c>
      <c r="G197" s="165">
        <f t="shared" si="30"/>
        <v>4.9107367200000009E-2</v>
      </c>
      <c r="H197" s="165">
        <f t="shared" si="30"/>
        <v>80.379279999999994</v>
      </c>
      <c r="I197" s="165">
        <f t="shared" si="30"/>
        <v>28.139520000000005</v>
      </c>
      <c r="J197" s="165">
        <f t="shared" si="30"/>
        <v>4.9268256216000006E-2</v>
      </c>
      <c r="K197" s="165">
        <f t="shared" si="30"/>
        <v>312.96600000000007</v>
      </c>
      <c r="L197" s="165">
        <f t="shared" si="30"/>
        <v>5.4740410149783196E-2</v>
      </c>
      <c r="M197" s="165">
        <f t="shared" si="30"/>
        <v>4.4028682272000005E-2</v>
      </c>
      <c r="N197" s="165">
        <f t="shared" si="30"/>
        <v>258.35360000000003</v>
      </c>
      <c r="O197" s="165">
        <f t="shared" si="30"/>
        <v>27.932550000000003</v>
      </c>
      <c r="P197" s="165">
        <f t="shared" si="30"/>
        <v>4.0867293600000007E-2</v>
      </c>
      <c r="Q197" s="165">
        <f t="shared" si="30"/>
        <v>6.1535159999999998</v>
      </c>
      <c r="R197" s="165">
        <f t="shared" si="30"/>
        <v>8.8681400000000004</v>
      </c>
      <c r="S197" s="165">
        <f t="shared" si="30"/>
        <v>3.2042320000000002</v>
      </c>
      <c r="T197" s="165">
        <f t="shared" si="30"/>
        <v>1.5723430000000003</v>
      </c>
      <c r="U197" s="165">
        <f t="shared" si="30"/>
        <v>8.079308000000001</v>
      </c>
      <c r="V197" s="165">
        <f t="shared" si="30"/>
        <v>2.4365180000000004</v>
      </c>
      <c r="W197" s="165">
        <f t="shared" si="30"/>
        <v>5.8550200000000006</v>
      </c>
      <c r="X197" s="165">
        <f t="shared" si="30"/>
        <v>2.9514560000000003</v>
      </c>
      <c r="Y197" s="165">
        <f t="shared" si="30"/>
        <v>3.1632820000000001</v>
      </c>
      <c r="Z197" s="165">
        <f t="shared" si="30"/>
        <v>1.3766770000000002</v>
      </c>
      <c r="AA197" s="165">
        <f t="shared" si="30"/>
        <v>2.9476280000000004</v>
      </c>
      <c r="AB197" s="165">
        <f t="shared" si="30"/>
        <v>2.4597059999999997</v>
      </c>
      <c r="AD197" s="97"/>
    </row>
    <row r="198" spans="1:35">
      <c r="A198" s="119" t="s">
        <v>424</v>
      </c>
      <c r="B198" s="120" t="s">
        <v>287</v>
      </c>
      <c r="C198" s="121" t="s">
        <v>429</v>
      </c>
      <c r="D198" s="122" t="s">
        <v>425</v>
      </c>
      <c r="E198" s="165">
        <f t="shared" ref="E198:AB198" si="31">IF(E169&gt;0, 0*$AF$188*( E169) + $AG$188*MAX(E171:E172) + $AI$188*MAX(E173:E174) + $AH$188* MAX(E179:E180),      0*$AE$188*( E170) + $AG$188*MAX(E171:E172) + $AI$188*MAX(E173:E174) + $AH$188* MAX(E179:E180) )</f>
        <v>7.5949500017642488E-2</v>
      </c>
      <c r="F198" s="165">
        <f t="shared" si="31"/>
        <v>6.8425508287688799E-2</v>
      </c>
      <c r="G198" s="165">
        <f t="shared" si="31"/>
        <v>6.1501747199999998E-2</v>
      </c>
      <c r="H198" s="165">
        <f t="shared" si="31"/>
        <v>84.620379999999997</v>
      </c>
      <c r="I198" s="165">
        <f t="shared" si="31"/>
        <v>31.806395999999999</v>
      </c>
      <c r="J198" s="165">
        <f t="shared" si="31"/>
        <v>6.1624341216000002E-2</v>
      </c>
      <c r="K198" s="165">
        <f t="shared" si="31"/>
        <v>309.07650000000007</v>
      </c>
      <c r="L198" s="165">
        <f t="shared" si="31"/>
        <v>6.842550813318321E-2</v>
      </c>
      <c r="M198" s="165">
        <f t="shared" si="31"/>
        <v>5.7432682271999998E-2</v>
      </c>
      <c r="N198" s="165">
        <f t="shared" si="31"/>
        <v>248.98250000000004</v>
      </c>
      <c r="O198" s="165">
        <f t="shared" si="31"/>
        <v>31.640819999999998</v>
      </c>
      <c r="P198" s="165">
        <f t="shared" si="31"/>
        <v>5.4909693599999997E-2</v>
      </c>
      <c r="Q198" s="165">
        <f t="shared" si="31"/>
        <v>6.4965959999999985</v>
      </c>
      <c r="R198" s="165">
        <f t="shared" si="31"/>
        <v>8.1017600000000005</v>
      </c>
      <c r="S198" s="165">
        <f t="shared" si="31"/>
        <v>3.576622</v>
      </c>
      <c r="T198" s="165">
        <f t="shared" si="31"/>
        <v>1.6646830000000001</v>
      </c>
      <c r="U198" s="165">
        <f t="shared" si="31"/>
        <v>7.1157200000000005</v>
      </c>
      <c r="V198" s="165">
        <f t="shared" si="31"/>
        <v>2.6688080000000003</v>
      </c>
      <c r="W198" s="165">
        <f t="shared" si="31"/>
        <v>6.2571700000000003</v>
      </c>
      <c r="X198" s="165">
        <f t="shared" si="31"/>
        <v>3.0035449999999999</v>
      </c>
      <c r="Y198" s="165">
        <f t="shared" si="31"/>
        <v>3.5821420000000002</v>
      </c>
      <c r="Z198" s="165">
        <f t="shared" si="31"/>
        <v>1.4545780000000001</v>
      </c>
      <c r="AA198" s="165">
        <f t="shared" si="31"/>
        <v>2.9987599999999999</v>
      </c>
      <c r="AB198" s="165">
        <f t="shared" si="31"/>
        <v>2.6494260000000001</v>
      </c>
      <c r="AD198" s="97"/>
      <c r="AE198" s="97"/>
      <c r="AF198" s="97"/>
      <c r="AG198" s="97"/>
      <c r="AH198" s="97"/>
      <c r="AI198" s="97"/>
    </row>
    <row r="199" spans="1:35">
      <c r="A199" s="119" t="s">
        <v>426</v>
      </c>
      <c r="B199" s="120" t="s">
        <v>290</v>
      </c>
      <c r="C199" s="121" t="s">
        <v>429</v>
      </c>
      <c r="D199" s="122" t="s">
        <v>427</v>
      </c>
      <c r="E199" s="165">
        <f t="shared" ref="E199:AB199" si="32">IF(E169&gt;0, 0*$AF$189*( E169) + $AG$189*MAX(E171:E172) + $AI$189*MAX(E173:E174) + $AH$189* MAX(E179:E180),     0* $AE$189*( E170) + $AG$189*MAX(E171:E172) + $AI$189*MAX(E173:E174) + $AH$189* MAX(E179:E180) )</f>
        <v>6.0759600018285106E-2</v>
      </c>
      <c r="F199" s="165">
        <f t="shared" si="32"/>
        <v>5.4740408308811002E-2</v>
      </c>
      <c r="G199" s="165">
        <f t="shared" si="32"/>
        <v>4.9170788999999999E-2</v>
      </c>
      <c r="H199" s="165">
        <f t="shared" si="32"/>
        <v>76.0505</v>
      </c>
      <c r="I199" s="165">
        <f t="shared" si="32"/>
        <v>31.552296000000002</v>
      </c>
      <c r="J199" s="165">
        <f t="shared" si="32"/>
        <v>4.9285736520000005E-2</v>
      </c>
      <c r="K199" s="165">
        <f t="shared" si="32"/>
        <v>341.86200000000002</v>
      </c>
      <c r="L199" s="165">
        <f t="shared" si="32"/>
        <v>5.4740408149879002E-2</v>
      </c>
      <c r="M199" s="165">
        <f t="shared" si="32"/>
        <v>4.5094077840000003E-2</v>
      </c>
      <c r="N199" s="165">
        <f t="shared" si="32"/>
        <v>288.84760000000006</v>
      </c>
      <c r="O199" s="165">
        <f t="shared" si="32"/>
        <v>31.386720000000004</v>
      </c>
      <c r="P199" s="165">
        <f t="shared" si="32"/>
        <v>4.2578742000000003E-2</v>
      </c>
      <c r="Q199" s="165">
        <f t="shared" si="32"/>
        <v>5.84049</v>
      </c>
      <c r="R199" s="165">
        <f t="shared" si="32"/>
        <v>7.9193800000000003</v>
      </c>
      <c r="S199" s="165">
        <f t="shared" si="32"/>
        <v>3.0853400000000004</v>
      </c>
      <c r="T199" s="165">
        <f t="shared" si="32"/>
        <v>1.8536960000000002</v>
      </c>
      <c r="U199" s="165">
        <f t="shared" si="32"/>
        <v>7.130548000000001</v>
      </c>
      <c r="V199" s="165">
        <f t="shared" si="32"/>
        <v>2.4100000000000006</v>
      </c>
      <c r="W199" s="165">
        <f t="shared" si="32"/>
        <v>5.6013500000000018</v>
      </c>
      <c r="X199" s="165">
        <f t="shared" si="32"/>
        <v>3.0028959999999998</v>
      </c>
      <c r="Y199" s="165">
        <f t="shared" si="32"/>
        <v>3.1387100000000006</v>
      </c>
      <c r="Z199" s="165">
        <f t="shared" si="32"/>
        <v>1.6724000000000001</v>
      </c>
      <c r="AA199" s="165">
        <f t="shared" si="32"/>
        <v>2.9990680000000003</v>
      </c>
      <c r="AB199" s="165">
        <f t="shared" si="32"/>
        <v>2.3421300000000005</v>
      </c>
      <c r="AD199" s="97"/>
      <c r="AE199" s="97"/>
      <c r="AF199" s="97"/>
      <c r="AG199" s="97"/>
      <c r="AH199" s="97"/>
      <c r="AI199" s="97"/>
    </row>
    <row r="200" spans="1:35">
      <c r="A200" s="119" t="s">
        <v>422</v>
      </c>
      <c r="B200" s="120" t="s">
        <v>324</v>
      </c>
      <c r="C200" s="121" t="s">
        <v>430</v>
      </c>
      <c r="D200" s="122" t="s">
        <v>423</v>
      </c>
      <c r="E200" s="165">
        <f t="shared" ref="E200:AB200" si="33">IF(E169&lt;0, 0*$AF$187*( E169) + $AG$187*MIN(E171:E172) + $AI$187*MIN(E173:E174) + $AH$187* MIN(E179:E180),     0* $AE$187*( E170) + $AG$187*MIN(E171:E172) + $AI$187*MIN(E173:E174) + $AH$187* MIN(E179:E180) )</f>
        <v>-6.0759600010512525E-2</v>
      </c>
      <c r="F200" s="165">
        <f t="shared" si="33"/>
        <v>-5.4740410149360798E-2</v>
      </c>
      <c r="G200" s="165">
        <f t="shared" si="33"/>
        <v>-0.17313518227200003</v>
      </c>
      <c r="H200" s="165">
        <f t="shared" si="33"/>
        <v>-80.054079999999999</v>
      </c>
      <c r="I200" s="165">
        <f t="shared" si="33"/>
        <v>-40.538600000000002</v>
      </c>
      <c r="J200" s="165">
        <f t="shared" si="33"/>
        <v>-0.16860576720000001</v>
      </c>
      <c r="K200" s="165">
        <f t="shared" si="33"/>
        <v>-218.28450000000001</v>
      </c>
      <c r="L200" s="165">
        <f t="shared" si="33"/>
        <v>-5.4740410337784803E-2</v>
      </c>
      <c r="M200" s="165">
        <f t="shared" si="33"/>
        <v>-0.16992579360000001</v>
      </c>
      <c r="N200" s="165">
        <f t="shared" si="33"/>
        <v>-182.20842000000002</v>
      </c>
      <c r="O200" s="165">
        <f t="shared" si="33"/>
        <v>-39.211100000000002</v>
      </c>
      <c r="P200" s="165">
        <f t="shared" si="33"/>
        <v>-0.16863518121600002</v>
      </c>
      <c r="Q200" s="165">
        <f t="shared" si="33"/>
        <v>-4.363196499999999</v>
      </c>
      <c r="R200" s="165">
        <f t="shared" si="33"/>
        <v>-3.7526799999999998</v>
      </c>
      <c r="S200" s="165">
        <f t="shared" si="33"/>
        <v>-3.1690640000000005</v>
      </c>
      <c r="T200" s="165">
        <f t="shared" si="33"/>
        <v>-3.2819360000000009</v>
      </c>
      <c r="U200" s="165">
        <f t="shared" si="33"/>
        <v>-2.9638480000000005</v>
      </c>
      <c r="V200" s="165">
        <f t="shared" si="33"/>
        <v>-2.4555440000000002</v>
      </c>
      <c r="W200" s="165">
        <f t="shared" si="33"/>
        <v>-4.361558500000001</v>
      </c>
      <c r="X200" s="165">
        <f t="shared" si="33"/>
        <v>-8.0855160000000019</v>
      </c>
      <c r="Y200" s="165">
        <f t="shared" si="33"/>
        <v>-3.2040820000000001</v>
      </c>
      <c r="Z200" s="165">
        <f t="shared" si="33"/>
        <v>-2.9300600000000006</v>
      </c>
      <c r="AA200" s="165">
        <f t="shared" si="33"/>
        <v>-8.0816880000000015</v>
      </c>
      <c r="AB200" s="165">
        <f t="shared" si="33"/>
        <v>-2.436312</v>
      </c>
      <c r="AD200" s="97"/>
      <c r="AE200" s="97"/>
      <c r="AF200" s="97"/>
      <c r="AG200" s="97"/>
      <c r="AH200" s="97"/>
      <c r="AI200" s="97"/>
    </row>
    <row r="201" spans="1:35">
      <c r="A201" s="119" t="s">
        <v>424</v>
      </c>
      <c r="B201" s="120" t="s">
        <v>287</v>
      </c>
      <c r="C201" s="121" t="s">
        <v>431</v>
      </c>
      <c r="D201" s="122" t="s">
        <v>425</v>
      </c>
      <c r="E201" s="165">
        <f t="shared" ref="E201:AB201" si="34">IF(E169&lt;0, 0*$AF$188*( E169) + $AG$188*MIN(E171:E172) + $AI$188*MIN(E173:E174) + $AH$188* MIN(E179:E180),     0* $AE$188*( E170) + $AG$188*MIN(E171:E172) + $AI$188*MIN(E173:E174) + $AH$188* MIN(E179:E180) )</f>
        <v>-7.5949500008648321E-2</v>
      </c>
      <c r="F201" s="165">
        <f t="shared" si="34"/>
        <v>-6.8425508132760812E-2</v>
      </c>
      <c r="G201" s="165">
        <f t="shared" si="34"/>
        <v>-0.16071788227200001</v>
      </c>
      <c r="H201" s="165">
        <f t="shared" si="34"/>
        <v>-84.331180000000003</v>
      </c>
      <c r="I201" s="165">
        <f t="shared" si="34"/>
        <v>-41.803100000000008</v>
      </c>
      <c r="J201" s="165">
        <f t="shared" si="34"/>
        <v>-0.15710046720000001</v>
      </c>
      <c r="K201" s="165">
        <f t="shared" si="34"/>
        <v>-230.32170000000002</v>
      </c>
      <c r="L201" s="165">
        <f t="shared" si="34"/>
        <v>-6.8425508286984793E-2</v>
      </c>
      <c r="M201" s="165">
        <f t="shared" si="34"/>
        <v>-0.15815649360000003</v>
      </c>
      <c r="N201" s="165">
        <f t="shared" si="34"/>
        <v>-186.18315600000003</v>
      </c>
      <c r="O201" s="165">
        <f t="shared" si="34"/>
        <v>-40.741100000000003</v>
      </c>
      <c r="P201" s="165">
        <f t="shared" si="34"/>
        <v>-0.15711788121600001</v>
      </c>
      <c r="Q201" s="165">
        <f t="shared" si="34"/>
        <v>-5.1728091999999997</v>
      </c>
      <c r="R201" s="165">
        <f t="shared" si="34"/>
        <v>-3.9975999999999994</v>
      </c>
      <c r="S201" s="165">
        <f t="shared" si="34"/>
        <v>-3.5865740000000002</v>
      </c>
      <c r="T201" s="165">
        <f t="shared" si="34"/>
        <v>-2.9233430000000005</v>
      </c>
      <c r="U201" s="165">
        <f t="shared" si="34"/>
        <v>-3.0115600000000002</v>
      </c>
      <c r="V201" s="165">
        <f t="shared" si="34"/>
        <v>-2.6449040000000004</v>
      </c>
      <c r="W201" s="165">
        <f t="shared" si="34"/>
        <v>-5.1709048000000006</v>
      </c>
      <c r="X201" s="165">
        <f t="shared" si="34"/>
        <v>-7.1225850000000017</v>
      </c>
      <c r="Y201" s="165">
        <f t="shared" si="34"/>
        <v>-3.5765019999999996</v>
      </c>
      <c r="Z201" s="165">
        <f t="shared" si="34"/>
        <v>-2.5887980000000006</v>
      </c>
      <c r="AA201" s="165">
        <f t="shared" si="34"/>
        <v>-7.1178000000000017</v>
      </c>
      <c r="AB201" s="165">
        <f t="shared" si="34"/>
        <v>-2.6692019999999999</v>
      </c>
      <c r="AD201" s="97"/>
      <c r="AE201" s="97"/>
      <c r="AF201" s="97"/>
      <c r="AG201" s="97"/>
      <c r="AH201" s="97"/>
      <c r="AI201" s="97"/>
    </row>
    <row r="202" spans="1:35">
      <c r="A202" s="119" t="s">
        <v>426</v>
      </c>
      <c r="B202" s="120" t="s">
        <v>290</v>
      </c>
      <c r="C202" s="121" t="s">
        <v>431</v>
      </c>
      <c r="D202" s="122" t="s">
        <v>427</v>
      </c>
      <c r="E202" s="165">
        <f t="shared" ref="E202:AB202" si="35">IF(E169&lt;0, 0*$AF$189*( E169) + $AG$189*MIN(E171:E172) + $AI$189*MIN(E173:E174) + $AH$189* MIN(E179:E180),      0*$AE$189*( E170) + $AG$189*MIN(E171:E172) + $AI$189*MIN(E173:E174) + $AH$189* MIN(E179:E180) )</f>
        <v>-6.0759600008946202E-2</v>
      </c>
      <c r="F202" s="165">
        <f t="shared" si="35"/>
        <v>-5.4740408149351001E-2</v>
      </c>
      <c r="G202" s="165">
        <f t="shared" si="35"/>
        <v>-0.14837927784000005</v>
      </c>
      <c r="H202" s="165">
        <f t="shared" si="35"/>
        <v>-75.724999999999994</v>
      </c>
      <c r="I202" s="165">
        <f t="shared" si="35"/>
        <v>-41.645800000000008</v>
      </c>
      <c r="J202" s="165">
        <f t="shared" si="35"/>
        <v>-0.14476950899999999</v>
      </c>
      <c r="K202" s="165">
        <f t="shared" si="35"/>
        <v>-259.34519999999998</v>
      </c>
      <c r="L202" s="165">
        <f t="shared" si="35"/>
        <v>-5.4740408307931004E-2</v>
      </c>
      <c r="M202" s="165">
        <f t="shared" si="35"/>
        <v>-0.14582554200000003</v>
      </c>
      <c r="N202" s="165">
        <f t="shared" si="35"/>
        <v>-223.694256</v>
      </c>
      <c r="O202" s="165">
        <f t="shared" si="35"/>
        <v>-40.583800000000011</v>
      </c>
      <c r="P202" s="165">
        <f t="shared" si="35"/>
        <v>-0.14477927652000003</v>
      </c>
      <c r="Q202" s="165">
        <f t="shared" si="35"/>
        <v>-4.6522892000000002</v>
      </c>
      <c r="R202" s="165">
        <f t="shared" si="35"/>
        <v>-3.8004800000000003</v>
      </c>
      <c r="S202" s="165">
        <f t="shared" si="35"/>
        <v>-3.1429000000000005</v>
      </c>
      <c r="T202" s="165">
        <f t="shared" si="35"/>
        <v>-2.9760880000000007</v>
      </c>
      <c r="U202" s="165">
        <f t="shared" si="35"/>
        <v>-3.0116480000000001</v>
      </c>
      <c r="V202" s="165">
        <f t="shared" si="35"/>
        <v>-2.3371900000000005</v>
      </c>
      <c r="W202" s="165">
        <f t="shared" si="35"/>
        <v>-4.6507148000000011</v>
      </c>
      <c r="X202" s="165">
        <f t="shared" si="35"/>
        <v>-7.1366760000000014</v>
      </c>
      <c r="Y202" s="165">
        <f t="shared" si="35"/>
        <v>-3.0852200000000005</v>
      </c>
      <c r="Z202" s="165">
        <f t="shared" si="35"/>
        <v>-2.6710120000000006</v>
      </c>
      <c r="AA202" s="165">
        <f t="shared" si="35"/>
        <v>-7.1328480000000019</v>
      </c>
      <c r="AB202" s="165">
        <f t="shared" si="35"/>
        <v>-2.4100200000000003</v>
      </c>
      <c r="AD202" s="97"/>
      <c r="AE202" s="97"/>
      <c r="AF202" s="97"/>
      <c r="AG202" s="97"/>
      <c r="AH202" s="97"/>
      <c r="AI202" s="97"/>
    </row>
    <row r="203" spans="1:35">
      <c r="AD203" s="97"/>
      <c r="AE203" s="97"/>
      <c r="AF203" s="97"/>
      <c r="AG203" s="97"/>
      <c r="AH203" s="97"/>
      <c r="AI203" s="97"/>
    </row>
    <row r="204" spans="1:35">
      <c r="A204" s="119" t="s">
        <v>419</v>
      </c>
      <c r="B204" s="120" t="s">
        <v>281</v>
      </c>
      <c r="C204" s="121" t="s">
        <v>432</v>
      </c>
      <c r="D204" s="122" t="s">
        <v>421</v>
      </c>
      <c r="E204" s="165">
        <f t="shared" ref="E204:AB204" si="36">$AF$186*( E169) + $AG$186*MAX(E171:E172) + $AI$186*MAX(E173:E174) + $AH$186* MAX(E179:E180)</f>
        <v>6.0759600012526879E-2</v>
      </c>
      <c r="F204" s="165">
        <f t="shared" si="36"/>
        <v>5.4740408269516802E-2</v>
      </c>
      <c r="G204" s="165">
        <f t="shared" si="36"/>
        <v>-5.7266352799999996E-2</v>
      </c>
      <c r="H204" s="165">
        <f t="shared" si="36"/>
        <v>74.060413283999992</v>
      </c>
      <c r="I204" s="165">
        <f t="shared" si="36"/>
        <v>23.121976000000004</v>
      </c>
      <c r="J204" s="165">
        <f t="shared" si="36"/>
        <v>-5.7409758783999995E-2</v>
      </c>
      <c r="K204" s="165">
        <f t="shared" si="36"/>
        <v>357.10380000000004</v>
      </c>
      <c r="L204" s="165">
        <f t="shared" si="36"/>
        <v>5.4740408151493801E-2</v>
      </c>
      <c r="M204" s="165">
        <f t="shared" si="36"/>
        <v>-6.1332617728E-2</v>
      </c>
      <c r="N204" s="165">
        <f t="shared" si="36"/>
        <v>305.60660000000007</v>
      </c>
      <c r="O204" s="165">
        <f t="shared" si="36"/>
        <v>22.95682</v>
      </c>
      <c r="P204" s="165">
        <f t="shared" si="36"/>
        <v>-6.4121606399999989E-2</v>
      </c>
      <c r="Q204" s="165">
        <f t="shared" si="36"/>
        <v>6.7665480000000002</v>
      </c>
      <c r="R204" s="165">
        <f t="shared" si="36"/>
        <v>10.806700000000001</v>
      </c>
      <c r="S204" s="165">
        <f t="shared" si="36"/>
        <v>3.2443674000000002</v>
      </c>
      <c r="T204" s="165">
        <f t="shared" si="36"/>
        <v>0.49148400000000014</v>
      </c>
      <c r="U204" s="165">
        <f t="shared" si="36"/>
        <v>10.025988000000002</v>
      </c>
      <c r="V204" s="165">
        <f t="shared" si="36"/>
        <v>2.0990354000000004</v>
      </c>
      <c r="W204" s="165">
        <f t="shared" si="36"/>
        <v>6.5273680000000009</v>
      </c>
      <c r="X204" s="165">
        <f t="shared" si="36"/>
        <v>-0.39246400000000004</v>
      </c>
      <c r="Y204" s="165">
        <f t="shared" si="36"/>
        <v>2.8328232000000004</v>
      </c>
      <c r="Z204" s="165">
        <f t="shared" si="36"/>
        <v>0.31091800000000003</v>
      </c>
      <c r="AA204" s="165">
        <f t="shared" si="36"/>
        <v>-0.40455199999999947</v>
      </c>
      <c r="AB204" s="165">
        <f t="shared" si="36"/>
        <v>2.5060615999999998</v>
      </c>
      <c r="AD204" s="97"/>
      <c r="AE204" s="97"/>
      <c r="AF204" s="97"/>
      <c r="AG204" s="97"/>
      <c r="AH204" s="97"/>
      <c r="AI204" s="97"/>
    </row>
    <row r="205" spans="1:35">
      <c r="A205" s="119" t="s">
        <v>422</v>
      </c>
      <c r="B205" s="120" t="s">
        <v>324</v>
      </c>
      <c r="C205" s="121" t="s">
        <v>432</v>
      </c>
      <c r="D205" s="122" t="s">
        <v>423</v>
      </c>
      <c r="E205" s="165">
        <f t="shared" ref="E205:AB205" si="37">IF(E169&gt;0, $AF$187*( E169) + $AG$187*MAX(E171:E172) + $AI$187*MAX(E173:E174) + $AH$187* MAX(E179:E180),      $AE$187*( E170) + $AG$187*MAX(E171:E172) + $AI$187*MAX(E173:E174) + $AH$187* MAX(E179:E180) )</f>
        <v>6.0759600020787681E-2</v>
      </c>
      <c r="F205" s="165">
        <f t="shared" si="37"/>
        <v>5.4740410328585197E-2</v>
      </c>
      <c r="G205" s="165">
        <f t="shared" si="37"/>
        <v>-8.2325327999999993E-3</v>
      </c>
      <c r="H205" s="165">
        <f t="shared" si="37"/>
        <v>80.309264373999994</v>
      </c>
      <c r="I205" s="165">
        <f t="shared" si="37"/>
        <v>25.456800000000001</v>
      </c>
      <c r="J205" s="165">
        <f t="shared" si="37"/>
        <v>-8.2426437840000012E-3</v>
      </c>
      <c r="K205" s="165">
        <f t="shared" si="37"/>
        <v>366.99975000000006</v>
      </c>
      <c r="L205" s="165">
        <f t="shared" si="37"/>
        <v>5.4740410166131952E-2</v>
      </c>
      <c r="M205" s="165">
        <f t="shared" si="37"/>
        <v>-1.3309417727999996E-2</v>
      </c>
      <c r="N205" s="165">
        <f t="shared" si="37"/>
        <v>312.48485000000005</v>
      </c>
      <c r="O205" s="165">
        <f t="shared" si="37"/>
        <v>25.250100000000003</v>
      </c>
      <c r="P205" s="165">
        <f t="shared" si="37"/>
        <v>-1.66418064E-2</v>
      </c>
      <c r="Q205" s="165">
        <f t="shared" si="37"/>
        <v>7.1152409999999993</v>
      </c>
      <c r="R205" s="165">
        <f t="shared" si="37"/>
        <v>11.679264999999999</v>
      </c>
      <c r="S205" s="165">
        <f t="shared" si="37"/>
        <v>3.3904957500000004</v>
      </c>
      <c r="T205" s="165">
        <f t="shared" si="37"/>
        <v>0.99798100000000034</v>
      </c>
      <c r="U205" s="165">
        <f t="shared" si="37"/>
        <v>10.897683000000001</v>
      </c>
      <c r="V205" s="165">
        <f t="shared" si="37"/>
        <v>2.3220929000000003</v>
      </c>
      <c r="W205" s="165">
        <f t="shared" si="37"/>
        <v>6.8166700000000002</v>
      </c>
      <c r="X205" s="165">
        <f t="shared" si="37"/>
        <v>1.2539659999999999</v>
      </c>
      <c r="Y205" s="165">
        <f t="shared" si="37"/>
        <v>3.0519412000000004</v>
      </c>
      <c r="Z205" s="165">
        <f t="shared" si="37"/>
        <v>0.80236000000000007</v>
      </c>
      <c r="AA205" s="165">
        <f t="shared" si="37"/>
        <v>1.244828</v>
      </c>
      <c r="AB205" s="165">
        <f t="shared" si="37"/>
        <v>2.6502109999999997</v>
      </c>
      <c r="AD205" s="97"/>
      <c r="AE205" s="97"/>
      <c r="AF205" s="97"/>
      <c r="AG205" s="97"/>
      <c r="AH205" s="97"/>
      <c r="AI205" s="97"/>
    </row>
    <row r="206" spans="1:35">
      <c r="A206" s="119" t="s">
        <v>424</v>
      </c>
      <c r="B206" s="120" t="s">
        <v>287</v>
      </c>
      <c r="C206" s="121" t="s">
        <v>432</v>
      </c>
      <c r="D206" s="122" t="s">
        <v>425</v>
      </c>
      <c r="E206" s="165">
        <f t="shared" ref="E206:AB206" si="38">IF(E169&gt;0, $AF$188*( E169) + $AG$188*MAX(E171:E172) + $AI$188*MAX(E173:E174) + $AH$188* MAX(E179:E180),      $AE$188*( E170) + $AG$188*MAX(E171:E172) + $AI$188*MAX(E173:E174) + $AH$188* MAX(E179:E180) )</f>
        <v>7.5949500017019694E-2</v>
      </c>
      <c r="F206" s="165">
        <f t="shared" si="38"/>
        <v>6.8425508277785208E-2</v>
      </c>
      <c r="G206" s="165">
        <f t="shared" si="38"/>
        <v>4.1618471999999894E-3</v>
      </c>
      <c r="H206" s="165">
        <f t="shared" si="38"/>
        <v>84.550364373999997</v>
      </c>
      <c r="I206" s="165">
        <f t="shared" si="38"/>
        <v>29.123676000000003</v>
      </c>
      <c r="J206" s="165">
        <f t="shared" si="38"/>
        <v>4.1134412159999946E-3</v>
      </c>
      <c r="K206" s="165">
        <f t="shared" si="38"/>
        <v>363.11025000000006</v>
      </c>
      <c r="L206" s="165">
        <f t="shared" si="38"/>
        <v>6.8425508149531952E-2</v>
      </c>
      <c r="M206" s="165">
        <f t="shared" si="38"/>
        <v>9.4582271999995671E-5</v>
      </c>
      <c r="N206" s="165">
        <f t="shared" si="38"/>
        <v>303.11375000000004</v>
      </c>
      <c r="O206" s="165">
        <f t="shared" si="38"/>
        <v>28.958370000000002</v>
      </c>
      <c r="P206" s="165">
        <f t="shared" si="38"/>
        <v>-2.5994064000000048E-3</v>
      </c>
      <c r="Q206" s="165">
        <f t="shared" si="38"/>
        <v>7.4583209999999998</v>
      </c>
      <c r="R206" s="165">
        <f t="shared" si="38"/>
        <v>10.912885000000001</v>
      </c>
      <c r="S206" s="165">
        <f t="shared" si="38"/>
        <v>3.7628857499999997</v>
      </c>
      <c r="T206" s="165">
        <f t="shared" si="38"/>
        <v>1.0903210000000003</v>
      </c>
      <c r="U206" s="165">
        <f t="shared" si="38"/>
        <v>9.934095000000001</v>
      </c>
      <c r="V206" s="165">
        <f t="shared" si="38"/>
        <v>2.5543829000000002</v>
      </c>
      <c r="W206" s="165">
        <f t="shared" si="38"/>
        <v>7.2188200000000009</v>
      </c>
      <c r="X206" s="165">
        <f t="shared" si="38"/>
        <v>1.3060549999999997</v>
      </c>
      <c r="Y206" s="165">
        <f t="shared" si="38"/>
        <v>3.4708011999999999</v>
      </c>
      <c r="Z206" s="165">
        <f t="shared" si="38"/>
        <v>0.88026099999999996</v>
      </c>
      <c r="AA206" s="165">
        <f t="shared" si="38"/>
        <v>1.29596</v>
      </c>
      <c r="AB206" s="165">
        <f t="shared" si="38"/>
        <v>2.839931</v>
      </c>
      <c r="AD206" s="97"/>
      <c r="AE206" s="97"/>
      <c r="AF206" s="97"/>
      <c r="AG206" s="97"/>
      <c r="AH206" s="97"/>
      <c r="AI206" s="97"/>
    </row>
    <row r="207" spans="1:35">
      <c r="A207" s="119" t="s">
        <v>426</v>
      </c>
      <c r="B207" s="120" t="s">
        <v>290</v>
      </c>
      <c r="C207" s="121" t="s">
        <v>432</v>
      </c>
      <c r="D207" s="122" t="s">
        <v>427</v>
      </c>
      <c r="E207" s="165">
        <f t="shared" ref="E207:AB207" si="39">IF(E169&gt;0, $AF$189*( E169) + $AG$189*MAX(E171:E172) + $AI$189*MAX(E173:E174) + $AH$189* MAX(E179:E180),      $AE$189*( E170) + $AG$189*MAX(E171:E172) + $AI$189*MAX(E173:E174) + $AH$189* MAX(E179:E180) )</f>
        <v>6.0759600017662306E-2</v>
      </c>
      <c r="F207" s="165">
        <f t="shared" si="39"/>
        <v>5.4740408298907403E-2</v>
      </c>
      <c r="G207" s="165">
        <f t="shared" si="39"/>
        <v>-8.1691110000000049E-3</v>
      </c>
      <c r="H207" s="165">
        <f t="shared" si="39"/>
        <v>75.980484374</v>
      </c>
      <c r="I207" s="165">
        <f t="shared" si="39"/>
        <v>28.869576000000002</v>
      </c>
      <c r="J207" s="165">
        <f t="shared" si="39"/>
        <v>-8.2251634799999987E-3</v>
      </c>
      <c r="K207" s="165">
        <f t="shared" si="39"/>
        <v>395.89575000000002</v>
      </c>
      <c r="L207" s="165">
        <f t="shared" si="39"/>
        <v>5.4740408166227751E-2</v>
      </c>
      <c r="M207" s="165">
        <f t="shared" si="39"/>
        <v>-1.2244022159999998E-2</v>
      </c>
      <c r="N207" s="165">
        <f t="shared" si="39"/>
        <v>342.97885000000002</v>
      </c>
      <c r="O207" s="165">
        <f t="shared" si="39"/>
        <v>28.704270000000001</v>
      </c>
      <c r="P207" s="165">
        <f t="shared" si="39"/>
        <v>-1.4930357999999999E-2</v>
      </c>
      <c r="Q207" s="165">
        <f t="shared" si="39"/>
        <v>6.8022149999999995</v>
      </c>
      <c r="R207" s="165">
        <f t="shared" si="39"/>
        <v>10.730505000000001</v>
      </c>
      <c r="S207" s="165">
        <f t="shared" si="39"/>
        <v>3.2716037500000006</v>
      </c>
      <c r="T207" s="165">
        <f t="shared" si="39"/>
        <v>1.279334</v>
      </c>
      <c r="U207" s="165">
        <f t="shared" si="39"/>
        <v>9.9489230000000006</v>
      </c>
      <c r="V207" s="165">
        <f t="shared" si="39"/>
        <v>2.2955749000000005</v>
      </c>
      <c r="W207" s="165">
        <f t="shared" si="39"/>
        <v>6.5630000000000015</v>
      </c>
      <c r="X207" s="165">
        <f t="shared" si="39"/>
        <v>1.3054060000000001</v>
      </c>
      <c r="Y207" s="165">
        <f t="shared" si="39"/>
        <v>3.0273692000000003</v>
      </c>
      <c r="Z207" s="165">
        <f t="shared" si="39"/>
        <v>1.0980829999999999</v>
      </c>
      <c r="AA207" s="165">
        <f t="shared" si="39"/>
        <v>1.296268</v>
      </c>
      <c r="AB207" s="165">
        <f t="shared" si="39"/>
        <v>2.5326350000000004</v>
      </c>
      <c r="AD207" s="97"/>
      <c r="AE207" s="97"/>
      <c r="AF207" s="97"/>
      <c r="AG207" s="97"/>
      <c r="AH207" s="97"/>
      <c r="AI207" s="97"/>
    </row>
    <row r="208" spans="1:35">
      <c r="A208" s="119" t="s">
        <v>422</v>
      </c>
      <c r="B208" s="120" t="s">
        <v>324</v>
      </c>
      <c r="C208" s="121" t="s">
        <v>433</v>
      </c>
      <c r="D208" s="122" t="s">
        <v>434</v>
      </c>
      <c r="E208" s="165">
        <f t="shared" ref="E208:AB208" si="40">IF(E169&lt;0, $AF$187*( E169) + $AG$187*MIN(E171:E172) + $AI$187*MIN(E173:E174) + $AH$187* MIN(E179:E180),      $AE$187*( E170) + $AG$187*MIN(E171:E172) + $AI$187*MIN(E173:E174) + $AH$187* MIN(E179:E180) )</f>
        <v>-6.0759600015080024E-2</v>
      </c>
      <c r="F208" s="165">
        <f t="shared" si="40"/>
        <v>-5.4740410165585798E-2</v>
      </c>
      <c r="G208" s="165">
        <f t="shared" si="40"/>
        <v>-0.26816143227200001</v>
      </c>
      <c r="H208" s="165">
        <f t="shared" si="40"/>
        <v>-80.151282425000005</v>
      </c>
      <c r="I208" s="165">
        <f t="shared" si="40"/>
        <v>-45.030850000000008</v>
      </c>
      <c r="J208" s="165">
        <f t="shared" si="40"/>
        <v>-0.26386951720000001</v>
      </c>
      <c r="K208" s="165">
        <f t="shared" si="40"/>
        <v>-185.68020000000001</v>
      </c>
      <c r="L208" s="165">
        <f t="shared" si="40"/>
        <v>-5.4740410327765103E-2</v>
      </c>
      <c r="M208" s="165">
        <f t="shared" si="40"/>
        <v>-0.26494954359999995</v>
      </c>
      <c r="N208" s="165">
        <f t="shared" si="40"/>
        <v>-149.53392000000002</v>
      </c>
      <c r="O208" s="165">
        <f t="shared" si="40"/>
        <v>-43.702975000000002</v>
      </c>
      <c r="P208" s="165">
        <f t="shared" si="40"/>
        <v>-0.26389643121600004</v>
      </c>
      <c r="Q208" s="165">
        <f t="shared" si="40"/>
        <v>-3.7873944999999996</v>
      </c>
      <c r="R208" s="165">
        <f t="shared" si="40"/>
        <v>-2.0553699999999999</v>
      </c>
      <c r="S208" s="165">
        <f t="shared" si="40"/>
        <v>-3.0576791000000005</v>
      </c>
      <c r="T208" s="165">
        <f t="shared" si="40"/>
        <v>-4.2416610000000006</v>
      </c>
      <c r="U208" s="165">
        <f t="shared" si="40"/>
        <v>-1.2613180000000002</v>
      </c>
      <c r="V208" s="165">
        <f t="shared" si="40"/>
        <v>-2.6460552499999999</v>
      </c>
      <c r="W208" s="165">
        <f t="shared" si="40"/>
        <v>-3.7859005000000008</v>
      </c>
      <c r="X208" s="165">
        <f t="shared" si="40"/>
        <v>-10.896891000000004</v>
      </c>
      <c r="Y208" s="165">
        <f t="shared" si="40"/>
        <v>-3.3901970000000001</v>
      </c>
      <c r="Z208" s="165">
        <f t="shared" si="40"/>
        <v>-3.8897225000000009</v>
      </c>
      <c r="AA208" s="165">
        <f t="shared" si="40"/>
        <v>-10.900438000000001</v>
      </c>
      <c r="AB208" s="165">
        <f t="shared" si="40"/>
        <v>-2.3218823999999998</v>
      </c>
      <c r="AD208" s="97"/>
      <c r="AE208" s="97"/>
      <c r="AF208" s="97"/>
      <c r="AG208" s="97"/>
      <c r="AH208" s="97"/>
      <c r="AI208" s="97"/>
    </row>
    <row r="209" spans="1:36">
      <c r="A209" s="119" t="s">
        <v>424</v>
      </c>
      <c r="B209" s="120" t="s">
        <v>287</v>
      </c>
      <c r="C209" s="121" t="s">
        <v>433</v>
      </c>
      <c r="D209" s="122" t="s">
        <v>435</v>
      </c>
      <c r="E209" s="165">
        <f t="shared" ref="E209:AB209" si="41">IF(E169&lt;0, $AF$188*( E169) + $AG$188*MIN(E171:E172) + $AI$188*MIN(E173:E174) + $AH$188* MIN(E179:E180),      $AE$188*( E170) + $AG$188*MIN(E171:E172) + $AI$188*MIN(E173:E174) + $AH$188* MIN(E179:E180) )</f>
        <v>-7.594950001321582E-2</v>
      </c>
      <c r="F209" s="165">
        <f t="shared" si="41"/>
        <v>-6.8425508148985806E-2</v>
      </c>
      <c r="G209" s="165">
        <f t="shared" si="41"/>
        <v>-0.25574413227200005</v>
      </c>
      <c r="H209" s="165">
        <f t="shared" si="41"/>
        <v>-84.428382425000009</v>
      </c>
      <c r="I209" s="165">
        <f t="shared" si="41"/>
        <v>-46.295350000000006</v>
      </c>
      <c r="J209" s="165">
        <f t="shared" si="41"/>
        <v>-0.25236421720000002</v>
      </c>
      <c r="K209" s="165">
        <f t="shared" si="41"/>
        <v>-197.71740000000003</v>
      </c>
      <c r="L209" s="165">
        <f t="shared" si="41"/>
        <v>-6.84255082769651E-2</v>
      </c>
      <c r="M209" s="165">
        <f t="shared" si="41"/>
        <v>-0.25318024360000002</v>
      </c>
      <c r="N209" s="165">
        <f t="shared" si="41"/>
        <v>-153.508656</v>
      </c>
      <c r="O209" s="165">
        <f t="shared" si="41"/>
        <v>-45.232975000000003</v>
      </c>
      <c r="P209" s="165">
        <f t="shared" si="41"/>
        <v>-0.25237913121600003</v>
      </c>
      <c r="Q209" s="165">
        <f t="shared" si="41"/>
        <v>-4.5970071999999984</v>
      </c>
      <c r="R209" s="165">
        <f t="shared" si="41"/>
        <v>-2.3002899999999995</v>
      </c>
      <c r="S209" s="165">
        <f t="shared" si="41"/>
        <v>-3.4751891000000001</v>
      </c>
      <c r="T209" s="165">
        <f t="shared" si="41"/>
        <v>-3.8830680000000006</v>
      </c>
      <c r="U209" s="165">
        <f t="shared" si="41"/>
        <v>-1.3090299999999999</v>
      </c>
      <c r="V209" s="165">
        <f t="shared" si="41"/>
        <v>-2.8354152500000001</v>
      </c>
      <c r="W209" s="165">
        <f t="shared" si="41"/>
        <v>-4.5952468</v>
      </c>
      <c r="X209" s="165">
        <f t="shared" si="41"/>
        <v>-9.9339600000000026</v>
      </c>
      <c r="Y209" s="165">
        <f t="shared" si="41"/>
        <v>-3.7626169999999997</v>
      </c>
      <c r="Z209" s="165">
        <f t="shared" si="41"/>
        <v>-3.5484605000000005</v>
      </c>
      <c r="AA209" s="165">
        <f t="shared" si="41"/>
        <v>-9.9365500000000004</v>
      </c>
      <c r="AB209" s="165">
        <f t="shared" si="41"/>
        <v>-2.5547723999999996</v>
      </c>
      <c r="AD209" s="97"/>
      <c r="AE209" s="97"/>
      <c r="AF209" s="97"/>
      <c r="AG209" s="97"/>
      <c r="AH209" s="97"/>
      <c r="AI209" s="97"/>
    </row>
    <row r="210" spans="1:36">
      <c r="A210" s="119" t="s">
        <v>426</v>
      </c>
      <c r="B210" s="120" t="s">
        <v>290</v>
      </c>
      <c r="C210" s="121" t="s">
        <v>433</v>
      </c>
      <c r="D210" s="122" t="s">
        <v>436</v>
      </c>
      <c r="E210" s="165">
        <f t="shared" ref="E210:AB210" si="42">IF(E169&lt;0, $AF$189*( E169) + $AG$189*MIN(E171:E172) + $AI$189*MIN(E173:E174) + $AH$189* MIN(E179:E180),      $AE$189*( E170) + $AG$189*MIN(E171:E172) + $AI$189*MIN(E173:E174) + $AH$189* MIN(E179:E180) )</f>
        <v>-6.0759600013513701E-2</v>
      </c>
      <c r="F210" s="165">
        <f t="shared" si="42"/>
        <v>-5.4740408165576002E-2</v>
      </c>
      <c r="G210" s="165">
        <f t="shared" si="42"/>
        <v>-0.24340552784000005</v>
      </c>
      <c r="H210" s="165">
        <f t="shared" si="42"/>
        <v>-75.822202425</v>
      </c>
      <c r="I210" s="165">
        <f t="shared" si="42"/>
        <v>-46.138050000000007</v>
      </c>
      <c r="J210" s="165">
        <f t="shared" si="42"/>
        <v>-0.240033259</v>
      </c>
      <c r="K210" s="165">
        <f t="shared" si="42"/>
        <v>-226.74090000000001</v>
      </c>
      <c r="L210" s="165">
        <f t="shared" si="42"/>
        <v>-5.4740408297911304E-2</v>
      </c>
      <c r="M210" s="165">
        <f t="shared" si="42"/>
        <v>-0.24084929200000005</v>
      </c>
      <c r="N210" s="165">
        <f t="shared" si="42"/>
        <v>-191.019756</v>
      </c>
      <c r="O210" s="165">
        <f t="shared" si="42"/>
        <v>-45.075675000000004</v>
      </c>
      <c r="P210" s="165">
        <f t="shared" si="42"/>
        <v>-0.24004052652000002</v>
      </c>
      <c r="Q210" s="165">
        <f t="shared" si="42"/>
        <v>-4.076487199999999</v>
      </c>
      <c r="R210" s="165">
        <f t="shared" si="42"/>
        <v>-2.10317</v>
      </c>
      <c r="S210" s="165">
        <f t="shared" si="42"/>
        <v>-3.0315151000000005</v>
      </c>
      <c r="T210" s="165">
        <f t="shared" si="42"/>
        <v>-3.9358130000000009</v>
      </c>
      <c r="U210" s="165">
        <f t="shared" si="42"/>
        <v>-1.309118</v>
      </c>
      <c r="V210" s="165">
        <f t="shared" si="42"/>
        <v>-2.5277012500000002</v>
      </c>
      <c r="W210" s="165">
        <f t="shared" si="42"/>
        <v>-4.0750568000000005</v>
      </c>
      <c r="X210" s="165">
        <f t="shared" si="42"/>
        <v>-9.9480510000000031</v>
      </c>
      <c r="Y210" s="165">
        <f t="shared" si="42"/>
        <v>-3.2713350000000005</v>
      </c>
      <c r="Z210" s="165">
        <f t="shared" si="42"/>
        <v>-3.6306745000000009</v>
      </c>
      <c r="AA210" s="165">
        <f t="shared" si="42"/>
        <v>-9.9515980000000006</v>
      </c>
      <c r="AB210" s="165">
        <f t="shared" si="42"/>
        <v>-2.2955904</v>
      </c>
      <c r="AD210" s="97"/>
      <c r="AE210" s="97"/>
      <c r="AF210" s="97"/>
      <c r="AG210" s="97"/>
      <c r="AH210" s="97"/>
      <c r="AI210" s="97"/>
    </row>
    <row r="211" spans="1:36">
      <c r="A211" s="88" t="s">
        <v>332</v>
      </c>
      <c r="B211" s="71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</row>
    <row r="212" spans="1:36">
      <c r="A212" s="93"/>
      <c r="B212" s="71"/>
      <c r="C212" s="11" t="s">
        <v>437</v>
      </c>
      <c r="D212" s="10" t="s">
        <v>438</v>
      </c>
      <c r="E212" s="165">
        <f t="shared" ref="E212:AB212" si="43">MAX(E188:E194)</f>
        <v>-6.2280000000000013E-13</v>
      </c>
      <c r="F212" s="165">
        <f t="shared" si="43"/>
        <v>-9.9035999999999999E-12</v>
      </c>
      <c r="G212" s="165">
        <f t="shared" si="43"/>
        <v>-5.7339900000000006E-2</v>
      </c>
      <c r="H212" s="165">
        <f t="shared" si="43"/>
        <v>-7.0015625999999997E-2</v>
      </c>
      <c r="I212" s="165">
        <f t="shared" si="43"/>
        <v>-2.6827200000000002</v>
      </c>
      <c r="J212" s="165">
        <f t="shared" si="43"/>
        <v>-5.7510900000000004E-2</v>
      </c>
      <c r="K212" s="165">
        <f t="shared" si="43"/>
        <v>60.517799999999994</v>
      </c>
      <c r="L212" s="165">
        <f t="shared" si="43"/>
        <v>1.8310599999999997E-11</v>
      </c>
      <c r="M212" s="165">
        <f t="shared" si="43"/>
        <v>-5.7338100000000003E-2</v>
      </c>
      <c r="N212" s="165">
        <f t="shared" si="43"/>
        <v>60.626999999999995</v>
      </c>
      <c r="O212" s="165">
        <f t="shared" si="43"/>
        <v>-2.6824500000000002</v>
      </c>
      <c r="P212" s="165">
        <f t="shared" si="43"/>
        <v>-5.75091E-2</v>
      </c>
      <c r="Q212" s="165">
        <f t="shared" si="43"/>
        <v>1.0771320000000002</v>
      </c>
      <c r="R212" s="165">
        <f t="shared" si="43"/>
        <v>3.1484599999999996</v>
      </c>
      <c r="S212" s="165">
        <f t="shared" si="43"/>
        <v>0.20861540000000001</v>
      </c>
      <c r="T212" s="165">
        <f t="shared" si="43"/>
        <v>-0.57436200000000004</v>
      </c>
      <c r="U212" s="165">
        <f t="shared" si="43"/>
        <v>3.1565799999999999</v>
      </c>
      <c r="V212" s="165">
        <f t="shared" si="43"/>
        <v>-0.1144251</v>
      </c>
      <c r="W212" s="165">
        <f t="shared" si="43"/>
        <v>1.077048</v>
      </c>
      <c r="X212" s="165">
        <f t="shared" si="43"/>
        <v>-1.6974900000000002</v>
      </c>
      <c r="Y212" s="165">
        <f t="shared" si="43"/>
        <v>-0.1113408</v>
      </c>
      <c r="Z212" s="165">
        <f t="shared" si="43"/>
        <v>-0.57431700000000008</v>
      </c>
      <c r="AA212" s="165">
        <f t="shared" si="43"/>
        <v>-1.7028000000000001</v>
      </c>
      <c r="AB212" s="165">
        <f t="shared" si="43"/>
        <v>0.21336559999999996</v>
      </c>
    </row>
    <row r="213" spans="1:36">
      <c r="A213" s="93"/>
      <c r="B213" s="71"/>
      <c r="C213" s="11"/>
      <c r="D213" s="10" t="s">
        <v>439</v>
      </c>
      <c r="E213" s="165">
        <f t="shared" ref="E213:AB213" si="44">MIN(E188:E194)</f>
        <v>-5.1156000000000013E-12</v>
      </c>
      <c r="F213" s="165">
        <f t="shared" si="44"/>
        <v>-1.8171999999999998E-11</v>
      </c>
      <c r="G213" s="165">
        <f t="shared" si="44"/>
        <v>-0.10642940000000001</v>
      </c>
      <c r="H213" s="165">
        <f t="shared" si="44"/>
        <v>-0.108866716</v>
      </c>
      <c r="I213" s="165">
        <f t="shared" si="44"/>
        <v>-5.0313199999999991</v>
      </c>
      <c r="J213" s="165">
        <f t="shared" si="44"/>
        <v>-0.1066954</v>
      </c>
      <c r="K213" s="165">
        <f t="shared" si="44"/>
        <v>32.604299999999995</v>
      </c>
      <c r="L213" s="165">
        <f t="shared" si="44"/>
        <v>1.0019699999999999E-11</v>
      </c>
      <c r="M213" s="165">
        <f t="shared" si="44"/>
        <v>-0.1064266</v>
      </c>
      <c r="N213" s="165">
        <f t="shared" si="44"/>
        <v>32.674500000000002</v>
      </c>
      <c r="O213" s="165">
        <f t="shared" si="44"/>
        <v>-5.0308999999999999</v>
      </c>
      <c r="P213" s="165">
        <f t="shared" si="44"/>
        <v>-0.1066926</v>
      </c>
      <c r="Q213" s="165">
        <f t="shared" si="44"/>
        <v>0.57580200000000004</v>
      </c>
      <c r="R213" s="165">
        <f t="shared" si="44"/>
        <v>1.6973100000000001</v>
      </c>
      <c r="S213" s="165">
        <f t="shared" si="44"/>
        <v>0.11138490000000001</v>
      </c>
      <c r="T213" s="165">
        <f t="shared" si="44"/>
        <v>-1.0748920000000002</v>
      </c>
      <c r="U213" s="165">
        <f t="shared" si="44"/>
        <v>1.7025300000000001</v>
      </c>
      <c r="V213" s="165">
        <f t="shared" si="44"/>
        <v>-0.21337259999999997</v>
      </c>
      <c r="W213" s="165">
        <f t="shared" si="44"/>
        <v>0.57565800000000011</v>
      </c>
      <c r="X213" s="165">
        <f t="shared" si="44"/>
        <v>-3.1487400000000001</v>
      </c>
      <c r="Y213" s="165">
        <f t="shared" si="44"/>
        <v>-0.20844879999999999</v>
      </c>
      <c r="Z213" s="165">
        <f t="shared" si="44"/>
        <v>-1.0748220000000002</v>
      </c>
      <c r="AA213" s="165">
        <f t="shared" si="44"/>
        <v>-3.1569999999999996</v>
      </c>
      <c r="AB213" s="165">
        <f t="shared" si="44"/>
        <v>0.11442959999999998</v>
      </c>
    </row>
    <row r="214" spans="1:36">
      <c r="A214" s="93"/>
      <c r="B214" s="71"/>
      <c r="C214" s="11" t="s">
        <v>440</v>
      </c>
      <c r="D214" s="10" t="s">
        <v>441</v>
      </c>
      <c r="E214" s="165">
        <f t="shared" ref="E214:AB214" si="45">MAX(E196:E202)</f>
        <v>7.5949500017642488E-2</v>
      </c>
      <c r="F214" s="165">
        <f t="shared" si="45"/>
        <v>6.8425508287688799E-2</v>
      </c>
      <c r="G214" s="165">
        <f t="shared" si="45"/>
        <v>6.1501747199999998E-2</v>
      </c>
      <c r="H214" s="165">
        <f t="shared" si="45"/>
        <v>84.620379999999997</v>
      </c>
      <c r="I214" s="165">
        <f t="shared" si="45"/>
        <v>31.806395999999999</v>
      </c>
      <c r="J214" s="165">
        <f t="shared" si="45"/>
        <v>6.1624341216000002E-2</v>
      </c>
      <c r="K214" s="165">
        <f t="shared" si="45"/>
        <v>341.86200000000002</v>
      </c>
      <c r="L214" s="165">
        <f t="shared" si="45"/>
        <v>6.842550813318321E-2</v>
      </c>
      <c r="M214" s="165">
        <f t="shared" si="45"/>
        <v>5.7432682271999998E-2</v>
      </c>
      <c r="N214" s="165">
        <f t="shared" si="45"/>
        <v>288.84760000000006</v>
      </c>
      <c r="O214" s="165">
        <f t="shared" si="45"/>
        <v>31.640819999999998</v>
      </c>
      <c r="P214" s="165">
        <f t="shared" si="45"/>
        <v>5.4909693599999997E-2</v>
      </c>
      <c r="Q214" s="165">
        <f t="shared" si="45"/>
        <v>6.4965959999999985</v>
      </c>
      <c r="R214" s="165">
        <f t="shared" si="45"/>
        <v>8.8681400000000004</v>
      </c>
      <c r="S214" s="165">
        <f t="shared" si="45"/>
        <v>3.576622</v>
      </c>
      <c r="T214" s="165">
        <f t="shared" si="45"/>
        <v>1.8536960000000002</v>
      </c>
      <c r="U214" s="165">
        <f t="shared" si="45"/>
        <v>8.079308000000001</v>
      </c>
      <c r="V214" s="165">
        <f t="shared" si="45"/>
        <v>2.6688080000000003</v>
      </c>
      <c r="W214" s="165">
        <f t="shared" si="45"/>
        <v>6.2571700000000003</v>
      </c>
      <c r="X214" s="165">
        <f t="shared" si="45"/>
        <v>3.0035449999999999</v>
      </c>
      <c r="Y214" s="165">
        <f t="shared" si="45"/>
        <v>3.5821420000000002</v>
      </c>
      <c r="Z214" s="165">
        <f t="shared" si="45"/>
        <v>1.6724000000000001</v>
      </c>
      <c r="AA214" s="165">
        <f t="shared" si="45"/>
        <v>2.9990680000000003</v>
      </c>
      <c r="AB214" s="165">
        <f t="shared" si="45"/>
        <v>2.6494260000000001</v>
      </c>
    </row>
    <row r="215" spans="1:36">
      <c r="A215" s="97"/>
      <c r="B215" s="96"/>
      <c r="C215" s="199"/>
      <c r="D215" s="10" t="s">
        <v>442</v>
      </c>
      <c r="E215" s="165">
        <f t="shared" ref="E215:AB215" si="46">MIN(E196:E202)</f>
        <v>-7.5949500008648321E-2</v>
      </c>
      <c r="F215" s="165">
        <f t="shared" si="46"/>
        <v>-6.8425508132760812E-2</v>
      </c>
      <c r="G215" s="165">
        <f t="shared" si="46"/>
        <v>-0.17313518227200003</v>
      </c>
      <c r="H215" s="165">
        <f t="shared" si="46"/>
        <v>-84.331180000000003</v>
      </c>
      <c r="I215" s="165">
        <f t="shared" si="46"/>
        <v>-41.803100000000008</v>
      </c>
      <c r="J215" s="165">
        <f t="shared" si="46"/>
        <v>-0.16860576720000001</v>
      </c>
      <c r="K215" s="165">
        <f t="shared" si="46"/>
        <v>-259.34519999999998</v>
      </c>
      <c r="L215" s="165">
        <f t="shared" si="46"/>
        <v>-6.8425508286984793E-2</v>
      </c>
      <c r="M215" s="165">
        <f t="shared" si="46"/>
        <v>-0.16992579360000001</v>
      </c>
      <c r="N215" s="165">
        <f t="shared" si="46"/>
        <v>-223.694256</v>
      </c>
      <c r="O215" s="165">
        <f t="shared" si="46"/>
        <v>-40.741100000000003</v>
      </c>
      <c r="P215" s="165">
        <f t="shared" si="46"/>
        <v>-0.16863518121600002</v>
      </c>
      <c r="Q215" s="165">
        <f t="shared" si="46"/>
        <v>-5.1728091999999997</v>
      </c>
      <c r="R215" s="165">
        <f t="shared" si="46"/>
        <v>-3.9975999999999994</v>
      </c>
      <c r="S215" s="165">
        <f t="shared" si="46"/>
        <v>-3.5865740000000002</v>
      </c>
      <c r="T215" s="165">
        <f t="shared" si="46"/>
        <v>-3.2819360000000009</v>
      </c>
      <c r="U215" s="165">
        <f t="shared" si="46"/>
        <v>-3.0116480000000001</v>
      </c>
      <c r="V215" s="165">
        <f t="shared" si="46"/>
        <v>-2.6449040000000004</v>
      </c>
      <c r="W215" s="165">
        <f t="shared" si="46"/>
        <v>-5.1709048000000006</v>
      </c>
      <c r="X215" s="165">
        <f t="shared" si="46"/>
        <v>-8.0855160000000019</v>
      </c>
      <c r="Y215" s="165">
        <f t="shared" si="46"/>
        <v>-3.5765019999999996</v>
      </c>
      <c r="Z215" s="165">
        <f t="shared" si="46"/>
        <v>-2.9300600000000006</v>
      </c>
      <c r="AA215" s="165">
        <f t="shared" si="46"/>
        <v>-8.0816880000000015</v>
      </c>
      <c r="AB215" s="165">
        <f t="shared" si="46"/>
        <v>-2.6692019999999999</v>
      </c>
    </row>
    <row r="216" spans="1:36">
      <c r="A216" s="97"/>
      <c r="B216" s="96"/>
      <c r="C216" s="11" t="s">
        <v>413</v>
      </c>
      <c r="D216" s="10" t="s">
        <v>443</v>
      </c>
      <c r="E216" s="165">
        <f t="shared" ref="E216:AB216" si="47">MAX(E204:E210)</f>
        <v>7.5949500017019694E-2</v>
      </c>
      <c r="F216" s="165">
        <f t="shared" si="47"/>
        <v>6.8425508277785208E-2</v>
      </c>
      <c r="G216" s="165">
        <f t="shared" si="47"/>
        <v>4.1618471999999894E-3</v>
      </c>
      <c r="H216" s="165">
        <f t="shared" si="47"/>
        <v>84.550364373999997</v>
      </c>
      <c r="I216" s="165">
        <f t="shared" si="47"/>
        <v>29.123676000000003</v>
      </c>
      <c r="J216" s="165">
        <f t="shared" si="47"/>
        <v>4.1134412159999946E-3</v>
      </c>
      <c r="K216" s="165">
        <f t="shared" si="47"/>
        <v>395.89575000000002</v>
      </c>
      <c r="L216" s="165">
        <f t="shared" si="47"/>
        <v>6.8425508149531952E-2</v>
      </c>
      <c r="M216" s="165">
        <f t="shared" si="47"/>
        <v>9.4582271999995671E-5</v>
      </c>
      <c r="N216" s="165">
        <f t="shared" si="47"/>
        <v>342.97885000000002</v>
      </c>
      <c r="O216" s="165">
        <f t="shared" si="47"/>
        <v>28.958370000000002</v>
      </c>
      <c r="P216" s="165">
        <f t="shared" si="47"/>
        <v>-2.5994064000000048E-3</v>
      </c>
      <c r="Q216" s="165">
        <f t="shared" si="47"/>
        <v>7.4583209999999998</v>
      </c>
      <c r="R216" s="165">
        <f t="shared" si="47"/>
        <v>11.679264999999999</v>
      </c>
      <c r="S216" s="165">
        <f t="shared" si="47"/>
        <v>3.7628857499999997</v>
      </c>
      <c r="T216" s="165">
        <f t="shared" si="47"/>
        <v>1.279334</v>
      </c>
      <c r="U216" s="165">
        <f t="shared" si="47"/>
        <v>10.897683000000001</v>
      </c>
      <c r="V216" s="165">
        <f t="shared" si="47"/>
        <v>2.5543829000000002</v>
      </c>
      <c r="W216" s="165">
        <f t="shared" si="47"/>
        <v>7.2188200000000009</v>
      </c>
      <c r="X216" s="165">
        <f t="shared" si="47"/>
        <v>1.3060549999999997</v>
      </c>
      <c r="Y216" s="165">
        <f t="shared" si="47"/>
        <v>3.4708011999999999</v>
      </c>
      <c r="Z216" s="165">
        <f t="shared" si="47"/>
        <v>1.0980829999999999</v>
      </c>
      <c r="AA216" s="165">
        <f t="shared" si="47"/>
        <v>1.296268</v>
      </c>
      <c r="AB216" s="165">
        <f t="shared" si="47"/>
        <v>2.839931</v>
      </c>
    </row>
    <row r="217" spans="1:36">
      <c r="A217" s="97"/>
      <c r="B217" s="96"/>
      <c r="D217" s="10" t="s">
        <v>444</v>
      </c>
      <c r="E217" s="165">
        <f t="shared" ref="E217:AB217" si="48">MIN(E204:E210)</f>
        <v>-7.594950001321582E-2</v>
      </c>
      <c r="F217" s="165">
        <f t="shared" si="48"/>
        <v>-6.8425508148985806E-2</v>
      </c>
      <c r="G217" s="165">
        <f t="shared" si="48"/>
        <v>-0.26816143227200001</v>
      </c>
      <c r="H217" s="165">
        <f t="shared" si="48"/>
        <v>-84.428382425000009</v>
      </c>
      <c r="I217" s="165">
        <f t="shared" si="48"/>
        <v>-46.295350000000006</v>
      </c>
      <c r="J217" s="165">
        <f t="shared" si="48"/>
        <v>-0.26386951720000001</v>
      </c>
      <c r="K217" s="165">
        <f t="shared" si="48"/>
        <v>-226.74090000000001</v>
      </c>
      <c r="L217" s="165">
        <f t="shared" si="48"/>
        <v>-6.84255082769651E-2</v>
      </c>
      <c r="M217" s="165">
        <f t="shared" si="48"/>
        <v>-0.26494954359999995</v>
      </c>
      <c r="N217" s="165">
        <f t="shared" si="48"/>
        <v>-191.019756</v>
      </c>
      <c r="O217" s="165">
        <f t="shared" si="48"/>
        <v>-45.232975000000003</v>
      </c>
      <c r="P217" s="165">
        <f t="shared" si="48"/>
        <v>-0.26389643121600004</v>
      </c>
      <c r="Q217" s="165">
        <f t="shared" si="48"/>
        <v>-4.5970071999999984</v>
      </c>
      <c r="R217" s="165">
        <f t="shared" si="48"/>
        <v>-2.3002899999999995</v>
      </c>
      <c r="S217" s="165">
        <f t="shared" si="48"/>
        <v>-3.4751891000000001</v>
      </c>
      <c r="T217" s="165">
        <f t="shared" si="48"/>
        <v>-4.2416610000000006</v>
      </c>
      <c r="U217" s="165">
        <f t="shared" si="48"/>
        <v>-1.309118</v>
      </c>
      <c r="V217" s="165">
        <f t="shared" si="48"/>
        <v>-2.8354152500000001</v>
      </c>
      <c r="W217" s="165">
        <f t="shared" si="48"/>
        <v>-4.5952468</v>
      </c>
      <c r="X217" s="165">
        <f t="shared" si="48"/>
        <v>-10.896891000000004</v>
      </c>
      <c r="Y217" s="165">
        <f t="shared" si="48"/>
        <v>-3.7626169999999997</v>
      </c>
      <c r="Z217" s="165">
        <f t="shared" si="48"/>
        <v>-3.8897225000000009</v>
      </c>
      <c r="AA217" s="165">
        <f t="shared" si="48"/>
        <v>-10.900438000000001</v>
      </c>
      <c r="AB217" s="165">
        <f t="shared" si="48"/>
        <v>-2.5547723999999996</v>
      </c>
    </row>
    <row r="218" spans="1:36" s="97" customFormat="1">
      <c r="B218" s="96"/>
      <c r="D218" s="10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  <c r="AA218" s="166"/>
      <c r="AB218" s="166"/>
    </row>
    <row r="219" spans="1:36" s="178" customFormat="1">
      <c r="A219" s="177" t="s">
        <v>333</v>
      </c>
      <c r="B219" s="197"/>
      <c r="C219" s="177"/>
      <c r="D219" s="177"/>
      <c r="E219" s="177" t="s">
        <v>353</v>
      </c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 t="s">
        <v>354</v>
      </c>
      <c r="R219" s="177"/>
      <c r="S219" s="177"/>
      <c r="T219" s="177"/>
      <c r="U219" s="177"/>
      <c r="V219" s="177"/>
      <c r="W219" s="177"/>
      <c r="X219" s="177"/>
      <c r="Y219" s="177"/>
      <c r="Z219" s="177"/>
      <c r="AA219" s="177"/>
      <c r="AB219" s="177"/>
      <c r="AD219" s="178" t="s">
        <v>335</v>
      </c>
    </row>
    <row r="220" spans="1:36" s="178" customFormat="1">
      <c r="A220" s="179" t="s">
        <v>334</v>
      </c>
      <c r="B220" s="197"/>
      <c r="C220" s="177"/>
      <c r="D220" s="177"/>
      <c r="E220" s="177" t="s">
        <v>245</v>
      </c>
      <c r="F220" s="177"/>
      <c r="G220" s="177"/>
      <c r="H220" s="177"/>
      <c r="I220" s="177"/>
      <c r="J220" s="177"/>
      <c r="K220" s="177" t="s">
        <v>246</v>
      </c>
      <c r="L220" s="177"/>
      <c r="M220" s="177"/>
      <c r="N220" s="177"/>
      <c r="O220" s="177"/>
      <c r="P220" s="177"/>
      <c r="Q220" s="177" t="s">
        <v>245</v>
      </c>
      <c r="R220" s="177"/>
      <c r="S220" s="177"/>
      <c r="T220" s="177"/>
      <c r="U220" s="177"/>
      <c r="V220" s="177"/>
      <c r="W220" s="177" t="s">
        <v>246</v>
      </c>
      <c r="X220" s="177"/>
      <c r="Y220" s="177"/>
      <c r="Z220" s="177"/>
      <c r="AA220" s="177"/>
      <c r="AB220" s="177"/>
      <c r="AD220" s="180" t="s">
        <v>268</v>
      </c>
      <c r="AE220" s="196"/>
      <c r="AF220" s="196"/>
      <c r="AG220" s="196"/>
      <c r="AH220" s="196"/>
      <c r="AI220" s="196" t="s">
        <v>269</v>
      </c>
      <c r="AJ220" s="196"/>
    </row>
    <row r="221" spans="1:36" s="178" customFormat="1">
      <c r="A221" s="177"/>
      <c r="B221" s="197"/>
      <c r="C221" s="177"/>
      <c r="D221" s="177"/>
      <c r="E221" s="177" t="s">
        <v>248</v>
      </c>
      <c r="F221" s="177"/>
      <c r="G221" s="177"/>
      <c r="H221" s="177" t="s">
        <v>249</v>
      </c>
      <c r="I221" s="177"/>
      <c r="J221" s="177"/>
      <c r="K221" s="177" t="s">
        <v>250</v>
      </c>
      <c r="L221" s="177"/>
      <c r="M221" s="177"/>
      <c r="N221" s="177" t="s">
        <v>251</v>
      </c>
      <c r="O221" s="177"/>
      <c r="P221" s="177"/>
      <c r="Q221" s="177" t="s">
        <v>248</v>
      </c>
      <c r="R221" s="177"/>
      <c r="S221" s="177"/>
      <c r="T221" s="177" t="s">
        <v>249</v>
      </c>
      <c r="U221" s="177"/>
      <c r="V221" s="177"/>
      <c r="W221" s="177" t="s">
        <v>250</v>
      </c>
      <c r="X221" s="177"/>
      <c r="Y221" s="177"/>
      <c r="Z221" s="177" t="s">
        <v>251</v>
      </c>
      <c r="AA221" s="177"/>
      <c r="AB221" s="177"/>
      <c r="AD221" s="196" t="s">
        <v>274</v>
      </c>
      <c r="AE221" s="196" t="s">
        <v>100</v>
      </c>
      <c r="AF221" s="196" t="s">
        <v>100</v>
      </c>
      <c r="AG221" s="196" t="s">
        <v>219</v>
      </c>
      <c r="AH221" s="196" t="s">
        <v>129</v>
      </c>
      <c r="AI221" s="196" t="s">
        <v>86</v>
      </c>
      <c r="AJ221" s="196" t="s">
        <v>116</v>
      </c>
    </row>
    <row r="222" spans="1:36" s="178" customFormat="1">
      <c r="A222" s="177"/>
      <c r="B222" s="177"/>
      <c r="C222" s="177"/>
      <c r="D222" s="177" t="s">
        <v>95</v>
      </c>
      <c r="E222" s="177" t="s">
        <v>96</v>
      </c>
      <c r="F222" s="177" t="s">
        <v>97</v>
      </c>
      <c r="G222" s="177" t="s">
        <v>98</v>
      </c>
      <c r="H222" s="177" t="s">
        <v>96</v>
      </c>
      <c r="I222" s="177" t="s">
        <v>97</v>
      </c>
      <c r="J222" s="177" t="s">
        <v>98</v>
      </c>
      <c r="K222" s="177" t="s">
        <v>96</v>
      </c>
      <c r="L222" s="177" t="s">
        <v>97</v>
      </c>
      <c r="M222" s="177" t="s">
        <v>98</v>
      </c>
      <c r="N222" s="177" t="s">
        <v>96</v>
      </c>
      <c r="O222" s="177" t="s">
        <v>97</v>
      </c>
      <c r="P222" s="177" t="s">
        <v>98</v>
      </c>
      <c r="Q222" s="177" t="s">
        <v>356</v>
      </c>
      <c r="R222" s="177" t="s">
        <v>357</v>
      </c>
      <c r="S222" s="177" t="s">
        <v>358</v>
      </c>
      <c r="T222" s="177" t="s">
        <v>356</v>
      </c>
      <c r="U222" s="177" t="s">
        <v>357</v>
      </c>
      <c r="V222" s="177" t="s">
        <v>358</v>
      </c>
      <c r="W222" s="177" t="s">
        <v>356</v>
      </c>
      <c r="X222" s="177" t="s">
        <v>357</v>
      </c>
      <c r="Y222" s="177" t="s">
        <v>358</v>
      </c>
      <c r="Z222" s="177" t="s">
        <v>356</v>
      </c>
      <c r="AA222" s="177" t="s">
        <v>357</v>
      </c>
      <c r="AB222" s="177" t="s">
        <v>358</v>
      </c>
      <c r="AD222" s="195" t="s">
        <v>275</v>
      </c>
      <c r="AE222" s="196">
        <v>1</v>
      </c>
      <c r="AF222" s="196">
        <v>1</v>
      </c>
      <c r="AG222" s="196">
        <f>1*0.8</f>
        <v>0.8</v>
      </c>
      <c r="AH222" s="196">
        <f>1*0.8</f>
        <v>0.8</v>
      </c>
      <c r="AI222" s="196">
        <f>1*0.8</f>
        <v>0.8</v>
      </c>
      <c r="AJ222" s="196"/>
    </row>
    <row r="223" spans="1:36" s="178" customFormat="1">
      <c r="A223" s="177" t="s">
        <v>276</v>
      </c>
      <c r="B223" s="179" t="s">
        <v>277</v>
      </c>
      <c r="C223" s="181" t="s">
        <v>278</v>
      </c>
      <c r="D223" s="177" t="s">
        <v>279</v>
      </c>
      <c r="E223" s="177"/>
      <c r="F223" s="177"/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77"/>
      <c r="Z223" s="177"/>
      <c r="AA223" s="177"/>
      <c r="AB223" s="177"/>
      <c r="AD223" s="195" t="s">
        <v>280</v>
      </c>
      <c r="AE223" s="196">
        <v>1</v>
      </c>
      <c r="AF223" s="196">
        <v>1</v>
      </c>
      <c r="AG223" s="196">
        <v>1</v>
      </c>
      <c r="AH223" s="196">
        <f>1*0.8</f>
        <v>0.8</v>
      </c>
      <c r="AI223" s="196">
        <f>1*0.8</f>
        <v>0.8</v>
      </c>
      <c r="AJ223" s="196"/>
    </row>
    <row r="224" spans="1:36" s="97" customFormat="1">
      <c r="A224" s="119" t="s">
        <v>419</v>
      </c>
      <c r="B224" s="120" t="s">
        <v>281</v>
      </c>
      <c r="C224" s="121" t="s">
        <v>420</v>
      </c>
      <c r="D224" s="122" t="s">
        <v>421</v>
      </c>
      <c r="E224" s="165">
        <f t="shared" ref="E224:AB224" si="49">$AF$222*( E169) + 0*$AG$222*MAX(E171:E172) + 0* $AI$222*MAX(E173:E174) + 0*$AH$222* MAX(E179:E180)</f>
        <v>-3.6540000000000012E-12</v>
      </c>
      <c r="F224" s="165">
        <f t="shared" si="49"/>
        <v>-1.298E-11</v>
      </c>
      <c r="G224" s="165">
        <f t="shared" si="49"/>
        <v>-7.6021000000000005E-2</v>
      </c>
      <c r="H224" s="165">
        <f t="shared" si="49"/>
        <v>-7.7761940000000002E-2</v>
      </c>
      <c r="I224" s="165">
        <f t="shared" si="49"/>
        <v>-3.5937999999999999</v>
      </c>
      <c r="J224" s="165">
        <f t="shared" si="49"/>
        <v>-7.6211000000000001E-2</v>
      </c>
      <c r="K224" s="165">
        <f t="shared" si="49"/>
        <v>43.226999999999997</v>
      </c>
      <c r="L224" s="165">
        <f t="shared" si="49"/>
        <v>1.3079E-11</v>
      </c>
      <c r="M224" s="165">
        <f t="shared" si="49"/>
        <v>-7.6019000000000003E-2</v>
      </c>
      <c r="N224" s="165">
        <f t="shared" si="49"/>
        <v>43.305</v>
      </c>
      <c r="O224" s="165">
        <f t="shared" si="49"/>
        <v>-3.5935000000000001</v>
      </c>
      <c r="P224" s="165">
        <f t="shared" si="49"/>
        <v>-7.6208999999999999E-2</v>
      </c>
      <c r="Q224" s="165">
        <f t="shared" si="49"/>
        <v>0.76938000000000017</v>
      </c>
      <c r="R224" s="165">
        <f t="shared" si="49"/>
        <v>2.2488999999999999</v>
      </c>
      <c r="S224" s="165">
        <f t="shared" si="49"/>
        <v>0.149011</v>
      </c>
      <c r="T224" s="165">
        <f t="shared" si="49"/>
        <v>-0.76778000000000013</v>
      </c>
      <c r="U224" s="165">
        <f t="shared" si="49"/>
        <v>2.2547000000000001</v>
      </c>
      <c r="V224" s="165">
        <f t="shared" si="49"/>
        <v>-0.15240899999999999</v>
      </c>
      <c r="W224" s="165">
        <f t="shared" si="49"/>
        <v>0.76932000000000011</v>
      </c>
      <c r="X224" s="165">
        <f t="shared" si="49"/>
        <v>-2.2491000000000003</v>
      </c>
      <c r="Y224" s="165">
        <f t="shared" si="49"/>
        <v>-0.148892</v>
      </c>
      <c r="Z224" s="165">
        <f t="shared" si="49"/>
        <v>-0.76773000000000013</v>
      </c>
      <c r="AA224" s="165">
        <f t="shared" si="49"/>
        <v>-2.2549999999999999</v>
      </c>
      <c r="AB224" s="165">
        <f t="shared" si="49"/>
        <v>0.15240399999999998</v>
      </c>
      <c r="AD224" s="124" t="s">
        <v>283</v>
      </c>
      <c r="AE224" s="124">
        <v>1</v>
      </c>
      <c r="AF224" s="124">
        <v>1</v>
      </c>
      <c r="AG224" s="124">
        <f>1*0.8</f>
        <v>0.8</v>
      </c>
      <c r="AH224" s="124">
        <f>1*0.8</f>
        <v>0.8</v>
      </c>
      <c r="AI224" s="124">
        <v>1</v>
      </c>
      <c r="AJ224" s="124"/>
    </row>
    <row r="225" spans="1:36" s="97" customFormat="1">
      <c r="A225" s="119" t="s">
        <v>422</v>
      </c>
      <c r="B225" s="120" t="s">
        <v>324</v>
      </c>
      <c r="C225" s="121" t="s">
        <v>420</v>
      </c>
      <c r="D225" s="122" t="s">
        <v>423</v>
      </c>
      <c r="E225" s="165">
        <f>IF(E169&gt;0, $AF$223*( E169) +0* $AG$223*MAX(E171:E172) + 0* $AI$223*MAX(E173:E174) + 0* $AH$223* MAX(E179:E180),    $AE$223*( E170) + 0* $AG$223*MAX(E171:E172) + 0* $AI$223*MAX(E173:E174) + 0* $AH$223* MAX(E179:E180) )</f>
        <v>-6.9200000000000008E-13</v>
      </c>
      <c r="F225" s="165">
        <f>IF(F169&gt;0, $AF$223*( F169) +0* $AG$223*MAX(F171:F172) + 0* $AI$223*MAX(F173:F174) + 0* $AH$223* MAX(F179:F180),    $AE$223*( F170) + 0* $AG$223*MAX(F171:F172) + 0* $AI$223*MAX(F173:F174) + 0* $AH$223* MAX(F179:F180) )</f>
        <v>-1.1004E-11</v>
      </c>
      <c r="G225" s="165">
        <f t="shared" ref="G225:AB225" si="50">IF(G169&gt;0, $AF$223*( G169) +0* $AG$223*MAX(G171:G172) + 0* $AI$223*MAX(G173:G174) + 0* $AH$223* MAX(G179:G180), $AE$223*( G170) + 0* $AG$223*MAX(G171:G172) + 0* $AI$223*MAX(G173:G174) + 0* $AH$223* MAX(G179:G180) )</f>
        <v>-6.3711000000000004E-2</v>
      </c>
      <c r="H225" s="165">
        <f t="shared" si="50"/>
        <v>-7.7795139999999999E-2</v>
      </c>
      <c r="I225" s="165">
        <f t="shared" si="50"/>
        <v>-2.9808000000000003</v>
      </c>
      <c r="J225" s="165">
        <f t="shared" si="50"/>
        <v>-6.3900999999999999E-2</v>
      </c>
      <c r="K225" s="165">
        <f t="shared" si="50"/>
        <v>43.226999999999997</v>
      </c>
      <c r="L225" s="165">
        <f t="shared" si="50"/>
        <v>1.3079E-11</v>
      </c>
      <c r="M225" s="165">
        <f t="shared" si="50"/>
        <v>-6.3709000000000002E-2</v>
      </c>
      <c r="N225" s="165">
        <f t="shared" si="50"/>
        <v>43.305</v>
      </c>
      <c r="O225" s="165">
        <f t="shared" si="50"/>
        <v>-2.9805000000000001</v>
      </c>
      <c r="P225" s="165">
        <f t="shared" si="50"/>
        <v>-6.3898999999999997E-2</v>
      </c>
      <c r="Q225" s="165">
        <f t="shared" si="50"/>
        <v>0.76938000000000017</v>
      </c>
      <c r="R225" s="165">
        <f t="shared" si="50"/>
        <v>2.2488999999999999</v>
      </c>
      <c r="S225" s="165">
        <f t="shared" si="50"/>
        <v>0.149011</v>
      </c>
      <c r="T225" s="165">
        <f t="shared" si="50"/>
        <v>-0.63818000000000008</v>
      </c>
      <c r="U225" s="165">
        <f t="shared" si="50"/>
        <v>2.2547000000000001</v>
      </c>
      <c r="V225" s="165">
        <f t="shared" si="50"/>
        <v>-0.127139</v>
      </c>
      <c r="W225" s="165">
        <f t="shared" si="50"/>
        <v>0.76932000000000011</v>
      </c>
      <c r="X225" s="165">
        <f t="shared" si="50"/>
        <v>-1.8861000000000001</v>
      </c>
      <c r="Y225" s="165">
        <f t="shared" si="50"/>
        <v>-0.123712</v>
      </c>
      <c r="Z225" s="165">
        <f t="shared" si="50"/>
        <v>-0.63813000000000009</v>
      </c>
      <c r="AA225" s="165">
        <f t="shared" si="50"/>
        <v>-1.8920000000000001</v>
      </c>
      <c r="AB225" s="165">
        <f t="shared" si="50"/>
        <v>0.15240399999999998</v>
      </c>
      <c r="AD225" s="124" t="s">
        <v>286</v>
      </c>
      <c r="AE225" s="124">
        <v>1</v>
      </c>
      <c r="AF225" s="124">
        <v>1</v>
      </c>
      <c r="AG225" s="124">
        <f>1*0.8</f>
        <v>0.8</v>
      </c>
      <c r="AH225" s="124">
        <f>1</f>
        <v>1</v>
      </c>
      <c r="AI225" s="124">
        <f>1*0.8</f>
        <v>0.8</v>
      </c>
      <c r="AJ225" s="124"/>
    </row>
    <row r="226" spans="1:36" s="97" customFormat="1">
      <c r="A226" s="119" t="s">
        <v>424</v>
      </c>
      <c r="B226" s="120" t="s">
        <v>287</v>
      </c>
      <c r="C226" s="121" t="s">
        <v>420</v>
      </c>
      <c r="D226" s="122" t="s">
        <v>425</v>
      </c>
      <c r="E226" s="165">
        <f>IF(E169&gt;0, $AF$224*( E169) + 0* $AG$224*MAX(E171:E172) + 0*$AI$224*MAX(E173:E174) + 0*$AH$224* MAX(E179:E180),      $AE$224*( E170) + 0*$AG$224*MAX(E171:E172) + 0*$AI$224*MAX(E173:E174) +0* $AH$224* MAX(E179:E180) )</f>
        <v>-6.9200000000000008E-13</v>
      </c>
      <c r="F226" s="165">
        <f>IF(F169&gt;0, $AF$224*( F169) + 0* $AG$224*MAX(F171:F172) + 0*$AI$224*MAX(F173:F174) + 0*$AH$224* MAX(F179:F180),      $AE$224*( F170) + 0*$AG$224*MAX(F171:F172) + 0*$AI$224*MAX(F173:F174) +0* $AH$224* MAX(F179:F180) )</f>
        <v>-1.1004E-11</v>
      </c>
      <c r="G226" s="165">
        <f t="shared" ref="G226:AB226" si="51">IF(G169&gt;0, $AF$224*( G169) + 0* $AG$224*MAX(G171:G172) + 0*$AI$224*MAX(G173:G174) + 0*$AH$224* MAX(G179:G180), $AE$224*( G170) + 0*$AG$224*MAX(G171:G172) + 0*$AI$224*MAX(G173:G174) +0* $AH$224* MAX(G179:G180) )</f>
        <v>-6.3711000000000004E-2</v>
      </c>
      <c r="H226" s="165">
        <f t="shared" si="51"/>
        <v>-7.7795139999999999E-2</v>
      </c>
      <c r="I226" s="165">
        <f t="shared" si="51"/>
        <v>-2.9808000000000003</v>
      </c>
      <c r="J226" s="165">
        <f t="shared" si="51"/>
        <v>-6.3900999999999999E-2</v>
      </c>
      <c r="K226" s="165">
        <f t="shared" si="51"/>
        <v>43.226999999999997</v>
      </c>
      <c r="L226" s="165">
        <f t="shared" si="51"/>
        <v>1.3079E-11</v>
      </c>
      <c r="M226" s="165">
        <f t="shared" si="51"/>
        <v>-6.3709000000000002E-2</v>
      </c>
      <c r="N226" s="165">
        <f t="shared" si="51"/>
        <v>43.305</v>
      </c>
      <c r="O226" s="165">
        <f t="shared" si="51"/>
        <v>-2.9805000000000001</v>
      </c>
      <c r="P226" s="165">
        <f t="shared" si="51"/>
        <v>-6.3898999999999997E-2</v>
      </c>
      <c r="Q226" s="165">
        <f t="shared" si="51"/>
        <v>0.76938000000000017</v>
      </c>
      <c r="R226" s="165">
        <f t="shared" si="51"/>
        <v>2.2488999999999999</v>
      </c>
      <c r="S226" s="165">
        <f t="shared" si="51"/>
        <v>0.149011</v>
      </c>
      <c r="T226" s="165">
        <f t="shared" si="51"/>
        <v>-0.63818000000000008</v>
      </c>
      <c r="U226" s="165">
        <f t="shared" si="51"/>
        <v>2.2547000000000001</v>
      </c>
      <c r="V226" s="165">
        <f t="shared" si="51"/>
        <v>-0.127139</v>
      </c>
      <c r="W226" s="165">
        <f t="shared" si="51"/>
        <v>0.76932000000000011</v>
      </c>
      <c r="X226" s="165">
        <f t="shared" si="51"/>
        <v>-1.8861000000000001</v>
      </c>
      <c r="Y226" s="165">
        <f t="shared" si="51"/>
        <v>-0.123712</v>
      </c>
      <c r="Z226" s="165">
        <f t="shared" si="51"/>
        <v>-0.63813000000000009</v>
      </c>
      <c r="AA226" s="165">
        <f t="shared" si="51"/>
        <v>-1.8920000000000001</v>
      </c>
      <c r="AB226" s="165">
        <f t="shared" si="51"/>
        <v>0.15240399999999998</v>
      </c>
      <c r="AD226" s="105" t="s">
        <v>329</v>
      </c>
      <c r="AE226" s="93"/>
      <c r="AF226" s="93"/>
      <c r="AG226" s="93"/>
      <c r="AH226" s="93"/>
      <c r="AI226" s="93"/>
      <c r="AJ226" s="93"/>
    </row>
    <row r="227" spans="1:36" s="97" customFormat="1">
      <c r="A227" s="119" t="s">
        <v>426</v>
      </c>
      <c r="B227" s="120" t="s">
        <v>290</v>
      </c>
      <c r="C227" s="121" t="s">
        <v>420</v>
      </c>
      <c r="D227" s="122" t="s">
        <v>427</v>
      </c>
      <c r="E227" s="165">
        <f>IF(E169&gt;0, $AF$225*( E169) + 0*$AG$225*MAX(E171:E172) + 0*$AI$225*MAX(E173:E174) + 0*$AH$225* MAX(E179:E180),     $AE$225*( E170) + 0*$AG$225*MAX(E171:E172) + 0*$AI$225*MAX(E173:E174) + 0*$AH$225* MAX(E179:E180) )</f>
        <v>-6.9200000000000008E-13</v>
      </c>
      <c r="F227" s="165">
        <f>IF(F169&gt;0, $AF$225*( F169) + 0*$AG$225*MAX(F171:F172) + 0*$AI$225*MAX(F173:F174) + 0*$AH$225* MAX(F179:F180),     $AE$225*( F170) + 0*$AG$225*MAX(F171:F172) + 0*$AI$225*MAX(F173:F174) + 0*$AH$225* MAX(F179:F180) )</f>
        <v>-1.1004E-11</v>
      </c>
      <c r="G227" s="165">
        <f t="shared" ref="G227:AB227" si="52">IF(G169&gt;0, $AF$225*( G169) + 0*$AG$225*MAX(G171:G172) + 0*$AI$225*MAX(G173:G174) + 0*$AH$225* MAX(G179:G180), $AE$225*( G170) + 0*$AG$225*MAX(G171:G172) + 0*$AI$225*MAX(G173:G174) + 0*$AH$225* MAX(G179:G180) )</f>
        <v>-6.3711000000000004E-2</v>
      </c>
      <c r="H227" s="165">
        <f t="shared" si="52"/>
        <v>-7.7795139999999999E-2</v>
      </c>
      <c r="I227" s="165">
        <f t="shared" si="52"/>
        <v>-2.9808000000000003</v>
      </c>
      <c r="J227" s="165">
        <f t="shared" si="52"/>
        <v>-6.3900999999999999E-2</v>
      </c>
      <c r="K227" s="165">
        <f t="shared" si="52"/>
        <v>43.226999999999997</v>
      </c>
      <c r="L227" s="165">
        <f t="shared" si="52"/>
        <v>1.3079E-11</v>
      </c>
      <c r="M227" s="165">
        <f t="shared" si="52"/>
        <v>-6.3709000000000002E-2</v>
      </c>
      <c r="N227" s="165">
        <f t="shared" si="52"/>
        <v>43.305</v>
      </c>
      <c r="O227" s="165">
        <f t="shared" si="52"/>
        <v>-2.9805000000000001</v>
      </c>
      <c r="P227" s="165">
        <f t="shared" si="52"/>
        <v>-6.3898999999999997E-2</v>
      </c>
      <c r="Q227" s="165">
        <f t="shared" si="52"/>
        <v>0.76938000000000017</v>
      </c>
      <c r="R227" s="165">
        <f t="shared" si="52"/>
        <v>2.2488999999999999</v>
      </c>
      <c r="S227" s="165">
        <f t="shared" si="52"/>
        <v>0.149011</v>
      </c>
      <c r="T227" s="165">
        <f t="shared" si="52"/>
        <v>-0.63818000000000008</v>
      </c>
      <c r="U227" s="165">
        <f t="shared" si="52"/>
        <v>2.2547000000000001</v>
      </c>
      <c r="V227" s="165">
        <f t="shared" si="52"/>
        <v>-0.127139</v>
      </c>
      <c r="W227" s="165">
        <f t="shared" si="52"/>
        <v>0.76932000000000011</v>
      </c>
      <c r="X227" s="165">
        <f t="shared" si="52"/>
        <v>-1.8861000000000001</v>
      </c>
      <c r="Y227" s="165">
        <f t="shared" si="52"/>
        <v>-0.123712</v>
      </c>
      <c r="Z227" s="165">
        <f t="shared" si="52"/>
        <v>-0.63813000000000009</v>
      </c>
      <c r="AA227" s="165">
        <f t="shared" si="52"/>
        <v>-1.8920000000000001</v>
      </c>
      <c r="AB227" s="165">
        <f t="shared" si="52"/>
        <v>0.15240399999999998</v>
      </c>
      <c r="AD227" s="93"/>
    </row>
    <row r="228" spans="1:36" s="97" customFormat="1">
      <c r="A228" s="119" t="s">
        <v>422</v>
      </c>
      <c r="B228" s="120" t="s">
        <v>324</v>
      </c>
      <c r="C228" s="121" t="s">
        <v>428</v>
      </c>
      <c r="D228" s="122" t="s">
        <v>423</v>
      </c>
      <c r="E228" s="165">
        <f>IF(E169&lt;0, $AF$223*( E169) + 0* $AG$223*MIN(E171:E172) + 0* $AI$223*MIN(E173:E174) + 0* $AH$223* MIN(E179:E180),   $AE$223*( E170) + 0* $AG$223*MIN(E171:E172) + 0*$AI$223*MIN(E173:E174) + 0*$AH$223* MIN(E179:E180) )</f>
        <v>-3.6540000000000012E-12</v>
      </c>
      <c r="F228" s="165">
        <f>IF(F169&lt;0, $AF$223*( F169) + 0* $AG$223*MIN(F171:F172) + 0* $AI$223*MIN(F173:F174) + 0* $AH$223* MIN(F179:F180),   $AE$223*( F170) + 0* $AG$223*MIN(F171:F172) + 0*$AI$223*MIN(F173:F174) + 0*$AH$223* MIN(F179:F180) )</f>
        <v>-1.298E-11</v>
      </c>
      <c r="G228" s="165">
        <f t="shared" ref="G228:AB228" si="53">IF(G169&lt;0, $AF$223*( G169) + 0* $AG$223*MIN(G171:G172) + 0* $AI$223*MIN(G173:G174) + 0* $AH$223* MIN(G179:G180), $AE$223*( G170) + 0* $AG$223*MIN(G171:G172) + 0*$AI$223*MIN(G173:G174) + 0*$AH$223* MIN(G179:G180) )</f>
        <v>-7.6021000000000005E-2</v>
      </c>
      <c r="H228" s="165">
        <f t="shared" si="53"/>
        <v>-7.7761940000000002E-2</v>
      </c>
      <c r="I228" s="165">
        <f t="shared" si="53"/>
        <v>-3.5937999999999999</v>
      </c>
      <c r="J228" s="165">
        <f t="shared" si="53"/>
        <v>-7.6211000000000001E-2</v>
      </c>
      <c r="K228" s="165">
        <f t="shared" si="53"/>
        <v>36.226999999999997</v>
      </c>
      <c r="L228" s="165">
        <f t="shared" si="53"/>
        <v>1.1133E-11</v>
      </c>
      <c r="M228" s="165">
        <f t="shared" si="53"/>
        <v>-7.6019000000000003E-2</v>
      </c>
      <c r="N228" s="165">
        <f t="shared" si="53"/>
        <v>36.305</v>
      </c>
      <c r="O228" s="165">
        <f t="shared" si="53"/>
        <v>-3.5935000000000001</v>
      </c>
      <c r="P228" s="165">
        <f t="shared" si="53"/>
        <v>-7.6208999999999999E-2</v>
      </c>
      <c r="Q228" s="165">
        <f t="shared" si="53"/>
        <v>0.63978000000000002</v>
      </c>
      <c r="R228" s="165">
        <f t="shared" si="53"/>
        <v>1.8859000000000001</v>
      </c>
      <c r="S228" s="165">
        <f t="shared" si="53"/>
        <v>0.12376100000000001</v>
      </c>
      <c r="T228" s="165">
        <f t="shared" si="53"/>
        <v>-0.76778000000000013</v>
      </c>
      <c r="U228" s="165">
        <f t="shared" si="53"/>
        <v>1.8917000000000002</v>
      </c>
      <c r="V228" s="165">
        <f t="shared" si="53"/>
        <v>-0.15240899999999999</v>
      </c>
      <c r="W228" s="165">
        <f t="shared" si="53"/>
        <v>0.63962000000000008</v>
      </c>
      <c r="X228" s="165">
        <f t="shared" si="53"/>
        <v>-2.2491000000000003</v>
      </c>
      <c r="Y228" s="165">
        <f t="shared" si="53"/>
        <v>-0.148892</v>
      </c>
      <c r="Z228" s="165">
        <f t="shared" si="53"/>
        <v>-0.76773000000000013</v>
      </c>
      <c r="AA228" s="165">
        <f t="shared" si="53"/>
        <v>-2.2549999999999999</v>
      </c>
      <c r="AB228" s="165">
        <f t="shared" si="53"/>
        <v>0.12714399999999998</v>
      </c>
      <c r="AD228" s="93"/>
    </row>
    <row r="229" spans="1:36" s="97" customFormat="1">
      <c r="A229" s="119" t="s">
        <v>424</v>
      </c>
      <c r="B229" s="120" t="s">
        <v>287</v>
      </c>
      <c r="C229" s="121" t="s">
        <v>428</v>
      </c>
      <c r="D229" s="122" t="s">
        <v>425</v>
      </c>
      <c r="E229" s="165">
        <f>IF(E169&lt;0, $AF$224*( E169) + 0*$AG$224*MIN(E171:E172) + 0*$AI$224*MIN(E173:E174) + 0*$AH$224* MIN(E179:E180),    $AE$224*( E170) + 0*$AG$224*MIN(E171:E172) + 0*$AI$224*MIN(E173:E174) + 0*$AH$224* MIN(E179:E180) )</f>
        <v>-3.6540000000000012E-12</v>
      </c>
      <c r="F229" s="165">
        <f>IF(F169&lt;0, $AF$224*( F169) + 0*$AG$224*MIN(F171:F172) + 0*$AI$224*MIN(F173:F174) + 0*$AH$224* MIN(F179:F180),    $AE$224*( F170) + 0*$AG$224*MIN(F171:F172) + 0*$AI$224*MIN(F173:F174) + 0*$AH$224* MIN(F179:F180) )</f>
        <v>-1.298E-11</v>
      </c>
      <c r="G229" s="165">
        <f t="shared" ref="G229:AB229" si="54">IF(G169&lt;0, $AF$224*( G169) + 0*$AG$224*MIN(G171:G172) + 0*$AI$224*MIN(G173:G174) + 0*$AH$224* MIN(G179:G180), $AE$224*( G170) + 0*$AG$224*MIN(G171:G172) + 0*$AI$224*MIN(G173:G174) + 0*$AH$224* MIN(G179:G180) )</f>
        <v>-7.6021000000000005E-2</v>
      </c>
      <c r="H229" s="165">
        <f t="shared" si="54"/>
        <v>-7.7761940000000002E-2</v>
      </c>
      <c r="I229" s="165">
        <f t="shared" si="54"/>
        <v>-3.5937999999999999</v>
      </c>
      <c r="J229" s="165">
        <f t="shared" si="54"/>
        <v>-7.6211000000000001E-2</v>
      </c>
      <c r="K229" s="165">
        <f t="shared" si="54"/>
        <v>36.226999999999997</v>
      </c>
      <c r="L229" s="165">
        <f t="shared" si="54"/>
        <v>1.1133E-11</v>
      </c>
      <c r="M229" s="165">
        <f t="shared" si="54"/>
        <v>-7.6019000000000003E-2</v>
      </c>
      <c r="N229" s="165">
        <f t="shared" si="54"/>
        <v>36.305</v>
      </c>
      <c r="O229" s="165">
        <f t="shared" si="54"/>
        <v>-3.5935000000000001</v>
      </c>
      <c r="P229" s="165">
        <f t="shared" si="54"/>
        <v>-7.6208999999999999E-2</v>
      </c>
      <c r="Q229" s="165">
        <f t="shared" si="54"/>
        <v>0.63978000000000002</v>
      </c>
      <c r="R229" s="165">
        <f t="shared" si="54"/>
        <v>1.8859000000000001</v>
      </c>
      <c r="S229" s="165">
        <f t="shared" si="54"/>
        <v>0.12376100000000001</v>
      </c>
      <c r="T229" s="165">
        <f t="shared" si="54"/>
        <v>-0.76778000000000013</v>
      </c>
      <c r="U229" s="165">
        <f t="shared" si="54"/>
        <v>1.8917000000000002</v>
      </c>
      <c r="V229" s="165">
        <f t="shared" si="54"/>
        <v>-0.15240899999999999</v>
      </c>
      <c r="W229" s="165">
        <f t="shared" si="54"/>
        <v>0.63962000000000008</v>
      </c>
      <c r="X229" s="165">
        <f t="shared" si="54"/>
        <v>-2.2491000000000003</v>
      </c>
      <c r="Y229" s="165">
        <f t="shared" si="54"/>
        <v>-0.148892</v>
      </c>
      <c r="Z229" s="165">
        <f t="shared" si="54"/>
        <v>-0.76773000000000013</v>
      </c>
      <c r="AA229" s="165">
        <f t="shared" si="54"/>
        <v>-2.2549999999999999</v>
      </c>
      <c r="AB229" s="165">
        <f t="shared" si="54"/>
        <v>0.12714399999999998</v>
      </c>
      <c r="AD229" s="93"/>
      <c r="AE229" s="93"/>
      <c r="AF229" s="93"/>
      <c r="AG229" s="93"/>
      <c r="AH229" s="93"/>
      <c r="AI229" s="93"/>
      <c r="AJ229" s="93"/>
    </row>
    <row r="230" spans="1:36" s="97" customFormat="1">
      <c r="A230" s="119" t="s">
        <v>426</v>
      </c>
      <c r="B230" s="120" t="s">
        <v>290</v>
      </c>
      <c r="C230" s="121" t="s">
        <v>428</v>
      </c>
      <c r="D230" s="122" t="s">
        <v>427</v>
      </c>
      <c r="E230" s="165">
        <f>IF(E169&lt;0, $AF$225*( E169) + 0*$AG$225*MIN(E171:E172) + 0*$AI$225*MIN(E173:E174) + 0*$AH$225* MIN(E179:E180),      $AE$225*( E170) + 0*$AG$225*MIN(E171:E172) + 0*$AI$225*MIN(E173:E174) + 0*$AH$225* MIN(E179:E180) )</f>
        <v>-3.6540000000000012E-12</v>
      </c>
      <c r="F230" s="165">
        <f>IF(F169&lt;0, $AF$225*( F169) + 0*$AG$225*MIN(F171:F172) + 0*$AI$225*MIN(F173:F174) + 0*$AH$225* MIN(F179:F180),      $AE$225*( F170) + 0*$AG$225*MIN(F171:F172) + 0*$AI$225*MIN(F173:F174) + 0*$AH$225* MIN(F179:F180) )</f>
        <v>-1.298E-11</v>
      </c>
      <c r="G230" s="165">
        <f t="shared" ref="G230:AB230" si="55">IF(G169&lt;0, $AF$225*( G169) + 0*$AG$225*MIN(G171:G172) + 0*$AI$225*MIN(G173:G174) + 0*$AH$225* MIN(G179:G180), $AE$225*( G170) + 0*$AG$225*MIN(G171:G172) + 0*$AI$225*MIN(G173:G174) + 0*$AH$225* MIN(G179:G180) )</f>
        <v>-7.6021000000000005E-2</v>
      </c>
      <c r="H230" s="165">
        <f t="shared" si="55"/>
        <v>-7.7761940000000002E-2</v>
      </c>
      <c r="I230" s="165">
        <f t="shared" si="55"/>
        <v>-3.5937999999999999</v>
      </c>
      <c r="J230" s="165">
        <f t="shared" si="55"/>
        <v>-7.6211000000000001E-2</v>
      </c>
      <c r="K230" s="165">
        <f t="shared" si="55"/>
        <v>36.226999999999997</v>
      </c>
      <c r="L230" s="165">
        <f t="shared" si="55"/>
        <v>1.1133E-11</v>
      </c>
      <c r="M230" s="165">
        <f t="shared" si="55"/>
        <v>-7.6019000000000003E-2</v>
      </c>
      <c r="N230" s="165">
        <f t="shared" si="55"/>
        <v>36.305</v>
      </c>
      <c r="O230" s="165">
        <f t="shared" si="55"/>
        <v>-3.5935000000000001</v>
      </c>
      <c r="P230" s="165">
        <f t="shared" si="55"/>
        <v>-7.6208999999999999E-2</v>
      </c>
      <c r="Q230" s="165">
        <f t="shared" si="55"/>
        <v>0.63978000000000002</v>
      </c>
      <c r="R230" s="165">
        <f t="shared" si="55"/>
        <v>1.8859000000000001</v>
      </c>
      <c r="S230" s="165">
        <f t="shared" si="55"/>
        <v>0.12376100000000001</v>
      </c>
      <c r="T230" s="165">
        <f t="shared" si="55"/>
        <v>-0.76778000000000013</v>
      </c>
      <c r="U230" s="165">
        <f t="shared" si="55"/>
        <v>1.8917000000000002</v>
      </c>
      <c r="V230" s="165">
        <f t="shared" si="55"/>
        <v>-0.15240899999999999</v>
      </c>
      <c r="W230" s="165">
        <f t="shared" si="55"/>
        <v>0.63962000000000008</v>
      </c>
      <c r="X230" s="165">
        <f t="shared" si="55"/>
        <v>-2.2491000000000003</v>
      </c>
      <c r="Y230" s="165">
        <f t="shared" si="55"/>
        <v>-0.148892</v>
      </c>
      <c r="Z230" s="165">
        <f t="shared" si="55"/>
        <v>-0.76773000000000013</v>
      </c>
      <c r="AA230" s="165">
        <f t="shared" si="55"/>
        <v>-2.2549999999999999</v>
      </c>
      <c r="AB230" s="165">
        <f t="shared" si="55"/>
        <v>0.12714399999999998</v>
      </c>
      <c r="AC230" s="93"/>
    </row>
    <row r="231" spans="1:36" s="97" customFormat="1">
      <c r="A231" s="119"/>
      <c r="B231" s="120"/>
      <c r="C231" s="121"/>
      <c r="D231" s="122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93"/>
    </row>
    <row r="232" spans="1:36" s="97" customFormat="1">
      <c r="A232" s="119" t="s">
        <v>419</v>
      </c>
      <c r="B232" s="120" t="s">
        <v>281</v>
      </c>
      <c r="C232" s="121" t="s">
        <v>429</v>
      </c>
      <c r="D232" s="122" t="s">
        <v>421</v>
      </c>
      <c r="E232" s="165">
        <f t="shared" ref="E232:AB232" si="56">0*$AF$222*( E169) + $AG$222*MAX(E171:E172) + $AI$222*MAX(E173:E174) + $AH$222* MAX(E179:E180)</f>
        <v>3.6824000012384797E-2</v>
      </c>
      <c r="F232" s="165">
        <f t="shared" si="56"/>
        <v>3.3176005545608005E-2</v>
      </c>
      <c r="G232" s="165">
        <f t="shared" si="56"/>
        <v>2.9791672000000002E-2</v>
      </c>
      <c r="H232" s="165">
        <f t="shared" si="56"/>
        <v>48.736800000000002</v>
      </c>
      <c r="I232" s="165">
        <f t="shared" si="56"/>
        <v>21.179264</v>
      </c>
      <c r="J232" s="165">
        <f t="shared" si="56"/>
        <v>2.9865986560000002E-2</v>
      </c>
      <c r="K232" s="165">
        <f t="shared" si="56"/>
        <v>238.60000000000002</v>
      </c>
      <c r="L232" s="165">
        <f t="shared" si="56"/>
        <v>3.3176005438311999E-2</v>
      </c>
      <c r="M232" s="165">
        <f t="shared" si="56"/>
        <v>2.7071547519999999E-2</v>
      </c>
      <c r="N232" s="165">
        <f t="shared" si="56"/>
        <v>204.88800000000001</v>
      </c>
      <c r="O232" s="165">
        <f t="shared" si="56"/>
        <v>21.06888</v>
      </c>
      <c r="P232" s="165">
        <f t="shared" si="56"/>
        <v>2.5396976000000002E-2</v>
      </c>
      <c r="Q232" s="165">
        <f t="shared" si="56"/>
        <v>3.74376</v>
      </c>
      <c r="R232" s="165">
        <f t="shared" si="56"/>
        <v>5.2512000000000008</v>
      </c>
      <c r="S232" s="165">
        <f t="shared" si="56"/>
        <v>1.9408000000000003</v>
      </c>
      <c r="T232" s="165">
        <f t="shared" si="56"/>
        <v>1.2990320000000002</v>
      </c>
      <c r="U232" s="165">
        <f t="shared" si="56"/>
        <v>4.7731200000000005</v>
      </c>
      <c r="V232" s="165">
        <f t="shared" si="56"/>
        <v>1.5498400000000001</v>
      </c>
      <c r="W232" s="165">
        <f t="shared" si="56"/>
        <v>3.5844000000000005</v>
      </c>
      <c r="X232" s="165">
        <f t="shared" si="56"/>
        <v>2.0167200000000003</v>
      </c>
      <c r="Y232" s="165">
        <f t="shared" si="56"/>
        <v>1.9908800000000002</v>
      </c>
      <c r="Z232" s="165">
        <f t="shared" si="56"/>
        <v>1.1851119999999999</v>
      </c>
      <c r="AA232" s="165">
        <f t="shared" si="56"/>
        <v>2.0144000000000002</v>
      </c>
      <c r="AB232" s="165">
        <f t="shared" si="56"/>
        <v>1.4899200000000001</v>
      </c>
      <c r="AC232" s="93"/>
    </row>
    <row r="233" spans="1:36" s="97" customFormat="1">
      <c r="A233" s="119" t="s">
        <v>422</v>
      </c>
      <c r="B233" s="120" t="s">
        <v>324</v>
      </c>
      <c r="C233" s="121" t="s">
        <v>429</v>
      </c>
      <c r="D233" s="122" t="s">
        <v>423</v>
      </c>
      <c r="E233" s="165">
        <f>IF(E169&gt;0, 0*$AF$223*( E169) + $AG$223*MAX(E171:E172) + $AI$223*MAX(E173:E174) + $AH$223* MAX(E179:E180),      0*$AE$223*( E170) + $AG$223*MAX(E171:E172) + $AI$223*MAX(E173:E174) + $AH$223* MAX(E179:E180) )</f>
        <v>3.6824000014896802E-2</v>
      </c>
      <c r="F233" s="165">
        <f>IF(F169&gt;0, 0*$AF$223*( F169) + $AG$223*MAX(F171:F172) + $AI$223*MAX(F173:F174) + $AH$223* MAX(F179:F180),      0*$AE$223*( F170) + $AG$223*MAX(F171:F172) + $AI$223*MAX(F173:F174) + $AH$223* MAX(F179:F180) )</f>
        <v>3.3176006912808004E-2</v>
      </c>
      <c r="G233" s="165">
        <f t="shared" ref="G233:AB233" si="57">IF(G169&gt;0, 0*$AF$223*( G169) + $AG$223*MAX(G171:G172) + $AI$223*MAX(G173:G174) + $AH$223* MAX(G179:G180), 0*$AE$223*( G170) + $AG$223*MAX(G171:G172) + $AI$223*MAX(G173:G174) + $AH$223* MAX(G179:G180) )</f>
        <v>2.9754552E-2</v>
      </c>
      <c r="H233" s="165">
        <f t="shared" si="57"/>
        <v>52.876800000000003</v>
      </c>
      <c r="I233" s="165">
        <f t="shared" si="57"/>
        <v>21.170079999999999</v>
      </c>
      <c r="J233" s="165">
        <f t="shared" si="57"/>
        <v>2.985439656E-2</v>
      </c>
      <c r="K233" s="165">
        <f t="shared" si="57"/>
        <v>249.52</v>
      </c>
      <c r="L233" s="165">
        <f t="shared" si="57"/>
        <v>3.3176006782712E-2</v>
      </c>
      <c r="M233" s="165">
        <f t="shared" si="57"/>
        <v>2.6361347520000002E-2</v>
      </c>
      <c r="N233" s="165">
        <f t="shared" si="57"/>
        <v>213.804</v>
      </c>
      <c r="O233" s="165">
        <f t="shared" si="57"/>
        <v>21.0321</v>
      </c>
      <c r="P233" s="165">
        <f t="shared" si="57"/>
        <v>2.4261176000000002E-2</v>
      </c>
      <c r="Q233" s="165">
        <f t="shared" si="57"/>
        <v>4.0531600000000001</v>
      </c>
      <c r="R233" s="165">
        <f t="shared" si="57"/>
        <v>6.0578000000000003</v>
      </c>
      <c r="S233" s="165">
        <f t="shared" si="57"/>
        <v>2.0531200000000003</v>
      </c>
      <c r="T233" s="165">
        <f t="shared" si="57"/>
        <v>1.3030100000000002</v>
      </c>
      <c r="U233" s="165">
        <f t="shared" si="57"/>
        <v>5.5797200000000009</v>
      </c>
      <c r="V233" s="165">
        <f t="shared" si="57"/>
        <v>1.6325800000000001</v>
      </c>
      <c r="W233" s="165">
        <f t="shared" si="57"/>
        <v>3.8542000000000005</v>
      </c>
      <c r="X233" s="165">
        <f t="shared" si="57"/>
        <v>2.1468400000000001</v>
      </c>
      <c r="Y233" s="165">
        <f t="shared" si="57"/>
        <v>2.0722200000000002</v>
      </c>
      <c r="Z233" s="165">
        <f t="shared" si="57"/>
        <v>1.1790700000000001</v>
      </c>
      <c r="AA233" s="165">
        <f t="shared" si="57"/>
        <v>2.14452</v>
      </c>
      <c r="AB233" s="165">
        <f t="shared" si="57"/>
        <v>1.6012599999999999</v>
      </c>
      <c r="AC233" s="93"/>
    </row>
    <row r="234" spans="1:36">
      <c r="A234" s="119" t="s">
        <v>424</v>
      </c>
      <c r="B234" s="120" t="s">
        <v>287</v>
      </c>
      <c r="C234" s="121" t="s">
        <v>429</v>
      </c>
      <c r="D234" s="122" t="s">
        <v>425</v>
      </c>
      <c r="E234" s="165">
        <f>IF(E169&gt;0, 0*$AF$224*( E169) + $AG$224*MAX(E171:E172) + $AI$224*MAX(E173:E174) + $AH$224* MAX(E179:E180),      0*$AE$224*( E170) + $AG$224*MAX(E171:E172) + $AI$224*MAX(E173:E174) + $AH$224* MAX(E179:E180) )</f>
        <v>4.6030000012384796E-2</v>
      </c>
      <c r="F234" s="165">
        <f>IF(F169&gt;0, 0*$AF$224*( F169) + $AG$224*MAX(F171:F172) + $AI$224*MAX(F173:F174) + $AH$224* MAX(F179:F180),      0*$AE$224*( F170) + $AG$224*MAX(F171:F172) + $AI$224*MAX(F173:F174) + $AH$224* MAX(F179:F180) )</f>
        <v>4.1470005545608001E-2</v>
      </c>
      <c r="G234" s="165">
        <f t="shared" ref="G234:AB234" si="58">IF(G169&gt;0, 0*$AF$224*( G169) + $AG$224*MAX(G171:G172) + $AI$224*MAX(G173:G174) + $AH$224* MAX(G179:G180), 0*$AE$224*( G170) + $AG$224*MAX(G171:G172) + $AI$224*MAX(G173:G174) + $AH$224* MAX(G179:G180) )</f>
        <v>3.7269671999999997E-2</v>
      </c>
      <c r="H234" s="165">
        <f t="shared" si="58"/>
        <v>55.070800000000006</v>
      </c>
      <c r="I234" s="165">
        <f t="shared" si="58"/>
        <v>23.393264000000002</v>
      </c>
      <c r="J234" s="165">
        <f t="shared" si="58"/>
        <v>3.734398656E-2</v>
      </c>
      <c r="K234" s="165">
        <f t="shared" si="58"/>
        <v>246.17000000000002</v>
      </c>
      <c r="L234" s="165">
        <f t="shared" si="58"/>
        <v>4.1470005438311995E-2</v>
      </c>
      <c r="M234" s="165">
        <f t="shared" si="58"/>
        <v>3.4549547520000001E-2</v>
      </c>
      <c r="N234" s="165">
        <f t="shared" si="58"/>
        <v>207.31400000000002</v>
      </c>
      <c r="O234" s="165">
        <f t="shared" si="58"/>
        <v>23.282879999999999</v>
      </c>
      <c r="P234" s="165">
        <f t="shared" si="58"/>
        <v>3.2874976E-2</v>
      </c>
      <c r="Q234" s="165">
        <f t="shared" si="58"/>
        <v>4.2329600000000003</v>
      </c>
      <c r="R234" s="165">
        <f t="shared" si="58"/>
        <v>5.5200000000000005</v>
      </c>
      <c r="S234" s="165">
        <f t="shared" si="58"/>
        <v>2.2686000000000002</v>
      </c>
      <c r="T234" s="165">
        <f t="shared" si="58"/>
        <v>1.3586120000000002</v>
      </c>
      <c r="U234" s="165">
        <f t="shared" si="58"/>
        <v>4.9224000000000006</v>
      </c>
      <c r="V234" s="165">
        <f t="shared" si="58"/>
        <v>1.7658400000000003</v>
      </c>
      <c r="W234" s="165">
        <f t="shared" si="58"/>
        <v>4.0734000000000004</v>
      </c>
      <c r="X234" s="165">
        <f t="shared" si="58"/>
        <v>2.1665799999999997</v>
      </c>
      <c r="Y234" s="165">
        <f t="shared" si="58"/>
        <v>2.3186800000000001</v>
      </c>
      <c r="Z234" s="165">
        <f t="shared" si="58"/>
        <v>1.2268319999999999</v>
      </c>
      <c r="AA234" s="165">
        <f t="shared" si="58"/>
        <v>2.1636800000000003</v>
      </c>
      <c r="AB234" s="165">
        <f t="shared" si="58"/>
        <v>1.7061199999999999</v>
      </c>
    </row>
    <row r="235" spans="1:36">
      <c r="A235" s="119" t="s">
        <v>426</v>
      </c>
      <c r="B235" s="120" t="s">
        <v>290</v>
      </c>
      <c r="C235" s="121" t="s">
        <v>429</v>
      </c>
      <c r="D235" s="122" t="s">
        <v>427</v>
      </c>
      <c r="E235" s="165">
        <f>IF(E169&gt;0, 0*$AF$225*( E169) + $AG$225*MAX(E171:E172) + $AI$225*MAX(E173:E174) + $AH$225* MAX(E179:E180),     0* $AE$225*( E170) + $AG$225*MAX(E171:E172) + $AI$225*MAX(E173:E174) + $AH$225* MAX(E179:E180) )</f>
        <v>3.6824000012968996E-2</v>
      </c>
      <c r="F235" s="165">
        <f>IF(F169&gt;0, 0*$AF$225*( F169) + $AG$225*MAX(F171:F172) + $AI$225*MAX(F173:F174) + $AH$225* MAX(F179:F180),     0* $AE$225*( F170) + $AG$225*MAX(F171:F172) + $AI$225*MAX(F173:F174) + $AH$225* MAX(F179:F180) )</f>
        <v>3.3176005564810006E-2</v>
      </c>
      <c r="G235" s="165">
        <f t="shared" ref="G235:AB235" si="59">IF(G169&gt;0, 0*$AF$225*( G169) + $AG$225*MAX(G171:G172) + $AI$225*MAX(G173:G174) + $AH$225* MAX(G179:G180), 0* $AE$225*( G170) + $AG$225*MAX(G171:G172) + $AI$225*MAX(G173:G174) + $AH$225* MAX(G179:G180) )</f>
        <v>2.9798710000000003E-2</v>
      </c>
      <c r="H235" s="165">
        <f t="shared" si="59"/>
        <v>50.447000000000003</v>
      </c>
      <c r="I235" s="165">
        <f t="shared" si="59"/>
        <v>24.269264</v>
      </c>
      <c r="J235" s="165">
        <f t="shared" si="59"/>
        <v>2.9866073200000003E-2</v>
      </c>
      <c r="K235" s="165">
        <f t="shared" si="59"/>
        <v>279.76</v>
      </c>
      <c r="L235" s="165">
        <f t="shared" si="59"/>
        <v>3.3176005453490004E-2</v>
      </c>
      <c r="M235" s="165">
        <f t="shared" si="59"/>
        <v>2.7071634399999999E-2</v>
      </c>
      <c r="N235" s="165">
        <f t="shared" si="59"/>
        <v>244.768</v>
      </c>
      <c r="O235" s="165">
        <f t="shared" si="59"/>
        <v>24.15888</v>
      </c>
      <c r="P235" s="165">
        <f t="shared" si="59"/>
        <v>2.5404019999999999E-2</v>
      </c>
      <c r="Q235" s="165">
        <f t="shared" si="59"/>
        <v>3.8811</v>
      </c>
      <c r="R235" s="165">
        <f t="shared" si="59"/>
        <v>5.4885999999999999</v>
      </c>
      <c r="S235" s="165">
        <f t="shared" si="59"/>
        <v>1.9858800000000003</v>
      </c>
      <c r="T235" s="165">
        <f t="shared" si="59"/>
        <v>1.5602320000000001</v>
      </c>
      <c r="U235" s="165">
        <f t="shared" si="59"/>
        <v>5.0105199999999996</v>
      </c>
      <c r="V235" s="165">
        <f t="shared" si="59"/>
        <v>1.63856</v>
      </c>
      <c r="W235" s="165">
        <f t="shared" si="59"/>
        <v>3.7217000000000007</v>
      </c>
      <c r="X235" s="165">
        <f t="shared" si="59"/>
        <v>2.24092</v>
      </c>
      <c r="Y235" s="165">
        <f t="shared" si="59"/>
        <v>2.0794600000000001</v>
      </c>
      <c r="Z235" s="165">
        <f t="shared" si="59"/>
        <v>1.4457119999999999</v>
      </c>
      <c r="AA235" s="165">
        <f t="shared" si="59"/>
        <v>2.2385999999999999</v>
      </c>
      <c r="AB235" s="165">
        <f t="shared" si="59"/>
        <v>1.5348600000000001</v>
      </c>
    </row>
    <row r="236" spans="1:36">
      <c r="A236" s="119" t="s">
        <v>422</v>
      </c>
      <c r="B236" s="120" t="s">
        <v>324</v>
      </c>
      <c r="C236" s="121" t="s">
        <v>430</v>
      </c>
      <c r="D236" s="122" t="s">
        <v>423</v>
      </c>
      <c r="E236" s="165">
        <f>IF(E169&lt;0, 0*$AF$223*( E169) + $AG$223*MIN(E171:E172) + $AI$223*MIN(E173:E174) + $AH$223* MIN(E179:E180),     0* $AE$223*( E170) + $AG$223*MIN(E171:E172) + $AI$223*MIN(E173:E174) + $AH$223* MIN(E179:E180) )</f>
        <v>-3.6824000007297207E-2</v>
      </c>
      <c r="F236" s="165">
        <f>IF(F169&lt;0, 0*$AF$223*( F169) + $AG$223*MIN(F171:F172) + $AI$223*MIN(F173:F174) + $AH$223* MIN(F179:F180),     0* $AE$223*( F170) + $AG$223*MIN(F171:F172) + $AI$223*MIN(F173:F174) + $AH$223* MIN(F179:F180) )</f>
        <v>-3.3176006782328002E-2</v>
      </c>
      <c r="G236" s="165">
        <f t="shared" ref="G236:AB236" si="60">IF(G169&lt;0, 0*$AF$223*( G169) + $AG$223*MIN(G171:G172) + $AI$223*MIN(G173:G174) + $AH$223* MIN(G179:G180), 0* $AE$223*( G170) + $AG$223*MIN(G171:G172) + $AI$223*MIN(G173:G174) + $AH$223* MIN(G179:G180) )</f>
        <v>-0.11243234752</v>
      </c>
      <c r="H236" s="165">
        <f t="shared" si="60"/>
        <v>-52.6248</v>
      </c>
      <c r="I236" s="165">
        <f t="shared" si="60"/>
        <v>-29.53</v>
      </c>
      <c r="J236" s="165">
        <f t="shared" si="60"/>
        <v>-0.10942015199999999</v>
      </c>
      <c r="K236" s="165">
        <f t="shared" si="60"/>
        <v>-182.751</v>
      </c>
      <c r="L236" s="165">
        <f t="shared" si="60"/>
        <v>-3.3176006912168009E-2</v>
      </c>
      <c r="M236" s="165">
        <f t="shared" si="60"/>
        <v>-0.11030017600000001</v>
      </c>
      <c r="N236" s="165">
        <f t="shared" si="60"/>
        <v>-160.75788</v>
      </c>
      <c r="O236" s="165">
        <f t="shared" si="60"/>
        <v>-28.645000000000003</v>
      </c>
      <c r="P236" s="165">
        <f t="shared" si="60"/>
        <v>-0.10943234656</v>
      </c>
      <c r="Q236" s="165">
        <f t="shared" si="60"/>
        <v>-2.9910909999999999</v>
      </c>
      <c r="R236" s="165">
        <f t="shared" si="60"/>
        <v>-2.6332</v>
      </c>
      <c r="S236" s="165">
        <f t="shared" si="60"/>
        <v>-2.0758400000000004</v>
      </c>
      <c r="T236" s="165">
        <f t="shared" si="60"/>
        <v>-2.3106000000000004</v>
      </c>
      <c r="U236" s="165">
        <f t="shared" si="60"/>
        <v>-2.1551200000000001</v>
      </c>
      <c r="V236" s="165">
        <f t="shared" si="60"/>
        <v>-1.5978400000000001</v>
      </c>
      <c r="W236" s="165">
        <f t="shared" si="60"/>
        <v>-2.9900790000000006</v>
      </c>
      <c r="X236" s="165">
        <f t="shared" si="60"/>
        <v>-5.5838400000000004</v>
      </c>
      <c r="Y236" s="165">
        <f t="shared" si="60"/>
        <v>-2.0530200000000001</v>
      </c>
      <c r="Z236" s="165">
        <f t="shared" si="60"/>
        <v>-2.0831599999999999</v>
      </c>
      <c r="AA236" s="165">
        <f t="shared" si="60"/>
        <v>-5.5815200000000011</v>
      </c>
      <c r="AB236" s="165">
        <f t="shared" si="60"/>
        <v>-1.63232</v>
      </c>
    </row>
    <row r="237" spans="1:36">
      <c r="A237" s="119" t="s">
        <v>424</v>
      </c>
      <c r="B237" s="120" t="s">
        <v>287</v>
      </c>
      <c r="C237" s="121" t="s">
        <v>431</v>
      </c>
      <c r="D237" s="122" t="s">
        <v>425</v>
      </c>
      <c r="E237" s="165">
        <f>IF(E169&lt;0, 0*$AF$224*( E169) + $AG$224*MIN(E171:E172) + $AI$224*MIN(E173:E174) + $AH$224* MIN(E179:E180),     0* $AE$224*( E170) + $AG$224*MIN(E171:E172) + $AI$224*MIN(E173:E174) + $AH$224* MIN(E179:E180) )</f>
        <v>-4.6030000006054402E-2</v>
      </c>
      <c r="F237" s="165">
        <f>IF(F169&lt;0, 0*$AF$224*( F169) + $AG$224*MIN(F171:F172) + $AI$224*MIN(F173:F174) + $AH$224* MIN(F179:F180),     0* $AE$224*( F170) + $AG$224*MIN(F171:F172) + $AI$224*MIN(F173:F174) + $AH$224* MIN(F179:F180) )</f>
        <v>-4.1470005437927997E-2</v>
      </c>
      <c r="G237" s="165">
        <f t="shared" ref="G237:AB237" si="61">IF(G169&lt;0, 0*$AF$224*( G169) + $AG$224*MIN(G171:G172) + $AI$224*MIN(G173:G174) + $AH$224* MIN(G179:G180), 0* $AE$224*( G170) + $AG$224*MIN(G171:G172) + $AI$224*MIN(G173:G174) + $AH$224* MIN(G179:G180) )</f>
        <v>-0.10340634752</v>
      </c>
      <c r="H237" s="165">
        <f t="shared" si="61"/>
        <v>-54.842800000000004</v>
      </c>
      <c r="I237" s="165">
        <f t="shared" si="61"/>
        <v>-30.151600000000002</v>
      </c>
      <c r="J237" s="165">
        <f t="shared" si="61"/>
        <v>-0.10100215200000001</v>
      </c>
      <c r="K237" s="165">
        <f t="shared" si="61"/>
        <v>-190.0188</v>
      </c>
      <c r="L237" s="165">
        <f t="shared" si="61"/>
        <v>-4.1470005544968006E-2</v>
      </c>
      <c r="M237" s="165">
        <f t="shared" si="61"/>
        <v>-0.101706176</v>
      </c>
      <c r="N237" s="165">
        <f t="shared" si="61"/>
        <v>-163.16510400000001</v>
      </c>
      <c r="O237" s="165">
        <f t="shared" si="61"/>
        <v>-29.443600000000004</v>
      </c>
      <c r="P237" s="165">
        <f t="shared" si="61"/>
        <v>-0.10100634656000002</v>
      </c>
      <c r="Q237" s="165">
        <f t="shared" si="61"/>
        <v>-3.4819127999999999</v>
      </c>
      <c r="R237" s="165">
        <f t="shared" si="61"/>
        <v>-2.7695999999999996</v>
      </c>
      <c r="S237" s="165">
        <f t="shared" si="61"/>
        <v>-2.3214000000000001</v>
      </c>
      <c r="T237" s="165">
        <f t="shared" si="61"/>
        <v>-2.0655800000000002</v>
      </c>
      <c r="U237" s="165">
        <f t="shared" si="61"/>
        <v>-2.1719999999999997</v>
      </c>
      <c r="V237" s="165">
        <f t="shared" si="61"/>
        <v>-1.7024800000000002</v>
      </c>
      <c r="W237" s="165">
        <f t="shared" si="61"/>
        <v>-3.4807432</v>
      </c>
      <c r="X237" s="165">
        <f t="shared" si="61"/>
        <v>-4.9269000000000007</v>
      </c>
      <c r="Y237" s="165">
        <f t="shared" si="61"/>
        <v>-2.2685200000000001</v>
      </c>
      <c r="Z237" s="165">
        <f t="shared" si="61"/>
        <v>-1.85148</v>
      </c>
      <c r="AA237" s="165">
        <f t="shared" si="61"/>
        <v>-4.9240000000000004</v>
      </c>
      <c r="AB237" s="165">
        <f t="shared" si="61"/>
        <v>-1.7659600000000002</v>
      </c>
    </row>
    <row r="238" spans="1:36">
      <c r="A238" s="119" t="s">
        <v>426</v>
      </c>
      <c r="B238" s="120" t="s">
        <v>290</v>
      </c>
      <c r="C238" s="121" t="s">
        <v>431</v>
      </c>
      <c r="D238" s="122" t="s">
        <v>427</v>
      </c>
      <c r="E238" s="165">
        <f>IF(E169&lt;0, 0*$AF$225*( E169) + $AG$225*MIN(E171:E172) + $AI$225*MIN(E173:E174) + $AH$225* MIN(E179:E180),      0*$AE$225*( E170) + $AG$225*MIN(E171:E172) + $AI$225*MIN(E173:E174) + $AH$225* MIN(E179:E180) )</f>
        <v>-3.68240000063252E-2</v>
      </c>
      <c r="F238" s="165">
        <f>IF(F169&lt;0, 0*$AF$225*( F169) + $AG$225*MIN(F171:F172) + $AI$225*MIN(F173:F174) + $AH$225* MIN(F179:F180),      0*$AE$225*( F170) + $AG$225*MIN(F171:F172) + $AI$225*MIN(F173:F174) + $AH$225* MIN(F179:F180) )</f>
        <v>-3.3176005453009999E-2</v>
      </c>
      <c r="G238" s="165">
        <f t="shared" ref="G238:AB238" si="62">IF(G169&lt;0, 0*$AF$225*( G169) + $AG$225*MIN(G171:G172) + $AI$225*MIN(G173:G174) + $AH$225* MIN(G179:G180), 0*$AE$225*( G170) + $AG$225*MIN(G171:G172) + $AI$225*MIN(G173:G174) + $AH$225* MIN(G179:G180) )</f>
        <v>-9.5928434400000012E-2</v>
      </c>
      <c r="H238" s="165">
        <f t="shared" si="62"/>
        <v>-50.186</v>
      </c>
      <c r="I238" s="165">
        <f t="shared" si="62"/>
        <v>-31.115600000000001</v>
      </c>
      <c r="J238" s="165">
        <f t="shared" si="62"/>
        <v>-9.353119E-2</v>
      </c>
      <c r="K238" s="165">
        <f t="shared" si="62"/>
        <v>-220.18879999999999</v>
      </c>
      <c r="L238" s="165">
        <f t="shared" si="62"/>
        <v>-3.3176005564010007E-2</v>
      </c>
      <c r="M238" s="165">
        <f t="shared" si="62"/>
        <v>-9.4235220000000008E-2</v>
      </c>
      <c r="N238" s="165">
        <f t="shared" si="62"/>
        <v>-198.47910399999998</v>
      </c>
      <c r="O238" s="165">
        <f t="shared" si="62"/>
        <v>-30.407600000000002</v>
      </c>
      <c r="P238" s="165">
        <f t="shared" si="62"/>
        <v>-9.3528433199999997E-2</v>
      </c>
      <c r="Q238" s="165">
        <f t="shared" si="62"/>
        <v>-3.2533127999999998</v>
      </c>
      <c r="R238" s="165">
        <f t="shared" si="62"/>
        <v>-2.7248000000000001</v>
      </c>
      <c r="S238" s="165">
        <f t="shared" si="62"/>
        <v>-2.0819600000000005</v>
      </c>
      <c r="T238" s="165">
        <f t="shared" si="62"/>
        <v>-2.1433200000000001</v>
      </c>
      <c r="U238" s="165">
        <f t="shared" si="62"/>
        <v>-2.2467199999999998</v>
      </c>
      <c r="V238" s="165">
        <f t="shared" si="62"/>
        <v>-1.5307400000000002</v>
      </c>
      <c r="W238" s="165">
        <f t="shared" si="62"/>
        <v>-3.2523432000000003</v>
      </c>
      <c r="X238" s="165">
        <f t="shared" si="62"/>
        <v>-5.0146400000000009</v>
      </c>
      <c r="Y238" s="165">
        <f t="shared" si="62"/>
        <v>-1.9858000000000002</v>
      </c>
      <c r="Z238" s="165">
        <f t="shared" si="62"/>
        <v>-1.9470800000000004</v>
      </c>
      <c r="AA238" s="165">
        <f t="shared" si="62"/>
        <v>-5.0123200000000008</v>
      </c>
      <c r="AB238" s="165">
        <f t="shared" si="62"/>
        <v>-1.6384400000000001</v>
      </c>
    </row>
    <row r="239" spans="1:36">
      <c r="A239" s="93"/>
      <c r="B239" s="71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</row>
    <row r="240" spans="1:36">
      <c r="A240" s="119" t="s">
        <v>419</v>
      </c>
      <c r="B240" s="120" t="s">
        <v>281</v>
      </c>
      <c r="C240" s="121" t="s">
        <v>432</v>
      </c>
      <c r="D240" s="122" t="s">
        <v>421</v>
      </c>
      <c r="E240" s="165">
        <f t="shared" ref="E240:AB240" si="63">$AF$222*( E169) + $AG$222*MAX(E171:E172) + $AI$222*MAX(E173:E174) + $AH$222* MAX(E179:E180)</f>
        <v>3.6824000008730803E-2</v>
      </c>
      <c r="F240" s="165">
        <f t="shared" si="63"/>
        <v>3.3176005532627999E-2</v>
      </c>
      <c r="G240" s="165">
        <f t="shared" si="63"/>
        <v>-4.6229328000000014E-2</v>
      </c>
      <c r="H240" s="165">
        <f t="shared" si="63"/>
        <v>48.65903806</v>
      </c>
      <c r="I240" s="165">
        <f t="shared" si="63"/>
        <v>17.585464000000002</v>
      </c>
      <c r="J240" s="165">
        <f t="shared" si="63"/>
        <v>-4.6345013439999992E-2</v>
      </c>
      <c r="K240" s="165">
        <f t="shared" si="63"/>
        <v>281.827</v>
      </c>
      <c r="L240" s="165">
        <f t="shared" si="63"/>
        <v>3.3176005451391002E-2</v>
      </c>
      <c r="M240" s="165">
        <f t="shared" si="63"/>
        <v>-4.8947452480000007E-2</v>
      </c>
      <c r="N240" s="165">
        <f t="shared" si="63"/>
        <v>248.19300000000001</v>
      </c>
      <c r="O240" s="165">
        <f t="shared" si="63"/>
        <v>17.475380000000001</v>
      </c>
      <c r="P240" s="165">
        <f t="shared" si="63"/>
        <v>-5.0812023999999997E-2</v>
      </c>
      <c r="Q240" s="165">
        <f t="shared" si="63"/>
        <v>4.5131399999999999</v>
      </c>
      <c r="R240" s="165">
        <f t="shared" si="63"/>
        <v>7.5001000000000007</v>
      </c>
      <c r="S240" s="165">
        <f t="shared" si="63"/>
        <v>2.0898110000000001</v>
      </c>
      <c r="T240" s="165">
        <f t="shared" si="63"/>
        <v>0.53125200000000006</v>
      </c>
      <c r="U240" s="165">
        <f t="shared" si="63"/>
        <v>7.0278200000000011</v>
      </c>
      <c r="V240" s="165">
        <f t="shared" si="63"/>
        <v>1.3974310000000003</v>
      </c>
      <c r="W240" s="165">
        <f t="shared" si="63"/>
        <v>4.3537200000000009</v>
      </c>
      <c r="X240" s="165">
        <f t="shared" si="63"/>
        <v>-0.23238000000000025</v>
      </c>
      <c r="Y240" s="165">
        <f t="shared" si="63"/>
        <v>1.8419880000000002</v>
      </c>
      <c r="Z240" s="165">
        <f t="shared" si="63"/>
        <v>0.41738199999999992</v>
      </c>
      <c r="AA240" s="165">
        <f t="shared" si="63"/>
        <v>-0.24059999999999993</v>
      </c>
      <c r="AB240" s="165">
        <f t="shared" si="63"/>
        <v>1.6423239999999999</v>
      </c>
    </row>
    <row r="241" spans="1:28">
      <c r="A241" s="119" t="s">
        <v>422</v>
      </c>
      <c r="B241" s="120" t="s">
        <v>324</v>
      </c>
      <c r="C241" s="121" t="s">
        <v>432</v>
      </c>
      <c r="D241" s="122" t="s">
        <v>423</v>
      </c>
      <c r="E241" s="165">
        <f>IF(E169&gt;0, $AF$223*( E169) + $AG$223*MAX(E171:E172) + $AI$223*MAX(E173:E174) + $AH$223* MAX(E179:E180),      $AE$223*( E170) + $AG$223*MAX(E171:E172) + $AI$223*MAX(E173:E174) + $AH$223* MAX(E179:E180) )</f>
        <v>3.68240000142048E-2</v>
      </c>
      <c r="F241" s="165">
        <f>IF(F169&gt;0, $AF$223*( F169) + $AG$223*MAX(F171:F172) + $AI$223*MAX(F173:F174) + $AH$223* MAX(F179:F180),      $AE$223*( F170) + $AG$223*MAX(F171:F172) + $AI$223*MAX(F173:F174) + $AH$223* MAX(F179:F180) )</f>
        <v>3.3176006901804E-2</v>
      </c>
      <c r="G241" s="165">
        <f t="shared" ref="G241:AB241" si="64">IF(G169&gt;0, $AF$223*( G169) + $AG$223*MAX(G171:G172) + $AI$223*MAX(G173:G174) + $AH$223* MAX(G179:G180), $AE$223*( G170) + $AG$223*MAX(G171:G172) + $AI$223*MAX(G173:G174) + $AH$223* MAX(G179:G180) )</f>
        <v>-3.3956448E-2</v>
      </c>
      <c r="H241" s="165">
        <f t="shared" si="64"/>
        <v>52.799004860000004</v>
      </c>
      <c r="I241" s="165">
        <f t="shared" si="64"/>
        <v>18.189279999999997</v>
      </c>
      <c r="J241" s="165">
        <f t="shared" si="64"/>
        <v>-3.4046603439999996E-2</v>
      </c>
      <c r="K241" s="165">
        <f t="shared" si="64"/>
        <v>292.74700000000001</v>
      </c>
      <c r="L241" s="165">
        <f t="shared" si="64"/>
        <v>3.3176006795791003E-2</v>
      </c>
      <c r="M241" s="165">
        <f t="shared" si="64"/>
        <v>-3.734765248E-2</v>
      </c>
      <c r="N241" s="165">
        <f t="shared" si="64"/>
        <v>257.10900000000004</v>
      </c>
      <c r="O241" s="165">
        <f t="shared" si="64"/>
        <v>18.051600000000001</v>
      </c>
      <c r="P241" s="165">
        <f t="shared" si="64"/>
        <v>-3.9637824000000002E-2</v>
      </c>
      <c r="Q241" s="165">
        <f t="shared" si="64"/>
        <v>4.82254</v>
      </c>
      <c r="R241" s="165">
        <f t="shared" si="64"/>
        <v>8.3066999999999993</v>
      </c>
      <c r="S241" s="165">
        <f t="shared" si="64"/>
        <v>2.2021310000000005</v>
      </c>
      <c r="T241" s="165">
        <f t="shared" si="64"/>
        <v>0.66483000000000003</v>
      </c>
      <c r="U241" s="165">
        <f t="shared" si="64"/>
        <v>7.8344200000000015</v>
      </c>
      <c r="V241" s="165">
        <f t="shared" si="64"/>
        <v>1.5054410000000003</v>
      </c>
      <c r="W241" s="165">
        <f t="shared" si="64"/>
        <v>4.6235200000000001</v>
      </c>
      <c r="X241" s="165">
        <f t="shared" si="64"/>
        <v>0.26073999999999997</v>
      </c>
      <c r="Y241" s="165">
        <f t="shared" si="64"/>
        <v>1.9485080000000001</v>
      </c>
      <c r="Z241" s="165">
        <f t="shared" si="64"/>
        <v>0.54093999999999998</v>
      </c>
      <c r="AA241" s="165">
        <f t="shared" si="64"/>
        <v>0.25251999999999997</v>
      </c>
      <c r="AB241" s="165">
        <f t="shared" si="64"/>
        <v>1.7536640000000001</v>
      </c>
    </row>
    <row r="242" spans="1:28">
      <c r="A242" s="119" t="s">
        <v>424</v>
      </c>
      <c r="B242" s="120" t="s">
        <v>287</v>
      </c>
      <c r="C242" s="121" t="s">
        <v>432</v>
      </c>
      <c r="D242" s="122" t="s">
        <v>425</v>
      </c>
      <c r="E242" s="165">
        <f>IF(E169&gt;0, $AF$224*( E169) + $AG$224*MAX(E171:E172) + $AI$224*MAX(E173:E174) + $AH$224* MAX(E179:E180),      $AE$224*( E170) + $AG$224*MAX(E171:E172) + $AI$224*MAX(E173:E174) + $AH$224* MAX(E179:E180) )</f>
        <v>4.6030000011692801E-2</v>
      </c>
      <c r="F242" s="165">
        <f>IF(F169&gt;0, $AF$224*( F169) + $AG$224*MAX(F171:F172) + $AI$224*MAX(F173:F174) + $AH$224* MAX(F179:F180),      $AE$224*( F170) + $AG$224*MAX(F171:F172) + $AI$224*MAX(F173:F174) + $AH$224* MAX(F179:F180) )</f>
        <v>4.1470005534603997E-2</v>
      </c>
      <c r="G242" s="165">
        <f t="shared" ref="G242:AB242" si="65">IF(G169&gt;0, $AF$224*( G169) + $AG$224*MAX(G171:G172) + $AI$224*MAX(G173:G174) + $AH$224* MAX(G179:G180), $AE$224*( G170) + $AG$224*MAX(G171:G172) + $AI$224*MAX(G173:G174) + $AH$224* MAX(G179:G180) )</f>
        <v>-2.644132800000001E-2</v>
      </c>
      <c r="H242" s="165">
        <f t="shared" si="65"/>
        <v>54.993004859999999</v>
      </c>
      <c r="I242" s="165">
        <f t="shared" si="65"/>
        <v>20.412464</v>
      </c>
      <c r="J242" s="165">
        <f t="shared" si="65"/>
        <v>-2.6557013439999996E-2</v>
      </c>
      <c r="K242" s="165">
        <f t="shared" si="65"/>
        <v>289.39700000000005</v>
      </c>
      <c r="L242" s="165">
        <f t="shared" si="65"/>
        <v>4.1470005451390998E-2</v>
      </c>
      <c r="M242" s="165">
        <f t="shared" si="65"/>
        <v>-2.9159452480000007E-2</v>
      </c>
      <c r="N242" s="165">
        <f t="shared" si="65"/>
        <v>250.619</v>
      </c>
      <c r="O242" s="165">
        <f t="shared" si="65"/>
        <v>20.302379999999999</v>
      </c>
      <c r="P242" s="165">
        <f t="shared" si="65"/>
        <v>-3.1024023999999994E-2</v>
      </c>
      <c r="Q242" s="165">
        <f t="shared" si="65"/>
        <v>5.0023400000000002</v>
      </c>
      <c r="R242" s="165">
        <f t="shared" si="65"/>
        <v>7.7689000000000004</v>
      </c>
      <c r="S242" s="165">
        <f t="shared" si="65"/>
        <v>2.417611</v>
      </c>
      <c r="T242" s="165">
        <f t="shared" si="65"/>
        <v>0.72043200000000018</v>
      </c>
      <c r="U242" s="165">
        <f t="shared" si="65"/>
        <v>7.1771000000000011</v>
      </c>
      <c r="V242" s="165">
        <f t="shared" si="65"/>
        <v>1.6387010000000002</v>
      </c>
      <c r="W242" s="165">
        <f t="shared" si="65"/>
        <v>4.8427200000000008</v>
      </c>
      <c r="X242" s="165">
        <f t="shared" si="65"/>
        <v>0.28047999999999973</v>
      </c>
      <c r="Y242" s="165">
        <f t="shared" si="65"/>
        <v>2.1949680000000003</v>
      </c>
      <c r="Z242" s="165">
        <f t="shared" si="65"/>
        <v>0.58870199999999995</v>
      </c>
      <c r="AA242" s="165">
        <f t="shared" si="65"/>
        <v>0.2716799999999997</v>
      </c>
      <c r="AB242" s="165">
        <f t="shared" si="65"/>
        <v>1.8585240000000001</v>
      </c>
    </row>
    <row r="243" spans="1:28">
      <c r="A243" s="119" t="s">
        <v>426</v>
      </c>
      <c r="B243" s="120" t="s">
        <v>290</v>
      </c>
      <c r="C243" s="121" t="s">
        <v>432</v>
      </c>
      <c r="D243" s="122" t="s">
        <v>427</v>
      </c>
      <c r="E243" s="165">
        <f>IF(E169&gt;0, $AF$225*( E169) + $AG$225*MAX(E171:E172) + $AI$225*MAX(E173:E174) + $AH$225* MAX(E179:E180),      $AE$225*( E170) + $AG$225*MAX(E171:E172) + $AI$225*MAX(E173:E174) + $AH$225* MAX(E179:E180) )</f>
        <v>3.6824000012277001E-2</v>
      </c>
      <c r="F243" s="165">
        <f>IF(F169&gt;0, $AF$225*( F169) + $AG$225*MAX(F171:F172) + $AI$225*MAX(F173:F174) + $AH$225* MAX(F179:F180),      $AE$225*( F170) + $AG$225*MAX(F171:F172) + $AI$225*MAX(F173:F174) + $AH$225* MAX(F179:F180) )</f>
        <v>3.3176005553806003E-2</v>
      </c>
      <c r="G243" s="165">
        <f t="shared" ref="G243:AB243" si="66">IF(G169&gt;0, $AF$225*( G169) + $AG$225*MAX(G171:G172) + $AI$225*MAX(G173:G174) + $AH$225* MAX(G179:G180), $AE$225*( G170) + $AG$225*MAX(G171:G172) + $AI$225*MAX(G173:G174) + $AH$225* MAX(G179:G180) )</f>
        <v>-3.3912290000000012E-2</v>
      </c>
      <c r="H243" s="165">
        <f t="shared" si="66"/>
        <v>50.369204860000004</v>
      </c>
      <c r="I243" s="165">
        <f t="shared" si="66"/>
        <v>21.288463999999998</v>
      </c>
      <c r="J243" s="165">
        <f t="shared" si="66"/>
        <v>-3.4034926799999997E-2</v>
      </c>
      <c r="K243" s="165">
        <f t="shared" si="66"/>
        <v>322.98700000000002</v>
      </c>
      <c r="L243" s="165">
        <f t="shared" si="66"/>
        <v>3.3176005466569007E-2</v>
      </c>
      <c r="M243" s="165">
        <f t="shared" si="66"/>
        <v>-3.6637365600000006E-2</v>
      </c>
      <c r="N243" s="165">
        <f t="shared" si="66"/>
        <v>288.07299999999998</v>
      </c>
      <c r="O243" s="165">
        <f t="shared" si="66"/>
        <v>21.178379999999997</v>
      </c>
      <c r="P243" s="165">
        <f t="shared" si="66"/>
        <v>-3.8494979999999991E-2</v>
      </c>
      <c r="Q243" s="165">
        <f t="shared" si="66"/>
        <v>4.6504799999999999</v>
      </c>
      <c r="R243" s="165">
        <f t="shared" si="66"/>
        <v>7.7375000000000007</v>
      </c>
      <c r="S243" s="165">
        <f t="shared" si="66"/>
        <v>2.1348910000000001</v>
      </c>
      <c r="T243" s="165">
        <f t="shared" si="66"/>
        <v>0.92205199999999998</v>
      </c>
      <c r="U243" s="165">
        <f t="shared" si="66"/>
        <v>7.2652200000000011</v>
      </c>
      <c r="V243" s="165">
        <f t="shared" si="66"/>
        <v>1.5114210000000001</v>
      </c>
      <c r="W243" s="165">
        <f t="shared" si="66"/>
        <v>4.4910200000000007</v>
      </c>
      <c r="X243" s="165">
        <f t="shared" si="66"/>
        <v>0.35481999999999969</v>
      </c>
      <c r="Y243" s="165">
        <f t="shared" si="66"/>
        <v>1.955748</v>
      </c>
      <c r="Z243" s="165">
        <f t="shared" si="66"/>
        <v>0.80758199999999991</v>
      </c>
      <c r="AA243" s="165">
        <f t="shared" si="66"/>
        <v>0.34659999999999969</v>
      </c>
      <c r="AB243" s="165">
        <f t="shared" si="66"/>
        <v>1.6872639999999999</v>
      </c>
    </row>
    <row r="244" spans="1:28">
      <c r="A244" s="119" t="s">
        <v>422</v>
      </c>
      <c r="B244" s="120" t="s">
        <v>324</v>
      </c>
      <c r="C244" s="121" t="s">
        <v>433</v>
      </c>
      <c r="D244" s="122" t="s">
        <v>434</v>
      </c>
      <c r="E244" s="165">
        <f>IF(E169&lt;0, $AF$223*( E169) + $AG$223*MIN(E171:E172) + $AI$223*MIN(E173:E174) + $AH$223* MIN(E179:E180),      $AE$223*( E170) + $AG$223*MIN(E171:E172) + $AI$223*MIN(E173:E174) + $AH$223* MIN(E179:E180) )</f>
        <v>-3.6824000010951208E-2</v>
      </c>
      <c r="F244" s="165">
        <f>IF(F169&lt;0, $AF$223*( F169) + $AG$223*MIN(F171:F172) + $AI$223*MIN(F173:F174) + $AH$223* MIN(F179:F180),      $AE$223*( F170) + $AG$223*MIN(F171:F172) + $AI$223*MIN(F173:F174) + $AH$223* MIN(F179:F180) )</f>
        <v>-3.3176006795308001E-2</v>
      </c>
      <c r="G244" s="165">
        <f t="shared" ref="G244:AB244" si="67">IF(G169&lt;0, $AF$223*( G169) + $AG$223*MIN(G171:G172) + $AI$223*MIN(G173:G174) + $AH$223* MIN(G179:G180), $AE$223*( G170) + $AG$223*MIN(G171:G172) + $AI$223*MIN(G173:G174) + $AH$223* MIN(G179:G180) )</f>
        <v>-0.18845334752000001</v>
      </c>
      <c r="H244" s="165">
        <f t="shared" si="67"/>
        <v>-52.702561940000002</v>
      </c>
      <c r="I244" s="165">
        <f t="shared" si="67"/>
        <v>-33.123800000000003</v>
      </c>
      <c r="J244" s="165">
        <f t="shared" si="67"/>
        <v>-0.18563115199999999</v>
      </c>
      <c r="K244" s="165">
        <f t="shared" si="67"/>
        <v>-146.524</v>
      </c>
      <c r="L244" s="165">
        <f t="shared" si="67"/>
        <v>-3.3176006901035004E-2</v>
      </c>
      <c r="M244" s="165">
        <f t="shared" si="67"/>
        <v>-0.18631917599999998</v>
      </c>
      <c r="N244" s="165">
        <f t="shared" si="67"/>
        <v>-124.45288000000001</v>
      </c>
      <c r="O244" s="165">
        <f t="shared" si="67"/>
        <v>-32.238500000000002</v>
      </c>
      <c r="P244" s="165">
        <f t="shared" si="67"/>
        <v>-0.18564134656</v>
      </c>
      <c r="Q244" s="165">
        <f t="shared" si="67"/>
        <v>-2.3513109999999999</v>
      </c>
      <c r="R244" s="165">
        <f t="shared" si="67"/>
        <v>-0.74729999999999985</v>
      </c>
      <c r="S244" s="165">
        <f t="shared" si="67"/>
        <v>-1.9520790000000001</v>
      </c>
      <c r="T244" s="165">
        <f t="shared" si="67"/>
        <v>-3.0783800000000001</v>
      </c>
      <c r="U244" s="165">
        <f t="shared" si="67"/>
        <v>-0.26341999999999965</v>
      </c>
      <c r="V244" s="165">
        <f t="shared" si="67"/>
        <v>-1.7502490000000002</v>
      </c>
      <c r="W244" s="165">
        <f t="shared" si="67"/>
        <v>-2.3504590000000003</v>
      </c>
      <c r="X244" s="165">
        <f t="shared" si="67"/>
        <v>-7.8329400000000007</v>
      </c>
      <c r="Y244" s="165">
        <f t="shared" si="67"/>
        <v>-2.2019120000000001</v>
      </c>
      <c r="Z244" s="165">
        <f t="shared" si="67"/>
        <v>-2.8508900000000001</v>
      </c>
      <c r="AA244" s="165">
        <f t="shared" si="67"/>
        <v>-7.836520000000001</v>
      </c>
      <c r="AB244" s="165">
        <f t="shared" si="67"/>
        <v>-1.5051760000000001</v>
      </c>
    </row>
    <row r="245" spans="1:28">
      <c r="A245" s="119" t="s">
        <v>424</v>
      </c>
      <c r="B245" s="120" t="s">
        <v>287</v>
      </c>
      <c r="C245" s="121" t="s">
        <v>433</v>
      </c>
      <c r="D245" s="122" t="s">
        <v>435</v>
      </c>
      <c r="E245" s="165">
        <f>IF(E169&lt;0, $AF$224*( E169) + $AG$224*MIN(E171:E172) + $AI$224*MIN(E173:E174) + $AH$224* MIN(E179:E180),      $AE$224*( E170) + $AG$224*MIN(E171:E172) + $AI$224*MIN(E173:E174) + $AH$224* MIN(E179:E180) )</f>
        <v>-4.6030000009708402E-2</v>
      </c>
      <c r="F245" s="165">
        <f>IF(F169&lt;0, $AF$224*( F169) + $AG$224*MIN(F171:F172) + $AI$224*MIN(F173:F174) + $AH$224* MIN(F179:F180),      $AE$224*( F170) + $AG$224*MIN(F171:F172) + $AI$224*MIN(F173:F174) + $AH$224* MIN(F179:F180) )</f>
        <v>-4.1470005450908003E-2</v>
      </c>
      <c r="G245" s="165">
        <f t="shared" ref="G245:AB245" si="68">IF(G169&lt;0, $AF$224*( G169) + $AG$224*MIN(G171:G172) + $AI$224*MIN(G173:G174) + $AH$224* MIN(G179:G180), $AE$224*( G170) + $AG$224*MIN(G171:G172) + $AI$224*MIN(G173:G174) + $AH$224* MIN(G179:G180) )</f>
        <v>-0.17942734752000003</v>
      </c>
      <c r="H245" s="165">
        <f t="shared" si="68"/>
        <v>-54.920561940000006</v>
      </c>
      <c r="I245" s="165">
        <f t="shared" si="68"/>
        <v>-33.745400000000004</v>
      </c>
      <c r="J245" s="165">
        <f t="shared" si="68"/>
        <v>-0.17721315200000001</v>
      </c>
      <c r="K245" s="165">
        <f t="shared" si="68"/>
        <v>-153.79180000000002</v>
      </c>
      <c r="L245" s="165">
        <f t="shared" si="68"/>
        <v>-4.1470005533835001E-2</v>
      </c>
      <c r="M245" s="165">
        <f t="shared" si="68"/>
        <v>-0.17772517600000001</v>
      </c>
      <c r="N245" s="165">
        <f t="shared" si="68"/>
        <v>-126.86010400000001</v>
      </c>
      <c r="O245" s="165">
        <f t="shared" si="68"/>
        <v>-33.037100000000002</v>
      </c>
      <c r="P245" s="165">
        <f t="shared" si="68"/>
        <v>-0.17721534656000001</v>
      </c>
      <c r="Q245" s="165">
        <f t="shared" si="68"/>
        <v>-2.8421327999999999</v>
      </c>
      <c r="R245" s="165">
        <f t="shared" si="68"/>
        <v>-0.88369999999999971</v>
      </c>
      <c r="S245" s="165">
        <f t="shared" si="68"/>
        <v>-2.1976390000000001</v>
      </c>
      <c r="T245" s="165">
        <f t="shared" si="68"/>
        <v>-2.8333600000000003</v>
      </c>
      <c r="U245" s="165">
        <f t="shared" si="68"/>
        <v>-0.28029999999999977</v>
      </c>
      <c r="V245" s="165">
        <f t="shared" si="68"/>
        <v>-1.8548890000000002</v>
      </c>
      <c r="W245" s="165">
        <f t="shared" si="68"/>
        <v>-2.8411232000000002</v>
      </c>
      <c r="X245" s="165">
        <f t="shared" si="68"/>
        <v>-7.176000000000001</v>
      </c>
      <c r="Y245" s="165">
        <f t="shared" si="68"/>
        <v>-2.4174120000000001</v>
      </c>
      <c r="Z245" s="165">
        <f t="shared" si="68"/>
        <v>-2.6192100000000003</v>
      </c>
      <c r="AA245" s="165">
        <f t="shared" si="68"/>
        <v>-7.1790000000000003</v>
      </c>
      <c r="AB245" s="165">
        <f t="shared" si="68"/>
        <v>-1.6388159999999998</v>
      </c>
    </row>
    <row r="246" spans="1:28">
      <c r="A246" s="119" t="s">
        <v>426</v>
      </c>
      <c r="B246" s="120" t="s">
        <v>290</v>
      </c>
      <c r="C246" s="121" t="s">
        <v>433</v>
      </c>
      <c r="D246" s="122" t="s">
        <v>436</v>
      </c>
      <c r="E246" s="165">
        <f>IF(E169&lt;0, $AF$225*( E169) + $AG$225*MIN(E171:E172) + $AI$225*MIN(E173:E174) + $AH$225* MIN(E179:E180),      $AE$225*( E170) + $AG$225*MIN(E171:E172) + $AI$225*MIN(E173:E174) + $AH$225* MIN(E179:E180) )</f>
        <v>-3.6824000009979201E-2</v>
      </c>
      <c r="F246" s="165">
        <f>IF(F169&lt;0, $AF$225*( F169) + $AG$225*MIN(F171:F172) + $AI$225*MIN(F173:F174) + $AH$225* MIN(F179:F180),      $AE$225*( F170) + $AG$225*MIN(F171:F172) + $AI$225*MIN(F173:F174) + $AH$225* MIN(F179:F180) )</f>
        <v>-3.3176005465990005E-2</v>
      </c>
      <c r="G246" s="165">
        <f t="shared" ref="G246:AB246" si="69">IF(G169&lt;0, $AF$225*( G169) + $AG$225*MIN(G171:G172) + $AI$225*MIN(G173:G174) + $AH$225* MIN(G179:G180), $AE$225*( G170) + $AG$225*MIN(G171:G172) + $AI$225*MIN(G173:G174) + $AH$225* MIN(G179:G180) )</f>
        <v>-0.17194943440000002</v>
      </c>
      <c r="H246" s="165">
        <f t="shared" si="69"/>
        <v>-50.263761940000002</v>
      </c>
      <c r="I246" s="165">
        <f t="shared" si="69"/>
        <v>-34.709400000000002</v>
      </c>
      <c r="J246" s="165">
        <f t="shared" si="69"/>
        <v>-0.16974218999999999</v>
      </c>
      <c r="K246" s="165">
        <f t="shared" si="69"/>
        <v>-183.96179999999998</v>
      </c>
      <c r="L246" s="165">
        <f t="shared" si="69"/>
        <v>-3.3176005552877003E-2</v>
      </c>
      <c r="M246" s="165">
        <f t="shared" si="69"/>
        <v>-0.17025422000000001</v>
      </c>
      <c r="N246" s="165">
        <f t="shared" si="69"/>
        <v>-162.174104</v>
      </c>
      <c r="O246" s="165">
        <f t="shared" si="69"/>
        <v>-34.001100000000001</v>
      </c>
      <c r="P246" s="165">
        <f t="shared" si="69"/>
        <v>-0.16973743320000001</v>
      </c>
      <c r="Q246" s="165">
        <f t="shared" si="69"/>
        <v>-2.6135327999999998</v>
      </c>
      <c r="R246" s="165">
        <f t="shared" si="69"/>
        <v>-0.83889999999999976</v>
      </c>
      <c r="S246" s="165">
        <f t="shared" si="69"/>
        <v>-1.9581990000000002</v>
      </c>
      <c r="T246" s="165">
        <f t="shared" si="69"/>
        <v>-2.9111000000000002</v>
      </c>
      <c r="U246" s="165">
        <f t="shared" si="69"/>
        <v>-0.35501999999999978</v>
      </c>
      <c r="V246" s="165">
        <f t="shared" si="69"/>
        <v>-1.683149</v>
      </c>
      <c r="W246" s="165">
        <f t="shared" si="69"/>
        <v>-2.6127232000000005</v>
      </c>
      <c r="X246" s="165">
        <f t="shared" si="69"/>
        <v>-7.2637400000000012</v>
      </c>
      <c r="Y246" s="165">
        <f t="shared" si="69"/>
        <v>-2.1346920000000003</v>
      </c>
      <c r="Z246" s="165">
        <f t="shared" si="69"/>
        <v>-2.7148099999999999</v>
      </c>
      <c r="AA246" s="165">
        <f t="shared" si="69"/>
        <v>-7.2673200000000007</v>
      </c>
      <c r="AB246" s="165">
        <f t="shared" si="69"/>
        <v>-1.5112960000000002</v>
      </c>
    </row>
    <row r="247" spans="1:28">
      <c r="A247" s="88" t="s">
        <v>332</v>
      </c>
      <c r="B247" s="71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</row>
    <row r="248" spans="1:28">
      <c r="A248" s="88"/>
      <c r="B248" s="71"/>
      <c r="C248" s="11" t="s">
        <v>437</v>
      </c>
      <c r="D248" s="10" t="s">
        <v>438</v>
      </c>
      <c r="E248" s="165">
        <f t="shared" ref="E248:AB248" si="70">ROUND(MAX(E224:E230),1)</f>
        <v>0</v>
      </c>
      <c r="F248" s="165">
        <f t="shared" si="70"/>
        <v>0</v>
      </c>
      <c r="G248" s="165">
        <f t="shared" si="70"/>
        <v>-0.1</v>
      </c>
      <c r="H248" s="165">
        <f t="shared" si="70"/>
        <v>-0.1</v>
      </c>
      <c r="I248" s="165">
        <f t="shared" si="70"/>
        <v>-3</v>
      </c>
      <c r="J248" s="165">
        <f t="shared" si="70"/>
        <v>-0.1</v>
      </c>
      <c r="K248" s="165">
        <f t="shared" si="70"/>
        <v>43.2</v>
      </c>
      <c r="L248" s="165">
        <f t="shared" si="70"/>
        <v>0</v>
      </c>
      <c r="M248" s="165">
        <f t="shared" si="70"/>
        <v>-0.1</v>
      </c>
      <c r="N248" s="165">
        <f t="shared" si="70"/>
        <v>43.3</v>
      </c>
      <c r="O248" s="165">
        <f t="shared" si="70"/>
        <v>-3</v>
      </c>
      <c r="P248" s="165">
        <f t="shared" si="70"/>
        <v>-0.1</v>
      </c>
      <c r="Q248" s="165">
        <f t="shared" si="70"/>
        <v>0.8</v>
      </c>
      <c r="R248" s="165">
        <f t="shared" si="70"/>
        <v>2.2000000000000002</v>
      </c>
      <c r="S248" s="165">
        <f t="shared" si="70"/>
        <v>0.1</v>
      </c>
      <c r="T248" s="165">
        <f t="shared" si="70"/>
        <v>-0.6</v>
      </c>
      <c r="U248" s="165">
        <f t="shared" si="70"/>
        <v>2.2999999999999998</v>
      </c>
      <c r="V248" s="165">
        <f t="shared" si="70"/>
        <v>-0.1</v>
      </c>
      <c r="W248" s="165">
        <f t="shared" si="70"/>
        <v>0.8</v>
      </c>
      <c r="X248" s="165">
        <f t="shared" si="70"/>
        <v>-1.9</v>
      </c>
      <c r="Y248" s="165">
        <f t="shared" si="70"/>
        <v>-0.1</v>
      </c>
      <c r="Z248" s="165">
        <f t="shared" si="70"/>
        <v>-0.6</v>
      </c>
      <c r="AA248" s="165">
        <f t="shared" si="70"/>
        <v>-1.9</v>
      </c>
      <c r="AB248" s="165">
        <f t="shared" si="70"/>
        <v>0.2</v>
      </c>
    </row>
    <row r="249" spans="1:28">
      <c r="A249" s="88"/>
      <c r="B249" s="71"/>
      <c r="C249" s="11"/>
      <c r="D249" s="10" t="s">
        <v>439</v>
      </c>
      <c r="E249" s="165">
        <f t="shared" ref="E249:AB249" si="71">ROUND(MIN(E224:E230),1)</f>
        <v>0</v>
      </c>
      <c r="F249" s="165">
        <f t="shared" si="71"/>
        <v>0</v>
      </c>
      <c r="G249" s="165">
        <f t="shared" si="71"/>
        <v>-0.1</v>
      </c>
      <c r="H249" s="165">
        <f t="shared" si="71"/>
        <v>-0.1</v>
      </c>
      <c r="I249" s="165">
        <f t="shared" si="71"/>
        <v>-3.6</v>
      </c>
      <c r="J249" s="165">
        <f t="shared" si="71"/>
        <v>-0.1</v>
      </c>
      <c r="K249" s="165">
        <f t="shared" si="71"/>
        <v>36.200000000000003</v>
      </c>
      <c r="L249" s="165">
        <f t="shared" si="71"/>
        <v>0</v>
      </c>
      <c r="M249" s="165">
        <f t="shared" si="71"/>
        <v>-0.1</v>
      </c>
      <c r="N249" s="165">
        <f t="shared" si="71"/>
        <v>36.299999999999997</v>
      </c>
      <c r="O249" s="165">
        <f t="shared" si="71"/>
        <v>-3.6</v>
      </c>
      <c r="P249" s="165">
        <f t="shared" si="71"/>
        <v>-0.1</v>
      </c>
      <c r="Q249" s="165">
        <f t="shared" si="71"/>
        <v>0.6</v>
      </c>
      <c r="R249" s="165">
        <f t="shared" si="71"/>
        <v>1.9</v>
      </c>
      <c r="S249" s="165">
        <f t="shared" si="71"/>
        <v>0.1</v>
      </c>
      <c r="T249" s="165">
        <f t="shared" si="71"/>
        <v>-0.8</v>
      </c>
      <c r="U249" s="165">
        <f t="shared" si="71"/>
        <v>1.9</v>
      </c>
      <c r="V249" s="165">
        <f t="shared" si="71"/>
        <v>-0.2</v>
      </c>
      <c r="W249" s="165">
        <f t="shared" si="71"/>
        <v>0.6</v>
      </c>
      <c r="X249" s="165">
        <f t="shared" si="71"/>
        <v>-2.2000000000000002</v>
      </c>
      <c r="Y249" s="165">
        <f t="shared" si="71"/>
        <v>-0.1</v>
      </c>
      <c r="Z249" s="165">
        <f t="shared" si="71"/>
        <v>-0.8</v>
      </c>
      <c r="AA249" s="165">
        <f t="shared" si="71"/>
        <v>-2.2999999999999998</v>
      </c>
      <c r="AB249" s="165">
        <f t="shared" si="71"/>
        <v>0.1</v>
      </c>
    </row>
    <row r="250" spans="1:28">
      <c r="A250" s="93"/>
      <c r="B250" s="71"/>
      <c r="C250" s="11" t="s">
        <v>440</v>
      </c>
      <c r="D250" s="10" t="s">
        <v>441</v>
      </c>
      <c r="E250" s="165">
        <f t="shared" ref="E250:AB250" si="72">ROUND(MAX(E232:E238),1)</f>
        <v>0</v>
      </c>
      <c r="F250" s="165">
        <f t="shared" si="72"/>
        <v>0</v>
      </c>
      <c r="G250" s="165">
        <f t="shared" si="72"/>
        <v>0</v>
      </c>
      <c r="H250" s="165">
        <f t="shared" si="72"/>
        <v>55.1</v>
      </c>
      <c r="I250" s="165">
        <f t="shared" si="72"/>
        <v>24.3</v>
      </c>
      <c r="J250" s="165">
        <f t="shared" si="72"/>
        <v>0</v>
      </c>
      <c r="K250" s="165">
        <f t="shared" si="72"/>
        <v>279.8</v>
      </c>
      <c r="L250" s="165">
        <f t="shared" si="72"/>
        <v>0</v>
      </c>
      <c r="M250" s="165">
        <f t="shared" si="72"/>
        <v>0</v>
      </c>
      <c r="N250" s="165">
        <f t="shared" si="72"/>
        <v>244.8</v>
      </c>
      <c r="O250" s="165">
        <f t="shared" si="72"/>
        <v>24.2</v>
      </c>
      <c r="P250" s="165">
        <f t="shared" si="72"/>
        <v>0</v>
      </c>
      <c r="Q250" s="165">
        <f t="shared" si="72"/>
        <v>4.2</v>
      </c>
      <c r="R250" s="165">
        <f t="shared" si="72"/>
        <v>6.1</v>
      </c>
      <c r="S250" s="165">
        <f t="shared" si="72"/>
        <v>2.2999999999999998</v>
      </c>
      <c r="T250" s="165">
        <f t="shared" si="72"/>
        <v>1.6</v>
      </c>
      <c r="U250" s="165">
        <f t="shared" si="72"/>
        <v>5.6</v>
      </c>
      <c r="V250" s="165">
        <f t="shared" si="72"/>
        <v>1.8</v>
      </c>
      <c r="W250" s="165">
        <f t="shared" si="72"/>
        <v>4.0999999999999996</v>
      </c>
      <c r="X250" s="165">
        <f t="shared" si="72"/>
        <v>2.2000000000000002</v>
      </c>
      <c r="Y250" s="165">
        <f t="shared" si="72"/>
        <v>2.2999999999999998</v>
      </c>
      <c r="Z250" s="165">
        <f t="shared" si="72"/>
        <v>1.4</v>
      </c>
      <c r="AA250" s="165">
        <f t="shared" si="72"/>
        <v>2.2000000000000002</v>
      </c>
      <c r="AB250" s="165">
        <f t="shared" si="72"/>
        <v>1.7</v>
      </c>
    </row>
    <row r="251" spans="1:28">
      <c r="A251" s="93"/>
      <c r="B251" s="71"/>
      <c r="C251" s="199"/>
      <c r="D251" s="10" t="s">
        <v>442</v>
      </c>
      <c r="E251" s="165">
        <f t="shared" ref="E251:AB251" si="73">ROUND(MIN(E232:E238),1)</f>
        <v>0</v>
      </c>
      <c r="F251" s="165">
        <f t="shared" si="73"/>
        <v>0</v>
      </c>
      <c r="G251" s="165">
        <f t="shared" si="73"/>
        <v>-0.1</v>
      </c>
      <c r="H251" s="165">
        <f t="shared" si="73"/>
        <v>-54.8</v>
      </c>
      <c r="I251" s="165">
        <f t="shared" si="73"/>
        <v>-31.1</v>
      </c>
      <c r="J251" s="165">
        <f t="shared" si="73"/>
        <v>-0.1</v>
      </c>
      <c r="K251" s="165">
        <f t="shared" si="73"/>
        <v>-220.2</v>
      </c>
      <c r="L251" s="165">
        <f t="shared" si="73"/>
        <v>0</v>
      </c>
      <c r="M251" s="165">
        <f t="shared" si="73"/>
        <v>-0.1</v>
      </c>
      <c r="N251" s="165">
        <f t="shared" si="73"/>
        <v>-198.5</v>
      </c>
      <c r="O251" s="165">
        <f t="shared" si="73"/>
        <v>-30.4</v>
      </c>
      <c r="P251" s="165">
        <f t="shared" si="73"/>
        <v>-0.1</v>
      </c>
      <c r="Q251" s="165">
        <f t="shared" si="73"/>
        <v>-3.5</v>
      </c>
      <c r="R251" s="165">
        <f t="shared" si="73"/>
        <v>-2.8</v>
      </c>
      <c r="S251" s="165">
        <f t="shared" si="73"/>
        <v>-2.2999999999999998</v>
      </c>
      <c r="T251" s="165">
        <f t="shared" si="73"/>
        <v>-2.2999999999999998</v>
      </c>
      <c r="U251" s="165">
        <f t="shared" si="73"/>
        <v>-2.2000000000000002</v>
      </c>
      <c r="V251" s="165">
        <f t="shared" si="73"/>
        <v>-1.7</v>
      </c>
      <c r="W251" s="165">
        <f t="shared" si="73"/>
        <v>-3.5</v>
      </c>
      <c r="X251" s="165">
        <f t="shared" si="73"/>
        <v>-5.6</v>
      </c>
      <c r="Y251" s="165">
        <f t="shared" si="73"/>
        <v>-2.2999999999999998</v>
      </c>
      <c r="Z251" s="165">
        <f t="shared" si="73"/>
        <v>-2.1</v>
      </c>
      <c r="AA251" s="165">
        <f t="shared" si="73"/>
        <v>-5.6</v>
      </c>
      <c r="AB251" s="165">
        <f t="shared" si="73"/>
        <v>-1.8</v>
      </c>
    </row>
    <row r="252" spans="1:28">
      <c r="A252" s="93"/>
      <c r="B252" s="71"/>
      <c r="C252" s="11" t="s">
        <v>413</v>
      </c>
      <c r="D252" s="10" t="s">
        <v>443</v>
      </c>
      <c r="E252" s="165">
        <f t="shared" ref="E252:AB252" si="74">MAX(E240:E246)</f>
        <v>4.6030000011692801E-2</v>
      </c>
      <c r="F252" s="165">
        <f t="shared" si="74"/>
        <v>4.1470005534603997E-2</v>
      </c>
      <c r="G252" s="165">
        <f t="shared" si="74"/>
        <v>-2.644132800000001E-2</v>
      </c>
      <c r="H252" s="165">
        <f t="shared" si="74"/>
        <v>54.993004859999999</v>
      </c>
      <c r="I252" s="165">
        <f t="shared" si="74"/>
        <v>21.288463999999998</v>
      </c>
      <c r="J252" s="165">
        <f t="shared" si="74"/>
        <v>-2.6557013439999996E-2</v>
      </c>
      <c r="K252" s="165">
        <f t="shared" si="74"/>
        <v>322.98700000000002</v>
      </c>
      <c r="L252" s="165">
        <f t="shared" si="74"/>
        <v>4.1470005451390998E-2</v>
      </c>
      <c r="M252" s="165">
        <f t="shared" si="74"/>
        <v>-2.9159452480000007E-2</v>
      </c>
      <c r="N252" s="165">
        <f t="shared" si="74"/>
        <v>288.07299999999998</v>
      </c>
      <c r="O252" s="165">
        <f t="shared" si="74"/>
        <v>21.178379999999997</v>
      </c>
      <c r="P252" s="165">
        <f t="shared" si="74"/>
        <v>-3.1024023999999994E-2</v>
      </c>
      <c r="Q252" s="165">
        <f t="shared" si="74"/>
        <v>5.0023400000000002</v>
      </c>
      <c r="R252" s="165">
        <f t="shared" si="74"/>
        <v>8.3066999999999993</v>
      </c>
      <c r="S252" s="165">
        <f t="shared" si="74"/>
        <v>2.417611</v>
      </c>
      <c r="T252" s="165">
        <f t="shared" si="74"/>
        <v>0.92205199999999998</v>
      </c>
      <c r="U252" s="165">
        <f t="shared" si="74"/>
        <v>7.8344200000000015</v>
      </c>
      <c r="V252" s="165">
        <f t="shared" si="74"/>
        <v>1.6387010000000002</v>
      </c>
      <c r="W252" s="165">
        <f t="shared" si="74"/>
        <v>4.8427200000000008</v>
      </c>
      <c r="X252" s="165">
        <f t="shared" si="74"/>
        <v>0.35481999999999969</v>
      </c>
      <c r="Y252" s="165">
        <f t="shared" si="74"/>
        <v>2.1949680000000003</v>
      </c>
      <c r="Z252" s="165">
        <f t="shared" si="74"/>
        <v>0.80758199999999991</v>
      </c>
      <c r="AA252" s="165">
        <f t="shared" si="74"/>
        <v>0.34659999999999969</v>
      </c>
      <c r="AB252" s="165">
        <f t="shared" si="74"/>
        <v>1.8585240000000001</v>
      </c>
    </row>
    <row r="253" spans="1:28">
      <c r="A253" s="97"/>
      <c r="B253" s="96"/>
      <c r="D253" s="10" t="s">
        <v>444</v>
      </c>
      <c r="E253" s="165">
        <f t="shared" ref="E253:AB253" si="75">MIN(E240:E246)</f>
        <v>-4.6030000009708402E-2</v>
      </c>
      <c r="F253" s="165">
        <f t="shared" si="75"/>
        <v>-4.1470005450908003E-2</v>
      </c>
      <c r="G253" s="165">
        <f t="shared" si="75"/>
        <v>-0.18845334752000001</v>
      </c>
      <c r="H253" s="165">
        <f t="shared" si="75"/>
        <v>-54.920561940000006</v>
      </c>
      <c r="I253" s="165">
        <f t="shared" si="75"/>
        <v>-34.709400000000002</v>
      </c>
      <c r="J253" s="165">
        <f t="shared" si="75"/>
        <v>-0.18563115199999999</v>
      </c>
      <c r="K253" s="165">
        <f t="shared" si="75"/>
        <v>-183.96179999999998</v>
      </c>
      <c r="L253" s="165">
        <f t="shared" si="75"/>
        <v>-4.1470005533835001E-2</v>
      </c>
      <c r="M253" s="165">
        <f t="shared" si="75"/>
        <v>-0.18631917599999998</v>
      </c>
      <c r="N253" s="165">
        <f t="shared" si="75"/>
        <v>-162.174104</v>
      </c>
      <c r="O253" s="165">
        <f t="shared" si="75"/>
        <v>-34.001100000000001</v>
      </c>
      <c r="P253" s="165">
        <f t="shared" si="75"/>
        <v>-0.18564134656</v>
      </c>
      <c r="Q253" s="165">
        <f t="shared" si="75"/>
        <v>-2.8421327999999999</v>
      </c>
      <c r="R253" s="165">
        <f t="shared" si="75"/>
        <v>-0.88369999999999971</v>
      </c>
      <c r="S253" s="165">
        <f t="shared" si="75"/>
        <v>-2.1976390000000001</v>
      </c>
      <c r="T253" s="165">
        <f t="shared" si="75"/>
        <v>-3.0783800000000001</v>
      </c>
      <c r="U253" s="165">
        <f t="shared" si="75"/>
        <v>-0.35501999999999978</v>
      </c>
      <c r="V253" s="165">
        <f t="shared" si="75"/>
        <v>-1.8548890000000002</v>
      </c>
      <c r="W253" s="165">
        <f t="shared" si="75"/>
        <v>-2.8411232000000002</v>
      </c>
      <c r="X253" s="165">
        <f t="shared" si="75"/>
        <v>-7.8329400000000007</v>
      </c>
      <c r="Y253" s="165">
        <f t="shared" si="75"/>
        <v>-2.4174120000000001</v>
      </c>
      <c r="Z253" s="165">
        <f t="shared" si="75"/>
        <v>-2.8508900000000001</v>
      </c>
      <c r="AA253" s="165">
        <f t="shared" si="75"/>
        <v>-7.836520000000001</v>
      </c>
      <c r="AB253" s="165">
        <f t="shared" si="75"/>
        <v>-1.6388159999999998</v>
      </c>
    </row>
    <row r="254" spans="1:28">
      <c r="A254" s="93"/>
      <c r="B254" s="71"/>
      <c r="D254" s="10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</row>
    <row r="255" spans="1:28">
      <c r="A255" s="93"/>
      <c r="B255" s="71"/>
      <c r="D255" s="10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</row>
    <row r="256" spans="1:28">
      <c r="A256" s="93"/>
      <c r="B256" s="71"/>
      <c r="D256" s="10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</row>
    <row r="257" spans="1:28">
      <c r="A257" s="93"/>
      <c r="B257" s="71"/>
      <c r="D257" s="10"/>
      <c r="E257" s="163">
        <v>1</v>
      </c>
      <c r="F257" s="163">
        <v>2</v>
      </c>
      <c r="G257" s="163">
        <v>3</v>
      </c>
      <c r="H257" s="163">
        <v>4</v>
      </c>
      <c r="J257" s="163"/>
      <c r="K257" s="163"/>
      <c r="L257" s="163"/>
      <c r="M257" s="163"/>
      <c r="N257" s="163"/>
      <c r="O257" s="163"/>
      <c r="P257" s="163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</row>
    <row r="258" spans="1:28">
      <c r="A258" s="93"/>
      <c r="B258" s="93" t="s">
        <v>26</v>
      </c>
      <c r="C258" s="93" t="s">
        <v>38</v>
      </c>
      <c r="D258" s="10" t="s">
        <v>39</v>
      </c>
      <c r="E258" s="163" t="s">
        <v>32</v>
      </c>
      <c r="F258" s="163">
        <f>I249</f>
        <v>-3.6</v>
      </c>
      <c r="G258" s="163" t="s">
        <v>32</v>
      </c>
      <c r="H258" s="163">
        <f>O249</f>
        <v>-3.6</v>
      </c>
      <c r="J258" s="163"/>
      <c r="K258" s="163"/>
      <c r="L258" s="163"/>
      <c r="M258" s="163"/>
      <c r="N258" s="163"/>
      <c r="O258" s="163"/>
      <c r="P258" s="163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</row>
    <row r="259" spans="1:28">
      <c r="A259" s="93"/>
      <c r="D259" s="10" t="s">
        <v>42</v>
      </c>
      <c r="E259" s="163" t="s">
        <v>32</v>
      </c>
      <c r="F259" s="163">
        <f>H249</f>
        <v>-0.1</v>
      </c>
      <c r="G259" s="163">
        <f>K248</f>
        <v>43.2</v>
      </c>
      <c r="H259" s="163">
        <f>N248</f>
        <v>43.3</v>
      </c>
      <c r="J259" s="163"/>
      <c r="K259" s="163"/>
      <c r="L259" s="163"/>
      <c r="M259" s="163"/>
      <c r="N259" s="163"/>
      <c r="O259" s="163"/>
      <c r="P259" s="163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</row>
    <row r="260" spans="1:28">
      <c r="A260" s="93"/>
      <c r="C260" s="93" t="s">
        <v>43</v>
      </c>
      <c r="D260" s="10" t="s">
        <v>44</v>
      </c>
      <c r="E260" s="163" t="s">
        <v>32</v>
      </c>
      <c r="F260" s="209" t="str">
        <f>_xlfn.CONCAT(ROUND(I250,0),"/",ROUND(I251,0))</f>
        <v>24/-31</v>
      </c>
      <c r="G260" s="209" t="s">
        <v>32</v>
      </c>
      <c r="H260" s="209" t="str">
        <f>_xlfn.CONCAT(ROUND(O250,0),"/",ROUND(O251,0))</f>
        <v>24/-30</v>
      </c>
      <c r="J260" s="163"/>
      <c r="K260" s="163"/>
      <c r="L260" s="163"/>
      <c r="M260" s="163"/>
      <c r="N260" s="163"/>
      <c r="O260" s="163"/>
      <c r="P260" s="163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</row>
    <row r="261" spans="1:28">
      <c r="A261" s="93"/>
      <c r="D261" s="10" t="s">
        <v>47</v>
      </c>
      <c r="E261" s="163" t="s">
        <v>32</v>
      </c>
      <c r="F261" s="209" t="str">
        <f>_xlfn.CONCAT(ROUND(H250,0),"/",ROUND(H251,0))</f>
        <v>55/-55</v>
      </c>
      <c r="G261" s="209" t="str">
        <f>_xlfn.CONCAT(ROUND(K250,0),"/",ROUND(K251,0))</f>
        <v>280/-220</v>
      </c>
      <c r="H261" s="209" t="str">
        <f>_xlfn.CONCAT(ROUND(N250,0),"/",ROUND(N251,0))</f>
        <v>245/-199</v>
      </c>
      <c r="J261" s="163"/>
      <c r="K261" s="163"/>
      <c r="L261" s="163"/>
      <c r="M261" s="163"/>
      <c r="N261" s="163"/>
      <c r="O261" s="163"/>
      <c r="P261" s="163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</row>
    <row r="262" spans="1:28">
      <c r="A262" s="93"/>
      <c r="B262" s="93" t="s">
        <v>34</v>
      </c>
      <c r="C262" s="93" t="s">
        <v>43</v>
      </c>
      <c r="D262" s="10" t="s">
        <v>49</v>
      </c>
      <c r="E262" s="163" t="s">
        <v>32</v>
      </c>
      <c r="F262" s="209" t="str">
        <f>_xlfn.CONCAT(ROUND(I214,0),"/",ROUND(I215,0))</f>
        <v>32/-42</v>
      </c>
      <c r="G262" s="209" t="s">
        <v>32</v>
      </c>
      <c r="H262" s="209" t="str">
        <f>_xlfn.CONCAT(ROUND(O252,0),"/",ROUND(O253,0))</f>
        <v>21/-34</v>
      </c>
      <c r="J262" s="163"/>
      <c r="K262" s="163"/>
      <c r="L262" s="163"/>
      <c r="M262" s="163"/>
      <c r="N262" s="163"/>
      <c r="O262" s="163"/>
      <c r="P262" s="163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</row>
    <row r="263" spans="1:28">
      <c r="A263" s="93"/>
      <c r="D263" s="10" t="s">
        <v>52</v>
      </c>
      <c r="E263" s="163" t="s">
        <v>32</v>
      </c>
      <c r="F263" s="209" t="str">
        <f>_xlfn.CONCAT(ROUND(H214,0),"/",ROUND(H215,0))</f>
        <v>85/-84</v>
      </c>
      <c r="G263" s="209" t="str">
        <f>_xlfn.CONCAT(ROUND(K214,0),"/",ROUND(K215,0))</f>
        <v>342/-259</v>
      </c>
      <c r="H263" s="209" t="str">
        <f>_xlfn.CONCAT(ROUND(N214,0),"/",ROUND(N215,0))</f>
        <v>289/-224</v>
      </c>
      <c r="J263" s="163"/>
      <c r="K263" s="163"/>
      <c r="L263" s="163"/>
      <c r="M263" s="163"/>
      <c r="N263" s="163"/>
      <c r="O263" s="163"/>
      <c r="P263" s="163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</row>
    <row r="264" spans="1:28">
      <c r="A264" s="93"/>
      <c r="B264" s="93" t="s">
        <v>26</v>
      </c>
      <c r="C264" s="93" t="s">
        <v>38</v>
      </c>
      <c r="D264" s="10" t="s">
        <v>54</v>
      </c>
      <c r="E264" s="165">
        <f>Q248</f>
        <v>0.8</v>
      </c>
      <c r="F264" s="165">
        <f>T249</f>
        <v>-0.8</v>
      </c>
      <c r="G264" s="165">
        <f>W248</f>
        <v>0.8</v>
      </c>
      <c r="H264" s="165">
        <f>Z249</f>
        <v>-0.8</v>
      </c>
      <c r="J264" s="163"/>
      <c r="K264" s="163"/>
      <c r="L264" s="163"/>
      <c r="M264" s="163"/>
      <c r="N264" s="163"/>
      <c r="O264" s="163"/>
      <c r="P264" s="163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</row>
    <row r="265" spans="1:28">
      <c r="A265" s="93"/>
      <c r="D265" s="10" t="s">
        <v>57</v>
      </c>
      <c r="E265" s="165">
        <f>R248</f>
        <v>2.2000000000000002</v>
      </c>
      <c r="F265" s="165">
        <f>U248</f>
        <v>2.2999999999999998</v>
      </c>
      <c r="G265" s="165">
        <f>X249</f>
        <v>-2.2000000000000002</v>
      </c>
      <c r="H265" s="165">
        <f>AA249</f>
        <v>-2.2999999999999998</v>
      </c>
      <c r="J265" s="163"/>
      <c r="K265" s="163"/>
      <c r="L265" s="163"/>
      <c r="M265" s="163"/>
      <c r="N265" s="163"/>
      <c r="O265" s="163"/>
      <c r="P265" s="163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</row>
    <row r="266" spans="1:28">
      <c r="A266" s="93"/>
      <c r="C266" s="93" t="s">
        <v>58</v>
      </c>
      <c r="D266" s="10" t="s">
        <v>59</v>
      </c>
      <c r="E266" s="209" t="str">
        <f>_xlfn.CONCAT(ROUND(Q250,1),"/",ROUND(Q251,1))</f>
        <v>4.2/-3.5</v>
      </c>
      <c r="F266" s="209" t="str">
        <f>_xlfn.CONCAT(ROUND(T250,1),"/",ROUND(T251,1))</f>
        <v>1.6/-2.3</v>
      </c>
      <c r="G266" s="209" t="str">
        <f>_xlfn.CONCAT(ROUND(W250,1),"/",ROUND(W251,1))</f>
        <v>4.1/-3.5</v>
      </c>
      <c r="H266" s="209" t="str">
        <f>_xlfn.CONCAT(ROUND(Z250,1),"/",ROUND(Z251,1))</f>
        <v>1.4/-2.1</v>
      </c>
      <c r="J266" s="163"/>
      <c r="K266" s="163"/>
      <c r="L266" s="163"/>
      <c r="M266" s="163"/>
      <c r="N266" s="163"/>
      <c r="O266" s="163"/>
      <c r="P266" s="163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</row>
    <row r="267" spans="1:28">
      <c r="A267" s="93"/>
      <c r="D267" s="10" t="s">
        <v>62</v>
      </c>
      <c r="E267" s="209" t="str">
        <f>_xlfn.CONCAT(ROUND(R250,1),"/",ROUND(R251,1))</f>
        <v>6.1/-2.8</v>
      </c>
      <c r="F267" s="209" t="str">
        <f>_xlfn.CONCAT(ROUND(U250,1),"/",ROUND(U251,1))</f>
        <v>5.6/-2.2</v>
      </c>
      <c r="G267" s="209" t="str">
        <f>_xlfn.CONCAT(ROUND(X250,1),"/",ROUND(X251,1))</f>
        <v>2.2/-5.6</v>
      </c>
      <c r="H267" s="209" t="str">
        <f>_xlfn.CONCAT(ROUND(AA250,1),"/",ROUND(AA251,1))</f>
        <v>2.2/-5.6</v>
      </c>
      <c r="J267" s="163"/>
      <c r="K267" s="163"/>
      <c r="L267" s="163"/>
      <c r="M267" s="163"/>
      <c r="N267" s="163"/>
      <c r="O267" s="163"/>
      <c r="P267" s="163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</row>
    <row r="268" spans="1:28">
      <c r="A268" s="93"/>
      <c r="D268" s="10" t="s">
        <v>63</v>
      </c>
      <c r="E268" s="209" t="str">
        <f>_xlfn.CONCAT(ROUND(S250,1),"/",ROUND(S251,1))</f>
        <v>2.3/-2.3</v>
      </c>
      <c r="F268" s="209" t="str">
        <f>_xlfn.CONCAT(ROUND(V250,1),"/",ROUND(V251,1))</f>
        <v>1.8/-1.7</v>
      </c>
      <c r="G268" s="209" t="str">
        <f>_xlfn.CONCAT(ROUND(Y250,1),"/",ROUND(Y251,1))</f>
        <v>2.3/-2.3</v>
      </c>
      <c r="H268" s="209" t="str">
        <f>_xlfn.CONCAT(ROUND(AB250,1),"/",ROUND(AB251,1))</f>
        <v>1.7/-1.8</v>
      </c>
      <c r="J268" s="163"/>
      <c r="K268" s="163"/>
      <c r="L268" s="163"/>
      <c r="M268" s="163"/>
      <c r="N268" s="163"/>
      <c r="O268" s="163"/>
      <c r="P268" s="163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</row>
    <row r="269" spans="1:28">
      <c r="A269" s="93"/>
      <c r="B269" s="93" t="s">
        <v>34</v>
      </c>
      <c r="C269" s="93" t="s">
        <v>58</v>
      </c>
      <c r="D269" s="10" t="s">
        <v>64</v>
      </c>
      <c r="E269" s="209" t="str">
        <f>_xlfn.CONCAT(ROUND(Q214,1),"/",ROUND(Q215,1))</f>
        <v>6.5/-5.2</v>
      </c>
      <c r="F269" s="209" t="str">
        <f>_xlfn.CONCAT(ROUND(T214,1),"/",ROUND(T215,1))</f>
        <v>1.9/-3.3</v>
      </c>
      <c r="G269" s="209" t="str">
        <f>_xlfn.CONCAT(ROUND(W214,1),"/",ROUND(W215,1))</f>
        <v>6.3/-5.2</v>
      </c>
      <c r="H269" s="209" t="str">
        <f>_xlfn.CONCAT(ROUND(Z214,1),"/",ROUND(Z215,1))</f>
        <v>1.7/-2.9</v>
      </c>
      <c r="J269" s="163"/>
      <c r="K269" s="163"/>
      <c r="L269" s="163"/>
      <c r="M269" s="163"/>
      <c r="N269" s="163"/>
      <c r="O269" s="163"/>
      <c r="P269" s="163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</row>
    <row r="270" spans="1:28">
      <c r="A270" s="93"/>
      <c r="D270" s="10" t="s">
        <v>65</v>
      </c>
      <c r="E270" s="209" t="str">
        <f>_xlfn.CONCAT(ROUND(R214,1),"/",ROUND(R215,1))</f>
        <v>8.9/-4</v>
      </c>
      <c r="F270" s="209" t="str">
        <f>_xlfn.CONCAT(ROUND(U214,1),"/",ROUND(U215,1))</f>
        <v>8.1/-3</v>
      </c>
      <c r="G270" s="209" t="str">
        <f>_xlfn.CONCAT(ROUND(X214,1),"/",ROUND(X215,1))</f>
        <v>3/-8.1</v>
      </c>
      <c r="H270" s="209" t="str">
        <f>_xlfn.CONCAT(ROUND(AA214,1),"/",ROUND(AA215,1))</f>
        <v>3/-8.1</v>
      </c>
      <c r="J270" s="163"/>
      <c r="K270" s="163"/>
      <c r="L270" s="163"/>
      <c r="M270" s="163"/>
      <c r="N270" s="163"/>
      <c r="O270" s="163"/>
      <c r="P270" s="163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</row>
    <row r="271" spans="1:28">
      <c r="A271" s="93"/>
      <c r="D271" s="10" t="s">
        <v>66</v>
      </c>
      <c r="E271" s="209" t="str">
        <f>_xlfn.CONCAT(ROUND(S214,1),"/",ROUND(S215,1))</f>
        <v>3.6/-3.6</v>
      </c>
      <c r="F271" s="209" t="str">
        <f>_xlfn.CONCAT(ROUND(V214,1),"/",ROUND(V215,1))</f>
        <v>2.7/-2.6</v>
      </c>
      <c r="G271" s="209" t="str">
        <f>_xlfn.CONCAT(ROUND(Y214,1),"/",ROUND(Y215,1))</f>
        <v>3.6/-3.6</v>
      </c>
      <c r="H271" s="209" t="str">
        <f>_xlfn.CONCAT(ROUND(AB214,1),"/",ROUND(AB215,1))</f>
        <v>2.6/-2.7</v>
      </c>
      <c r="J271" s="163"/>
      <c r="K271" s="163"/>
      <c r="L271" s="163"/>
      <c r="M271" s="163"/>
      <c r="N271" s="163"/>
      <c r="O271" s="163"/>
      <c r="P271" s="163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</row>
    <row r="272" spans="1:28">
      <c r="A272" s="93"/>
      <c r="B272" s="71"/>
      <c r="D272" s="10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</row>
    <row r="273" spans="1:28">
      <c r="A273" s="93"/>
      <c r="B273" s="71"/>
      <c r="D273" s="10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</row>
    <row r="274" spans="1:28">
      <c r="A274" s="93"/>
      <c r="B274" s="71"/>
      <c r="D274" s="10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</row>
    <row r="275" spans="1:28">
      <c r="A275" s="93"/>
      <c r="B275" s="71"/>
      <c r="D275" s="10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</row>
    <row r="276" spans="1:28">
      <c r="A276" s="93"/>
      <c r="B276" s="71"/>
      <c r="D276" s="10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</row>
    <row r="277" spans="1:28">
      <c r="A277" s="93"/>
      <c r="B277" s="71"/>
      <c r="D277" s="10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</row>
    <row r="278" spans="1:28">
      <c r="A278" s="93"/>
      <c r="B278" s="71"/>
      <c r="D278" s="10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</row>
    <row r="279" spans="1:28">
      <c r="A279" s="93"/>
      <c r="B279" s="71"/>
      <c r="D279" s="10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</row>
    <row r="280" spans="1:28">
      <c r="A280" s="93"/>
      <c r="B280" s="71"/>
      <c r="D280" s="10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</row>
    <row r="281" spans="1:28">
      <c r="A281" s="93"/>
      <c r="B281" s="71"/>
      <c r="D281" s="10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</row>
    <row r="282" spans="1:28">
      <c r="A282" s="93"/>
      <c r="B282" s="71"/>
      <c r="D282" s="10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</row>
    <row r="283" spans="1:28">
      <c r="A283" s="93"/>
      <c r="B283" s="71"/>
      <c r="D283" s="10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</row>
    <row r="284" spans="1:28">
      <c r="A284" s="93"/>
      <c r="B284" s="71"/>
      <c r="D284" s="10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</row>
    <row r="285" spans="1:28">
      <c r="A285" s="93"/>
      <c r="B285" s="71"/>
      <c r="D285" s="10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</row>
    <row r="286" spans="1:28">
      <c r="A286" s="93"/>
      <c r="B286" s="71"/>
      <c r="D286" s="10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</row>
    <row r="287" spans="1:28">
      <c r="A287" s="93"/>
      <c r="B287" s="71"/>
      <c r="D287" s="10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</row>
    <row r="288" spans="1:28">
      <c r="A288" s="93"/>
      <c r="B288" s="71"/>
      <c r="D288" s="10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</row>
    <row r="289" spans="1:28">
      <c r="A289" s="93"/>
      <c r="B289" s="71"/>
      <c r="D289" s="10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</row>
    <row r="290" spans="1:28">
      <c r="A290" s="93"/>
      <c r="B290" s="71"/>
      <c r="D290" s="10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</row>
    <row r="291" spans="1:28">
      <c r="A291" s="93"/>
      <c r="B291" s="71"/>
      <c r="D291" s="10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</row>
    <row r="292" spans="1:28">
      <c r="A292" s="93"/>
      <c r="B292" s="71"/>
      <c r="D292" s="10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</row>
    <row r="293" spans="1:28">
      <c r="A293" s="93"/>
      <c r="B293" s="71"/>
      <c r="D293" s="10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</row>
    <row r="294" spans="1:28">
      <c r="A294" s="93"/>
      <c r="B294" s="71"/>
      <c r="D294" s="10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</row>
    <row r="295" spans="1:28">
      <c r="A295" s="93"/>
      <c r="B295" s="71"/>
      <c r="D295" s="10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</row>
    <row r="296" spans="1:28">
      <c r="A296" s="93"/>
      <c r="B296" s="71"/>
      <c r="D296" s="10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</row>
    <row r="297" spans="1:28">
      <c r="A297" s="93"/>
      <c r="B297" s="71"/>
      <c r="D297" s="10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</row>
    <row r="298" spans="1:28">
      <c r="A298" s="93"/>
      <c r="B298" s="71"/>
      <c r="D298" s="10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</row>
    <row r="299" spans="1:28">
      <c r="A299" s="93"/>
      <c r="B299" s="71"/>
      <c r="D299" s="10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</row>
    <row r="300" spans="1:28">
      <c r="A300" s="93"/>
      <c r="B300" s="71"/>
      <c r="D300" s="10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</row>
    <row r="301" spans="1:28">
      <c r="A301" s="93"/>
      <c r="B301" s="71"/>
      <c r="D301" s="10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</row>
    <row r="302" spans="1:28">
      <c r="A302" s="93"/>
      <c r="B302" s="71"/>
      <c r="D302" s="10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</row>
    <row r="303" spans="1:28">
      <c r="A303" s="93"/>
      <c r="B303" s="71"/>
      <c r="D303" s="10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</row>
    <row r="304" spans="1:28">
      <c r="A304" s="93"/>
      <c r="B304" s="71"/>
      <c r="D304" s="10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</row>
    <row r="305" spans="1:28">
      <c r="A305" s="93"/>
      <c r="B305" s="71"/>
      <c r="D305" s="10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</row>
    <row r="306" spans="1:28">
      <c r="A306" s="93"/>
      <c r="B306" s="71"/>
      <c r="D306" s="10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</row>
    <row r="307" spans="1:28">
      <c r="A307" s="93"/>
      <c r="B307" s="71"/>
      <c r="D307" s="10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</row>
    <row r="308" spans="1:28">
      <c r="A308" s="93"/>
      <c r="B308" s="71"/>
      <c r="D308" s="10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</row>
    <row r="309" spans="1:28">
      <c r="A309" s="93"/>
      <c r="B309" s="71"/>
      <c r="D309" s="10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</row>
    <row r="310" spans="1:28">
      <c r="A310" s="93"/>
      <c r="B310" s="71"/>
      <c r="D310" s="10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</row>
    <row r="311" spans="1:28">
      <c r="A311" s="93"/>
      <c r="B311" s="71"/>
      <c r="D311" s="10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</row>
    <row r="312" spans="1:28">
      <c r="A312" s="93"/>
      <c r="B312" s="71"/>
      <c r="D312" s="10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</row>
    <row r="313" spans="1:28">
      <c r="A313" s="93"/>
      <c r="B313" s="71"/>
      <c r="D313" s="10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</row>
    <row r="314" spans="1:28">
      <c r="A314" s="93"/>
      <c r="B314" s="71"/>
      <c r="D314" s="10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</row>
    <row r="315" spans="1:28">
      <c r="A315" s="93"/>
      <c r="B315" s="71"/>
      <c r="D315" s="10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</row>
    <row r="316" spans="1:28">
      <c r="A316" s="93"/>
      <c r="B316" s="71"/>
      <c r="D316" s="10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</row>
    <row r="317" spans="1:28">
      <c r="A317" s="93"/>
      <c r="B317" s="71"/>
      <c r="D317" s="10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</row>
    <row r="318" spans="1:28">
      <c r="A318" s="93"/>
      <c r="B318" s="71"/>
      <c r="D318" s="10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</row>
    <row r="319" spans="1:28">
      <c r="A319" s="93"/>
      <c r="B319" s="71"/>
      <c r="D319" s="10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</row>
    <row r="320" spans="1:28">
      <c r="A320" s="93"/>
      <c r="B320" s="71"/>
      <c r="D320" s="10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</row>
    <row r="321" spans="1:28">
      <c r="A321" s="93"/>
      <c r="B321" s="71"/>
      <c r="D321" s="10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</row>
    <row r="322" spans="1:28">
      <c r="A322" s="93"/>
      <c r="B322" s="71"/>
      <c r="D322" s="10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</row>
    <row r="323" spans="1:28">
      <c r="A323" s="93"/>
      <c r="B323" s="71"/>
      <c r="D323" s="10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</row>
    <row r="324" spans="1:28">
      <c r="A324" s="93"/>
      <c r="B324" s="71"/>
      <c r="D324" s="10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</row>
    <row r="325" spans="1:28">
      <c r="A325" s="93"/>
      <c r="B325" s="71"/>
      <c r="D325" s="10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</row>
    <row r="326" spans="1:28">
      <c r="A326" s="93"/>
      <c r="B326" s="71"/>
      <c r="D326" s="10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</row>
    <row r="327" spans="1:28">
      <c r="A327" s="93"/>
      <c r="B327" s="71"/>
      <c r="D327" s="10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</row>
    <row r="328" spans="1:28">
      <c r="A328" s="93"/>
      <c r="B328" s="71"/>
      <c r="D328" s="10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</row>
    <row r="329" spans="1:28">
      <c r="A329" s="93"/>
      <c r="B329" s="71"/>
      <c r="D329" s="10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</row>
    <row r="330" spans="1:28">
      <c r="A330" s="93"/>
      <c r="B330" s="71"/>
      <c r="D330" s="10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</row>
    <row r="331" spans="1:28">
      <c r="A331" s="93"/>
      <c r="B331" s="71"/>
      <c r="D331" s="10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</row>
    <row r="332" spans="1:28">
      <c r="A332" s="93"/>
      <c r="B332" s="71"/>
      <c r="D332" s="10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</row>
    <row r="333" spans="1:28">
      <c r="A333" s="93"/>
      <c r="B333" s="71"/>
      <c r="D333" s="10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</row>
    <row r="334" spans="1:28">
      <c r="A334" s="93"/>
      <c r="B334" s="71"/>
      <c r="D334" s="10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</row>
    <row r="335" spans="1:28">
      <c r="A335" s="93"/>
      <c r="B335" s="71"/>
      <c r="D335" s="10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</row>
    <row r="336" spans="1:28">
      <c r="A336" s="93"/>
      <c r="B336" s="71"/>
      <c r="D336" s="10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</row>
    <row r="337" spans="1:28">
      <c r="A337" s="93"/>
      <c r="B337" s="71"/>
      <c r="D337" s="10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</row>
    <row r="338" spans="1:28">
      <c r="A338" s="93"/>
      <c r="B338" s="71"/>
      <c r="D338" s="10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</row>
    <row r="339" spans="1:28">
      <c r="A339" s="93"/>
      <c r="B339" s="71"/>
      <c r="D339" s="10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</row>
    <row r="340" spans="1:28">
      <c r="A340" s="93"/>
      <c r="B340" s="71"/>
      <c r="D340" s="10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</row>
    <row r="341" spans="1:28">
      <c r="A341" s="93"/>
      <c r="B341" s="71"/>
      <c r="D341" s="10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</row>
    <row r="342" spans="1:28">
      <c r="A342" s="93"/>
      <c r="B342" s="71"/>
      <c r="D342" s="10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</row>
    <row r="343" spans="1:28">
      <c r="A343" s="93"/>
      <c r="B343" s="71"/>
      <c r="D343" s="10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</row>
    <row r="344" spans="1:28">
      <c r="A344" s="93"/>
      <c r="B344" s="71"/>
      <c r="D344" s="10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</row>
    <row r="345" spans="1:28">
      <c r="A345" s="93"/>
      <c r="B345" s="71"/>
      <c r="D345" s="10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</row>
    <row r="346" spans="1:28">
      <c r="A346" s="93"/>
      <c r="B346" s="71"/>
      <c r="D346" s="10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</row>
    <row r="347" spans="1:28">
      <c r="A347" s="93"/>
      <c r="B347" s="71"/>
      <c r="D347" s="10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</row>
    <row r="348" spans="1:28">
      <c r="A348" s="93"/>
      <c r="B348" s="71"/>
      <c r="D348" s="10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</row>
    <row r="349" spans="1:28">
      <c r="A349" s="93"/>
      <c r="B349" s="71"/>
      <c r="D349" s="10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</row>
    <row r="350" spans="1:28">
      <c r="A350" s="93"/>
      <c r="B350" s="71"/>
      <c r="D350" s="10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</row>
    <row r="351" spans="1:28">
      <c r="A351" s="93"/>
      <c r="B351" s="71"/>
      <c r="D351" s="10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</row>
    <row r="352" spans="1:28">
      <c r="A352" s="93"/>
      <c r="B352" s="71"/>
      <c r="D352" s="10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</row>
    <row r="353" spans="1:28">
      <c r="A353" s="93"/>
      <c r="B353" s="71"/>
      <c r="D353" s="10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</row>
    <row r="354" spans="1:28">
      <c r="A354" s="93"/>
      <c r="B354" s="71"/>
      <c r="D354" s="10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</row>
    <row r="355" spans="1:28">
      <c r="A355" s="93"/>
      <c r="B355" s="71"/>
      <c r="D355" s="10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</row>
    <row r="356" spans="1:28">
      <c r="A356" s="93"/>
      <c r="B356" s="71"/>
      <c r="D356" s="10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</row>
    <row r="357" spans="1:28">
      <c r="A357" s="93"/>
      <c r="B357" s="71"/>
      <c r="D357" s="10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</row>
    <row r="358" spans="1:28">
      <c r="A358" s="93"/>
      <c r="B358" s="71"/>
      <c r="D358" s="10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</row>
    <row r="359" spans="1:28">
      <c r="A359" s="93"/>
      <c r="B359" s="71"/>
      <c r="D359" s="10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</row>
    <row r="360" spans="1:28">
      <c r="A360" s="93"/>
      <c r="B360" s="71"/>
      <c r="D360" s="10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</row>
    <row r="361" spans="1:28">
      <c r="A361" s="93"/>
      <c r="B361" s="71"/>
      <c r="D361" s="10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</row>
    <row r="362" spans="1:28">
      <c r="A362" s="93"/>
      <c r="B362" s="71"/>
      <c r="D362" s="10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</row>
    <row r="363" spans="1:28">
      <c r="A363" s="93"/>
      <c r="B363" s="71"/>
      <c r="D363" s="10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</row>
    <row r="364" spans="1:28">
      <c r="A364" s="93"/>
      <c r="B364" s="71"/>
      <c r="D364" s="10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</row>
    <row r="365" spans="1:28">
      <c r="A365" s="93"/>
      <c r="B365" s="71"/>
      <c r="D365" s="10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</row>
    <row r="366" spans="1:28">
      <c r="A366" s="93"/>
      <c r="B366" s="71"/>
      <c r="D366" s="10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</row>
    <row r="367" spans="1:28">
      <c r="A367" s="93"/>
      <c r="B367" s="71"/>
      <c r="D367" s="10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</row>
    <row r="368" spans="1:28">
      <c r="A368" s="93"/>
      <c r="B368" s="71"/>
      <c r="D368" s="10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</row>
    <row r="369" spans="1:28">
      <c r="A369" s="93"/>
      <c r="B369" s="71"/>
      <c r="D369" s="10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</row>
    <row r="370" spans="1:28">
      <c r="A370" s="93"/>
      <c r="B370" s="71"/>
      <c r="D370" s="10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</row>
    <row r="371" spans="1:28">
      <c r="A371" s="93"/>
      <c r="B371" s="71"/>
      <c r="D371" s="10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</row>
    <row r="372" spans="1:28">
      <c r="A372" s="93"/>
      <c r="B372" s="71"/>
      <c r="D372" s="10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</row>
    <row r="373" spans="1:28">
      <c r="A373" s="93"/>
      <c r="B373" s="71"/>
      <c r="D373" s="10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</row>
    <row r="374" spans="1:28">
      <c r="A374" s="93"/>
      <c r="B374" s="71"/>
      <c r="D374" s="10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</row>
    <row r="375" spans="1:28">
      <c r="A375" s="93"/>
      <c r="B375" s="71"/>
      <c r="D375" s="10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</row>
    <row r="376" spans="1:28">
      <c r="A376" s="93"/>
      <c r="B376" s="71"/>
      <c r="D376" s="10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</row>
    <row r="377" spans="1:28">
      <c r="A377" s="93"/>
      <c r="B377" s="71"/>
      <c r="D377" s="10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</row>
    <row r="378" spans="1:28">
      <c r="A378" s="93"/>
      <c r="B378" s="71"/>
      <c r="D378" s="10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</row>
    <row r="379" spans="1:28">
      <c r="A379" s="93"/>
      <c r="B379" s="71"/>
      <c r="D379" s="10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</row>
    <row r="380" spans="1:28">
      <c r="A380" s="93"/>
      <c r="B380" s="71"/>
      <c r="D380" s="10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</row>
    <row r="381" spans="1:28">
      <c r="A381" s="93"/>
      <c r="B381" s="71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</row>
    <row r="382" spans="1:28"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</row>
    <row r="383" spans="1:28">
      <c r="E383" s="111">
        <v>1</v>
      </c>
      <c r="F383" s="111">
        <v>2</v>
      </c>
      <c r="G383" s="111">
        <v>3</v>
      </c>
      <c r="H383" s="111">
        <v>4</v>
      </c>
      <c r="Q383" s="111">
        <v>1</v>
      </c>
      <c r="R383" s="111">
        <v>2</v>
      </c>
      <c r="S383" s="111">
        <v>3</v>
      </c>
      <c r="T383" s="111">
        <v>4</v>
      </c>
    </row>
    <row r="384" spans="1:28">
      <c r="A384" s="93" t="s">
        <v>445</v>
      </c>
      <c r="B384" s="93" t="s">
        <v>437</v>
      </c>
      <c r="C384" s="93" t="s">
        <v>38</v>
      </c>
      <c r="D384" s="93" t="s">
        <v>39</v>
      </c>
      <c r="E384" s="163">
        <f>F232</f>
        <v>3.3176005545608005E-2</v>
      </c>
      <c r="F384" s="163">
        <f>I232</f>
        <v>21.179264</v>
      </c>
      <c r="G384" s="163">
        <f>L232</f>
        <v>3.3176005438311999E-2</v>
      </c>
      <c r="H384" s="163">
        <f>O232</f>
        <v>21.06888</v>
      </c>
      <c r="Q384" s="163">
        <f>S232</f>
        <v>1.9408000000000003</v>
      </c>
      <c r="R384" s="163">
        <f>V232</f>
        <v>1.5498400000000001</v>
      </c>
      <c r="S384" s="163">
        <f>Y232</f>
        <v>1.9908800000000002</v>
      </c>
      <c r="T384" s="163">
        <f>AB232</f>
        <v>1.4899200000000001</v>
      </c>
    </row>
    <row r="385" spans="1:20">
      <c r="D385" s="93" t="s">
        <v>42</v>
      </c>
      <c r="E385" s="163">
        <f>E232</f>
        <v>3.6824000012384797E-2</v>
      </c>
      <c r="F385" s="163">
        <f>H232</f>
        <v>48.736800000000002</v>
      </c>
      <c r="G385" s="163">
        <f>K232</f>
        <v>238.60000000000002</v>
      </c>
      <c r="H385" s="163">
        <f>N232</f>
        <v>204.88800000000001</v>
      </c>
      <c r="Q385" s="163">
        <f>S234</f>
        <v>2.2686000000000002</v>
      </c>
      <c r="R385" s="163">
        <f>V234</f>
        <v>1.7658400000000003</v>
      </c>
      <c r="S385" s="163">
        <f>Y234</f>
        <v>2.3186800000000001</v>
      </c>
      <c r="T385" s="163">
        <f>AB234</f>
        <v>1.7061199999999999</v>
      </c>
    </row>
    <row r="386" spans="1:20">
      <c r="B386" s="93" t="s">
        <v>440</v>
      </c>
      <c r="C386" s="93" t="s">
        <v>43</v>
      </c>
      <c r="D386" s="93" t="s">
        <v>44</v>
      </c>
      <c r="E386" s="163"/>
      <c r="F386" s="163">
        <f>J214</f>
        <v>6.1624341216000002E-2</v>
      </c>
      <c r="G386" s="163">
        <f>M214</f>
        <v>5.7432682271999998E-2</v>
      </c>
      <c r="H386" s="163">
        <f>P214</f>
        <v>5.4909693599999997E-2</v>
      </c>
      <c r="Q386" s="163">
        <f>S233</f>
        <v>2.0531200000000003</v>
      </c>
      <c r="R386" s="163">
        <f>V233</f>
        <v>1.6325800000000001</v>
      </c>
      <c r="S386" s="163">
        <f>Y233</f>
        <v>2.0722200000000002</v>
      </c>
      <c r="T386" s="163">
        <f>AB233</f>
        <v>1.6012599999999999</v>
      </c>
    </row>
    <row r="387" spans="1:20">
      <c r="D387" s="93" t="s">
        <v>47</v>
      </c>
      <c r="E387" s="163"/>
      <c r="F387" s="163">
        <f>I214</f>
        <v>31.806395999999999</v>
      </c>
      <c r="G387" s="163">
        <f>L214</f>
        <v>6.842550813318321E-2</v>
      </c>
      <c r="H387" s="163">
        <f>O214</f>
        <v>31.640819999999998</v>
      </c>
      <c r="Q387" s="163">
        <f>R232</f>
        <v>5.2512000000000008</v>
      </c>
      <c r="R387" s="163">
        <f>U232</f>
        <v>4.7731200000000005</v>
      </c>
      <c r="S387" s="163">
        <f>X232</f>
        <v>2.0167200000000003</v>
      </c>
      <c r="T387" s="163">
        <f>AA232</f>
        <v>2.0144000000000002</v>
      </c>
    </row>
    <row r="388" spans="1:20">
      <c r="B388" s="93" t="s">
        <v>440</v>
      </c>
      <c r="C388" s="93" t="s">
        <v>43</v>
      </c>
      <c r="D388" s="93" t="s">
        <v>49</v>
      </c>
      <c r="E388" s="163"/>
      <c r="F388" s="163">
        <f>H214</f>
        <v>84.620379999999997</v>
      </c>
      <c r="G388" s="163">
        <f>K214</f>
        <v>341.86200000000002</v>
      </c>
      <c r="H388" s="163">
        <f>N214</f>
        <v>288.84760000000006</v>
      </c>
      <c r="Q388" s="163">
        <f>Q232</f>
        <v>3.74376</v>
      </c>
      <c r="R388" s="163">
        <f>T232</f>
        <v>1.2990320000000002</v>
      </c>
      <c r="S388" s="163">
        <f>W232</f>
        <v>3.5844000000000005</v>
      </c>
      <c r="T388" s="163">
        <f>Z232</f>
        <v>1.1851119999999999</v>
      </c>
    </row>
    <row r="389" spans="1:20">
      <c r="D389" s="93" t="s">
        <v>52</v>
      </c>
      <c r="E389" s="163"/>
      <c r="Q389" s="163">
        <f>S214</f>
        <v>3.576622</v>
      </c>
      <c r="R389" s="163">
        <f>V214</f>
        <v>2.6688080000000003</v>
      </c>
      <c r="S389" s="163">
        <f>Y214</f>
        <v>3.5821420000000002</v>
      </c>
      <c r="T389" s="163">
        <f>AB214</f>
        <v>2.6494260000000001</v>
      </c>
    </row>
    <row r="390" spans="1:20">
      <c r="A390" s="93" t="s">
        <v>446</v>
      </c>
      <c r="B390" s="93" t="s">
        <v>437</v>
      </c>
      <c r="C390" s="93" t="s">
        <v>38</v>
      </c>
      <c r="D390" s="93" t="s">
        <v>54</v>
      </c>
      <c r="E390" s="163"/>
      <c r="Q390" s="163">
        <f>R214</f>
        <v>8.8681400000000004</v>
      </c>
      <c r="R390" s="163">
        <f>U214</f>
        <v>8.079308000000001</v>
      </c>
      <c r="S390" s="163">
        <f>X214</f>
        <v>3.0035449999999999</v>
      </c>
      <c r="T390" s="163">
        <f>AA214</f>
        <v>2.9990680000000003</v>
      </c>
    </row>
    <row r="391" spans="1:20">
      <c r="D391" s="93" t="s">
        <v>57</v>
      </c>
      <c r="E391" s="163"/>
      <c r="Q391" s="163">
        <f>Q214</f>
        <v>6.4965959999999985</v>
      </c>
      <c r="R391" s="163">
        <f>T214</f>
        <v>1.8536960000000002</v>
      </c>
      <c r="S391" s="163">
        <f>W214</f>
        <v>6.2571700000000003</v>
      </c>
      <c r="T391" s="163">
        <f>Z214</f>
        <v>1.6724000000000001</v>
      </c>
    </row>
    <row r="392" spans="1:20">
      <c r="B392" s="93" t="s">
        <v>440</v>
      </c>
      <c r="C392" s="93" t="s">
        <v>58</v>
      </c>
      <c r="D392" s="93" t="s">
        <v>59</v>
      </c>
    </row>
    <row r="393" spans="1:20">
      <c r="B393" s="93" t="s">
        <v>447</v>
      </c>
      <c r="D393" s="93" t="s">
        <v>62</v>
      </c>
    </row>
    <row r="394" spans="1:20">
      <c r="D394" s="93" t="s">
        <v>63</v>
      </c>
    </row>
    <row r="395" spans="1:20">
      <c r="B395" s="93" t="s">
        <v>440</v>
      </c>
      <c r="C395" s="93" t="s">
        <v>58</v>
      </c>
      <c r="D395" s="93" t="s">
        <v>64</v>
      </c>
    </row>
    <row r="396" spans="1:20">
      <c r="B396" s="93" t="s">
        <v>447</v>
      </c>
      <c r="D396" s="93" t="s">
        <v>65</v>
      </c>
    </row>
    <row r="397" spans="1:20">
      <c r="D397" s="93" t="s">
        <v>66</v>
      </c>
    </row>
  </sheetData>
  <pageMargins left="0.23622047244094491" right="0.23622047244094491" top="0.74803149606299213" bottom="0.74803149606299213" header="0.31496062992125978" footer="0.31496062992125978"/>
  <pageSetup paperSize="8" scale="31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K1469"/>
  <sheetViews>
    <sheetView workbookViewId="0">
      <selection activeCell="A2" sqref="A2:K1469"/>
    </sheetView>
  </sheetViews>
  <sheetFormatPr defaultRowHeight="12.75"/>
  <cols>
    <col min="1" max="1" width="11.140625" style="185" customWidth="1"/>
  </cols>
  <sheetData>
    <row r="1" spans="1:11" ht="15" customHeight="1">
      <c r="A1" s="146" t="s">
        <v>448</v>
      </c>
      <c r="B1" s="146" t="s">
        <v>94</v>
      </c>
      <c r="C1" s="146" t="s">
        <v>449</v>
      </c>
      <c r="D1" s="146" t="s">
        <v>450</v>
      </c>
      <c r="E1" s="146" t="s">
        <v>451</v>
      </c>
      <c r="F1" s="146" t="s">
        <v>452</v>
      </c>
      <c r="G1" s="146" t="s">
        <v>453</v>
      </c>
      <c r="H1" s="146" t="s">
        <v>454</v>
      </c>
      <c r="I1" s="146" t="s">
        <v>455</v>
      </c>
      <c r="J1" s="146" t="s">
        <v>456</v>
      </c>
      <c r="K1" s="146" t="s">
        <v>457</v>
      </c>
    </row>
    <row r="2" spans="1:11">
      <c r="A2">
        <v>12110</v>
      </c>
      <c r="B2" t="s">
        <v>458</v>
      </c>
      <c r="C2">
        <v>-4.6049999999999997E-3</v>
      </c>
      <c r="D2">
        <v>-5.41</v>
      </c>
      <c r="E2">
        <v>-0.1696</v>
      </c>
      <c r="F2">
        <v>5.4129999999999994</v>
      </c>
      <c r="G2">
        <v>-1.271E-3</v>
      </c>
      <c r="H2">
        <v>4.829E-3</v>
      </c>
      <c r="I2">
        <v>-2.198E-4</v>
      </c>
      <c r="J2">
        <v>4.9979999999999998E-3</v>
      </c>
      <c r="K2">
        <v>5.41</v>
      </c>
    </row>
    <row r="3" spans="1:11">
      <c r="A3">
        <v>12110</v>
      </c>
      <c r="B3" t="s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12110</v>
      </c>
      <c r="B4" t="s">
        <v>460</v>
      </c>
      <c r="C4">
        <v>4.7589999999999997E-5</v>
      </c>
      <c r="D4">
        <v>-0.30649999999999999</v>
      </c>
      <c r="E4">
        <v>-4.9739999999999999E-2</v>
      </c>
      <c r="F4">
        <v>0.3105</v>
      </c>
      <c r="G4">
        <v>-1.5330000000000001E-4</v>
      </c>
      <c r="H4">
        <v>1.359E-3</v>
      </c>
      <c r="I4">
        <v>-3.6170000000000001E-5</v>
      </c>
      <c r="J4">
        <v>1.3680000000000001E-3</v>
      </c>
      <c r="K4">
        <v>0.30649999999999999</v>
      </c>
    </row>
    <row r="5" spans="1:11">
      <c r="A5">
        <v>12110</v>
      </c>
      <c r="B5" t="s">
        <v>461</v>
      </c>
      <c r="C5">
        <v>3.1069999999999999E-5</v>
      </c>
      <c r="D5">
        <v>-0.17280000000000001</v>
      </c>
      <c r="E5">
        <v>-2.6550000000000001E-2</v>
      </c>
      <c r="F5">
        <v>0.17480000000000001</v>
      </c>
      <c r="G5">
        <v>-8.3479999999999994E-5</v>
      </c>
      <c r="H5">
        <v>8.9829999999999988E-4</v>
      </c>
      <c r="I5">
        <v>-2.55E-5</v>
      </c>
      <c r="J5">
        <v>9.0249999999999998E-4</v>
      </c>
      <c r="K5">
        <v>0.17280000000000001</v>
      </c>
    </row>
    <row r="6" spans="1:11">
      <c r="A6">
        <v>12110</v>
      </c>
      <c r="B6" t="s">
        <v>462</v>
      </c>
      <c r="C6">
        <v>6.8730000000000001E-5</v>
      </c>
      <c r="D6">
        <v>-1.373</v>
      </c>
      <c r="E6">
        <v>-1.7999999999999999E-2</v>
      </c>
      <c r="F6">
        <v>1.373</v>
      </c>
      <c r="G6">
        <v>-2.7129999999999998E-4</v>
      </c>
      <c r="H6">
        <v>5.0469999999999996E-4</v>
      </c>
      <c r="I6">
        <v>-3.1210000000000001E-5</v>
      </c>
      <c r="J6">
        <v>5.7379999999999996E-4</v>
      </c>
      <c r="K6">
        <v>1.373</v>
      </c>
    </row>
    <row r="7" spans="1:11">
      <c r="A7">
        <v>12110</v>
      </c>
      <c r="B7" t="s">
        <v>463</v>
      </c>
      <c r="C7">
        <v>-4.9049999999999996E-3</v>
      </c>
      <c r="D7">
        <v>-0.76800000000000002</v>
      </c>
      <c r="E7">
        <v>-6.3509999999999999E-3</v>
      </c>
      <c r="F7">
        <v>0.76800000000000002</v>
      </c>
      <c r="G7">
        <v>-1.5870000000000001E-4</v>
      </c>
      <c r="H7">
        <v>1.7220000000000001E-4</v>
      </c>
      <c r="I7">
        <v>-1.039E-5</v>
      </c>
      <c r="J7">
        <v>2.3440000000000001E-4</v>
      </c>
      <c r="K7">
        <v>0.76800000000000002</v>
      </c>
    </row>
    <row r="8" spans="1:11">
      <c r="A8">
        <v>12110</v>
      </c>
      <c r="B8" t="s">
        <v>464</v>
      </c>
      <c r="C8">
        <v>4.481E-6</v>
      </c>
      <c r="D8">
        <v>-6.6659999999999997E-2</v>
      </c>
      <c r="E8">
        <v>-8.763E-3</v>
      </c>
      <c r="F8">
        <v>6.7239999999999994E-2</v>
      </c>
      <c r="G8">
        <v>-3.6149999999999998E-5</v>
      </c>
      <c r="H8">
        <v>1.9900000000000001E-4</v>
      </c>
      <c r="I8">
        <v>-9.912000000000001E-6</v>
      </c>
      <c r="J8">
        <v>2.0249999999999999E-4</v>
      </c>
      <c r="K8">
        <v>6.6659999999999997E-2</v>
      </c>
    </row>
    <row r="9" spans="1:11">
      <c r="A9">
        <v>12110</v>
      </c>
      <c r="B9" t="s">
        <v>465</v>
      </c>
      <c r="C9">
        <v>4.7460000000000003E-5</v>
      </c>
      <c r="D9">
        <v>-0.81869999999999998</v>
      </c>
      <c r="E9">
        <v>-1.6799999999999999E-2</v>
      </c>
      <c r="F9">
        <v>0.81889999999999996</v>
      </c>
      <c r="G9">
        <v>-1.738E-4</v>
      </c>
      <c r="H9">
        <v>5.0210000000000001E-4</v>
      </c>
      <c r="I9">
        <v>-3.4400000000000003E-5</v>
      </c>
      <c r="J9">
        <v>5.3249999999999999E-4</v>
      </c>
      <c r="K9">
        <v>0.81869999999999998</v>
      </c>
    </row>
    <row r="10" spans="1:11">
      <c r="A10">
        <v>12110</v>
      </c>
      <c r="B10" t="s">
        <v>466</v>
      </c>
      <c r="C10">
        <v>1.0569999999999999E-4</v>
      </c>
      <c r="D10">
        <v>-1.9219999999999999</v>
      </c>
      <c r="E10">
        <v>-3.9010000000000003E-2</v>
      </c>
      <c r="F10">
        <v>1.923</v>
      </c>
      <c r="G10">
        <v>-4.0759999999999999E-4</v>
      </c>
      <c r="H10">
        <v>1.1620000000000001E-3</v>
      </c>
      <c r="I10">
        <v>-7.8369999999999997E-5</v>
      </c>
      <c r="J10">
        <v>1.2340000000000001E-3</v>
      </c>
      <c r="K10">
        <v>1.9219999999999999</v>
      </c>
    </row>
    <row r="11" spans="1:11">
      <c r="A11">
        <v>12110</v>
      </c>
      <c r="B11" t="s">
        <v>467</v>
      </c>
      <c r="C11">
        <v>-1.237E-6</v>
      </c>
      <c r="D11">
        <v>-5.2450000000000014E-3</v>
      </c>
      <c r="E11">
        <v>-7.9819999999999995E-3</v>
      </c>
      <c r="F11">
        <v>9.5510000000000005E-3</v>
      </c>
      <c r="G11">
        <v>2.2730000000000001E-6</v>
      </c>
      <c r="H11">
        <v>1.4139999999999999E-4</v>
      </c>
      <c r="I11">
        <v>3.0879999999999999E-6</v>
      </c>
      <c r="J11">
        <v>1.415E-4</v>
      </c>
      <c r="K11">
        <v>5.2450000000000014E-3</v>
      </c>
    </row>
    <row r="12" spans="1:11">
      <c r="A12">
        <v>12110</v>
      </c>
      <c r="B12" t="s">
        <v>468</v>
      </c>
      <c r="C12">
        <v>1.6119999999999999E-4</v>
      </c>
      <c r="D12">
        <v>-2.9750000000000001</v>
      </c>
      <c r="E12">
        <v>-5.9769999999999997E-2</v>
      </c>
      <c r="F12">
        <v>2.976</v>
      </c>
      <c r="G12">
        <v>-6.2910000000000006E-4</v>
      </c>
      <c r="H12">
        <v>1.7650000000000001E-3</v>
      </c>
      <c r="I12">
        <v>-1.225E-4</v>
      </c>
      <c r="J12">
        <v>1.8779999999999999E-3</v>
      </c>
      <c r="K12">
        <v>2.9750000000000001</v>
      </c>
    </row>
    <row r="13" spans="1:11">
      <c r="A13">
        <v>12110</v>
      </c>
      <c r="B13" t="s">
        <v>469</v>
      </c>
      <c r="C13">
        <v>1.2799999999999999E-4</v>
      </c>
      <c r="D13">
        <v>-2.3620000000000001</v>
      </c>
      <c r="E13">
        <v>-4.7460000000000002E-2</v>
      </c>
      <c r="F13">
        <v>2.363</v>
      </c>
      <c r="G13">
        <v>-4.9950000000000005E-4</v>
      </c>
      <c r="H13">
        <v>1.402E-3</v>
      </c>
      <c r="I13">
        <v>-9.7230000000000003E-5</v>
      </c>
      <c r="J13">
        <v>1.4909999999999999E-3</v>
      </c>
      <c r="K13">
        <v>2.3620000000000001</v>
      </c>
    </row>
    <row r="14" spans="1:11">
      <c r="A14">
        <v>12110</v>
      </c>
      <c r="B14" t="s">
        <v>470</v>
      </c>
      <c r="C14">
        <v>2.686E-5</v>
      </c>
      <c r="D14">
        <v>-0.1255</v>
      </c>
      <c r="E14">
        <v>-5.1009999999999996E-3</v>
      </c>
      <c r="F14">
        <v>0.12559999999999999</v>
      </c>
      <c r="G14">
        <v>-3.2079999999999998E-5</v>
      </c>
      <c r="H14">
        <v>1.526E-4</v>
      </c>
      <c r="I14">
        <v>-7.0489999999999998E-6</v>
      </c>
      <c r="J14">
        <v>1.561E-4</v>
      </c>
      <c r="K14">
        <v>0.1255</v>
      </c>
    </row>
    <row r="15" spans="1:11">
      <c r="A15">
        <v>12110</v>
      </c>
      <c r="B15" t="s">
        <v>471</v>
      </c>
      <c r="C15">
        <v>-7.7950000000000005E-2</v>
      </c>
      <c r="D15">
        <v>-0.49330000000000002</v>
      </c>
      <c r="E15">
        <v>-1.1339999999999999E-2</v>
      </c>
      <c r="F15">
        <v>0.49959999999999999</v>
      </c>
      <c r="G15">
        <v>-1.066E-4</v>
      </c>
      <c r="H15">
        <v>3.3710000000000012E-4</v>
      </c>
      <c r="I15">
        <v>-2.2860000000000001E-5</v>
      </c>
      <c r="J15">
        <v>3.5429999999999999E-4</v>
      </c>
      <c r="K15">
        <v>0.4995</v>
      </c>
    </row>
    <row r="16" spans="1:11">
      <c r="A16">
        <v>12110</v>
      </c>
      <c r="B16" t="s">
        <v>472</v>
      </c>
      <c r="C16">
        <v>0.39610000000000001</v>
      </c>
      <c r="D16">
        <v>-2.9420000000000002E-2</v>
      </c>
      <c r="E16">
        <v>4.4450000000000003E-5</v>
      </c>
      <c r="F16">
        <v>0.3972</v>
      </c>
      <c r="G16">
        <v>-4.656E-6</v>
      </c>
      <c r="H16">
        <v>1.414E-5</v>
      </c>
      <c r="I16">
        <v>7.7870000000000002E-6</v>
      </c>
      <c r="J16">
        <v>1.6799999999999998E-5</v>
      </c>
      <c r="K16">
        <v>0.3972</v>
      </c>
    </row>
    <row r="17" spans="1:11">
      <c r="A17">
        <v>12110</v>
      </c>
      <c r="B17" t="s">
        <v>473</v>
      </c>
      <c r="C17">
        <v>0.2646</v>
      </c>
      <c r="D17">
        <v>-1.9650000000000001E-2</v>
      </c>
      <c r="E17">
        <v>2.9709999999999998E-5</v>
      </c>
      <c r="F17">
        <v>0.26529999999999998</v>
      </c>
      <c r="G17">
        <v>-3.1109999999999999E-6</v>
      </c>
      <c r="H17">
        <v>9.448E-6</v>
      </c>
      <c r="I17">
        <v>5.2020000000000003E-6</v>
      </c>
      <c r="J17">
        <v>1.1229999999999999E-5</v>
      </c>
      <c r="K17">
        <v>0.26529999999999998</v>
      </c>
    </row>
    <row r="18" spans="1:11">
      <c r="A18">
        <v>12110</v>
      </c>
      <c r="B18" t="s">
        <v>474</v>
      </c>
      <c r="C18">
        <v>4.9029999999999996</v>
      </c>
      <c r="D18">
        <v>-0.65290000000000004</v>
      </c>
      <c r="E18">
        <v>8.1400000000000005E-4</v>
      </c>
      <c r="F18">
        <v>4.9470000000000001</v>
      </c>
      <c r="G18">
        <v>-1.132E-4</v>
      </c>
      <c r="H18">
        <v>1.5909999999999999E-4</v>
      </c>
      <c r="I18">
        <v>9.4720000000000001E-5</v>
      </c>
      <c r="J18">
        <v>2.1699999999999999E-4</v>
      </c>
      <c r="K18">
        <v>4.9470000000000001</v>
      </c>
    </row>
    <row r="19" spans="1:11">
      <c r="A19">
        <v>12110</v>
      </c>
      <c r="B19" t="s">
        <v>475</v>
      </c>
      <c r="C19">
        <v>3.2810000000000001</v>
      </c>
      <c r="D19">
        <v>-0.43680000000000002</v>
      </c>
      <c r="E19">
        <v>5.4479999999999991E-4</v>
      </c>
      <c r="F19">
        <v>3.31</v>
      </c>
      <c r="G19">
        <v>-7.5729999999999995E-5</v>
      </c>
      <c r="H19">
        <v>1.064E-4</v>
      </c>
      <c r="I19">
        <v>6.3380000000000006E-5</v>
      </c>
      <c r="J19">
        <v>1.4520000000000001E-4</v>
      </c>
      <c r="K19">
        <v>3.31</v>
      </c>
    </row>
    <row r="20" spans="1:11">
      <c r="A20">
        <v>12110</v>
      </c>
      <c r="B20" t="s">
        <v>476</v>
      </c>
      <c r="C20">
        <v>2.0640000000000001</v>
      </c>
      <c r="D20">
        <v>-0.1608</v>
      </c>
      <c r="E20">
        <v>-2.141E-4</v>
      </c>
      <c r="F20">
        <v>2.0699999999999998</v>
      </c>
      <c r="G20">
        <v>-2.9410000000000001E-5</v>
      </c>
      <c r="H20">
        <v>2.897E-6</v>
      </c>
      <c r="I20">
        <v>3.888E-5</v>
      </c>
      <c r="J20">
        <v>4.884E-5</v>
      </c>
      <c r="K20">
        <v>2.0699999999999998</v>
      </c>
    </row>
    <row r="21" spans="1:11">
      <c r="A21">
        <v>12110</v>
      </c>
      <c r="B21" t="s">
        <v>477</v>
      </c>
      <c r="C21">
        <v>1.385</v>
      </c>
      <c r="D21">
        <v>-0.1079</v>
      </c>
      <c r="E21">
        <v>-1.437E-4</v>
      </c>
      <c r="F21">
        <v>1.39</v>
      </c>
      <c r="G21">
        <v>-1.9740000000000001E-5</v>
      </c>
      <c r="H21">
        <v>1.9439999999999999E-6</v>
      </c>
      <c r="I21">
        <v>2.6100000000000001E-5</v>
      </c>
      <c r="J21">
        <v>3.2780000000000001E-5</v>
      </c>
      <c r="K21">
        <v>1.39</v>
      </c>
    </row>
    <row r="22" spans="1:11">
      <c r="A22">
        <v>12110</v>
      </c>
      <c r="B22" t="s">
        <v>478</v>
      </c>
      <c r="C22">
        <v>19.78</v>
      </c>
      <c r="D22">
        <v>6.0470000000000006</v>
      </c>
      <c r="E22">
        <v>2.4479999999999998E-2</v>
      </c>
      <c r="F22">
        <v>20.68</v>
      </c>
      <c r="G22">
        <v>-2.3010000000000001E-4</v>
      </c>
      <c r="H22">
        <v>-2.8190000000000002E-4</v>
      </c>
      <c r="I22">
        <v>6.7429999999999996E-4</v>
      </c>
      <c r="J22">
        <v>7.6620000000000008E-4</v>
      </c>
      <c r="K22">
        <v>20.68</v>
      </c>
    </row>
    <row r="23" spans="1:11">
      <c r="A23">
        <v>12110</v>
      </c>
      <c r="B23" t="s">
        <v>479</v>
      </c>
      <c r="C23">
        <v>-19.78</v>
      </c>
      <c r="D23">
        <v>-6.0739999999999998</v>
      </c>
      <c r="E23">
        <v>-2.4479999999999998E-2</v>
      </c>
      <c r="F23">
        <v>20.69</v>
      </c>
      <c r="G23">
        <v>2.2469999999999999E-4</v>
      </c>
      <c r="H23">
        <v>2.8140000000000001E-4</v>
      </c>
      <c r="I23">
        <v>-6.7420000000000012E-4</v>
      </c>
      <c r="J23">
        <v>7.6429999999999998E-4</v>
      </c>
      <c r="K23">
        <v>20.69</v>
      </c>
    </row>
    <row r="24" spans="1:11">
      <c r="A24">
        <v>12110</v>
      </c>
      <c r="B24" t="s">
        <v>480</v>
      </c>
      <c r="C24">
        <v>13.22</v>
      </c>
      <c r="D24">
        <v>4.0430000000000001</v>
      </c>
      <c r="E24">
        <v>1.636E-2</v>
      </c>
      <c r="F24">
        <v>13.83</v>
      </c>
      <c r="G24">
        <v>-1.538E-4</v>
      </c>
      <c r="H24">
        <v>-1.884E-4</v>
      </c>
      <c r="I24">
        <v>4.5080000000000001E-4</v>
      </c>
      <c r="J24">
        <v>5.1229999999999993E-4</v>
      </c>
      <c r="K24">
        <v>13.83</v>
      </c>
    </row>
    <row r="25" spans="1:11">
      <c r="A25">
        <v>12110</v>
      </c>
      <c r="B25" t="s">
        <v>481</v>
      </c>
      <c r="C25">
        <v>-13.22</v>
      </c>
      <c r="D25">
        <v>-4.0609999999999999</v>
      </c>
      <c r="E25">
        <v>-1.6369999999999999E-2</v>
      </c>
      <c r="F25">
        <v>13.83</v>
      </c>
      <c r="G25">
        <v>1.5029999999999999E-4</v>
      </c>
      <c r="H25">
        <v>1.8809999999999999E-4</v>
      </c>
      <c r="I25">
        <v>-4.5080000000000001E-4</v>
      </c>
      <c r="J25">
        <v>5.1100000000000006E-4</v>
      </c>
      <c r="K25">
        <v>13.83</v>
      </c>
    </row>
    <row r="26" spans="1:11">
      <c r="A26">
        <v>12110</v>
      </c>
      <c r="B26" t="s">
        <v>482</v>
      </c>
      <c r="C26">
        <v>10.74</v>
      </c>
      <c r="D26">
        <v>4.2069999999999999</v>
      </c>
      <c r="E26">
        <v>1.212E-3</v>
      </c>
      <c r="F26">
        <v>11.54</v>
      </c>
      <c r="G26">
        <v>1.4630000000000001E-4</v>
      </c>
      <c r="H26">
        <v>-1.2459999999999999E-4</v>
      </c>
      <c r="I26">
        <v>3.4670000000000002E-4</v>
      </c>
      <c r="J26">
        <v>3.9639999999999999E-4</v>
      </c>
      <c r="K26">
        <v>11.54</v>
      </c>
    </row>
    <row r="27" spans="1:11">
      <c r="A27">
        <v>12110</v>
      </c>
      <c r="B27" t="s">
        <v>483</v>
      </c>
      <c r="C27">
        <v>-10.74</v>
      </c>
      <c r="D27">
        <v>-4.0869999999999997</v>
      </c>
      <c r="E27">
        <v>-1.212E-3</v>
      </c>
      <c r="F27">
        <v>11.49</v>
      </c>
      <c r="G27">
        <v>-1.2980000000000001E-4</v>
      </c>
      <c r="H27">
        <v>1.2459999999999999E-4</v>
      </c>
      <c r="I27">
        <v>-3.4049999999999998E-4</v>
      </c>
      <c r="J27">
        <v>3.8519999999999998E-4</v>
      </c>
      <c r="K27">
        <v>11.49</v>
      </c>
    </row>
    <row r="28" spans="1:11">
      <c r="A28">
        <v>12110</v>
      </c>
      <c r="B28" t="s">
        <v>484</v>
      </c>
      <c r="C28">
        <v>7.1820000000000004</v>
      </c>
      <c r="D28">
        <v>2.8109999999999999</v>
      </c>
      <c r="E28">
        <v>8.0990000000000001E-4</v>
      </c>
      <c r="F28">
        <v>7.7120000000000006</v>
      </c>
      <c r="G28">
        <v>9.7780000000000002E-5</v>
      </c>
      <c r="H28">
        <v>-8.3280000000000002E-5</v>
      </c>
      <c r="I28">
        <v>2.318E-4</v>
      </c>
      <c r="J28">
        <v>2.6499999999999999E-4</v>
      </c>
      <c r="K28">
        <v>7.7120000000000006</v>
      </c>
    </row>
    <row r="29" spans="1:11">
      <c r="A29">
        <v>12110</v>
      </c>
      <c r="B29" t="s">
        <v>485</v>
      </c>
      <c r="C29">
        <v>-7.1820000000000004</v>
      </c>
      <c r="D29">
        <v>-2.7320000000000002</v>
      </c>
      <c r="E29">
        <v>-8.0990000000000001E-4</v>
      </c>
      <c r="F29">
        <v>7.6840000000000002</v>
      </c>
      <c r="G29">
        <v>-8.6730000000000005E-5</v>
      </c>
      <c r="H29">
        <v>8.3300000000000005E-5</v>
      </c>
      <c r="I29">
        <v>-2.2770000000000001E-4</v>
      </c>
      <c r="J29">
        <v>2.5750000000000002E-4</v>
      </c>
      <c r="K29">
        <v>7.6840000000000002</v>
      </c>
    </row>
    <row r="30" spans="1:11">
      <c r="A30">
        <v>12110</v>
      </c>
      <c r="B30" t="s">
        <v>486</v>
      </c>
      <c r="C30">
        <v>-2.885E-5</v>
      </c>
      <c r="D30">
        <v>0.5212</v>
      </c>
      <c r="E30">
        <v>1.085E-2</v>
      </c>
      <c r="F30">
        <v>0.52129999999999999</v>
      </c>
      <c r="G30">
        <v>1.11E-4</v>
      </c>
      <c r="H30">
        <v>-3.2440000000000002E-4</v>
      </c>
      <c r="I30">
        <v>2.1990000000000001E-5</v>
      </c>
      <c r="J30">
        <v>3.435E-4</v>
      </c>
      <c r="K30">
        <v>0.5212</v>
      </c>
    </row>
    <row r="31" spans="1:11">
      <c r="A31">
        <v>12110</v>
      </c>
      <c r="B31" t="s">
        <v>487</v>
      </c>
      <c r="C31">
        <v>-1.931E-5</v>
      </c>
      <c r="D31">
        <v>0.3488</v>
      </c>
      <c r="E31">
        <v>7.2629999999999986E-3</v>
      </c>
      <c r="F31">
        <v>0.34889999999999999</v>
      </c>
      <c r="G31">
        <v>7.4300000000000004E-5</v>
      </c>
      <c r="H31">
        <v>-2.1709999999999999E-4</v>
      </c>
      <c r="I31">
        <v>1.471E-5</v>
      </c>
      <c r="J31">
        <v>2.299E-4</v>
      </c>
      <c r="K31">
        <v>0.3488</v>
      </c>
    </row>
    <row r="32" spans="1:11">
      <c r="A32">
        <v>12110</v>
      </c>
      <c r="B32" t="s">
        <v>488</v>
      </c>
      <c r="C32">
        <v>0.39</v>
      </c>
      <c r="D32">
        <v>-2.9729999999999999E-2</v>
      </c>
      <c r="E32">
        <v>2.5259999999999999E-5</v>
      </c>
      <c r="F32">
        <v>0.3911</v>
      </c>
      <c r="G32">
        <v>-5.1370000000000001E-6</v>
      </c>
      <c r="H32">
        <v>5.7740000000000001E-6</v>
      </c>
      <c r="I32">
        <v>7.481E-6</v>
      </c>
      <c r="J32">
        <v>1.076E-5</v>
      </c>
      <c r="K32">
        <v>0.3911</v>
      </c>
    </row>
    <row r="33" spans="1:11">
      <c r="A33">
        <v>12110</v>
      </c>
      <c r="B33" t="s">
        <v>489</v>
      </c>
      <c r="C33">
        <v>0.24940000000000001</v>
      </c>
      <c r="D33">
        <v>-1.9009999999999999E-2</v>
      </c>
      <c r="E33">
        <v>1.615E-5</v>
      </c>
      <c r="F33">
        <v>0.25009999999999999</v>
      </c>
      <c r="G33">
        <v>-3.2849999999999999E-6</v>
      </c>
      <c r="H33">
        <v>3.692E-6</v>
      </c>
      <c r="I33">
        <v>4.7829999999999998E-6</v>
      </c>
      <c r="J33">
        <v>6.8779999999999992E-6</v>
      </c>
      <c r="K33">
        <v>0.25009999999999999</v>
      </c>
    </row>
    <row r="34" spans="1:11">
      <c r="A34">
        <v>12110</v>
      </c>
      <c r="B34" t="s">
        <v>490</v>
      </c>
      <c r="C34">
        <v>1.1539999999999999</v>
      </c>
      <c r="D34">
        <v>0.29420000000000002</v>
      </c>
      <c r="E34">
        <v>8.4590000000000002E-4</v>
      </c>
      <c r="F34">
        <v>1.1910000000000001</v>
      </c>
      <c r="G34">
        <v>-2.3929999999999998E-6</v>
      </c>
      <c r="H34">
        <v>-1.56E-5</v>
      </c>
      <c r="I34">
        <v>3.7370000000000003E-5</v>
      </c>
      <c r="J34">
        <v>4.057E-5</v>
      </c>
      <c r="K34">
        <v>1.1910000000000001</v>
      </c>
    </row>
    <row r="35" spans="1:11">
      <c r="A35">
        <v>12110</v>
      </c>
      <c r="B35" t="s">
        <v>491</v>
      </c>
      <c r="C35">
        <v>0.73799999999999999</v>
      </c>
      <c r="D35">
        <v>0.18809999999999999</v>
      </c>
      <c r="E35">
        <v>5.4089999999999997E-4</v>
      </c>
      <c r="F35">
        <v>0.76160000000000005</v>
      </c>
      <c r="G35">
        <v>-1.53E-6</v>
      </c>
      <c r="H35">
        <v>-9.9729999999999992E-6</v>
      </c>
      <c r="I35">
        <v>2.389E-5</v>
      </c>
      <c r="J35">
        <v>2.5939999999999999E-5</v>
      </c>
      <c r="K35">
        <v>0.76160000000000005</v>
      </c>
    </row>
    <row r="36" spans="1:11">
      <c r="A36">
        <v>12110</v>
      </c>
      <c r="B36" t="s">
        <v>492</v>
      </c>
      <c r="C36">
        <v>-6.9529999999999993E-5</v>
      </c>
      <c r="D36">
        <v>-12.01</v>
      </c>
      <c r="E36">
        <v>1.343E-7</v>
      </c>
      <c r="F36">
        <v>12.01</v>
      </c>
      <c r="G36">
        <v>2.4570000000000001E-4</v>
      </c>
      <c r="H36">
        <v>-5.9670000000000003E-5</v>
      </c>
      <c r="I36">
        <v>-6.5740000000000001E-6</v>
      </c>
      <c r="J36">
        <v>2.5290000000000002E-4</v>
      </c>
      <c r="K36">
        <v>12.01</v>
      </c>
    </row>
    <row r="37" spans="1:11">
      <c r="A37">
        <v>12110</v>
      </c>
      <c r="B37" t="s">
        <v>493</v>
      </c>
      <c r="C37">
        <v>7.6249999999999997E-5</v>
      </c>
      <c r="D37">
        <v>13.17</v>
      </c>
      <c r="E37">
        <v>-1.473E-7</v>
      </c>
      <c r="F37">
        <v>13.17</v>
      </c>
      <c r="G37">
        <v>-2.6939999999999999E-4</v>
      </c>
      <c r="H37">
        <v>6.5450000000000005E-5</v>
      </c>
      <c r="I37">
        <v>7.2099999999999996E-6</v>
      </c>
      <c r="J37">
        <v>2.7740000000000002E-4</v>
      </c>
      <c r="K37">
        <v>13.17</v>
      </c>
    </row>
    <row r="38" spans="1:11">
      <c r="A38">
        <v>12110</v>
      </c>
      <c r="B38" t="s">
        <v>494</v>
      </c>
      <c r="C38">
        <v>-4.4119999999999999E-4</v>
      </c>
      <c r="D38">
        <v>3.0979999999999999</v>
      </c>
      <c r="E38">
        <v>-6.6599999999999996E-7</v>
      </c>
      <c r="F38">
        <v>3.0979999999999999</v>
      </c>
      <c r="G38">
        <v>1.139E-3</v>
      </c>
      <c r="H38">
        <v>1.3569999999999999E-4</v>
      </c>
      <c r="I38">
        <v>1.841E-4</v>
      </c>
      <c r="J38">
        <v>1.1609999999999999E-3</v>
      </c>
      <c r="K38">
        <v>3.0979999999999999</v>
      </c>
    </row>
    <row r="39" spans="1:11">
      <c r="A39">
        <v>12110</v>
      </c>
      <c r="B39" t="s">
        <v>495</v>
      </c>
      <c r="C39">
        <v>1.7650000000000001E-4</v>
      </c>
      <c r="D39">
        <v>-1.2390000000000001</v>
      </c>
      <c r="E39">
        <v>2.664E-7</v>
      </c>
      <c r="F39">
        <v>1.2390000000000001</v>
      </c>
      <c r="G39">
        <v>-4.5550000000000001E-4</v>
      </c>
      <c r="H39">
        <v>-5.4299999999999998E-5</v>
      </c>
      <c r="I39">
        <v>-7.3640000000000006E-5</v>
      </c>
      <c r="J39">
        <v>4.6460000000000002E-4</v>
      </c>
      <c r="K39">
        <v>1.2390000000000001</v>
      </c>
    </row>
    <row r="40" spans="1:11">
      <c r="A40">
        <v>12110</v>
      </c>
      <c r="B40" t="s">
        <v>496</v>
      </c>
      <c r="C40">
        <v>4.1359999999999997E-5</v>
      </c>
      <c r="D40">
        <v>2.8639999999999999E-2</v>
      </c>
      <c r="E40">
        <v>2.3510000000000001E-7</v>
      </c>
      <c r="F40">
        <v>2.8639999999999999E-2</v>
      </c>
      <c r="G40">
        <v>1.271E-5</v>
      </c>
      <c r="H40">
        <v>-2.5329999999999998E-4</v>
      </c>
      <c r="I40">
        <v>6.3779999999999998E-6</v>
      </c>
      <c r="J40">
        <v>2.5369999999999999E-4</v>
      </c>
      <c r="K40">
        <v>2.8639999999999999E-2</v>
      </c>
    </row>
    <row r="41" spans="1:11">
      <c r="A41">
        <v>12110</v>
      </c>
      <c r="B41" t="s">
        <v>497</v>
      </c>
      <c r="C41">
        <v>5.4330000000000003E-2</v>
      </c>
      <c r="D41">
        <v>3.9389999999999998E-3</v>
      </c>
      <c r="E41">
        <v>3.9279999999999998E-8</v>
      </c>
      <c r="F41">
        <v>5.4469999999999998E-2</v>
      </c>
      <c r="G41">
        <v>-2.1780000000000002E-5</v>
      </c>
      <c r="H41">
        <v>-1.583E-4</v>
      </c>
      <c r="I41">
        <v>8.6400000000000003E-6</v>
      </c>
      <c r="J41">
        <v>1.6009999999999999E-4</v>
      </c>
      <c r="K41">
        <v>5.4469999999999998E-2</v>
      </c>
    </row>
    <row r="42" spans="1:11">
      <c r="A42">
        <v>12110</v>
      </c>
      <c r="B42" t="s">
        <v>498</v>
      </c>
      <c r="C42">
        <v>4.9639999999999994E-6</v>
      </c>
      <c r="D42">
        <v>-2.2910000000000001E-3</v>
      </c>
      <c r="E42">
        <v>4.4260000000000002E-9</v>
      </c>
      <c r="F42">
        <v>2.2910000000000001E-3</v>
      </c>
      <c r="G42">
        <v>-1.813E-6</v>
      </c>
      <c r="H42">
        <v>5.0609999999999998E-5</v>
      </c>
      <c r="I42">
        <v>-1.209E-6</v>
      </c>
      <c r="J42">
        <v>5.0659999999999999E-5</v>
      </c>
      <c r="K42">
        <v>2.2910000000000001E-3</v>
      </c>
    </row>
    <row r="43" spans="1:11">
      <c r="A43">
        <v>12110</v>
      </c>
      <c r="B43" t="s">
        <v>499</v>
      </c>
      <c r="C43">
        <v>-8.386000000000001</v>
      </c>
      <c r="D43">
        <v>-0.876</v>
      </c>
      <c r="E43">
        <v>-3.4589999999999999E-5</v>
      </c>
      <c r="F43">
        <v>8.4310000000000009</v>
      </c>
      <c r="G43">
        <v>5.7790000000000001E-5</v>
      </c>
      <c r="H43">
        <v>2.3340000000000001E-4</v>
      </c>
      <c r="I43">
        <v>-2.2130000000000001E-4</v>
      </c>
      <c r="J43">
        <v>3.2679999999999997E-4</v>
      </c>
      <c r="K43">
        <v>8.4310000000000009</v>
      </c>
    </row>
    <row r="44" spans="1:11">
      <c r="A44">
        <v>12110</v>
      </c>
      <c r="B44" t="s">
        <v>500</v>
      </c>
      <c r="C44">
        <v>8.5510000000000002</v>
      </c>
      <c r="D44">
        <v>-0.88129999999999997</v>
      </c>
      <c r="E44">
        <v>-8.9559999999999989E-8</v>
      </c>
      <c r="F44">
        <v>8.5970000000000013</v>
      </c>
      <c r="G44">
        <v>-4.3099999999999997E-5</v>
      </c>
      <c r="H44">
        <v>5.6979999999999986E-6</v>
      </c>
      <c r="I44">
        <v>2.6239999999999998E-4</v>
      </c>
      <c r="J44">
        <v>2.6600000000000001E-4</v>
      </c>
      <c r="K44">
        <v>8.5970000000000013</v>
      </c>
    </row>
    <row r="45" spans="1:11">
      <c r="A45">
        <v>12110</v>
      </c>
      <c r="B45" t="s">
        <v>501</v>
      </c>
      <c r="C45">
        <v>7.4300000000000004E-5</v>
      </c>
      <c r="D45">
        <v>2.5420000000000002E-2</v>
      </c>
      <c r="E45">
        <v>4.3319999999999999E-7</v>
      </c>
      <c r="F45">
        <v>2.5420000000000002E-2</v>
      </c>
      <c r="G45">
        <v>-3.2600000000000001E-6</v>
      </c>
      <c r="H45">
        <v>-9.5629999999999988E-4</v>
      </c>
      <c r="I45">
        <v>-3.1439999999999999E-6</v>
      </c>
      <c r="J45">
        <v>9.5629999999999988E-4</v>
      </c>
      <c r="K45">
        <v>2.5420000000000002E-2</v>
      </c>
    </row>
    <row r="46" spans="1:11">
      <c r="A46">
        <v>12110</v>
      </c>
      <c r="B46" t="s">
        <v>502</v>
      </c>
      <c r="C46">
        <v>-5.4300000000000001E-2</v>
      </c>
      <c r="D46">
        <v>4.5360000000000001E-3</v>
      </c>
      <c r="E46">
        <v>1.0509999999999999E-7</v>
      </c>
      <c r="F46">
        <v>5.4489999999999997E-2</v>
      </c>
      <c r="G46">
        <v>2.069E-5</v>
      </c>
      <c r="H46">
        <v>-1.604E-4</v>
      </c>
      <c r="I46">
        <v>-9.6879999999999994E-6</v>
      </c>
      <c r="J46">
        <v>1.6210000000000001E-4</v>
      </c>
      <c r="K46">
        <v>5.4489999999999997E-2</v>
      </c>
    </row>
    <row r="47" spans="1:11">
      <c r="A47">
        <v>12110</v>
      </c>
      <c r="B47" t="s">
        <v>503</v>
      </c>
      <c r="C47">
        <v>-5.0519999999999997E-5</v>
      </c>
      <c r="D47">
        <v>-5.2420000000000009</v>
      </c>
      <c r="E47">
        <v>-2.3560000000000001E-2</v>
      </c>
      <c r="F47">
        <v>5.2420000000000009</v>
      </c>
      <c r="G47">
        <v>-8.1589999999999994E-4</v>
      </c>
      <c r="H47">
        <v>1.0839999999999999E-3</v>
      </c>
      <c r="I47">
        <v>-2.9640000000000001E-5</v>
      </c>
      <c r="J47">
        <v>1.3569999999999999E-3</v>
      </c>
      <c r="K47">
        <v>5.2420000000000009</v>
      </c>
    </row>
    <row r="48" spans="1:11">
      <c r="A48">
        <v>12110</v>
      </c>
      <c r="B48" t="s">
        <v>504</v>
      </c>
      <c r="C48">
        <v>1.294E-6</v>
      </c>
      <c r="D48">
        <v>-5.399</v>
      </c>
      <c r="E48">
        <v>-1.0959999999999999E-2</v>
      </c>
      <c r="F48">
        <v>5.399</v>
      </c>
      <c r="G48">
        <v>-9.3079999999999997E-4</v>
      </c>
      <c r="H48">
        <v>2.2690000000000001E-5</v>
      </c>
      <c r="I48">
        <v>-7.4259999999999997E-5</v>
      </c>
      <c r="J48">
        <v>9.3399999999999993E-4</v>
      </c>
      <c r="K48">
        <v>5.399</v>
      </c>
    </row>
    <row r="49" spans="1:11">
      <c r="A49">
        <v>12110</v>
      </c>
      <c r="B49" t="s">
        <v>505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12110</v>
      </c>
      <c r="B50" t="s">
        <v>506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12110</v>
      </c>
      <c r="B51" t="s">
        <v>507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12110</v>
      </c>
      <c r="B52" t="s">
        <v>508</v>
      </c>
      <c r="C52">
        <v>-1.8919999999999999E-4</v>
      </c>
      <c r="D52">
        <v>4.0629999999999999E-2</v>
      </c>
      <c r="E52">
        <v>7.0560000000000006E-3</v>
      </c>
      <c r="F52">
        <v>4.1230000000000003E-2</v>
      </c>
      <c r="G52">
        <v>2.0319999999999999E-5</v>
      </c>
      <c r="H52">
        <v>9.3280000000000001E-5</v>
      </c>
      <c r="I52">
        <v>1.668E-5</v>
      </c>
      <c r="J52">
        <v>9.6910000000000006E-5</v>
      </c>
      <c r="K52">
        <v>4.0629999999999999E-2</v>
      </c>
    </row>
    <row r="53" spans="1:11">
      <c r="A53">
        <v>12110</v>
      </c>
      <c r="B53" t="s">
        <v>509</v>
      </c>
      <c r="C53">
        <v>-8.2390000000000002E-5</v>
      </c>
      <c r="D53">
        <v>-0.41799999999999998</v>
      </c>
      <c r="E53">
        <v>4.1789999999999991E-4</v>
      </c>
      <c r="F53">
        <v>0.41799999999999998</v>
      </c>
      <c r="G53">
        <v>-7.8759999999999998E-5</v>
      </c>
      <c r="H53">
        <v>8.3440000000000001E-6</v>
      </c>
      <c r="I53">
        <v>-1.995E-6</v>
      </c>
      <c r="J53">
        <v>7.9229999999999999E-5</v>
      </c>
      <c r="K53">
        <v>0.41799999999999998</v>
      </c>
    </row>
    <row r="54" spans="1:11">
      <c r="A54">
        <v>12110</v>
      </c>
      <c r="B54" t="s">
        <v>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12110</v>
      </c>
      <c r="B55" t="s">
        <v>511</v>
      </c>
      <c r="C55">
        <v>-4.4259999999999996E-6</v>
      </c>
      <c r="D55">
        <v>6.2910000000000008E-2</v>
      </c>
      <c r="E55">
        <v>2.647E-2</v>
      </c>
      <c r="F55">
        <v>6.8250000000000005E-2</v>
      </c>
      <c r="G55">
        <v>4.2540000000000003E-5</v>
      </c>
      <c r="H55">
        <v>1.4889999999999999E-4</v>
      </c>
      <c r="I55">
        <v>3.4650000000000002E-5</v>
      </c>
      <c r="J55">
        <v>1.5870000000000001E-4</v>
      </c>
      <c r="K55">
        <v>6.2910000000000008E-2</v>
      </c>
    </row>
    <row r="56" spans="1:11">
      <c r="A56">
        <v>12110</v>
      </c>
      <c r="B56" t="s">
        <v>512</v>
      </c>
      <c r="C56">
        <v>2.1929999999999999E-4</v>
      </c>
      <c r="D56">
        <v>-0.1057</v>
      </c>
      <c r="E56">
        <v>-3.304E-2</v>
      </c>
      <c r="F56">
        <v>0.1108</v>
      </c>
      <c r="G56">
        <v>-6.088E-5</v>
      </c>
      <c r="H56">
        <v>-2.174E-4</v>
      </c>
      <c r="I56">
        <v>-4.774E-5</v>
      </c>
      <c r="J56">
        <v>2.308E-4</v>
      </c>
      <c r="K56">
        <v>0.1057</v>
      </c>
    </row>
    <row r="57" spans="1:11">
      <c r="A57">
        <v>12110</v>
      </c>
      <c r="B57" t="s">
        <v>513</v>
      </c>
      <c r="C57">
        <v>-8.7280000000000005E-5</v>
      </c>
      <c r="D57">
        <v>-0.35670000000000002</v>
      </c>
      <c r="E57">
        <v>-4.7849999999999998E-4</v>
      </c>
      <c r="F57">
        <v>0.35670000000000002</v>
      </c>
      <c r="G57">
        <v>-6.8769999999999994E-5</v>
      </c>
      <c r="H57">
        <v>-5.0209999999999999E-6</v>
      </c>
      <c r="I57">
        <v>-3.5200000000000002E-6</v>
      </c>
      <c r="J57">
        <v>6.9040000000000003E-5</v>
      </c>
      <c r="K57">
        <v>0.35670000000000002</v>
      </c>
    </row>
    <row r="58" spans="1:11">
      <c r="A58">
        <v>12110</v>
      </c>
      <c r="B58" t="s">
        <v>514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12110</v>
      </c>
      <c r="B59" t="s">
        <v>515</v>
      </c>
      <c r="C59">
        <v>7.2639999999999996E-5</v>
      </c>
      <c r="D59">
        <v>-0.16450000000000001</v>
      </c>
      <c r="E59">
        <v>-3.2969999999999999E-2</v>
      </c>
      <c r="F59">
        <v>0.16769999999999999</v>
      </c>
      <c r="G59">
        <v>-7.2609999999999998E-5</v>
      </c>
      <c r="H59">
        <v>-2.24E-4</v>
      </c>
      <c r="I59">
        <v>-4.905E-5</v>
      </c>
      <c r="J59">
        <v>2.4049999999999999E-4</v>
      </c>
      <c r="K59">
        <v>0.16450000000000001</v>
      </c>
    </row>
    <row r="60" spans="1:11">
      <c r="A60">
        <v>12110</v>
      </c>
      <c r="B60" t="s">
        <v>516</v>
      </c>
      <c r="C60">
        <v>-4.3720000000000002E-5</v>
      </c>
      <c r="D60">
        <v>0.16850000000000001</v>
      </c>
      <c r="E60">
        <v>3.4549999999999997E-2</v>
      </c>
      <c r="F60">
        <v>0.17199999999999999</v>
      </c>
      <c r="G60">
        <v>7.6069999999999995E-5</v>
      </c>
      <c r="H60">
        <v>2.3790000000000001E-4</v>
      </c>
      <c r="I60">
        <v>5.1959999999999997E-5</v>
      </c>
      <c r="J60">
        <v>2.5510000000000002E-4</v>
      </c>
      <c r="K60">
        <v>0.16850000000000001</v>
      </c>
    </row>
    <row r="61" spans="1:11">
      <c r="A61">
        <v>12110</v>
      </c>
      <c r="B61" t="s">
        <v>517</v>
      </c>
      <c r="C61">
        <v>-3.7819999999999998E-4</v>
      </c>
      <c r="D61">
        <v>-0.1079</v>
      </c>
      <c r="E61">
        <v>-1.5190000000000001E-4</v>
      </c>
      <c r="F61">
        <v>0.1079</v>
      </c>
      <c r="G61">
        <v>-2.1060000000000002E-5</v>
      </c>
      <c r="H61">
        <v>1.158E-6</v>
      </c>
      <c r="I61">
        <v>-8.9420000000000005E-7</v>
      </c>
      <c r="J61">
        <v>2.1109999999999999E-5</v>
      </c>
      <c r="K61">
        <v>0.1079</v>
      </c>
    </row>
    <row r="62" spans="1:11">
      <c r="A62">
        <v>12110</v>
      </c>
      <c r="B62" t="s">
        <v>518</v>
      </c>
      <c r="C62">
        <v>-6.3389999999999996E-4</v>
      </c>
      <c r="D62">
        <v>-0.21010000000000001</v>
      </c>
      <c r="E62">
        <v>-7.1099999999999997E-2</v>
      </c>
      <c r="F62">
        <v>0.2218</v>
      </c>
      <c r="G62">
        <v>-4.3970000000000001E-5</v>
      </c>
      <c r="H62">
        <v>1.7080000000000001E-3</v>
      </c>
      <c r="I62">
        <v>1.7600000000000001E-5</v>
      </c>
      <c r="J62">
        <v>1.709E-3</v>
      </c>
      <c r="K62">
        <v>0.21010000000000001</v>
      </c>
    </row>
    <row r="63" spans="1:11">
      <c r="A63">
        <v>12110</v>
      </c>
      <c r="B63" t="s">
        <v>519</v>
      </c>
      <c r="C63">
        <v>-1.5370000000000001E-7</v>
      </c>
      <c r="D63">
        <v>-1.0889999999999999E-3</v>
      </c>
      <c r="E63">
        <v>-1.3970000000000001E-4</v>
      </c>
      <c r="F63">
        <v>1.098E-3</v>
      </c>
      <c r="G63">
        <v>-5.8309999999999997E-7</v>
      </c>
      <c r="H63">
        <v>2.8859999999999998E-7</v>
      </c>
      <c r="I63">
        <v>-1.522E-7</v>
      </c>
      <c r="J63">
        <v>6.6819999999999991E-7</v>
      </c>
      <c r="K63">
        <v>1.0889999999999999E-3</v>
      </c>
    </row>
    <row r="64" spans="1:11">
      <c r="A64">
        <v>12110</v>
      </c>
      <c r="B64" t="s">
        <v>520</v>
      </c>
      <c r="C64">
        <v>1.6550000000000001E-4</v>
      </c>
      <c r="D64">
        <v>-0.73309999999999997</v>
      </c>
      <c r="E64">
        <v>-0.10100000000000001</v>
      </c>
      <c r="F64">
        <v>0.74</v>
      </c>
      <c r="G64">
        <v>-3.8840000000000001E-4</v>
      </c>
      <c r="H64">
        <v>3.2230000000000002E-3</v>
      </c>
      <c r="I64">
        <v>-1.12E-4</v>
      </c>
      <c r="J64">
        <v>3.248E-3</v>
      </c>
      <c r="K64">
        <v>0.73309999999999997</v>
      </c>
    </row>
    <row r="65" spans="1:11">
      <c r="A65">
        <v>12110</v>
      </c>
      <c r="B65" t="s">
        <v>521</v>
      </c>
      <c r="C65">
        <v>-1.3990000000000001E-4</v>
      </c>
      <c r="D65">
        <v>-2.7920000000000001E-6</v>
      </c>
      <c r="E65">
        <v>-2.833E-9</v>
      </c>
      <c r="F65">
        <v>1.3990000000000001E-4</v>
      </c>
      <c r="G65">
        <v>-4.8229999999999998E-10</v>
      </c>
      <c r="H65">
        <v>9.4809999999999997E-7</v>
      </c>
      <c r="I65">
        <v>-4.8909999999999998E-9</v>
      </c>
      <c r="J65">
        <v>9.4809999999999997E-7</v>
      </c>
      <c r="K65">
        <v>1.3990000000000001E-4</v>
      </c>
    </row>
    <row r="66" spans="1:11">
      <c r="A66">
        <v>12110</v>
      </c>
      <c r="B66" t="s">
        <v>522</v>
      </c>
      <c r="C66">
        <v>4.693E-5</v>
      </c>
      <c r="D66">
        <v>-4.5540000000000001E-7</v>
      </c>
      <c r="E66">
        <v>1.614E-9</v>
      </c>
      <c r="F66">
        <v>4.693E-5</v>
      </c>
      <c r="G66">
        <v>-1.6950000000000001E-10</v>
      </c>
      <c r="H66">
        <v>-7.5239999999999999E-7</v>
      </c>
      <c r="I66">
        <v>1.6089999999999999E-9</v>
      </c>
      <c r="J66">
        <v>7.5239999999999999E-7</v>
      </c>
      <c r="K66">
        <v>4.693E-5</v>
      </c>
    </row>
    <row r="67" spans="1:11">
      <c r="A67">
        <v>12110</v>
      </c>
      <c r="B67" t="s">
        <v>523</v>
      </c>
      <c r="C67">
        <v>-7.6739999999999997E-6</v>
      </c>
      <c r="D67">
        <v>3.6289999999999999E-6</v>
      </c>
      <c r="E67">
        <v>-7.0999999999999993E-10</v>
      </c>
      <c r="F67">
        <v>8.4889999999999995E-6</v>
      </c>
      <c r="G67">
        <v>7.9370000000000006E-10</v>
      </c>
      <c r="H67">
        <v>1.609E-6</v>
      </c>
      <c r="I67">
        <v>-2.287E-10</v>
      </c>
      <c r="J67">
        <v>1.609E-6</v>
      </c>
      <c r="K67">
        <v>8.4889999999999995E-6</v>
      </c>
    </row>
    <row r="68" spans="1:11">
      <c r="A68">
        <v>12110</v>
      </c>
      <c r="B68" t="s">
        <v>524</v>
      </c>
      <c r="C68">
        <v>8.0810000000000011E-6</v>
      </c>
      <c r="D68">
        <v>-4.5510000000000001E-6</v>
      </c>
      <c r="E68">
        <v>1.0850000000000001E-9</v>
      </c>
      <c r="F68">
        <v>9.2739999999999996E-6</v>
      </c>
      <c r="G68">
        <v>-1.301E-9</v>
      </c>
      <c r="H68">
        <v>-1.4720000000000001E-6</v>
      </c>
      <c r="I68">
        <v>1.3489999999999999E-10</v>
      </c>
      <c r="J68">
        <v>1.4720000000000001E-6</v>
      </c>
      <c r="K68">
        <v>9.2739999999999996E-6</v>
      </c>
    </row>
    <row r="69" spans="1:11">
      <c r="A69">
        <v>12110</v>
      </c>
      <c r="B69" t="s">
        <v>525</v>
      </c>
      <c r="C69">
        <v>-6.3419999999999996E-6</v>
      </c>
      <c r="D69">
        <v>7.9549999999999992E-6</v>
      </c>
      <c r="E69">
        <v>-4.8389999999999995E-10</v>
      </c>
      <c r="F69">
        <v>1.0169999999999999E-5</v>
      </c>
      <c r="G69">
        <v>1.9399999999999999E-9</v>
      </c>
      <c r="H69">
        <v>2.5150000000000001E-6</v>
      </c>
      <c r="I69">
        <v>-1.5859999999999999E-12</v>
      </c>
      <c r="J69">
        <v>2.5150000000000001E-6</v>
      </c>
      <c r="K69">
        <v>1.0169999999999999E-5</v>
      </c>
    </row>
    <row r="70" spans="1:11">
      <c r="A70">
        <v>12110</v>
      </c>
      <c r="B70" t="s">
        <v>526</v>
      </c>
      <c r="C70">
        <v>2.3360000000000002E-6</v>
      </c>
      <c r="D70">
        <v>-9.5100000000000004E-6</v>
      </c>
      <c r="E70">
        <v>5.0710000000000004E-10</v>
      </c>
      <c r="F70">
        <v>9.7929999999999992E-6</v>
      </c>
      <c r="G70">
        <v>-3.2190000000000002E-9</v>
      </c>
      <c r="H70">
        <v>-2.4250000000000001E-6</v>
      </c>
      <c r="I70">
        <v>-8.9010000000000011E-11</v>
      </c>
      <c r="J70">
        <v>2.4250000000000001E-6</v>
      </c>
      <c r="K70">
        <v>9.7929999999999992E-6</v>
      </c>
    </row>
    <row r="71" spans="1:11">
      <c r="A71">
        <v>12110</v>
      </c>
      <c r="B71" t="s">
        <v>527</v>
      </c>
      <c r="C71">
        <v>-2.1909999999999999E-6</v>
      </c>
      <c r="D71">
        <v>1.978E-5</v>
      </c>
      <c r="E71">
        <v>-2.869E-11</v>
      </c>
      <c r="F71">
        <v>1.9899999999999999E-5</v>
      </c>
      <c r="G71">
        <v>6.7179999999999993E-9</v>
      </c>
      <c r="H71">
        <v>3.8229999999999997E-6</v>
      </c>
      <c r="I71">
        <v>1.041E-9</v>
      </c>
      <c r="J71">
        <v>3.8229999999999997E-6</v>
      </c>
      <c r="K71">
        <v>1.9899999999999999E-5</v>
      </c>
    </row>
    <row r="72" spans="1:11">
      <c r="A72">
        <v>12110</v>
      </c>
      <c r="B72" t="s">
        <v>528</v>
      </c>
      <c r="C72">
        <v>2.108E-6</v>
      </c>
      <c r="D72">
        <v>-2.9609999999999999E-5</v>
      </c>
      <c r="E72">
        <v>2.576E-11</v>
      </c>
      <c r="F72">
        <v>2.9689999999999999E-5</v>
      </c>
      <c r="G72">
        <v>-1.275E-8</v>
      </c>
      <c r="H72">
        <v>-3.755E-6</v>
      </c>
      <c r="I72">
        <v>-3.468E-9</v>
      </c>
      <c r="J72">
        <v>3.755E-6</v>
      </c>
      <c r="K72">
        <v>2.9689999999999999E-5</v>
      </c>
    </row>
    <row r="73" spans="1:11">
      <c r="A73">
        <v>12110</v>
      </c>
      <c r="B73" t="s">
        <v>529</v>
      </c>
      <c r="C73">
        <v>-2.0609999999999998E-6</v>
      </c>
      <c r="D73">
        <v>4.2620000000000002E-5</v>
      </c>
      <c r="E73">
        <v>4.4779999999999999E-10</v>
      </c>
      <c r="F73">
        <v>4.2660000000000002E-5</v>
      </c>
      <c r="G73">
        <v>1.9540000000000002E-8</v>
      </c>
      <c r="H73">
        <v>5.8289999999999996E-6</v>
      </c>
      <c r="I73">
        <v>8.4989999999999993E-10</v>
      </c>
      <c r="J73">
        <v>5.8289999999999996E-6</v>
      </c>
      <c r="K73">
        <v>4.2660000000000002E-5</v>
      </c>
    </row>
    <row r="74" spans="1:11">
      <c r="A74">
        <v>12110</v>
      </c>
      <c r="B74" t="s">
        <v>530</v>
      </c>
      <c r="C74">
        <v>6.1310000000000003E-6</v>
      </c>
      <c r="D74">
        <v>-1.2559999999999999E-4</v>
      </c>
      <c r="E74">
        <v>-4.212E-10</v>
      </c>
      <c r="F74">
        <v>1.2579999999999999E-4</v>
      </c>
      <c r="G74">
        <v>-7.9469999999999996E-8</v>
      </c>
      <c r="H74">
        <v>-5.9220000000000002E-6</v>
      </c>
      <c r="I74">
        <v>-1.474E-8</v>
      </c>
      <c r="J74">
        <v>5.9229999999999999E-6</v>
      </c>
      <c r="K74">
        <v>1.2579999999999999E-4</v>
      </c>
    </row>
    <row r="75" spans="1:11">
      <c r="A75">
        <v>12110</v>
      </c>
      <c r="B75" t="s">
        <v>531</v>
      </c>
      <c r="C75">
        <v>-6.9810000000000006E-6</v>
      </c>
      <c r="D75">
        <v>1.6770000000000001E-4</v>
      </c>
      <c r="E75">
        <v>1.0020000000000001E-9</v>
      </c>
      <c r="F75">
        <v>1.6780000000000001E-4</v>
      </c>
      <c r="G75">
        <v>9.0560000000000012E-8</v>
      </c>
      <c r="H75">
        <v>9.3579999999999992E-6</v>
      </c>
      <c r="I75">
        <v>2.4340000000000002E-8</v>
      </c>
      <c r="J75">
        <v>9.3589999999999997E-6</v>
      </c>
      <c r="K75">
        <v>1.6780000000000001E-4</v>
      </c>
    </row>
    <row r="76" spans="1:11">
      <c r="A76">
        <v>12110</v>
      </c>
      <c r="B76" t="s">
        <v>532</v>
      </c>
      <c r="C76">
        <v>7.4240000000000004E-6</v>
      </c>
      <c r="D76">
        <v>-1.5809999999999999E-4</v>
      </c>
      <c r="E76">
        <v>-6.6629999999999996E-10</v>
      </c>
      <c r="F76">
        <v>1.583E-4</v>
      </c>
      <c r="G76">
        <v>-2.0380000000000001E-7</v>
      </c>
      <c r="H76">
        <v>-7.5220000000000001E-6</v>
      </c>
      <c r="I76">
        <v>1.9849999999999999E-8</v>
      </c>
      <c r="J76">
        <v>7.525E-6</v>
      </c>
      <c r="K76">
        <v>1.583E-4</v>
      </c>
    </row>
    <row r="77" spans="1:11">
      <c r="A77">
        <v>12110</v>
      </c>
      <c r="B77" t="s">
        <v>533</v>
      </c>
      <c r="C77">
        <v>-4.4919999999999997E-5</v>
      </c>
      <c r="D77">
        <v>9.6400000000000001E-4</v>
      </c>
      <c r="E77">
        <v>1.517E-9</v>
      </c>
      <c r="F77">
        <v>9.6500000000000004E-4</v>
      </c>
      <c r="G77">
        <v>7.4150000000000002E-7</v>
      </c>
      <c r="H77">
        <v>1.772E-5</v>
      </c>
      <c r="I77">
        <v>1.4749999999999999E-7</v>
      </c>
      <c r="J77">
        <v>1.774E-5</v>
      </c>
      <c r="K77">
        <v>9.6500000000000004E-4</v>
      </c>
    </row>
    <row r="78" spans="1:11">
      <c r="A78">
        <v>12110</v>
      </c>
      <c r="B78" t="s">
        <v>534</v>
      </c>
      <c r="C78">
        <v>1.372E-4</v>
      </c>
      <c r="D78">
        <v>-2.882E-3</v>
      </c>
      <c r="E78">
        <v>-2.6759999999999999E-9</v>
      </c>
      <c r="F78">
        <v>2.885E-3</v>
      </c>
      <c r="G78">
        <v>-2.0269999999999998E-6</v>
      </c>
      <c r="H78">
        <v>-9.7089999999999997E-6</v>
      </c>
      <c r="I78">
        <v>-1.003E-6</v>
      </c>
      <c r="J78">
        <v>9.9690000000000006E-6</v>
      </c>
      <c r="K78">
        <v>2.885E-3</v>
      </c>
    </row>
    <row r="79" spans="1:11">
      <c r="A79">
        <v>12110</v>
      </c>
      <c r="B79" t="s">
        <v>535</v>
      </c>
      <c r="C79">
        <v>-7.8719999999999998E-2</v>
      </c>
      <c r="D79">
        <v>-10.82</v>
      </c>
      <c r="E79">
        <v>-0.2576</v>
      </c>
      <c r="F79">
        <v>10.82</v>
      </c>
      <c r="G79">
        <v>-2.2950000000000002E-3</v>
      </c>
      <c r="H79">
        <v>7.2519999999999998E-3</v>
      </c>
      <c r="I79">
        <v>-3.2110000000000011E-4</v>
      </c>
      <c r="J79">
        <v>7.613E-3</v>
      </c>
      <c r="K79">
        <v>10.82</v>
      </c>
    </row>
    <row r="80" spans="1:11">
      <c r="A80">
        <v>12110</v>
      </c>
      <c r="B80" t="s">
        <v>536</v>
      </c>
      <c r="C80">
        <v>-7.8670000000000004E-2</v>
      </c>
      <c r="D80">
        <v>-10.47</v>
      </c>
      <c r="E80">
        <v>-0.249</v>
      </c>
      <c r="F80">
        <v>10.48</v>
      </c>
      <c r="G80">
        <v>-2.222E-3</v>
      </c>
      <c r="H80">
        <v>7.0140000000000003E-3</v>
      </c>
      <c r="I80">
        <v>-3.1310000000000002E-4</v>
      </c>
      <c r="J80">
        <v>7.3639999999999999E-3</v>
      </c>
      <c r="K80">
        <v>10.47</v>
      </c>
    </row>
    <row r="81" spans="1:11">
      <c r="A81">
        <v>12110</v>
      </c>
      <c r="B81" t="s">
        <v>537</v>
      </c>
      <c r="C81">
        <v>-4.8320000000000004E-3</v>
      </c>
      <c r="D81">
        <v>-5.7050000000000001</v>
      </c>
      <c r="E81">
        <v>-0.18190000000000001</v>
      </c>
      <c r="F81">
        <v>5.7079999999999993</v>
      </c>
      <c r="G81">
        <v>-1.346E-3</v>
      </c>
      <c r="H81">
        <v>5.1850000000000004E-3</v>
      </c>
      <c r="I81">
        <v>-2.34E-4</v>
      </c>
      <c r="J81">
        <v>5.3619999999999996E-3</v>
      </c>
      <c r="K81">
        <v>5.7050000000000001</v>
      </c>
    </row>
    <row r="82" spans="1:11">
      <c r="A82">
        <v>12110</v>
      </c>
      <c r="B82" t="s">
        <v>538</v>
      </c>
      <c r="C82">
        <v>-4.6020000000000002E-3</v>
      </c>
      <c r="D82">
        <v>-5.4329999999999998</v>
      </c>
      <c r="E82">
        <v>-0.17319999999999999</v>
      </c>
      <c r="F82">
        <v>5.4359999999999999</v>
      </c>
      <c r="G82">
        <v>-1.2819999999999999E-3</v>
      </c>
      <c r="H82">
        <v>4.9380000000000014E-3</v>
      </c>
      <c r="I82">
        <v>-2.229E-4</v>
      </c>
      <c r="J82">
        <v>5.1070000000000004E-3</v>
      </c>
      <c r="K82">
        <v>5.4329999999999998</v>
      </c>
    </row>
    <row r="83" spans="1:11">
      <c r="A83">
        <v>12110</v>
      </c>
      <c r="B83" t="s">
        <v>359</v>
      </c>
      <c r="C83">
        <v>2.686E-5</v>
      </c>
      <c r="D83">
        <v>-0.1255</v>
      </c>
      <c r="E83">
        <v>-5.1009999999999996E-3</v>
      </c>
      <c r="F83">
        <v>0.12559999999999999</v>
      </c>
      <c r="G83">
        <v>-3.2079999999999998E-5</v>
      </c>
      <c r="H83">
        <v>1.526E-4</v>
      </c>
      <c r="I83">
        <v>-7.0489999999999998E-6</v>
      </c>
      <c r="J83">
        <v>1.561E-4</v>
      </c>
      <c r="K83">
        <v>0.1255</v>
      </c>
    </row>
    <row r="84" spans="1:11">
      <c r="A84">
        <v>12110</v>
      </c>
      <c r="B84" t="s">
        <v>360</v>
      </c>
      <c r="C84">
        <v>-7.7950000000000005E-2</v>
      </c>
      <c r="D84">
        <v>-0.49330000000000002</v>
      </c>
      <c r="E84">
        <v>-1.1339999999999999E-2</v>
      </c>
      <c r="F84">
        <v>0.49959999999999999</v>
      </c>
      <c r="G84">
        <v>-1.066E-4</v>
      </c>
      <c r="H84">
        <v>3.3710000000000012E-4</v>
      </c>
      <c r="I84">
        <v>-2.2860000000000001E-5</v>
      </c>
      <c r="J84">
        <v>3.5429999999999999E-4</v>
      </c>
      <c r="K84">
        <v>0.4995</v>
      </c>
    </row>
    <row r="85" spans="1:11">
      <c r="A85">
        <v>12110</v>
      </c>
      <c r="B85" t="s">
        <v>361</v>
      </c>
      <c r="C85">
        <v>1.6119999999999999E-4</v>
      </c>
      <c r="D85">
        <v>-2.9750000000000001</v>
      </c>
      <c r="E85">
        <v>-5.9769999999999997E-2</v>
      </c>
      <c r="F85">
        <v>2.976</v>
      </c>
      <c r="G85">
        <v>-6.2910000000000006E-4</v>
      </c>
      <c r="H85">
        <v>1.7650000000000001E-3</v>
      </c>
      <c r="I85">
        <v>-1.225E-4</v>
      </c>
      <c r="J85">
        <v>1.8779999999999999E-3</v>
      </c>
      <c r="K85">
        <v>2.9750000000000001</v>
      </c>
    </row>
    <row r="86" spans="1:11">
      <c r="A86">
        <v>12110</v>
      </c>
      <c r="B86" t="s">
        <v>362</v>
      </c>
      <c r="C86">
        <v>1.2799999999999999E-4</v>
      </c>
      <c r="D86">
        <v>-2.3620000000000001</v>
      </c>
      <c r="E86">
        <v>-4.7460000000000002E-2</v>
      </c>
      <c r="F86">
        <v>2.363</v>
      </c>
      <c r="G86">
        <v>-4.9950000000000005E-4</v>
      </c>
      <c r="H86">
        <v>1.402E-3</v>
      </c>
      <c r="I86">
        <v>-9.7230000000000003E-5</v>
      </c>
      <c r="J86">
        <v>1.4909999999999999E-3</v>
      </c>
      <c r="K86">
        <v>2.3620000000000001</v>
      </c>
    </row>
    <row r="87" spans="1:11">
      <c r="A87">
        <v>12110</v>
      </c>
      <c r="B87" t="s">
        <v>539</v>
      </c>
      <c r="C87">
        <v>-8.2589999999999997E-2</v>
      </c>
      <c r="D87">
        <v>-9.2989999999999995</v>
      </c>
      <c r="E87">
        <v>-0.2581</v>
      </c>
      <c r="F87">
        <v>9.302999999999999</v>
      </c>
      <c r="G87">
        <v>-2.114E-3</v>
      </c>
      <c r="H87">
        <v>7.4400000000000004E-3</v>
      </c>
      <c r="I87">
        <v>-3.8640000000000001E-4</v>
      </c>
      <c r="J87">
        <v>7.7450000000000001E-3</v>
      </c>
      <c r="K87">
        <v>9.2989999999999995</v>
      </c>
    </row>
    <row r="88" spans="1:11">
      <c r="A88">
        <v>12110</v>
      </c>
      <c r="B88" t="s">
        <v>540</v>
      </c>
      <c r="C88">
        <v>-8.2389999999999991E-2</v>
      </c>
      <c r="D88">
        <v>-8.4139999999999997</v>
      </c>
      <c r="E88">
        <v>-0.23710000000000001</v>
      </c>
      <c r="F88">
        <v>8.4179999999999993</v>
      </c>
      <c r="G88">
        <v>-1.92E-3</v>
      </c>
      <c r="H88">
        <v>6.8300000000000001E-3</v>
      </c>
      <c r="I88">
        <v>-3.5E-4</v>
      </c>
      <c r="J88">
        <v>7.1029999999999999E-3</v>
      </c>
      <c r="K88">
        <v>8.4149999999999991</v>
      </c>
    </row>
    <row r="89" spans="1:11">
      <c r="A89">
        <v>12110</v>
      </c>
      <c r="B89" t="s">
        <v>104</v>
      </c>
      <c r="C89">
        <v>7.7529999999999992</v>
      </c>
      <c r="D89">
        <v>-0.35160000000000002</v>
      </c>
      <c r="E89">
        <v>1.1520000000000001E-2</v>
      </c>
      <c r="F89">
        <v>7.7610000000000001</v>
      </c>
      <c r="G89">
        <v>-4.1369999999999999E-5</v>
      </c>
      <c r="H89">
        <v>-1.4249999999999999E-4</v>
      </c>
      <c r="I89">
        <v>1.7090000000000001E-4</v>
      </c>
      <c r="J89">
        <v>2.263E-4</v>
      </c>
      <c r="K89">
        <v>7.7610000000000001</v>
      </c>
    </row>
    <row r="90" spans="1:11">
      <c r="A90">
        <v>12110</v>
      </c>
      <c r="B90" t="s">
        <v>105</v>
      </c>
      <c r="C90">
        <v>7.7539999999999996</v>
      </c>
      <c r="D90">
        <v>-1.3939999999999999</v>
      </c>
      <c r="E90">
        <v>-1.018E-2</v>
      </c>
      <c r="F90">
        <v>7.8779999999999992</v>
      </c>
      <c r="G90">
        <v>-2.6340000000000001E-4</v>
      </c>
      <c r="H90">
        <v>5.0620000000000005E-4</v>
      </c>
      <c r="I90">
        <v>1.2689999999999999E-4</v>
      </c>
      <c r="J90">
        <v>5.8460000000000001E-4</v>
      </c>
      <c r="K90">
        <v>7.8779999999999992</v>
      </c>
    </row>
    <row r="91" spans="1:11">
      <c r="A91">
        <v>12110</v>
      </c>
      <c r="B91" t="s">
        <v>106</v>
      </c>
      <c r="C91">
        <v>-7.7539999999999996</v>
      </c>
      <c r="D91">
        <v>1.3939999999999999</v>
      </c>
      <c r="E91">
        <v>1.018E-2</v>
      </c>
      <c r="F91">
        <v>7.8779999999999992</v>
      </c>
      <c r="G91">
        <v>2.6340000000000001E-4</v>
      </c>
      <c r="H91">
        <v>-5.0620000000000005E-4</v>
      </c>
      <c r="I91">
        <v>-1.2689999999999999E-4</v>
      </c>
      <c r="J91">
        <v>5.8460000000000001E-4</v>
      </c>
      <c r="K91">
        <v>7.8779999999999992</v>
      </c>
    </row>
    <row r="92" spans="1:11">
      <c r="A92">
        <v>12110</v>
      </c>
      <c r="B92" t="s">
        <v>107</v>
      </c>
      <c r="C92">
        <v>-7.7529999999999992</v>
      </c>
      <c r="D92">
        <v>0.35160000000000002</v>
      </c>
      <c r="E92">
        <v>-1.1520000000000001E-2</v>
      </c>
      <c r="F92">
        <v>7.7610000000000001</v>
      </c>
      <c r="G92">
        <v>4.1369999999999999E-5</v>
      </c>
      <c r="H92">
        <v>1.4249999999999999E-4</v>
      </c>
      <c r="I92">
        <v>-1.7090000000000001E-4</v>
      </c>
      <c r="J92">
        <v>2.263E-4</v>
      </c>
      <c r="K92">
        <v>7.7610000000000001</v>
      </c>
    </row>
    <row r="93" spans="1:11">
      <c r="A93">
        <v>12110</v>
      </c>
      <c r="B93" t="s">
        <v>108</v>
      </c>
      <c r="C93">
        <v>31.67</v>
      </c>
      <c r="D93">
        <v>11.07</v>
      </c>
      <c r="E93">
        <v>3.739E-2</v>
      </c>
      <c r="F93">
        <v>33.549999999999997</v>
      </c>
      <c r="G93">
        <v>2.4870000000000001E-5</v>
      </c>
      <c r="H93">
        <v>-7.4639999999999993E-4</v>
      </c>
      <c r="I93">
        <v>1.08E-3</v>
      </c>
      <c r="J93">
        <v>1.3129999999999999E-3</v>
      </c>
      <c r="K93">
        <v>33.549999999999997</v>
      </c>
    </row>
    <row r="94" spans="1:11">
      <c r="A94">
        <v>12110</v>
      </c>
      <c r="B94" t="s">
        <v>109</v>
      </c>
      <c r="C94">
        <v>31.67</v>
      </c>
      <c r="D94">
        <v>10.029999999999999</v>
      </c>
      <c r="E94">
        <v>1.5679999999999999E-2</v>
      </c>
      <c r="F94">
        <v>33.22</v>
      </c>
      <c r="G94">
        <v>-1.972E-4</v>
      </c>
      <c r="H94">
        <v>-9.7659999999999997E-5</v>
      </c>
      <c r="I94">
        <v>1.036E-3</v>
      </c>
      <c r="J94">
        <v>1.059E-3</v>
      </c>
      <c r="K94">
        <v>33.22</v>
      </c>
    </row>
    <row r="95" spans="1:11">
      <c r="A95">
        <v>12110</v>
      </c>
      <c r="B95" t="s">
        <v>110</v>
      </c>
      <c r="C95">
        <v>-31.67</v>
      </c>
      <c r="D95">
        <v>-9.9339999999999993</v>
      </c>
      <c r="E95">
        <v>-1.5679999999999999E-2</v>
      </c>
      <c r="F95">
        <v>33.19</v>
      </c>
      <c r="G95">
        <v>2.0829999999999999E-4</v>
      </c>
      <c r="H95">
        <v>9.7200000000000004E-5</v>
      </c>
      <c r="I95">
        <v>-1.0300000000000001E-3</v>
      </c>
      <c r="J95">
        <v>1.0549999999999999E-3</v>
      </c>
      <c r="K95">
        <v>33.19</v>
      </c>
    </row>
    <row r="96" spans="1:11">
      <c r="A96">
        <v>12110</v>
      </c>
      <c r="B96" t="s">
        <v>111</v>
      </c>
      <c r="C96">
        <v>-31.67</v>
      </c>
      <c r="D96">
        <v>-10.98</v>
      </c>
      <c r="E96">
        <v>-3.739E-2</v>
      </c>
      <c r="F96">
        <v>33.520000000000003</v>
      </c>
      <c r="G96">
        <v>-1.3720000000000001E-5</v>
      </c>
      <c r="H96">
        <v>7.4589999999999997E-4</v>
      </c>
      <c r="I96">
        <v>-1.0740000000000001E-3</v>
      </c>
      <c r="J96">
        <v>1.3079999999999999E-3</v>
      </c>
      <c r="K96">
        <v>33.520000000000003</v>
      </c>
    </row>
    <row r="97" spans="1:11">
      <c r="A97">
        <v>12110</v>
      </c>
      <c r="B97" t="s">
        <v>112</v>
      </c>
      <c r="C97">
        <v>20.420000000000002</v>
      </c>
      <c r="D97">
        <v>3.8679999999999999</v>
      </c>
      <c r="E97">
        <v>2.214E-2</v>
      </c>
      <c r="F97">
        <v>20.79</v>
      </c>
      <c r="G97">
        <v>-7.5840000000000006E-5</v>
      </c>
      <c r="H97">
        <v>-3.1129999999999998E-4</v>
      </c>
      <c r="I97">
        <v>5.9420000000000002E-4</v>
      </c>
      <c r="J97">
        <v>6.7509999999999998E-4</v>
      </c>
      <c r="K97">
        <v>20.79</v>
      </c>
    </row>
    <row r="98" spans="1:11">
      <c r="A98">
        <v>12110</v>
      </c>
      <c r="B98" t="s">
        <v>113</v>
      </c>
      <c r="C98">
        <v>20.420000000000002</v>
      </c>
      <c r="D98">
        <v>2.8250000000000002</v>
      </c>
      <c r="E98">
        <v>4.303E-4</v>
      </c>
      <c r="F98">
        <v>20.62</v>
      </c>
      <c r="G98">
        <v>-2.9789999999999998E-4</v>
      </c>
      <c r="H98">
        <v>3.3740000000000002E-4</v>
      </c>
      <c r="I98">
        <v>5.5020000000000004E-4</v>
      </c>
      <c r="J98">
        <v>7.1089999999999999E-4</v>
      </c>
      <c r="K98">
        <v>20.62</v>
      </c>
    </row>
    <row r="99" spans="1:11">
      <c r="A99">
        <v>12110</v>
      </c>
      <c r="B99" t="s">
        <v>114</v>
      </c>
      <c r="C99">
        <v>-4.915</v>
      </c>
      <c r="D99">
        <v>-4.5339999999999998</v>
      </c>
      <c r="E99">
        <v>9.0850000000000013E-4</v>
      </c>
      <c r="F99">
        <v>6.6870000000000003</v>
      </c>
      <c r="G99">
        <v>-2.452E-6</v>
      </c>
      <c r="H99">
        <v>2.6149999999999999E-5</v>
      </c>
      <c r="I99">
        <v>-2.5000000000000001E-4</v>
      </c>
      <c r="J99">
        <v>2.5139999999999999E-4</v>
      </c>
      <c r="K99">
        <v>6.6870000000000003</v>
      </c>
    </row>
    <row r="100" spans="1:11">
      <c r="A100">
        <v>12110</v>
      </c>
      <c r="B100" t="s">
        <v>115</v>
      </c>
      <c r="C100">
        <v>-4.915</v>
      </c>
      <c r="D100">
        <v>-5.5760000000000014</v>
      </c>
      <c r="E100">
        <v>-2.0799999999999999E-2</v>
      </c>
      <c r="F100">
        <v>7.4329999999999998</v>
      </c>
      <c r="G100">
        <v>-2.2450000000000001E-4</v>
      </c>
      <c r="H100">
        <v>6.7489999999999998E-4</v>
      </c>
      <c r="I100">
        <v>-2.9389999999999999E-4</v>
      </c>
      <c r="J100">
        <v>7.6960000000000006E-4</v>
      </c>
      <c r="K100">
        <v>7.4329999999999998</v>
      </c>
    </row>
    <row r="101" spans="1:11">
      <c r="A101">
        <v>12110</v>
      </c>
      <c r="B101" t="s">
        <v>117</v>
      </c>
      <c r="C101">
        <v>5.18</v>
      </c>
      <c r="D101">
        <v>-0.2346</v>
      </c>
      <c r="E101">
        <v>7.7099999999999998E-3</v>
      </c>
      <c r="F101">
        <v>5.1859999999999999</v>
      </c>
      <c r="G101">
        <v>-2.7569999999999999E-5</v>
      </c>
      <c r="H101">
        <v>-9.5539999999999997E-5</v>
      </c>
      <c r="I101">
        <v>1.142E-4</v>
      </c>
      <c r="J101">
        <v>1.5139999999999999E-4</v>
      </c>
      <c r="K101">
        <v>5.1859999999999999</v>
      </c>
    </row>
    <row r="102" spans="1:11">
      <c r="A102">
        <v>12110</v>
      </c>
      <c r="B102" t="s">
        <v>118</v>
      </c>
      <c r="C102">
        <v>5.18</v>
      </c>
      <c r="D102">
        <v>-0.93220000000000003</v>
      </c>
      <c r="E102">
        <v>-6.816E-3</v>
      </c>
      <c r="F102">
        <v>5.2629999999999999</v>
      </c>
      <c r="G102">
        <v>-1.762E-4</v>
      </c>
      <c r="H102">
        <v>3.3859999999999999E-4</v>
      </c>
      <c r="I102">
        <v>8.475E-5</v>
      </c>
      <c r="J102">
        <v>3.9100000000000002E-4</v>
      </c>
      <c r="K102">
        <v>5.2629999999999999</v>
      </c>
    </row>
    <row r="103" spans="1:11">
      <c r="A103">
        <v>12110</v>
      </c>
      <c r="B103" t="s">
        <v>119</v>
      </c>
      <c r="C103">
        <v>-5.18</v>
      </c>
      <c r="D103">
        <v>0.93220000000000003</v>
      </c>
      <c r="E103">
        <v>6.816E-3</v>
      </c>
      <c r="F103">
        <v>5.2629999999999999</v>
      </c>
      <c r="G103">
        <v>1.762E-4</v>
      </c>
      <c r="H103">
        <v>-3.3859999999999999E-4</v>
      </c>
      <c r="I103">
        <v>-8.475E-5</v>
      </c>
      <c r="J103">
        <v>3.9100000000000002E-4</v>
      </c>
      <c r="K103">
        <v>5.2629999999999999</v>
      </c>
    </row>
    <row r="104" spans="1:11">
      <c r="A104">
        <v>12110</v>
      </c>
      <c r="B104" t="s">
        <v>120</v>
      </c>
      <c r="C104">
        <v>-5.18</v>
      </c>
      <c r="D104">
        <v>0.2346</v>
      </c>
      <c r="E104">
        <v>-7.7099999999999998E-3</v>
      </c>
      <c r="F104">
        <v>5.1859999999999999</v>
      </c>
      <c r="G104">
        <v>2.7569999999999999E-5</v>
      </c>
      <c r="H104">
        <v>9.5539999999999997E-5</v>
      </c>
      <c r="I104">
        <v>-1.142E-4</v>
      </c>
      <c r="J104">
        <v>1.5139999999999999E-4</v>
      </c>
      <c r="K104">
        <v>5.1859999999999999</v>
      </c>
    </row>
    <row r="105" spans="1:11">
      <c r="A105">
        <v>12110</v>
      </c>
      <c r="B105" t="s">
        <v>121</v>
      </c>
      <c r="C105">
        <v>21.14</v>
      </c>
      <c r="D105">
        <v>7.3920000000000003</v>
      </c>
      <c r="E105">
        <v>2.4979999999999999E-2</v>
      </c>
      <c r="F105">
        <v>22.4</v>
      </c>
      <c r="G105">
        <v>1.6730000000000001E-5</v>
      </c>
      <c r="H105">
        <v>-4.9880000000000009E-4</v>
      </c>
      <c r="I105">
        <v>7.2120000000000007E-4</v>
      </c>
      <c r="J105">
        <v>8.7699999999999996E-4</v>
      </c>
      <c r="K105">
        <v>22.4</v>
      </c>
    </row>
    <row r="106" spans="1:11">
      <c r="A106">
        <v>12110</v>
      </c>
      <c r="B106" t="s">
        <v>122</v>
      </c>
      <c r="C106">
        <v>21.14</v>
      </c>
      <c r="D106">
        <v>6.694</v>
      </c>
      <c r="E106">
        <v>1.0449999999999999E-2</v>
      </c>
      <c r="F106">
        <v>22.18</v>
      </c>
      <c r="G106">
        <v>-1.3190000000000001E-4</v>
      </c>
      <c r="H106">
        <v>-6.4640000000000005E-5</v>
      </c>
      <c r="I106">
        <v>6.917999999999999E-4</v>
      </c>
      <c r="J106">
        <v>7.0720000000000006E-4</v>
      </c>
      <c r="K106">
        <v>22.18</v>
      </c>
    </row>
    <row r="107" spans="1:11">
      <c r="A107">
        <v>12110</v>
      </c>
      <c r="B107" t="s">
        <v>123</v>
      </c>
      <c r="C107">
        <v>-21.14</v>
      </c>
      <c r="D107">
        <v>-6.6320000000000006</v>
      </c>
      <c r="E107">
        <v>-1.0449999999999999E-2</v>
      </c>
      <c r="F107">
        <v>22.16</v>
      </c>
      <c r="G107">
        <v>1.394E-4</v>
      </c>
      <c r="H107">
        <v>6.4330000000000002E-5</v>
      </c>
      <c r="I107">
        <v>-6.8760000000000002E-4</v>
      </c>
      <c r="J107">
        <v>7.0449999999999994E-4</v>
      </c>
      <c r="K107">
        <v>22.16</v>
      </c>
    </row>
    <row r="108" spans="1:11">
      <c r="A108">
        <v>12110</v>
      </c>
      <c r="B108" t="s">
        <v>124</v>
      </c>
      <c r="C108">
        <v>-21.14</v>
      </c>
      <c r="D108">
        <v>-7.3289999999999997</v>
      </c>
      <c r="E108">
        <v>-2.4979999999999999E-2</v>
      </c>
      <c r="F108">
        <v>22.38</v>
      </c>
      <c r="G108">
        <v>-9.217E-6</v>
      </c>
      <c r="H108">
        <v>4.9850000000000003E-4</v>
      </c>
      <c r="I108">
        <v>-7.1699999999999997E-4</v>
      </c>
      <c r="J108">
        <v>8.7329999999999992E-4</v>
      </c>
      <c r="K108">
        <v>22.38</v>
      </c>
    </row>
    <row r="109" spans="1:11">
      <c r="A109">
        <v>12110</v>
      </c>
      <c r="B109" t="s">
        <v>125</v>
      </c>
      <c r="C109">
        <v>13.64</v>
      </c>
      <c r="D109">
        <v>2.5830000000000002</v>
      </c>
      <c r="E109">
        <v>1.4800000000000001E-2</v>
      </c>
      <c r="F109">
        <v>13.88</v>
      </c>
      <c r="G109">
        <v>-5.0590000000000002E-5</v>
      </c>
      <c r="H109">
        <v>-2.0819999999999999E-4</v>
      </c>
      <c r="I109">
        <v>3.968E-4</v>
      </c>
      <c r="J109">
        <v>4.5090000000000001E-4</v>
      </c>
      <c r="K109">
        <v>13.88</v>
      </c>
    </row>
    <row r="110" spans="1:11">
      <c r="A110">
        <v>12110</v>
      </c>
      <c r="B110" t="s">
        <v>126</v>
      </c>
      <c r="C110">
        <v>13.64</v>
      </c>
      <c r="D110">
        <v>1.885</v>
      </c>
      <c r="E110">
        <v>2.7050000000000002E-4</v>
      </c>
      <c r="F110">
        <v>13.77</v>
      </c>
      <c r="G110">
        <v>-1.9919999999999999E-4</v>
      </c>
      <c r="H110">
        <v>2.2589999999999999E-4</v>
      </c>
      <c r="I110">
        <v>3.6729999999999998E-4</v>
      </c>
      <c r="J110">
        <v>4.75E-4</v>
      </c>
      <c r="K110">
        <v>13.77</v>
      </c>
    </row>
    <row r="111" spans="1:11">
      <c r="A111">
        <v>12110</v>
      </c>
      <c r="B111" t="s">
        <v>127</v>
      </c>
      <c r="C111">
        <v>-3.2759999999999998</v>
      </c>
      <c r="D111">
        <v>-3.0270000000000001</v>
      </c>
      <c r="E111">
        <v>6.2310000000000002E-4</v>
      </c>
      <c r="F111">
        <v>4.4610000000000003</v>
      </c>
      <c r="G111">
        <v>-1.5349999999999999E-6</v>
      </c>
      <c r="H111">
        <v>1.7010000000000001E-5</v>
      </c>
      <c r="I111">
        <v>-1.6670000000000001E-4</v>
      </c>
      <c r="J111">
        <v>1.6760000000000001E-4</v>
      </c>
      <c r="K111">
        <v>4.4610000000000003</v>
      </c>
    </row>
    <row r="112" spans="1:11">
      <c r="A112">
        <v>12110</v>
      </c>
      <c r="B112" t="s">
        <v>128</v>
      </c>
      <c r="C112">
        <v>-3.2759999999999998</v>
      </c>
      <c r="D112">
        <v>-3.7240000000000002</v>
      </c>
      <c r="E112">
        <v>-1.3899999999999999E-2</v>
      </c>
      <c r="F112">
        <v>4.9610000000000003</v>
      </c>
      <c r="G112">
        <v>-1.5009999999999999E-4</v>
      </c>
      <c r="H112">
        <v>4.5110000000000001E-4</v>
      </c>
      <c r="I112">
        <v>-1.962E-4</v>
      </c>
      <c r="J112">
        <v>5.1429999999999998E-4</v>
      </c>
      <c r="K112">
        <v>4.96</v>
      </c>
    </row>
    <row r="113" spans="1:11">
      <c r="A113">
        <v>12110</v>
      </c>
      <c r="B113" t="s">
        <v>130</v>
      </c>
      <c r="C113">
        <v>7.6249999999999997E-5</v>
      </c>
      <c r="D113">
        <v>13.17</v>
      </c>
      <c r="E113">
        <v>-1.473E-7</v>
      </c>
      <c r="F113">
        <v>13.17</v>
      </c>
      <c r="G113">
        <v>-2.6939999999999999E-4</v>
      </c>
      <c r="H113">
        <v>6.5450000000000005E-5</v>
      </c>
      <c r="I113">
        <v>7.2099999999999996E-6</v>
      </c>
      <c r="J113">
        <v>2.7740000000000002E-4</v>
      </c>
      <c r="K113">
        <v>13.17</v>
      </c>
    </row>
    <row r="114" spans="1:11">
      <c r="A114">
        <v>12110</v>
      </c>
      <c r="B114" t="s">
        <v>131</v>
      </c>
      <c r="C114">
        <v>-6.9529999999999993E-5</v>
      </c>
      <c r="D114">
        <v>-12.01</v>
      </c>
      <c r="E114">
        <v>1.343E-7</v>
      </c>
      <c r="F114">
        <v>12.01</v>
      </c>
      <c r="G114">
        <v>2.4570000000000001E-4</v>
      </c>
      <c r="H114">
        <v>-5.9670000000000003E-5</v>
      </c>
      <c r="I114">
        <v>-6.5740000000000001E-6</v>
      </c>
      <c r="J114">
        <v>2.5290000000000002E-4</v>
      </c>
      <c r="K114">
        <v>12.01</v>
      </c>
    </row>
    <row r="115" spans="1:11">
      <c r="A115">
        <v>12110</v>
      </c>
      <c r="B115" t="s">
        <v>132</v>
      </c>
      <c r="C115">
        <v>1.7650000000000001E-4</v>
      </c>
      <c r="D115">
        <v>-1.2390000000000001</v>
      </c>
      <c r="E115">
        <v>2.664E-7</v>
      </c>
      <c r="F115">
        <v>1.2390000000000001</v>
      </c>
      <c r="G115">
        <v>-4.5550000000000001E-4</v>
      </c>
      <c r="H115">
        <v>-5.4299999999999998E-5</v>
      </c>
      <c r="I115">
        <v>-7.3640000000000006E-5</v>
      </c>
      <c r="J115">
        <v>4.6460000000000002E-4</v>
      </c>
      <c r="K115">
        <v>1.2390000000000001</v>
      </c>
    </row>
    <row r="116" spans="1:11">
      <c r="A116">
        <v>12110</v>
      </c>
      <c r="B116" t="s">
        <v>133</v>
      </c>
      <c r="C116">
        <v>-4.4119999999999999E-4</v>
      </c>
      <c r="D116">
        <v>3.0979999999999999</v>
      </c>
      <c r="E116">
        <v>-6.6599999999999996E-7</v>
      </c>
      <c r="F116">
        <v>3.0979999999999999</v>
      </c>
      <c r="G116">
        <v>1.139E-3</v>
      </c>
      <c r="H116">
        <v>1.3569999999999999E-4</v>
      </c>
      <c r="I116">
        <v>1.841E-4</v>
      </c>
      <c r="J116">
        <v>1.1609999999999999E-3</v>
      </c>
      <c r="K116">
        <v>3.0979999999999999</v>
      </c>
    </row>
    <row r="117" spans="1:11">
      <c r="A117">
        <v>12110</v>
      </c>
      <c r="B117" t="s">
        <v>134</v>
      </c>
      <c r="C117">
        <v>4.1359999999999997E-5</v>
      </c>
      <c r="D117">
        <v>2.8639999999999999E-2</v>
      </c>
      <c r="E117">
        <v>2.3510000000000001E-7</v>
      </c>
      <c r="F117">
        <v>2.8639999999999999E-2</v>
      </c>
      <c r="G117">
        <v>1.271E-5</v>
      </c>
      <c r="H117">
        <v>-2.5329999999999998E-4</v>
      </c>
      <c r="I117">
        <v>6.3779999999999998E-6</v>
      </c>
      <c r="J117">
        <v>2.5369999999999999E-4</v>
      </c>
      <c r="K117">
        <v>2.8639999999999999E-2</v>
      </c>
    </row>
    <row r="118" spans="1:11">
      <c r="A118">
        <v>12110</v>
      </c>
      <c r="B118" t="s">
        <v>135</v>
      </c>
      <c r="C118">
        <v>-4.1359999999999997E-5</v>
      </c>
      <c r="D118">
        <v>-2.8639999999999999E-2</v>
      </c>
      <c r="E118">
        <v>-2.3510000000000001E-7</v>
      </c>
      <c r="F118">
        <v>2.8639999999999999E-2</v>
      </c>
      <c r="G118">
        <v>-1.271E-5</v>
      </c>
      <c r="H118">
        <v>2.5329999999999998E-4</v>
      </c>
      <c r="I118">
        <v>-6.3779999999999998E-6</v>
      </c>
      <c r="J118">
        <v>2.5369999999999999E-4</v>
      </c>
      <c r="K118">
        <v>2.8639999999999999E-2</v>
      </c>
    </row>
    <row r="119" spans="1:11">
      <c r="A119">
        <v>12110</v>
      </c>
      <c r="B119" t="s">
        <v>136</v>
      </c>
      <c r="C119">
        <v>5.4330000000000003E-2</v>
      </c>
      <c r="D119">
        <v>3.9389999999999998E-3</v>
      </c>
      <c r="E119">
        <v>3.9279999999999998E-8</v>
      </c>
      <c r="F119">
        <v>5.4469999999999998E-2</v>
      </c>
      <c r="G119">
        <v>-2.1780000000000002E-5</v>
      </c>
      <c r="H119">
        <v>-1.583E-4</v>
      </c>
      <c r="I119">
        <v>8.6400000000000003E-6</v>
      </c>
      <c r="J119">
        <v>1.6009999999999999E-4</v>
      </c>
      <c r="K119">
        <v>5.4469999999999998E-2</v>
      </c>
    </row>
    <row r="120" spans="1:11">
      <c r="A120">
        <v>12110</v>
      </c>
      <c r="B120" t="s">
        <v>137</v>
      </c>
      <c r="C120">
        <v>-5.4330000000000003E-2</v>
      </c>
      <c r="D120">
        <v>-3.9389999999999998E-3</v>
      </c>
      <c r="E120">
        <v>-3.9279999999999998E-8</v>
      </c>
      <c r="F120">
        <v>5.4469999999999998E-2</v>
      </c>
      <c r="G120">
        <v>2.1780000000000002E-5</v>
      </c>
      <c r="H120">
        <v>1.583E-4</v>
      </c>
      <c r="I120">
        <v>-8.6400000000000003E-6</v>
      </c>
      <c r="J120">
        <v>1.6009999999999999E-4</v>
      </c>
      <c r="K120">
        <v>5.4469999999999998E-2</v>
      </c>
    </row>
    <row r="121" spans="1:11">
      <c r="A121">
        <v>12110</v>
      </c>
      <c r="B121" t="s">
        <v>138</v>
      </c>
      <c r="C121">
        <v>-5.4300000000000001E-2</v>
      </c>
      <c r="D121">
        <v>4.5360000000000001E-3</v>
      </c>
      <c r="E121">
        <v>1.0509999999999999E-7</v>
      </c>
      <c r="F121">
        <v>5.4489999999999997E-2</v>
      </c>
      <c r="G121">
        <v>2.069E-5</v>
      </c>
      <c r="H121">
        <v>-1.604E-4</v>
      </c>
      <c r="I121">
        <v>-9.6879999999999994E-6</v>
      </c>
      <c r="J121">
        <v>1.6210000000000001E-4</v>
      </c>
      <c r="K121">
        <v>5.4489999999999997E-2</v>
      </c>
    </row>
    <row r="122" spans="1:11">
      <c r="A122">
        <v>12110</v>
      </c>
      <c r="B122" t="s">
        <v>139</v>
      </c>
      <c r="C122">
        <v>5.4300000000000001E-2</v>
      </c>
      <c r="D122">
        <v>-4.5360000000000001E-3</v>
      </c>
      <c r="E122">
        <v>-1.0509999999999999E-7</v>
      </c>
      <c r="F122">
        <v>5.4489999999999997E-2</v>
      </c>
      <c r="G122">
        <v>-2.069E-5</v>
      </c>
      <c r="H122">
        <v>1.604E-4</v>
      </c>
      <c r="I122">
        <v>9.6879999999999994E-6</v>
      </c>
      <c r="J122">
        <v>1.6210000000000001E-4</v>
      </c>
      <c r="K122">
        <v>5.4489999999999997E-2</v>
      </c>
    </row>
    <row r="123" spans="1:11">
      <c r="A123">
        <v>12110</v>
      </c>
      <c r="B123" t="s">
        <v>140</v>
      </c>
      <c r="C123">
        <v>-4.9639999999999994E-6</v>
      </c>
      <c r="D123">
        <v>2.2910000000000001E-3</v>
      </c>
      <c r="E123">
        <v>-4.4260000000000002E-9</v>
      </c>
      <c r="F123">
        <v>2.2910000000000001E-3</v>
      </c>
      <c r="G123">
        <v>1.813E-6</v>
      </c>
      <c r="H123">
        <v>-5.0609999999999998E-5</v>
      </c>
      <c r="I123">
        <v>1.209E-6</v>
      </c>
      <c r="J123">
        <v>5.0659999999999999E-5</v>
      </c>
      <c r="K123">
        <v>2.2910000000000001E-3</v>
      </c>
    </row>
    <row r="124" spans="1:11">
      <c r="A124">
        <v>12110</v>
      </c>
      <c r="B124" t="s">
        <v>141</v>
      </c>
      <c r="C124">
        <v>4.9639999999999994E-6</v>
      </c>
      <c r="D124">
        <v>-2.2910000000000001E-3</v>
      </c>
      <c r="E124">
        <v>4.4260000000000002E-9</v>
      </c>
      <c r="F124">
        <v>2.2910000000000001E-3</v>
      </c>
      <c r="G124">
        <v>-1.813E-6</v>
      </c>
      <c r="H124">
        <v>5.0609999999999998E-5</v>
      </c>
      <c r="I124">
        <v>-1.209E-6</v>
      </c>
      <c r="J124">
        <v>5.0659999999999999E-5</v>
      </c>
      <c r="K124">
        <v>2.2910000000000001E-3</v>
      </c>
    </row>
    <row r="125" spans="1:11">
      <c r="A125">
        <v>12110</v>
      </c>
      <c r="B125" t="s">
        <v>142</v>
      </c>
      <c r="C125">
        <v>-8.386000000000001</v>
      </c>
      <c r="D125">
        <v>-0.876</v>
      </c>
      <c r="E125">
        <v>-3.4589999999999999E-5</v>
      </c>
      <c r="F125">
        <v>8.4310000000000009</v>
      </c>
      <c r="G125">
        <v>5.7790000000000001E-5</v>
      </c>
      <c r="H125">
        <v>2.3340000000000001E-4</v>
      </c>
      <c r="I125">
        <v>-2.2130000000000001E-4</v>
      </c>
      <c r="J125">
        <v>3.2679999999999997E-4</v>
      </c>
      <c r="K125">
        <v>8.4310000000000009</v>
      </c>
    </row>
    <row r="126" spans="1:11">
      <c r="A126">
        <v>12110</v>
      </c>
      <c r="B126" t="s">
        <v>143</v>
      </c>
      <c r="C126">
        <v>8.5510000000000002</v>
      </c>
      <c r="D126">
        <v>-0.88129999999999997</v>
      </c>
      <c r="E126">
        <v>-8.9559999999999989E-8</v>
      </c>
      <c r="F126">
        <v>8.5970000000000013</v>
      </c>
      <c r="G126">
        <v>-4.3099999999999997E-5</v>
      </c>
      <c r="H126">
        <v>5.6979999999999986E-6</v>
      </c>
      <c r="I126">
        <v>2.6239999999999998E-4</v>
      </c>
      <c r="J126">
        <v>2.6600000000000001E-4</v>
      </c>
      <c r="K126">
        <v>8.5970000000000013</v>
      </c>
    </row>
    <row r="127" spans="1:11">
      <c r="A127">
        <v>12110</v>
      </c>
      <c r="B127" t="s">
        <v>144</v>
      </c>
      <c r="C127">
        <v>-7.4300000000000004E-5</v>
      </c>
      <c r="D127">
        <v>-2.5420000000000002E-2</v>
      </c>
      <c r="E127">
        <v>-4.3319999999999999E-7</v>
      </c>
      <c r="F127">
        <v>2.5420000000000002E-2</v>
      </c>
      <c r="G127">
        <v>3.2600000000000001E-6</v>
      </c>
      <c r="H127">
        <v>9.5629999999999988E-4</v>
      </c>
      <c r="I127">
        <v>3.1439999999999999E-6</v>
      </c>
      <c r="J127">
        <v>9.5629999999999988E-4</v>
      </c>
      <c r="K127">
        <v>2.5420000000000002E-2</v>
      </c>
    </row>
    <row r="128" spans="1:11">
      <c r="A128">
        <v>12110</v>
      </c>
      <c r="B128" t="s">
        <v>145</v>
      </c>
      <c r="C128">
        <v>7.4300000000000004E-5</v>
      </c>
      <c r="D128">
        <v>2.5420000000000002E-2</v>
      </c>
      <c r="E128">
        <v>4.3319999999999999E-7</v>
      </c>
      <c r="F128">
        <v>2.5420000000000002E-2</v>
      </c>
      <c r="G128">
        <v>-3.2600000000000001E-6</v>
      </c>
      <c r="H128">
        <v>-9.5629999999999988E-4</v>
      </c>
      <c r="I128">
        <v>-3.1439999999999999E-6</v>
      </c>
      <c r="J128">
        <v>9.5629999999999988E-4</v>
      </c>
      <c r="K128">
        <v>2.5420000000000002E-2</v>
      </c>
    </row>
    <row r="129" spans="1:11">
      <c r="A129">
        <v>12110</v>
      </c>
      <c r="B129" t="s">
        <v>146</v>
      </c>
      <c r="C129">
        <v>1.618E-4</v>
      </c>
      <c r="D129">
        <v>3.3410000000000002</v>
      </c>
      <c r="E129">
        <v>-2.03E-8</v>
      </c>
      <c r="F129">
        <v>3.3410000000000002</v>
      </c>
      <c r="G129">
        <v>-5.6249999999999996E-4</v>
      </c>
      <c r="H129">
        <v>2.22E-4</v>
      </c>
      <c r="I129">
        <v>-7.7490000000000005E-5</v>
      </c>
      <c r="J129">
        <v>6.0970000000000002E-4</v>
      </c>
      <c r="K129">
        <v>3.3410000000000002</v>
      </c>
    </row>
    <row r="130" spans="1:11">
      <c r="A130">
        <v>12110</v>
      </c>
      <c r="B130" t="s">
        <v>147</v>
      </c>
      <c r="C130">
        <v>-4.2420000000000001E-4</v>
      </c>
      <c r="D130">
        <v>-1.0760000000000001</v>
      </c>
      <c r="E130">
        <v>-3.8389999999999999E-7</v>
      </c>
      <c r="F130">
        <v>1.0760000000000001</v>
      </c>
      <c r="G130">
        <v>1.237E-3</v>
      </c>
      <c r="H130">
        <v>-1.3850000000000001E-4</v>
      </c>
      <c r="I130">
        <v>1.8819999999999999E-4</v>
      </c>
      <c r="J130">
        <v>1.2589999999999999E-3</v>
      </c>
      <c r="K130">
        <v>1.0760000000000001</v>
      </c>
    </row>
    <row r="131" spans="1:11">
      <c r="A131">
        <v>12110</v>
      </c>
      <c r="B131" t="s">
        <v>148</v>
      </c>
      <c r="C131">
        <v>1.7760000000000001E-4</v>
      </c>
      <c r="D131">
        <v>12.22</v>
      </c>
      <c r="E131">
        <v>-1.2389999999999999E-7</v>
      </c>
      <c r="F131">
        <v>12.22</v>
      </c>
      <c r="G131">
        <v>-6.2060000000000001E-4</v>
      </c>
      <c r="H131">
        <v>2.1469999999999999E-4</v>
      </c>
      <c r="I131">
        <v>-5.2800000000000003E-5</v>
      </c>
      <c r="J131">
        <v>6.5879999999999997E-4</v>
      </c>
      <c r="K131">
        <v>12.22</v>
      </c>
    </row>
    <row r="132" spans="1:11">
      <c r="A132">
        <v>12110</v>
      </c>
      <c r="B132" t="s">
        <v>149</v>
      </c>
      <c r="C132">
        <v>-3.6939999999999998E-4</v>
      </c>
      <c r="D132">
        <v>-9.6620000000000008</v>
      </c>
      <c r="E132">
        <v>-1.888E-7</v>
      </c>
      <c r="F132">
        <v>9.6620000000000008</v>
      </c>
      <c r="G132">
        <v>1.109E-3</v>
      </c>
      <c r="H132">
        <v>-1.4789999999999999E-4</v>
      </c>
      <c r="I132">
        <v>1.3630000000000001E-4</v>
      </c>
      <c r="J132">
        <v>1.127E-3</v>
      </c>
      <c r="K132">
        <v>9.6620000000000008</v>
      </c>
    </row>
    <row r="133" spans="1:11">
      <c r="A133">
        <v>12110</v>
      </c>
      <c r="B133" t="s">
        <v>150</v>
      </c>
      <c r="C133">
        <v>1.6009999999999999E-4</v>
      </c>
      <c r="D133">
        <v>3.3420000000000001</v>
      </c>
      <c r="E133">
        <v>-2.185E-8</v>
      </c>
      <c r="F133">
        <v>3.3420000000000001</v>
      </c>
      <c r="G133">
        <v>-5.6189999999999994E-4</v>
      </c>
      <c r="H133">
        <v>2.042E-4</v>
      </c>
      <c r="I133">
        <v>-7.7070000000000006E-5</v>
      </c>
      <c r="J133">
        <v>6.0279999999999991E-4</v>
      </c>
      <c r="K133">
        <v>3.3420000000000001</v>
      </c>
    </row>
    <row r="134" spans="1:11">
      <c r="A134">
        <v>12110</v>
      </c>
      <c r="B134" t="s">
        <v>151</v>
      </c>
      <c r="C134">
        <v>-4.2250000000000002E-4</v>
      </c>
      <c r="D134">
        <v>-1.077</v>
      </c>
      <c r="E134">
        <v>-3.8229999999999998E-7</v>
      </c>
      <c r="F134">
        <v>1.077</v>
      </c>
      <c r="G134">
        <v>1.237E-3</v>
      </c>
      <c r="H134">
        <v>-1.208E-4</v>
      </c>
      <c r="I134">
        <v>1.8770000000000001E-4</v>
      </c>
      <c r="J134">
        <v>1.2570000000000001E-3</v>
      </c>
      <c r="K134">
        <v>1.077</v>
      </c>
    </row>
    <row r="135" spans="1:11">
      <c r="A135">
        <v>12110</v>
      </c>
      <c r="B135" t="s">
        <v>152</v>
      </c>
      <c r="C135">
        <v>1.7259999999999999E-4</v>
      </c>
      <c r="D135">
        <v>12.22</v>
      </c>
      <c r="E135">
        <v>-1.283E-7</v>
      </c>
      <c r="F135">
        <v>12.22</v>
      </c>
      <c r="G135">
        <v>-6.1879999999999997E-4</v>
      </c>
      <c r="H135">
        <v>1.641E-4</v>
      </c>
      <c r="I135">
        <v>-5.1589999999999999E-5</v>
      </c>
      <c r="J135">
        <v>6.4220000000000011E-4</v>
      </c>
      <c r="K135">
        <v>12.22</v>
      </c>
    </row>
    <row r="136" spans="1:11">
      <c r="A136">
        <v>12110</v>
      </c>
      <c r="B136" t="s">
        <v>153</v>
      </c>
      <c r="C136">
        <v>-3.6450000000000002E-4</v>
      </c>
      <c r="D136">
        <v>-9.6639999999999997</v>
      </c>
      <c r="E136">
        <v>-1.8440000000000001E-7</v>
      </c>
      <c r="F136">
        <v>9.6639999999999997</v>
      </c>
      <c r="G136">
        <v>1.1069999999999999E-3</v>
      </c>
      <c r="H136">
        <v>-9.7269999999999995E-5</v>
      </c>
      <c r="I136">
        <v>1.351E-4</v>
      </c>
      <c r="J136">
        <v>1.1199999999999999E-3</v>
      </c>
      <c r="K136">
        <v>9.6639999999999997</v>
      </c>
    </row>
    <row r="137" spans="1:11">
      <c r="A137">
        <v>12110</v>
      </c>
      <c r="B137" t="s">
        <v>154</v>
      </c>
      <c r="C137">
        <v>1.3410000000000001E-4</v>
      </c>
      <c r="D137">
        <v>3.3330000000000002</v>
      </c>
      <c r="E137">
        <v>-1.7350000000000001E-7</v>
      </c>
      <c r="F137">
        <v>3.3330000000000002</v>
      </c>
      <c r="G137">
        <v>-5.6070000000000002E-4</v>
      </c>
      <c r="H137">
        <v>5.3899999999999998E-4</v>
      </c>
      <c r="I137">
        <v>-7.5970000000000006E-5</v>
      </c>
      <c r="J137">
        <v>7.8150000000000008E-4</v>
      </c>
      <c r="K137">
        <v>3.3330000000000002</v>
      </c>
    </row>
    <row r="138" spans="1:11">
      <c r="A138">
        <v>12110</v>
      </c>
      <c r="B138" t="s">
        <v>155</v>
      </c>
      <c r="C138">
        <v>-3.9649999999999999E-4</v>
      </c>
      <c r="D138">
        <v>-1.0680000000000001</v>
      </c>
      <c r="E138">
        <v>-2.3069999999999999E-7</v>
      </c>
      <c r="F138">
        <v>1.0680000000000001</v>
      </c>
      <c r="G138">
        <v>1.2359999999999999E-3</v>
      </c>
      <c r="H138">
        <v>-4.5550000000000001E-4</v>
      </c>
      <c r="I138">
        <v>1.8660000000000001E-4</v>
      </c>
      <c r="J138">
        <v>1.33E-3</v>
      </c>
      <c r="K138">
        <v>1.0680000000000001</v>
      </c>
    </row>
    <row r="139" spans="1:11">
      <c r="A139">
        <v>12110</v>
      </c>
      <c r="B139" t="s">
        <v>156</v>
      </c>
      <c r="C139">
        <v>1.3579999999999999E-4</v>
      </c>
      <c r="D139">
        <v>3.3319999999999999</v>
      </c>
      <c r="E139">
        <v>-1.719E-7</v>
      </c>
      <c r="F139">
        <v>3.3319999999999999</v>
      </c>
      <c r="G139">
        <v>-5.6139999999999998E-4</v>
      </c>
      <c r="H139">
        <v>5.5670000000000003E-4</v>
      </c>
      <c r="I139">
        <v>-7.6390000000000006E-5</v>
      </c>
      <c r="J139">
        <v>7.9429999999999995E-4</v>
      </c>
      <c r="K139">
        <v>3.3319999999999999</v>
      </c>
    </row>
    <row r="140" spans="1:11">
      <c r="A140">
        <v>12110</v>
      </c>
      <c r="B140" t="s">
        <v>157</v>
      </c>
      <c r="C140">
        <v>-3.9819999999999998E-4</v>
      </c>
      <c r="D140">
        <v>-1.0669999999999999</v>
      </c>
      <c r="E140">
        <v>-2.322E-7</v>
      </c>
      <c r="F140">
        <v>1.0669999999999999</v>
      </c>
      <c r="G140">
        <v>1.2359999999999999E-3</v>
      </c>
      <c r="H140">
        <v>-4.7320000000000001E-4</v>
      </c>
      <c r="I140">
        <v>1.8709999999999999E-4</v>
      </c>
      <c r="J140">
        <v>1.3370000000000001E-3</v>
      </c>
      <c r="K140">
        <v>1.0669999999999999</v>
      </c>
    </row>
    <row r="141" spans="1:11">
      <c r="A141">
        <v>12110</v>
      </c>
      <c r="B141" t="s">
        <v>158</v>
      </c>
      <c r="C141">
        <v>9.8339999999999997E-5</v>
      </c>
      <c r="D141">
        <v>12.19</v>
      </c>
      <c r="E141">
        <v>-5.6149999999999994E-7</v>
      </c>
      <c r="F141">
        <v>12.19</v>
      </c>
      <c r="G141">
        <v>-6.1550000000000005E-4</v>
      </c>
      <c r="H141">
        <v>1.1199999999999999E-3</v>
      </c>
      <c r="I141">
        <v>-4.8449999999999999E-5</v>
      </c>
      <c r="J141">
        <v>1.279E-3</v>
      </c>
      <c r="K141">
        <v>12.19</v>
      </c>
    </row>
    <row r="142" spans="1:11">
      <c r="A142">
        <v>12110</v>
      </c>
      <c r="B142" t="s">
        <v>159</v>
      </c>
      <c r="C142">
        <v>-2.9020000000000001E-4</v>
      </c>
      <c r="D142">
        <v>-9.6379999999999999</v>
      </c>
      <c r="E142">
        <v>2.488E-7</v>
      </c>
      <c r="F142">
        <v>9.6379999999999999</v>
      </c>
      <c r="G142">
        <v>1.1039999999999999E-3</v>
      </c>
      <c r="H142">
        <v>-1.054E-3</v>
      </c>
      <c r="I142">
        <v>1.3190000000000001E-4</v>
      </c>
      <c r="J142">
        <v>1.5319999999999999E-3</v>
      </c>
      <c r="K142">
        <v>9.6379999999999999</v>
      </c>
    </row>
    <row r="143" spans="1:11">
      <c r="A143">
        <v>12110</v>
      </c>
      <c r="B143" t="s">
        <v>160</v>
      </c>
      <c r="C143">
        <v>1.033E-4</v>
      </c>
      <c r="D143">
        <v>12.19</v>
      </c>
      <c r="E143">
        <v>-5.5710000000000003E-7</v>
      </c>
      <c r="F143">
        <v>12.19</v>
      </c>
      <c r="G143">
        <v>-6.1729999999999988E-4</v>
      </c>
      <c r="H143">
        <v>1.1709999999999999E-3</v>
      </c>
      <c r="I143">
        <v>-4.9660000000000002E-5</v>
      </c>
      <c r="J143">
        <v>1.325E-3</v>
      </c>
      <c r="K143">
        <v>12.19</v>
      </c>
    </row>
    <row r="144" spans="1:11">
      <c r="A144">
        <v>12110</v>
      </c>
      <c r="B144" t="s">
        <v>161</v>
      </c>
      <c r="C144">
        <v>-2.9510000000000002E-4</v>
      </c>
      <c r="D144">
        <v>-9.636000000000001</v>
      </c>
      <c r="E144">
        <v>2.4439999999999999E-7</v>
      </c>
      <c r="F144">
        <v>9.636000000000001</v>
      </c>
      <c r="G144">
        <v>1.106E-3</v>
      </c>
      <c r="H144">
        <v>-1.1039999999999999E-3</v>
      </c>
      <c r="I144">
        <v>1.3310000000000001E-4</v>
      </c>
      <c r="J144">
        <v>1.5679999999999999E-3</v>
      </c>
      <c r="K144">
        <v>9.636000000000001</v>
      </c>
    </row>
    <row r="145" spans="1:11">
      <c r="A145">
        <v>12110</v>
      </c>
      <c r="B145" t="s">
        <v>162</v>
      </c>
      <c r="C145">
        <v>-8.3309999999999995</v>
      </c>
      <c r="D145">
        <v>-5.0739999999999998</v>
      </c>
      <c r="E145">
        <v>-3.4499999999999998E-5</v>
      </c>
      <c r="F145">
        <v>9.7550000000000008</v>
      </c>
      <c r="G145">
        <v>1.22E-4</v>
      </c>
      <c r="H145">
        <v>5.4150000000000002E-5</v>
      </c>
      <c r="I145">
        <v>-2.1499999999999999E-4</v>
      </c>
      <c r="J145">
        <v>2.5300000000000002E-4</v>
      </c>
      <c r="K145">
        <v>9.7550000000000008</v>
      </c>
    </row>
    <row r="146" spans="1:11">
      <c r="A146">
        <v>12110</v>
      </c>
      <c r="B146" t="s">
        <v>163</v>
      </c>
      <c r="C146">
        <v>8.4969999999999999</v>
      </c>
      <c r="D146">
        <v>-5.0789999999999997</v>
      </c>
      <c r="E146">
        <v>6.2589999999999993E-8</v>
      </c>
      <c r="F146">
        <v>9.8989999999999991</v>
      </c>
      <c r="G146">
        <v>6.3570000000000003E-5</v>
      </c>
      <c r="H146">
        <v>-1.7560000000000001E-4</v>
      </c>
      <c r="I146">
        <v>2.5040000000000001E-4</v>
      </c>
      <c r="J146">
        <v>3.123999999999999E-4</v>
      </c>
      <c r="K146">
        <v>9.8989999999999991</v>
      </c>
    </row>
    <row r="147" spans="1:11">
      <c r="A147">
        <v>12110</v>
      </c>
      <c r="B147" t="s">
        <v>164</v>
      </c>
      <c r="C147">
        <v>-6.2489999999999997</v>
      </c>
      <c r="D147">
        <v>-12.66</v>
      </c>
      <c r="E147">
        <v>-2.5780000000000001E-5</v>
      </c>
      <c r="F147">
        <v>14.12</v>
      </c>
      <c r="G147">
        <v>2.7270000000000001E-4</v>
      </c>
      <c r="H147">
        <v>-3.394E-6</v>
      </c>
      <c r="I147">
        <v>-1.661E-4</v>
      </c>
      <c r="J147">
        <v>3.1930000000000001E-4</v>
      </c>
      <c r="K147">
        <v>14.12</v>
      </c>
    </row>
    <row r="148" spans="1:11">
      <c r="A148">
        <v>12110</v>
      </c>
      <c r="B148" t="s">
        <v>165</v>
      </c>
      <c r="C148">
        <v>6.3729999999999993</v>
      </c>
      <c r="D148">
        <v>-12.66</v>
      </c>
      <c r="E148">
        <v>1.4600000000000001E-7</v>
      </c>
      <c r="F148">
        <v>14.18</v>
      </c>
      <c r="G148">
        <v>2.288E-4</v>
      </c>
      <c r="H148">
        <v>-1.7569999999999999E-4</v>
      </c>
      <c r="I148">
        <v>1.83E-4</v>
      </c>
      <c r="J148">
        <v>3.4170000000000001E-4</v>
      </c>
      <c r="K148">
        <v>14.18</v>
      </c>
    </row>
    <row r="149" spans="1:11">
      <c r="A149">
        <v>12110</v>
      </c>
      <c r="B149" t="s">
        <v>166</v>
      </c>
      <c r="C149">
        <v>-8.3309999999999995</v>
      </c>
      <c r="D149">
        <v>-5.0750000000000002</v>
      </c>
      <c r="E149">
        <v>-3.4499999999999998E-5</v>
      </c>
      <c r="F149">
        <v>9.7550000000000008</v>
      </c>
      <c r="G149">
        <v>1.214E-4</v>
      </c>
      <c r="H149">
        <v>7.1870000000000001E-5</v>
      </c>
      <c r="I149">
        <v>-2.154E-4</v>
      </c>
      <c r="J149">
        <v>2.5750000000000002E-4</v>
      </c>
      <c r="K149">
        <v>9.7550000000000008</v>
      </c>
    </row>
    <row r="150" spans="1:11">
      <c r="A150">
        <v>12110</v>
      </c>
      <c r="B150" t="s">
        <v>167</v>
      </c>
      <c r="C150">
        <v>8.4969999999999999</v>
      </c>
      <c r="D150">
        <v>-5.08</v>
      </c>
      <c r="E150">
        <v>6.4139999999999991E-8</v>
      </c>
      <c r="F150">
        <v>9.9</v>
      </c>
      <c r="G150">
        <v>6.2929999999999995E-5</v>
      </c>
      <c r="H150">
        <v>-1.5789999999999999E-4</v>
      </c>
      <c r="I150">
        <v>2.5000000000000001E-4</v>
      </c>
      <c r="J150">
        <v>3.0229999999999998E-4</v>
      </c>
      <c r="K150">
        <v>9.9</v>
      </c>
    </row>
    <row r="151" spans="1:11">
      <c r="A151">
        <v>12110</v>
      </c>
      <c r="B151" t="s">
        <v>168</v>
      </c>
      <c r="C151">
        <v>-6.2489999999999997</v>
      </c>
      <c r="D151">
        <v>-12.66</v>
      </c>
      <c r="E151">
        <v>-2.5769999999999999E-5</v>
      </c>
      <c r="F151">
        <v>14.12</v>
      </c>
      <c r="G151">
        <v>2.7080000000000002E-4</v>
      </c>
      <c r="H151">
        <v>4.7219999999999999E-5</v>
      </c>
      <c r="I151">
        <v>-1.673E-4</v>
      </c>
      <c r="J151">
        <v>3.2180000000000002E-4</v>
      </c>
      <c r="K151">
        <v>14.12</v>
      </c>
    </row>
    <row r="152" spans="1:11">
      <c r="A152">
        <v>12110</v>
      </c>
      <c r="B152" t="s">
        <v>169</v>
      </c>
      <c r="C152">
        <v>6.3729999999999993</v>
      </c>
      <c r="D152">
        <v>-12.67</v>
      </c>
      <c r="E152">
        <v>1.504E-7</v>
      </c>
      <c r="F152">
        <v>14.18</v>
      </c>
      <c r="G152">
        <v>2.2699999999999999E-4</v>
      </c>
      <c r="H152">
        <v>-1.2510000000000001E-4</v>
      </c>
      <c r="I152">
        <v>1.818E-4</v>
      </c>
      <c r="J152">
        <v>3.1660000000000011E-4</v>
      </c>
      <c r="K152">
        <v>14.18</v>
      </c>
    </row>
    <row r="153" spans="1:11">
      <c r="A153">
        <v>12110</v>
      </c>
      <c r="B153" t="s">
        <v>170</v>
      </c>
      <c r="C153">
        <v>-8.386000000000001</v>
      </c>
      <c r="D153">
        <v>-1.98</v>
      </c>
      <c r="E153">
        <v>-3.5200000000000002E-5</v>
      </c>
      <c r="F153">
        <v>8.6170000000000009</v>
      </c>
      <c r="G153">
        <v>1.2830000000000001E-3</v>
      </c>
      <c r="H153">
        <v>3.4820000000000001E-4</v>
      </c>
      <c r="I153">
        <v>-3.9509999999999999E-5</v>
      </c>
      <c r="J153">
        <v>1.33E-3</v>
      </c>
      <c r="K153">
        <v>8.6170000000000009</v>
      </c>
    </row>
    <row r="154" spans="1:11">
      <c r="A154">
        <v>12110</v>
      </c>
      <c r="B154" t="s">
        <v>171</v>
      </c>
      <c r="C154">
        <v>8.5510000000000002</v>
      </c>
      <c r="D154">
        <v>-1.986</v>
      </c>
      <c r="E154">
        <v>-7.0849999999999997E-7</v>
      </c>
      <c r="F154">
        <v>8.7779999999999987</v>
      </c>
      <c r="G154">
        <v>1.1820000000000001E-3</v>
      </c>
      <c r="H154">
        <v>1.205E-4</v>
      </c>
      <c r="I154">
        <v>4.4420000000000001E-4</v>
      </c>
      <c r="J154">
        <v>1.268E-3</v>
      </c>
      <c r="K154">
        <v>8.7779999999999987</v>
      </c>
    </row>
    <row r="155" spans="1:11">
      <c r="A155">
        <v>12110</v>
      </c>
      <c r="B155" t="s">
        <v>172</v>
      </c>
      <c r="C155">
        <v>-6.29</v>
      </c>
      <c r="D155">
        <v>-10.34</v>
      </c>
      <c r="E155">
        <v>-2.6299999999999999E-5</v>
      </c>
      <c r="F155">
        <v>12.1</v>
      </c>
      <c r="G155">
        <v>1.1429999999999999E-3</v>
      </c>
      <c r="H155">
        <v>2.1719999999999999E-4</v>
      </c>
      <c r="I155">
        <v>-3.4480000000000002E-5</v>
      </c>
      <c r="J155">
        <v>1.1640000000000001E-3</v>
      </c>
      <c r="K155">
        <v>12.1</v>
      </c>
    </row>
    <row r="156" spans="1:11">
      <c r="A156">
        <v>12110</v>
      </c>
      <c r="B156" t="s">
        <v>173</v>
      </c>
      <c r="C156">
        <v>6.4129999999999994</v>
      </c>
      <c r="D156">
        <v>-10.34</v>
      </c>
      <c r="E156">
        <v>-4.3230000000000003E-7</v>
      </c>
      <c r="F156">
        <v>12.17</v>
      </c>
      <c r="G156">
        <v>1.067E-3</v>
      </c>
      <c r="H156">
        <v>4.6400000000000003E-5</v>
      </c>
      <c r="I156">
        <v>3.2830000000000001E-4</v>
      </c>
      <c r="J156">
        <v>1.1180000000000001E-3</v>
      </c>
      <c r="K156">
        <v>12.17</v>
      </c>
    </row>
    <row r="157" spans="1:11">
      <c r="A157">
        <v>12110</v>
      </c>
      <c r="B157" t="s">
        <v>174</v>
      </c>
      <c r="C157">
        <v>9.4939999999999996E-5</v>
      </c>
      <c r="D157">
        <v>16.399999999999999</v>
      </c>
      <c r="E157">
        <v>-1.835E-7</v>
      </c>
      <c r="F157">
        <v>16.399999999999999</v>
      </c>
      <c r="G157">
        <v>-3.3550000000000002E-4</v>
      </c>
      <c r="H157">
        <v>8.1489999999999994E-5</v>
      </c>
      <c r="I157">
        <v>8.9770000000000006E-6</v>
      </c>
      <c r="J157">
        <v>3.4529999999999999E-4</v>
      </c>
      <c r="K157">
        <v>16.399999999999999</v>
      </c>
    </row>
    <row r="158" spans="1:11">
      <c r="A158">
        <v>12110</v>
      </c>
      <c r="B158" t="s">
        <v>175</v>
      </c>
      <c r="C158">
        <v>-8.8209999999999997E-5</v>
      </c>
      <c r="D158">
        <v>-15.23</v>
      </c>
      <c r="E158">
        <v>1.705E-7</v>
      </c>
      <c r="F158">
        <v>15.23</v>
      </c>
      <c r="G158">
        <v>3.1169999999999999E-4</v>
      </c>
      <c r="H158">
        <v>-7.572E-5</v>
      </c>
      <c r="I158">
        <v>-8.3410000000000003E-6</v>
      </c>
      <c r="J158">
        <v>3.2089999999999989E-4</v>
      </c>
      <c r="K158">
        <v>15.23</v>
      </c>
    </row>
    <row r="159" spans="1:11">
      <c r="A159">
        <v>12110</v>
      </c>
      <c r="B159" t="s">
        <v>176</v>
      </c>
      <c r="C159">
        <v>1.7650000000000001E-4</v>
      </c>
      <c r="D159">
        <v>-1.2390000000000001</v>
      </c>
      <c r="E159">
        <v>2.664E-7</v>
      </c>
      <c r="F159">
        <v>1.2390000000000001</v>
      </c>
      <c r="G159">
        <v>-4.5550000000000001E-4</v>
      </c>
      <c r="H159">
        <v>-5.4299999999999998E-5</v>
      </c>
      <c r="I159">
        <v>-7.3640000000000006E-5</v>
      </c>
      <c r="J159">
        <v>4.6460000000000002E-4</v>
      </c>
      <c r="K159">
        <v>1.2390000000000001</v>
      </c>
    </row>
    <row r="160" spans="1:11">
      <c r="A160">
        <v>12110</v>
      </c>
      <c r="B160" t="s">
        <v>177</v>
      </c>
      <c r="C160">
        <v>-4.4119999999999999E-4</v>
      </c>
      <c r="D160">
        <v>3.0979999999999999</v>
      </c>
      <c r="E160">
        <v>-6.6599999999999996E-7</v>
      </c>
      <c r="F160">
        <v>3.0979999999999999</v>
      </c>
      <c r="G160">
        <v>1.139E-3</v>
      </c>
      <c r="H160">
        <v>1.3569999999999999E-4</v>
      </c>
      <c r="I160">
        <v>1.841E-4</v>
      </c>
      <c r="J160">
        <v>1.1609999999999999E-3</v>
      </c>
      <c r="K160">
        <v>3.0979999999999999</v>
      </c>
    </row>
    <row r="161" spans="1:11">
      <c r="A161">
        <v>12110</v>
      </c>
      <c r="B161" t="s">
        <v>178</v>
      </c>
      <c r="C161">
        <v>4.1359999999999997E-5</v>
      </c>
      <c r="D161">
        <v>2.8639999999999999E-2</v>
      </c>
      <c r="E161">
        <v>2.3510000000000001E-7</v>
      </c>
      <c r="F161">
        <v>2.8639999999999999E-2</v>
      </c>
      <c r="G161">
        <v>1.271E-5</v>
      </c>
      <c r="H161">
        <v>-2.5329999999999998E-4</v>
      </c>
      <c r="I161">
        <v>6.3779999999999998E-6</v>
      </c>
      <c r="J161">
        <v>2.5369999999999999E-4</v>
      </c>
      <c r="K161">
        <v>2.8639999999999999E-2</v>
      </c>
    </row>
    <row r="162" spans="1:11">
      <c r="A162">
        <v>12110</v>
      </c>
      <c r="B162" t="s">
        <v>179</v>
      </c>
      <c r="C162">
        <v>-4.1359999999999997E-5</v>
      </c>
      <c r="D162">
        <v>-2.8639999999999999E-2</v>
      </c>
      <c r="E162">
        <v>-2.3510000000000001E-7</v>
      </c>
      <c r="F162">
        <v>2.8639999999999999E-2</v>
      </c>
      <c r="G162">
        <v>-1.271E-5</v>
      </c>
      <c r="H162">
        <v>2.5329999999999998E-4</v>
      </c>
      <c r="I162">
        <v>-6.3779999999999998E-6</v>
      </c>
      <c r="J162">
        <v>2.5369999999999999E-4</v>
      </c>
      <c r="K162">
        <v>2.8639999999999999E-2</v>
      </c>
    </row>
    <row r="163" spans="1:11">
      <c r="A163">
        <v>12110</v>
      </c>
      <c r="B163" t="s">
        <v>180</v>
      </c>
      <c r="C163">
        <v>-5.4330000000000003E-2</v>
      </c>
      <c r="D163">
        <v>-3.9389999999999998E-3</v>
      </c>
      <c r="E163">
        <v>-3.9279999999999998E-8</v>
      </c>
      <c r="F163">
        <v>5.4469999999999998E-2</v>
      </c>
      <c r="G163">
        <v>2.1780000000000002E-5</v>
      </c>
      <c r="H163">
        <v>1.583E-4</v>
      </c>
      <c r="I163">
        <v>-8.6400000000000003E-6</v>
      </c>
      <c r="J163">
        <v>1.6009999999999999E-4</v>
      </c>
      <c r="K163">
        <v>5.4469999999999998E-2</v>
      </c>
    </row>
    <row r="164" spans="1:11">
      <c r="A164">
        <v>12110</v>
      </c>
      <c r="B164" t="s">
        <v>181</v>
      </c>
      <c r="C164">
        <v>5.4330000000000003E-2</v>
      </c>
      <c r="D164">
        <v>3.9389999999999998E-3</v>
      </c>
      <c r="E164">
        <v>3.9279999999999998E-8</v>
      </c>
      <c r="F164">
        <v>5.4469999999999998E-2</v>
      </c>
      <c r="G164">
        <v>-2.1780000000000002E-5</v>
      </c>
      <c r="H164">
        <v>-1.583E-4</v>
      </c>
      <c r="I164">
        <v>8.6400000000000003E-6</v>
      </c>
      <c r="J164">
        <v>1.6009999999999999E-4</v>
      </c>
      <c r="K164">
        <v>5.4469999999999998E-2</v>
      </c>
    </row>
    <row r="165" spans="1:11">
      <c r="A165">
        <v>12110</v>
      </c>
      <c r="B165" t="s">
        <v>182</v>
      </c>
      <c r="C165">
        <v>5.4300000000000001E-2</v>
      </c>
      <c r="D165">
        <v>-4.5360000000000001E-3</v>
      </c>
      <c r="E165">
        <v>-1.0509999999999999E-7</v>
      </c>
      <c r="F165">
        <v>5.4489999999999997E-2</v>
      </c>
      <c r="G165">
        <v>-2.069E-5</v>
      </c>
      <c r="H165">
        <v>1.604E-4</v>
      </c>
      <c r="I165">
        <v>9.6879999999999994E-6</v>
      </c>
      <c r="J165">
        <v>1.6210000000000001E-4</v>
      </c>
      <c r="K165">
        <v>5.4489999999999997E-2</v>
      </c>
    </row>
    <row r="166" spans="1:11">
      <c r="A166">
        <v>12110</v>
      </c>
      <c r="B166" t="s">
        <v>183</v>
      </c>
      <c r="C166">
        <v>-5.4300000000000001E-2</v>
      </c>
      <c r="D166">
        <v>4.5360000000000001E-3</v>
      </c>
      <c r="E166">
        <v>1.0509999999999999E-7</v>
      </c>
      <c r="F166">
        <v>5.4489999999999997E-2</v>
      </c>
      <c r="G166">
        <v>2.069E-5</v>
      </c>
      <c r="H166">
        <v>-1.604E-4</v>
      </c>
      <c r="I166">
        <v>-9.6879999999999994E-6</v>
      </c>
      <c r="J166">
        <v>1.6210000000000001E-4</v>
      </c>
      <c r="K166">
        <v>5.4489999999999997E-2</v>
      </c>
    </row>
    <row r="167" spans="1:11">
      <c r="A167">
        <v>12110</v>
      </c>
      <c r="B167" t="s">
        <v>184</v>
      </c>
      <c r="C167">
        <v>-4.9639999999999994E-6</v>
      </c>
      <c r="D167">
        <v>2.2910000000000001E-3</v>
      </c>
      <c r="E167">
        <v>-4.4260000000000002E-9</v>
      </c>
      <c r="F167">
        <v>2.2910000000000001E-3</v>
      </c>
      <c r="G167">
        <v>1.813E-6</v>
      </c>
      <c r="H167">
        <v>-5.0609999999999998E-5</v>
      </c>
      <c r="I167">
        <v>1.209E-6</v>
      </c>
      <c r="J167">
        <v>5.0659999999999999E-5</v>
      </c>
      <c r="K167">
        <v>2.2910000000000001E-3</v>
      </c>
    </row>
    <row r="168" spans="1:11">
      <c r="A168">
        <v>12110</v>
      </c>
      <c r="B168" t="s">
        <v>185</v>
      </c>
      <c r="C168">
        <v>4.9639999999999994E-6</v>
      </c>
      <c r="D168">
        <v>-2.2910000000000001E-3</v>
      </c>
      <c r="E168">
        <v>4.4260000000000002E-9</v>
      </c>
      <c r="F168">
        <v>2.2910000000000001E-3</v>
      </c>
      <c r="G168">
        <v>-1.813E-6</v>
      </c>
      <c r="H168">
        <v>5.0609999999999998E-5</v>
      </c>
      <c r="I168">
        <v>-1.209E-6</v>
      </c>
      <c r="J168">
        <v>5.0659999999999999E-5</v>
      </c>
      <c r="K168">
        <v>2.2910000000000001E-3</v>
      </c>
    </row>
    <row r="169" spans="1:11">
      <c r="A169">
        <v>12110</v>
      </c>
      <c r="B169" t="s">
        <v>186</v>
      </c>
      <c r="C169">
        <v>-8.386000000000001</v>
      </c>
      <c r="D169">
        <v>-0.876</v>
      </c>
      <c r="E169">
        <v>-3.4589999999999999E-5</v>
      </c>
      <c r="F169">
        <v>8.4310000000000009</v>
      </c>
      <c r="G169">
        <v>5.7790000000000001E-5</v>
      </c>
      <c r="H169">
        <v>2.3340000000000001E-4</v>
      </c>
      <c r="I169">
        <v>-2.2130000000000001E-4</v>
      </c>
      <c r="J169">
        <v>3.2679999999999997E-4</v>
      </c>
      <c r="K169">
        <v>8.4310000000000009</v>
      </c>
    </row>
    <row r="170" spans="1:11">
      <c r="A170">
        <v>12110</v>
      </c>
      <c r="B170" t="s">
        <v>187</v>
      </c>
      <c r="C170">
        <v>8.5510000000000002</v>
      </c>
      <c r="D170">
        <v>-0.88129999999999997</v>
      </c>
      <c r="E170">
        <v>-8.9559999999999989E-8</v>
      </c>
      <c r="F170">
        <v>8.5970000000000013</v>
      </c>
      <c r="G170">
        <v>-4.3099999999999997E-5</v>
      </c>
      <c r="H170">
        <v>5.6979999999999986E-6</v>
      </c>
      <c r="I170">
        <v>2.6239999999999998E-4</v>
      </c>
      <c r="J170">
        <v>2.6600000000000001E-4</v>
      </c>
      <c r="K170">
        <v>8.5970000000000013</v>
      </c>
    </row>
    <row r="171" spans="1:11">
      <c r="A171">
        <v>12110</v>
      </c>
      <c r="B171" t="s">
        <v>188</v>
      </c>
      <c r="C171">
        <v>7.4300000000000004E-5</v>
      </c>
      <c r="D171">
        <v>2.5420000000000002E-2</v>
      </c>
      <c r="E171">
        <v>4.3319999999999999E-7</v>
      </c>
      <c r="F171">
        <v>2.5420000000000002E-2</v>
      </c>
      <c r="G171">
        <v>-3.2600000000000001E-6</v>
      </c>
      <c r="H171">
        <v>-9.5629999999999988E-4</v>
      </c>
      <c r="I171">
        <v>-3.1439999999999999E-6</v>
      </c>
      <c r="J171">
        <v>9.5629999999999988E-4</v>
      </c>
      <c r="K171">
        <v>2.5420000000000002E-2</v>
      </c>
    </row>
    <row r="172" spans="1:11">
      <c r="A172">
        <v>12110</v>
      </c>
      <c r="B172" t="s">
        <v>189</v>
      </c>
      <c r="C172">
        <v>-7.4300000000000004E-5</v>
      </c>
      <c r="D172">
        <v>-2.5420000000000002E-2</v>
      </c>
      <c r="E172">
        <v>-4.3319999999999999E-7</v>
      </c>
      <c r="F172">
        <v>2.5420000000000002E-2</v>
      </c>
      <c r="G172">
        <v>3.2600000000000001E-6</v>
      </c>
      <c r="H172">
        <v>9.5629999999999988E-4</v>
      </c>
      <c r="I172">
        <v>3.1439999999999999E-6</v>
      </c>
      <c r="J172">
        <v>9.5629999999999988E-4</v>
      </c>
      <c r="K172">
        <v>2.5420000000000002E-2</v>
      </c>
    </row>
    <row r="173" spans="1:11">
      <c r="A173">
        <v>12110</v>
      </c>
      <c r="B173" t="s">
        <v>190</v>
      </c>
      <c r="C173">
        <v>1.684E-4</v>
      </c>
      <c r="D173">
        <v>4.4710000000000001</v>
      </c>
      <c r="E173">
        <v>-3.2940000000000002E-8</v>
      </c>
      <c r="F173">
        <v>4.4710000000000001</v>
      </c>
      <c r="G173">
        <v>-5.8560000000000003E-4</v>
      </c>
      <c r="H173">
        <v>2.276E-4</v>
      </c>
      <c r="I173">
        <v>-7.6870000000000001E-5</v>
      </c>
      <c r="J173">
        <v>6.3299999999999999E-4</v>
      </c>
      <c r="K173">
        <v>4.4710000000000001</v>
      </c>
    </row>
    <row r="174" spans="1:11">
      <c r="A174">
        <v>12110</v>
      </c>
      <c r="B174" t="s">
        <v>191</v>
      </c>
      <c r="C174">
        <v>-4.3070000000000001E-4</v>
      </c>
      <c r="D174">
        <v>-2.2050000000000001</v>
      </c>
      <c r="E174">
        <v>-3.7119999999999999E-7</v>
      </c>
      <c r="F174">
        <v>2.2050000000000001</v>
      </c>
      <c r="G174">
        <v>1.261E-3</v>
      </c>
      <c r="H174">
        <v>-1.4410000000000001E-4</v>
      </c>
      <c r="I174">
        <v>1.8760000000000001E-4</v>
      </c>
      <c r="J174">
        <v>1.2830000000000001E-3</v>
      </c>
      <c r="K174">
        <v>2.2050000000000001</v>
      </c>
    </row>
    <row r="175" spans="1:11">
      <c r="A175">
        <v>12110</v>
      </c>
      <c r="B175" t="s">
        <v>192</v>
      </c>
      <c r="C175">
        <v>1.963E-4</v>
      </c>
      <c r="D175">
        <v>15.45</v>
      </c>
      <c r="E175">
        <v>-1.6E-7</v>
      </c>
      <c r="F175">
        <v>15.45</v>
      </c>
      <c r="G175">
        <v>-6.866000000000001E-4</v>
      </c>
      <c r="H175">
        <v>2.308E-4</v>
      </c>
      <c r="I175">
        <v>-5.1029999999999998E-5</v>
      </c>
      <c r="J175">
        <v>7.2620000000000009E-4</v>
      </c>
      <c r="K175">
        <v>15.45</v>
      </c>
    </row>
    <row r="176" spans="1:11">
      <c r="A176">
        <v>12110</v>
      </c>
      <c r="B176" t="s">
        <v>193</v>
      </c>
      <c r="C176">
        <v>-3.881E-4</v>
      </c>
      <c r="D176">
        <v>-12.89</v>
      </c>
      <c r="E176">
        <v>-1.5270000000000001E-7</v>
      </c>
      <c r="F176">
        <v>12.89</v>
      </c>
      <c r="G176">
        <v>1.175E-3</v>
      </c>
      <c r="H176">
        <v>-1.639E-4</v>
      </c>
      <c r="I176">
        <v>1.3449999999999999E-4</v>
      </c>
      <c r="J176">
        <v>1.194E-3</v>
      </c>
      <c r="K176">
        <v>12.89</v>
      </c>
    </row>
    <row r="177" spans="1:11">
      <c r="A177">
        <v>12110</v>
      </c>
      <c r="B177" t="s">
        <v>194</v>
      </c>
      <c r="C177">
        <v>1.6660000000000001E-4</v>
      </c>
      <c r="D177">
        <v>4.4720000000000004</v>
      </c>
      <c r="E177">
        <v>-3.449E-8</v>
      </c>
      <c r="F177">
        <v>4.4720000000000004</v>
      </c>
      <c r="G177">
        <v>-5.8500000000000002E-4</v>
      </c>
      <c r="H177">
        <v>2.0990000000000001E-4</v>
      </c>
      <c r="I177">
        <v>-7.6450000000000002E-5</v>
      </c>
      <c r="J177">
        <v>6.2620000000000004E-4</v>
      </c>
      <c r="K177">
        <v>4.4720000000000004</v>
      </c>
    </row>
    <row r="178" spans="1:11">
      <c r="A178">
        <v>12110</v>
      </c>
      <c r="B178" t="s">
        <v>195</v>
      </c>
      <c r="C178">
        <v>-4.2900000000000002E-4</v>
      </c>
      <c r="D178">
        <v>-2.206</v>
      </c>
      <c r="E178">
        <v>-3.6969999999999998E-7</v>
      </c>
      <c r="F178">
        <v>2.206</v>
      </c>
      <c r="G178">
        <v>1.2600000000000001E-3</v>
      </c>
      <c r="H178">
        <v>-1.2640000000000001E-4</v>
      </c>
      <c r="I178">
        <v>1.8709999999999999E-4</v>
      </c>
      <c r="J178">
        <v>1.2800000000000001E-3</v>
      </c>
      <c r="K178">
        <v>2.206</v>
      </c>
    </row>
    <row r="179" spans="1:11">
      <c r="A179">
        <v>12110</v>
      </c>
      <c r="B179" t="s">
        <v>196</v>
      </c>
      <c r="C179">
        <v>1.9129999999999999E-4</v>
      </c>
      <c r="D179">
        <v>15.45</v>
      </c>
      <c r="E179">
        <v>-1.6439999999999999E-7</v>
      </c>
      <c r="F179">
        <v>15.45</v>
      </c>
      <c r="G179">
        <v>-6.8479999999999995E-4</v>
      </c>
      <c r="H179">
        <v>1.8019999999999999E-4</v>
      </c>
      <c r="I179">
        <v>-4.9830000000000002E-5</v>
      </c>
      <c r="J179">
        <v>7.0990000000000007E-4</v>
      </c>
      <c r="K179">
        <v>15.45</v>
      </c>
    </row>
    <row r="180" spans="1:11">
      <c r="A180">
        <v>12110</v>
      </c>
      <c r="B180" t="s">
        <v>197</v>
      </c>
      <c r="C180">
        <v>-3.8319999999999999E-4</v>
      </c>
      <c r="D180">
        <v>-12.89</v>
      </c>
      <c r="E180">
        <v>-1.483E-7</v>
      </c>
      <c r="F180">
        <v>12.89</v>
      </c>
      <c r="G180">
        <v>1.173E-3</v>
      </c>
      <c r="H180">
        <v>-1.133E-4</v>
      </c>
      <c r="I180">
        <v>1.3329999999999999E-4</v>
      </c>
      <c r="J180">
        <v>1.186E-3</v>
      </c>
      <c r="K180">
        <v>12.89</v>
      </c>
    </row>
    <row r="181" spans="1:11">
      <c r="A181">
        <v>12110</v>
      </c>
      <c r="B181" t="s">
        <v>198</v>
      </c>
      <c r="C181">
        <v>1.406E-4</v>
      </c>
      <c r="D181">
        <v>4.4630000000000001</v>
      </c>
      <c r="E181">
        <v>-1.8610000000000001E-7</v>
      </c>
      <c r="F181">
        <v>4.4630000000000001</v>
      </c>
      <c r="G181">
        <v>-5.8379999999999988E-4</v>
      </c>
      <c r="H181">
        <v>5.4460000000000001E-4</v>
      </c>
      <c r="I181">
        <v>-7.5350000000000002E-5</v>
      </c>
      <c r="J181">
        <v>8.0190000000000003E-4</v>
      </c>
      <c r="K181">
        <v>4.4630000000000001</v>
      </c>
    </row>
    <row r="182" spans="1:11">
      <c r="A182">
        <v>12110</v>
      </c>
      <c r="B182" t="s">
        <v>199</v>
      </c>
      <c r="C182">
        <v>-4.0299999999999998E-4</v>
      </c>
      <c r="D182">
        <v>-2.1970000000000001</v>
      </c>
      <c r="E182">
        <v>-2.1799999999999999E-7</v>
      </c>
      <c r="F182">
        <v>2.1970000000000001</v>
      </c>
      <c r="G182">
        <v>1.2589999999999999E-3</v>
      </c>
      <c r="H182">
        <v>-4.6109999999999999E-4</v>
      </c>
      <c r="I182">
        <v>1.8599999999999999E-4</v>
      </c>
      <c r="J182">
        <v>1.353E-3</v>
      </c>
      <c r="K182">
        <v>2.1970000000000001</v>
      </c>
    </row>
    <row r="183" spans="1:11">
      <c r="A183">
        <v>12110</v>
      </c>
      <c r="B183" t="s">
        <v>200</v>
      </c>
      <c r="C183">
        <v>1.4239999999999999E-4</v>
      </c>
      <c r="D183">
        <v>4.4619999999999997</v>
      </c>
      <c r="E183">
        <v>-1.846E-7</v>
      </c>
      <c r="F183">
        <v>4.4619999999999997</v>
      </c>
      <c r="G183">
        <v>-5.8449999999999995E-4</v>
      </c>
      <c r="H183">
        <v>5.6229999999999995E-4</v>
      </c>
      <c r="I183">
        <v>-7.5770000000000001E-5</v>
      </c>
      <c r="J183">
        <v>8.1460000000000007E-4</v>
      </c>
      <c r="K183">
        <v>4.4619999999999997</v>
      </c>
    </row>
    <row r="184" spans="1:11">
      <c r="A184">
        <v>12110</v>
      </c>
      <c r="B184" t="s">
        <v>201</v>
      </c>
      <c r="C184">
        <v>-4.0470000000000002E-4</v>
      </c>
      <c r="D184">
        <v>-2.1960000000000002</v>
      </c>
      <c r="E184">
        <v>-2.1960000000000001E-7</v>
      </c>
      <c r="F184">
        <v>2.1960000000000002</v>
      </c>
      <c r="G184">
        <v>1.2589999999999999E-3</v>
      </c>
      <c r="H184">
        <v>-4.7879999999999998E-4</v>
      </c>
      <c r="I184">
        <v>1.8650000000000001E-4</v>
      </c>
      <c r="J184">
        <v>1.3600000000000001E-3</v>
      </c>
      <c r="K184">
        <v>2.1960000000000002</v>
      </c>
    </row>
    <row r="185" spans="1:11">
      <c r="A185">
        <v>12110</v>
      </c>
      <c r="B185" t="s">
        <v>202</v>
      </c>
      <c r="C185">
        <v>1.17E-4</v>
      </c>
      <c r="D185">
        <v>15.42</v>
      </c>
      <c r="E185">
        <v>-5.976E-7</v>
      </c>
      <c r="F185">
        <v>15.42</v>
      </c>
      <c r="G185">
        <v>-6.8150000000000003E-4</v>
      </c>
      <c r="H185">
        <v>1.1360000000000001E-3</v>
      </c>
      <c r="I185">
        <v>-4.668E-5</v>
      </c>
      <c r="J185">
        <v>1.3259999999999999E-3</v>
      </c>
      <c r="K185">
        <v>15.42</v>
      </c>
    </row>
    <row r="186" spans="1:11">
      <c r="A186">
        <v>12110</v>
      </c>
      <c r="B186" t="s">
        <v>203</v>
      </c>
      <c r="C186">
        <v>-3.0880000000000002E-4</v>
      </c>
      <c r="D186">
        <v>-12.87</v>
      </c>
      <c r="E186">
        <v>2.8490000000000002E-7</v>
      </c>
      <c r="F186">
        <v>12.87</v>
      </c>
      <c r="G186">
        <v>1.17E-3</v>
      </c>
      <c r="H186">
        <v>-1.07E-3</v>
      </c>
      <c r="I186">
        <v>1.3019999999999999E-4</v>
      </c>
      <c r="J186">
        <v>1.591E-3</v>
      </c>
      <c r="K186">
        <v>12.87</v>
      </c>
    </row>
    <row r="187" spans="1:11">
      <c r="A187">
        <v>12110</v>
      </c>
      <c r="B187" t="s">
        <v>204</v>
      </c>
      <c r="C187">
        <v>1.22E-4</v>
      </c>
      <c r="D187">
        <v>15.42</v>
      </c>
      <c r="E187">
        <v>-5.9319999999999999E-7</v>
      </c>
      <c r="F187">
        <v>15.42</v>
      </c>
      <c r="G187">
        <v>-6.8339999999999991E-4</v>
      </c>
      <c r="H187">
        <v>1.1869999999999999E-3</v>
      </c>
      <c r="I187">
        <v>-4.7889999999999997E-5</v>
      </c>
      <c r="J187">
        <v>1.371E-3</v>
      </c>
      <c r="K187">
        <v>15.42</v>
      </c>
    </row>
    <row r="188" spans="1:11">
      <c r="A188">
        <v>12110</v>
      </c>
      <c r="B188" t="s">
        <v>205</v>
      </c>
      <c r="C188">
        <v>-3.1379999999999998E-4</v>
      </c>
      <c r="D188">
        <v>-12.86</v>
      </c>
      <c r="E188">
        <v>2.805E-7</v>
      </c>
      <c r="F188">
        <v>12.86</v>
      </c>
      <c r="G188">
        <v>1.1720000000000001E-3</v>
      </c>
      <c r="H188">
        <v>-1.1199999999999999E-3</v>
      </c>
      <c r="I188">
        <v>1.314E-4</v>
      </c>
      <c r="J188">
        <v>1.627E-3</v>
      </c>
      <c r="K188">
        <v>12.86</v>
      </c>
    </row>
    <row r="189" spans="1:11">
      <c r="A189">
        <v>12110</v>
      </c>
      <c r="B189" t="s">
        <v>206</v>
      </c>
      <c r="C189">
        <v>-8.3309999999999995</v>
      </c>
      <c r="D189">
        <v>-6.2039999999999997</v>
      </c>
      <c r="E189">
        <v>-3.4489999999999997E-5</v>
      </c>
      <c r="F189">
        <v>10.39</v>
      </c>
      <c r="G189">
        <v>1.451E-4</v>
      </c>
      <c r="H189">
        <v>4.8539999999999999E-5</v>
      </c>
      <c r="I189">
        <v>-2.1560000000000001E-4</v>
      </c>
      <c r="J189">
        <v>2.6439999999999998E-4</v>
      </c>
      <c r="K189">
        <v>10.39</v>
      </c>
    </row>
    <row r="190" spans="1:11">
      <c r="A190">
        <v>12110</v>
      </c>
      <c r="B190" t="s">
        <v>207</v>
      </c>
      <c r="C190">
        <v>8.4969999999999999</v>
      </c>
      <c r="D190">
        <v>-6.2089999999999996</v>
      </c>
      <c r="E190">
        <v>7.5229999999999993E-8</v>
      </c>
      <c r="F190">
        <v>10.52</v>
      </c>
      <c r="G190">
        <v>8.6680000000000004E-5</v>
      </c>
      <c r="H190">
        <v>-1.8120000000000001E-4</v>
      </c>
      <c r="I190">
        <v>2.498E-4</v>
      </c>
      <c r="J190">
        <v>3.2059999999999999E-4</v>
      </c>
      <c r="K190">
        <v>10.52</v>
      </c>
    </row>
    <row r="191" spans="1:11">
      <c r="A191">
        <v>12110</v>
      </c>
      <c r="B191" t="s">
        <v>208</v>
      </c>
      <c r="C191">
        <v>-6.2489999999999997</v>
      </c>
      <c r="D191">
        <v>-15.89</v>
      </c>
      <c r="E191">
        <v>-2.5740000000000001E-5</v>
      </c>
      <c r="F191">
        <v>17.07</v>
      </c>
      <c r="G191">
        <v>3.3869999999999999E-4</v>
      </c>
      <c r="H191">
        <v>-1.944E-5</v>
      </c>
      <c r="I191">
        <v>-1.6780000000000001E-4</v>
      </c>
      <c r="J191">
        <v>3.7849999999999998E-4</v>
      </c>
      <c r="K191">
        <v>17.07</v>
      </c>
    </row>
    <row r="192" spans="1:11">
      <c r="A192">
        <v>12110</v>
      </c>
      <c r="B192" t="s">
        <v>209</v>
      </c>
      <c r="C192">
        <v>6.3729999999999993</v>
      </c>
      <c r="D192">
        <v>-15.89</v>
      </c>
      <c r="E192">
        <v>1.821E-7</v>
      </c>
      <c r="F192">
        <v>17.12</v>
      </c>
      <c r="G192">
        <v>2.9490000000000001E-4</v>
      </c>
      <c r="H192">
        <v>-1.918E-4</v>
      </c>
      <c r="I192">
        <v>1.8120000000000001E-4</v>
      </c>
      <c r="J192">
        <v>3.9570000000000002E-4</v>
      </c>
      <c r="K192">
        <v>17.12</v>
      </c>
    </row>
    <row r="193" spans="1:11">
      <c r="A193">
        <v>12110</v>
      </c>
      <c r="B193" t="s">
        <v>210</v>
      </c>
      <c r="C193">
        <v>-8.3309999999999995</v>
      </c>
      <c r="D193">
        <v>-6.2050000000000001</v>
      </c>
      <c r="E193">
        <v>-3.4489999999999997E-5</v>
      </c>
      <c r="F193">
        <v>10.39</v>
      </c>
      <c r="G193">
        <v>1.4449999999999999E-4</v>
      </c>
      <c r="H193">
        <v>6.6249999999999998E-5</v>
      </c>
      <c r="I193">
        <v>-2.1599999999999999E-4</v>
      </c>
      <c r="J193">
        <v>2.6820000000000001E-4</v>
      </c>
      <c r="K193">
        <v>10.39</v>
      </c>
    </row>
    <row r="194" spans="1:11">
      <c r="A194">
        <v>12110</v>
      </c>
      <c r="B194" t="s">
        <v>211</v>
      </c>
      <c r="C194">
        <v>8.4969999999999999</v>
      </c>
      <c r="D194">
        <v>-6.2089999999999996</v>
      </c>
      <c r="E194">
        <v>7.6780000000000003E-8</v>
      </c>
      <c r="F194">
        <v>10.52</v>
      </c>
      <c r="G194">
        <v>8.6050000000000005E-5</v>
      </c>
      <c r="H194">
        <v>-1.6349999999999999E-4</v>
      </c>
      <c r="I194">
        <v>2.4939999999999999E-4</v>
      </c>
      <c r="J194">
        <v>3.1040000000000001E-4</v>
      </c>
      <c r="K194">
        <v>10.52</v>
      </c>
    </row>
    <row r="195" spans="1:11">
      <c r="A195">
        <v>12110</v>
      </c>
      <c r="B195" t="s">
        <v>212</v>
      </c>
      <c r="C195">
        <v>-6.2489999999999997</v>
      </c>
      <c r="D195">
        <v>-15.89</v>
      </c>
      <c r="E195">
        <v>-2.5740000000000001E-5</v>
      </c>
      <c r="F195">
        <v>17.07</v>
      </c>
      <c r="G195">
        <v>3.369E-4</v>
      </c>
      <c r="H195">
        <v>3.1170000000000001E-5</v>
      </c>
      <c r="I195">
        <v>-1.6899999999999999E-4</v>
      </c>
      <c r="J195">
        <v>3.7819999999999998E-4</v>
      </c>
      <c r="K195">
        <v>17.07</v>
      </c>
    </row>
    <row r="196" spans="1:11">
      <c r="A196">
        <v>12110</v>
      </c>
      <c r="B196" t="s">
        <v>213</v>
      </c>
      <c r="C196">
        <v>6.3729999999999993</v>
      </c>
      <c r="D196">
        <v>-15.89</v>
      </c>
      <c r="E196">
        <v>1.8659999999999999E-7</v>
      </c>
      <c r="F196">
        <v>17.12</v>
      </c>
      <c r="G196">
        <v>2.9310000000000002E-4</v>
      </c>
      <c r="H196">
        <v>-1.4119999999999999E-4</v>
      </c>
      <c r="I196">
        <v>1.8000000000000001E-4</v>
      </c>
      <c r="J196">
        <v>3.7179999999999998E-4</v>
      </c>
      <c r="K196">
        <v>17.12</v>
      </c>
    </row>
    <row r="197" spans="1:11">
      <c r="A197">
        <v>12110</v>
      </c>
      <c r="B197" t="s">
        <v>214</v>
      </c>
      <c r="C197">
        <v>-8.386000000000001</v>
      </c>
      <c r="D197">
        <v>-3.11</v>
      </c>
      <c r="E197">
        <v>-3.519E-5</v>
      </c>
      <c r="F197">
        <v>8.9439999999999991</v>
      </c>
      <c r="G197">
        <v>1.3060000000000001E-3</v>
      </c>
      <c r="H197">
        <v>3.4259999999999998E-4</v>
      </c>
      <c r="I197">
        <v>-4.0129999999999997E-5</v>
      </c>
      <c r="J197">
        <v>1.3500000000000001E-3</v>
      </c>
      <c r="K197">
        <v>8.9439999999999991</v>
      </c>
    </row>
    <row r="198" spans="1:11">
      <c r="A198">
        <v>12110</v>
      </c>
      <c r="B198" t="s">
        <v>215</v>
      </c>
      <c r="C198">
        <v>8.5510000000000002</v>
      </c>
      <c r="D198">
        <v>-3.1150000000000002</v>
      </c>
      <c r="E198">
        <v>-6.9590000000000008E-7</v>
      </c>
      <c r="F198">
        <v>9.1010000000000009</v>
      </c>
      <c r="G198">
        <v>1.2049999999999999E-3</v>
      </c>
      <c r="H198">
        <v>1.149E-4</v>
      </c>
      <c r="I198">
        <v>4.4359999999999999E-4</v>
      </c>
      <c r="J198">
        <v>1.289E-3</v>
      </c>
      <c r="K198">
        <v>9.1010000000000009</v>
      </c>
    </row>
    <row r="199" spans="1:11">
      <c r="A199">
        <v>12110</v>
      </c>
      <c r="B199" t="s">
        <v>216</v>
      </c>
      <c r="C199">
        <v>-6.29</v>
      </c>
      <c r="D199">
        <v>-13.57</v>
      </c>
      <c r="E199">
        <v>-2.6270000000000001E-5</v>
      </c>
      <c r="F199">
        <v>14.95</v>
      </c>
      <c r="G199">
        <v>1.209E-3</v>
      </c>
      <c r="H199">
        <v>2.0110000000000001E-4</v>
      </c>
      <c r="I199">
        <v>-3.625E-5</v>
      </c>
      <c r="J199">
        <v>1.2260000000000001E-3</v>
      </c>
      <c r="K199">
        <v>14.95</v>
      </c>
    </row>
    <row r="200" spans="1:11">
      <c r="A200">
        <v>12110</v>
      </c>
      <c r="B200" t="s">
        <v>217</v>
      </c>
      <c r="C200">
        <v>6.4129999999999994</v>
      </c>
      <c r="D200">
        <v>-13.57</v>
      </c>
      <c r="E200">
        <v>-3.9620000000000001E-7</v>
      </c>
      <c r="F200">
        <v>15.01</v>
      </c>
      <c r="G200">
        <v>1.1329999999999999E-3</v>
      </c>
      <c r="H200">
        <v>3.0360000000000001E-5</v>
      </c>
      <c r="I200">
        <v>3.2650000000000002E-4</v>
      </c>
      <c r="J200">
        <v>1.1800000000000001E-3</v>
      </c>
      <c r="K200">
        <v>15.01</v>
      </c>
    </row>
    <row r="201" spans="1:11">
      <c r="A201">
        <v>12110</v>
      </c>
      <c r="B201" t="s">
        <v>541</v>
      </c>
      <c r="C201">
        <v>1.294E-6</v>
      </c>
      <c r="D201">
        <v>-5.399</v>
      </c>
      <c r="E201">
        <v>-1.0959999999999999E-2</v>
      </c>
      <c r="F201">
        <v>5.399</v>
      </c>
      <c r="G201">
        <v>-9.3079999999999997E-4</v>
      </c>
      <c r="H201">
        <v>2.2690000000000001E-5</v>
      </c>
      <c r="I201">
        <v>-7.4259999999999997E-5</v>
      </c>
      <c r="J201">
        <v>9.3399999999999993E-4</v>
      </c>
      <c r="K201">
        <v>5.399</v>
      </c>
    </row>
    <row r="202" spans="1:11">
      <c r="A202">
        <v>12110</v>
      </c>
      <c r="B202" t="s">
        <v>542</v>
      </c>
      <c r="C202">
        <v>-4.9319999999999995E-4</v>
      </c>
      <c r="D202">
        <v>-0.88080000000000003</v>
      </c>
      <c r="E202">
        <v>1.8469999999999999E-3</v>
      </c>
      <c r="F202">
        <v>0.88080000000000003</v>
      </c>
      <c r="G202">
        <v>-1.6320000000000001E-4</v>
      </c>
      <c r="H202">
        <v>4.3139999999999997E-5</v>
      </c>
      <c r="I202">
        <v>9.2739999999999995E-8</v>
      </c>
      <c r="J202">
        <v>1.6880000000000001E-4</v>
      </c>
      <c r="K202">
        <v>0.88080000000000003</v>
      </c>
    </row>
    <row r="203" spans="1:11">
      <c r="A203">
        <v>12110</v>
      </c>
      <c r="B203" t="s">
        <v>543</v>
      </c>
      <c r="C203">
        <v>-1.126E-3</v>
      </c>
      <c r="D203">
        <v>-6.49</v>
      </c>
      <c r="E203">
        <v>-8.0210000000000004E-2</v>
      </c>
      <c r="F203">
        <v>6.4910000000000014</v>
      </c>
      <c r="G203">
        <v>-1.1379999999999999E-3</v>
      </c>
      <c r="H203">
        <v>1.774E-3</v>
      </c>
      <c r="I203">
        <v>-5.6560000000000001E-5</v>
      </c>
      <c r="J203">
        <v>2.1080000000000001E-3</v>
      </c>
      <c r="K203">
        <v>6.49</v>
      </c>
    </row>
    <row r="204" spans="1:11">
      <c r="A204">
        <v>12110</v>
      </c>
      <c r="B204" t="s">
        <v>544</v>
      </c>
      <c r="C204">
        <v>-1.126E-3</v>
      </c>
      <c r="D204">
        <v>-6.4910000000000014</v>
      </c>
      <c r="E204">
        <v>-8.0350000000000005E-2</v>
      </c>
      <c r="F204">
        <v>6.4920000000000009</v>
      </c>
      <c r="G204">
        <v>-1.1379999999999999E-3</v>
      </c>
      <c r="H204">
        <v>1.774E-3</v>
      </c>
      <c r="I204">
        <v>-5.6719999999999999E-5</v>
      </c>
      <c r="J204">
        <v>2.1090000000000002E-3</v>
      </c>
      <c r="K204">
        <v>6.4910000000000014</v>
      </c>
    </row>
    <row r="205" spans="1:11">
      <c r="A205">
        <v>12110</v>
      </c>
      <c r="B205" t="s">
        <v>545</v>
      </c>
      <c r="C205">
        <v>-9.6050000000000009E-4</v>
      </c>
      <c r="D205">
        <v>-7.2240000000000002</v>
      </c>
      <c r="E205">
        <v>-0.18140000000000001</v>
      </c>
      <c r="F205">
        <v>7.2270000000000003</v>
      </c>
      <c r="G205">
        <v>-1.5269999999999999E-3</v>
      </c>
      <c r="H205">
        <v>4.9969999999999997E-3</v>
      </c>
      <c r="I205">
        <v>-1.6870000000000001E-4</v>
      </c>
      <c r="J205">
        <v>5.228E-3</v>
      </c>
      <c r="K205">
        <v>7.2240000000000002</v>
      </c>
    </row>
    <row r="206" spans="1:11">
      <c r="A206">
        <v>12110</v>
      </c>
      <c r="B206" t="s">
        <v>546</v>
      </c>
      <c r="C206">
        <v>7.7160000000000003E-6</v>
      </c>
      <c r="D206">
        <v>-5.4679999999999992E-2</v>
      </c>
      <c r="E206">
        <v>-4.2060000000000001E-8</v>
      </c>
      <c r="F206">
        <v>5.4679999999999992E-2</v>
      </c>
      <c r="G206">
        <v>-4.1730000000000002E-5</v>
      </c>
      <c r="H206">
        <v>2.1910000000000001E-4</v>
      </c>
      <c r="I206">
        <v>-2.075E-5</v>
      </c>
      <c r="J206">
        <v>2.24E-4</v>
      </c>
      <c r="K206">
        <v>5.4679999999999992E-2</v>
      </c>
    </row>
    <row r="207" spans="1:11">
      <c r="A207">
        <v>12110</v>
      </c>
      <c r="B207" t="s">
        <v>547</v>
      </c>
      <c r="C207">
        <v>-2.5749999999999999E-6</v>
      </c>
      <c r="D207">
        <v>1.8259999999999998E-2</v>
      </c>
      <c r="E207">
        <v>1.406E-8</v>
      </c>
      <c r="F207">
        <v>1.8259999999999998E-2</v>
      </c>
      <c r="G207">
        <v>1.393E-5</v>
      </c>
      <c r="H207">
        <v>-7.3200000000000004E-5</v>
      </c>
      <c r="I207">
        <v>6.9299999999999997E-6</v>
      </c>
      <c r="J207">
        <v>7.4839999999999995E-5</v>
      </c>
      <c r="K207">
        <v>1.8259999999999998E-2</v>
      </c>
    </row>
    <row r="208" spans="1:11">
      <c r="A208">
        <v>12110</v>
      </c>
      <c r="B208" t="s">
        <v>548</v>
      </c>
      <c r="C208">
        <v>-9.6050000000000009E-4</v>
      </c>
      <c r="D208">
        <v>-7.2240000000000002</v>
      </c>
      <c r="E208">
        <v>-0.18140000000000001</v>
      </c>
      <c r="F208">
        <v>7.2270000000000003</v>
      </c>
      <c r="G208">
        <v>-1.5269999999999999E-3</v>
      </c>
      <c r="H208">
        <v>4.9969999999999997E-3</v>
      </c>
      <c r="I208">
        <v>-1.6870000000000001E-4</v>
      </c>
      <c r="J208">
        <v>5.228E-3</v>
      </c>
      <c r="K208">
        <v>7.2240000000000002</v>
      </c>
    </row>
    <row r="209" spans="1:11">
      <c r="A209">
        <v>12110</v>
      </c>
      <c r="B209" t="s">
        <v>549</v>
      </c>
      <c r="C209">
        <v>7.7160000000000003E-6</v>
      </c>
      <c r="D209">
        <v>-5.4679999999999992E-2</v>
      </c>
      <c r="E209">
        <v>-4.2060000000000001E-8</v>
      </c>
      <c r="F209">
        <v>5.4679999999999992E-2</v>
      </c>
      <c r="G209">
        <v>-4.1730000000000002E-5</v>
      </c>
      <c r="H209">
        <v>2.1910000000000001E-4</v>
      </c>
      <c r="I209">
        <v>-2.075E-5</v>
      </c>
      <c r="J209">
        <v>2.24E-4</v>
      </c>
      <c r="K209">
        <v>5.4679999999999992E-2</v>
      </c>
    </row>
    <row r="210" spans="1:11">
      <c r="A210">
        <v>12110</v>
      </c>
      <c r="B210" t="s">
        <v>550</v>
      </c>
      <c r="C210">
        <v>-2.5749999999999999E-6</v>
      </c>
      <c r="D210">
        <v>1.8259999999999998E-2</v>
      </c>
      <c r="E210">
        <v>1.406E-8</v>
      </c>
      <c r="F210">
        <v>1.8259999999999998E-2</v>
      </c>
      <c r="G210">
        <v>1.393E-5</v>
      </c>
      <c r="H210">
        <v>-7.3200000000000004E-5</v>
      </c>
      <c r="I210">
        <v>6.9299999999999997E-6</v>
      </c>
      <c r="J210">
        <v>7.4839999999999995E-5</v>
      </c>
      <c r="K210">
        <v>1.8259999999999998E-2</v>
      </c>
    </row>
    <row r="211" spans="1:11">
      <c r="A211">
        <v>12110</v>
      </c>
      <c r="B211" t="s">
        <v>551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12110</v>
      </c>
      <c r="B212" t="s">
        <v>552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12110</v>
      </c>
      <c r="B213" t="s">
        <v>553</v>
      </c>
      <c r="C213">
        <v>-1.8919999999999999E-4</v>
      </c>
      <c r="D213">
        <v>4.0629999999999999E-2</v>
      </c>
      <c r="E213">
        <v>7.0560000000000006E-3</v>
      </c>
      <c r="F213">
        <v>4.1230000000000003E-2</v>
      </c>
      <c r="G213">
        <v>2.0319999999999999E-5</v>
      </c>
      <c r="H213">
        <v>9.3280000000000001E-5</v>
      </c>
      <c r="I213">
        <v>1.668E-5</v>
      </c>
      <c r="J213">
        <v>9.6910000000000006E-5</v>
      </c>
      <c r="K213">
        <v>4.0629999999999999E-2</v>
      </c>
    </row>
    <row r="214" spans="1:11">
      <c r="A214">
        <v>12110</v>
      </c>
      <c r="B214" t="s">
        <v>554</v>
      </c>
      <c r="C214">
        <v>-2.7159999999999999E-4</v>
      </c>
      <c r="D214">
        <v>-0.37740000000000001</v>
      </c>
      <c r="E214">
        <v>7.4729999999999996E-3</v>
      </c>
      <c r="F214">
        <v>0.37740000000000001</v>
      </c>
      <c r="G214">
        <v>-5.8440000000000003E-5</v>
      </c>
      <c r="H214">
        <v>1.016E-4</v>
      </c>
      <c r="I214">
        <v>1.468E-5</v>
      </c>
      <c r="J214">
        <v>1.181E-4</v>
      </c>
      <c r="K214">
        <v>0.37740000000000001</v>
      </c>
    </row>
    <row r="215" spans="1:11">
      <c r="A215">
        <v>12110</v>
      </c>
      <c r="B215" t="s">
        <v>555</v>
      </c>
      <c r="C215">
        <v>-2.7159999999999999E-4</v>
      </c>
      <c r="D215">
        <v>-0.37740000000000001</v>
      </c>
      <c r="E215">
        <v>7.4729999999999996E-3</v>
      </c>
      <c r="F215">
        <v>0.37740000000000001</v>
      </c>
      <c r="G215">
        <v>-5.8440000000000003E-5</v>
      </c>
      <c r="H215">
        <v>1.016E-4</v>
      </c>
      <c r="I215">
        <v>1.468E-5</v>
      </c>
      <c r="J215">
        <v>1.181E-4</v>
      </c>
      <c r="K215">
        <v>0.37740000000000001</v>
      </c>
    </row>
    <row r="216" spans="1:11">
      <c r="A216">
        <v>12110</v>
      </c>
      <c r="B216" t="s">
        <v>556</v>
      </c>
      <c r="C216">
        <v>-2.7599999999999999E-4</v>
      </c>
      <c r="D216">
        <v>-0.3145</v>
      </c>
      <c r="E216">
        <v>3.3939999999999998E-2</v>
      </c>
      <c r="F216">
        <v>0.31630000000000003</v>
      </c>
      <c r="G216">
        <v>-1.59E-5</v>
      </c>
      <c r="H216">
        <v>2.5050000000000002E-4</v>
      </c>
      <c r="I216">
        <v>4.9329999999999997E-5</v>
      </c>
      <c r="J216">
        <v>2.5579999999999998E-4</v>
      </c>
      <c r="K216">
        <v>0.3145</v>
      </c>
    </row>
    <row r="217" spans="1:11">
      <c r="A217">
        <v>12110</v>
      </c>
      <c r="B217" t="s">
        <v>557</v>
      </c>
      <c r="C217">
        <v>-5.6690000000000001E-5</v>
      </c>
      <c r="D217">
        <v>-0.42020000000000002</v>
      </c>
      <c r="E217">
        <v>9.0020000000000009E-4</v>
      </c>
      <c r="F217">
        <v>0.42020000000000002</v>
      </c>
      <c r="G217">
        <v>-7.6779999999999993E-5</v>
      </c>
      <c r="H217">
        <v>3.307E-5</v>
      </c>
      <c r="I217">
        <v>1.5969999999999999E-6</v>
      </c>
      <c r="J217">
        <v>8.3620000000000002E-5</v>
      </c>
      <c r="K217">
        <v>0.42020000000000002</v>
      </c>
    </row>
    <row r="218" spans="1:11">
      <c r="A218">
        <v>12110</v>
      </c>
      <c r="B218" t="s">
        <v>558</v>
      </c>
      <c r="C218">
        <v>-1.44E-4</v>
      </c>
      <c r="D218">
        <v>-0.77690000000000003</v>
      </c>
      <c r="E218">
        <v>4.217E-4</v>
      </c>
      <c r="F218">
        <v>0.77690000000000003</v>
      </c>
      <c r="G218">
        <v>-1.4559999999999999E-4</v>
      </c>
      <c r="H218">
        <v>2.8050000000000001E-5</v>
      </c>
      <c r="I218">
        <v>-1.9230000000000001E-6</v>
      </c>
      <c r="J218">
        <v>1.482E-4</v>
      </c>
      <c r="K218">
        <v>0.77690000000000003</v>
      </c>
    </row>
    <row r="219" spans="1:11">
      <c r="A219">
        <v>12110</v>
      </c>
      <c r="B219" t="s">
        <v>559</v>
      </c>
      <c r="C219">
        <v>-1.44E-4</v>
      </c>
      <c r="D219">
        <v>-0.77690000000000003</v>
      </c>
      <c r="E219">
        <v>4.217E-4</v>
      </c>
      <c r="F219">
        <v>0.77690000000000003</v>
      </c>
      <c r="G219">
        <v>-1.4559999999999999E-4</v>
      </c>
      <c r="H219">
        <v>2.8050000000000001E-5</v>
      </c>
      <c r="I219">
        <v>-1.9230000000000001E-6</v>
      </c>
      <c r="J219">
        <v>1.482E-4</v>
      </c>
      <c r="K219">
        <v>0.77690000000000003</v>
      </c>
    </row>
    <row r="220" spans="1:11">
      <c r="A220">
        <v>12110</v>
      </c>
      <c r="B220" t="s">
        <v>560</v>
      </c>
      <c r="C220">
        <v>-7.1320000000000002E-5</v>
      </c>
      <c r="D220">
        <v>-0.94140000000000001</v>
      </c>
      <c r="E220">
        <v>-3.2550000000000003E-2</v>
      </c>
      <c r="F220">
        <v>0.94199999999999995</v>
      </c>
      <c r="G220">
        <v>-2.1819999999999999E-4</v>
      </c>
      <c r="H220">
        <v>-1.9589999999999999E-4</v>
      </c>
      <c r="I220">
        <v>-5.0970000000000002E-5</v>
      </c>
      <c r="J220">
        <v>2.9760000000000002E-4</v>
      </c>
      <c r="K220">
        <v>0.94140000000000001</v>
      </c>
    </row>
    <row r="221" spans="1:11">
      <c r="A221">
        <v>12110</v>
      </c>
      <c r="B221" t="s">
        <v>561</v>
      </c>
      <c r="C221">
        <v>-1.15E-4</v>
      </c>
      <c r="D221">
        <v>-0.77290000000000003</v>
      </c>
      <c r="E221">
        <v>1.9989999999999999E-3</v>
      </c>
      <c r="F221">
        <v>0.77290000000000003</v>
      </c>
      <c r="G221">
        <v>-1.4210000000000001E-4</v>
      </c>
      <c r="H221">
        <v>4.1980000000000001E-5</v>
      </c>
      <c r="I221">
        <v>9.8700000000000004E-7</v>
      </c>
      <c r="J221">
        <v>1.482E-4</v>
      </c>
      <c r="K221">
        <v>0.77290000000000003</v>
      </c>
    </row>
    <row r="222" spans="1:11">
      <c r="A222">
        <v>12110</v>
      </c>
      <c r="B222" t="s">
        <v>562</v>
      </c>
      <c r="C222">
        <v>-4.9319999999999995E-4</v>
      </c>
      <c r="D222">
        <v>-0.88080000000000003</v>
      </c>
      <c r="E222">
        <v>1.8469999999999999E-3</v>
      </c>
      <c r="F222">
        <v>0.88080000000000003</v>
      </c>
      <c r="G222">
        <v>-1.6320000000000001E-4</v>
      </c>
      <c r="H222">
        <v>4.3139999999999997E-5</v>
      </c>
      <c r="I222">
        <v>9.2739999999999995E-8</v>
      </c>
      <c r="J222">
        <v>1.6880000000000001E-4</v>
      </c>
      <c r="K222">
        <v>0.88080000000000003</v>
      </c>
    </row>
    <row r="223" spans="1:11">
      <c r="A223">
        <v>30097</v>
      </c>
      <c r="B223" t="s">
        <v>458</v>
      </c>
      <c r="C223">
        <v>-7.852999999999999E-12</v>
      </c>
      <c r="D223">
        <v>-3.8820000000000001E-11</v>
      </c>
      <c r="E223">
        <v>-0.1696</v>
      </c>
      <c r="F223">
        <v>0.1696</v>
      </c>
      <c r="G223">
        <v>1.271E-3</v>
      </c>
      <c r="H223">
        <v>4.8279999999999998E-3</v>
      </c>
      <c r="I223">
        <v>2.198E-4</v>
      </c>
      <c r="J223">
        <v>4.9969999999999997E-3</v>
      </c>
      <c r="K223">
        <v>3.9609999999999999E-11</v>
      </c>
    </row>
    <row r="224" spans="1:11">
      <c r="A224">
        <v>30097</v>
      </c>
      <c r="B224" t="s">
        <v>459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30097</v>
      </c>
      <c r="B225" t="s">
        <v>460</v>
      </c>
      <c r="C225">
        <v>1.409E-12</v>
      </c>
      <c r="D225">
        <v>-8.2289999999999982E-12</v>
      </c>
      <c r="E225">
        <v>-4.9739999999999999E-2</v>
      </c>
      <c r="F225">
        <v>4.9739999999999999E-2</v>
      </c>
      <c r="G225">
        <v>1.5330000000000001E-4</v>
      </c>
      <c r="H225">
        <v>1.359E-3</v>
      </c>
      <c r="I225">
        <v>3.6170000000000001E-5</v>
      </c>
      <c r="J225">
        <v>1.3680000000000001E-3</v>
      </c>
      <c r="K225">
        <v>8.3479999999999996E-12</v>
      </c>
    </row>
    <row r="226" spans="1:11">
      <c r="A226">
        <v>30097</v>
      </c>
      <c r="B226" t="s">
        <v>461</v>
      </c>
      <c r="C226">
        <v>0</v>
      </c>
      <c r="D226">
        <v>-3.784E-12</v>
      </c>
      <c r="E226">
        <v>-2.6550000000000001E-2</v>
      </c>
      <c r="F226">
        <v>2.6550000000000001E-2</v>
      </c>
      <c r="G226">
        <v>8.3490000000000002E-5</v>
      </c>
      <c r="H226">
        <v>8.9829999999999988E-4</v>
      </c>
      <c r="I226">
        <v>2.55E-5</v>
      </c>
      <c r="J226">
        <v>9.0249999999999998E-4</v>
      </c>
      <c r="K226">
        <v>3.7869999999999999E-12</v>
      </c>
    </row>
    <row r="227" spans="1:11">
      <c r="A227">
        <v>30097</v>
      </c>
      <c r="B227" t="s">
        <v>462</v>
      </c>
      <c r="C227">
        <v>0</v>
      </c>
      <c r="D227">
        <v>-2.606E-12</v>
      </c>
      <c r="E227">
        <v>-1.7999999999999999E-2</v>
      </c>
      <c r="F227">
        <v>1.7999999999999999E-2</v>
      </c>
      <c r="G227">
        <v>2.7139999999999998E-4</v>
      </c>
      <c r="H227">
        <v>5.0469999999999996E-4</v>
      </c>
      <c r="I227">
        <v>3.1220000000000003E-5</v>
      </c>
      <c r="J227">
        <v>5.7390000000000002E-4</v>
      </c>
      <c r="K227">
        <v>2.7849999999999999E-12</v>
      </c>
    </row>
    <row r="228" spans="1:11">
      <c r="A228">
        <v>30097</v>
      </c>
      <c r="B228" t="s">
        <v>463</v>
      </c>
      <c r="C228">
        <v>0</v>
      </c>
      <c r="D228">
        <v>-1.3720000000000001E-11</v>
      </c>
      <c r="E228">
        <v>-6.3299999999999997E-3</v>
      </c>
      <c r="F228">
        <v>6.3299999999999997E-3</v>
      </c>
      <c r="G228">
        <v>1.5870000000000001E-4</v>
      </c>
      <c r="H228">
        <v>1.7119999999999999E-4</v>
      </c>
      <c r="I228">
        <v>1.0349999999999999E-5</v>
      </c>
      <c r="J228">
        <v>2.3369999999999999E-4</v>
      </c>
      <c r="K228">
        <v>1.3720000000000001E-11</v>
      </c>
    </row>
    <row r="229" spans="1:11">
      <c r="A229">
        <v>30097</v>
      </c>
      <c r="B229" t="s">
        <v>464</v>
      </c>
      <c r="C229">
        <v>0</v>
      </c>
      <c r="D229">
        <v>-2.0890000000000001E-12</v>
      </c>
      <c r="E229">
        <v>-8.763E-3</v>
      </c>
      <c r="F229">
        <v>8.763E-3</v>
      </c>
      <c r="G229">
        <v>3.6149999999999998E-5</v>
      </c>
      <c r="H229">
        <v>1.9900000000000001E-4</v>
      </c>
      <c r="I229">
        <v>9.91E-6</v>
      </c>
      <c r="J229">
        <v>2.0249999999999999E-4</v>
      </c>
      <c r="K229">
        <v>2.092E-12</v>
      </c>
    </row>
    <row r="230" spans="1:11">
      <c r="A230">
        <v>30097</v>
      </c>
      <c r="B230" t="s">
        <v>465</v>
      </c>
      <c r="C230">
        <v>0</v>
      </c>
      <c r="D230">
        <v>-2.9040000000000001E-12</v>
      </c>
      <c r="E230">
        <v>-1.6799999999999999E-2</v>
      </c>
      <c r="F230">
        <v>1.6799999999999999E-2</v>
      </c>
      <c r="G230">
        <v>1.739E-4</v>
      </c>
      <c r="H230">
        <v>5.0210000000000001E-4</v>
      </c>
      <c r="I230">
        <v>3.4409999999999998E-5</v>
      </c>
      <c r="J230">
        <v>5.3249999999999999E-4</v>
      </c>
      <c r="K230">
        <v>2.9170000000000002E-12</v>
      </c>
    </row>
    <row r="231" spans="1:11">
      <c r="A231">
        <v>30097</v>
      </c>
      <c r="B231" t="s">
        <v>466</v>
      </c>
      <c r="C231">
        <v>1.888E-12</v>
      </c>
      <c r="D231">
        <v>-6.6959999999999997E-12</v>
      </c>
      <c r="E231">
        <v>-3.9010000000000003E-2</v>
      </c>
      <c r="F231">
        <v>3.9010000000000003E-2</v>
      </c>
      <c r="G231">
        <v>4.0759999999999999E-4</v>
      </c>
      <c r="H231">
        <v>1.1620000000000001E-3</v>
      </c>
      <c r="I231">
        <v>7.839E-5</v>
      </c>
      <c r="J231">
        <v>1.2340000000000001E-3</v>
      </c>
      <c r="K231">
        <v>6.9570000000000003E-12</v>
      </c>
    </row>
    <row r="232" spans="1:11">
      <c r="A232">
        <v>30097</v>
      </c>
      <c r="B232" t="s">
        <v>467</v>
      </c>
      <c r="C232">
        <v>0</v>
      </c>
      <c r="D232">
        <v>0</v>
      </c>
      <c r="E232">
        <v>-7.9819999999999995E-3</v>
      </c>
      <c r="F232">
        <v>7.9819999999999995E-3</v>
      </c>
      <c r="G232">
        <v>-2.2740000000000002E-6</v>
      </c>
      <c r="H232">
        <v>1.4139999999999999E-4</v>
      </c>
      <c r="I232">
        <v>-3.0869999999999998E-6</v>
      </c>
      <c r="J232">
        <v>1.415E-4</v>
      </c>
      <c r="K232">
        <v>0</v>
      </c>
    </row>
    <row r="233" spans="1:11">
      <c r="A233">
        <v>30097</v>
      </c>
      <c r="B233" t="s">
        <v>468</v>
      </c>
      <c r="C233">
        <v>-4.8210000000000014E-12</v>
      </c>
      <c r="D233">
        <v>-1.014E-11</v>
      </c>
      <c r="E233">
        <v>-5.9769999999999997E-2</v>
      </c>
      <c r="F233">
        <v>5.9769999999999997E-2</v>
      </c>
      <c r="G233">
        <v>6.2910000000000006E-4</v>
      </c>
      <c r="H233">
        <v>1.7650000000000001E-3</v>
      </c>
      <c r="I233">
        <v>1.225E-4</v>
      </c>
      <c r="J233">
        <v>1.8779999999999999E-3</v>
      </c>
      <c r="K233">
        <v>1.123E-11</v>
      </c>
    </row>
    <row r="234" spans="1:11">
      <c r="A234">
        <v>30097</v>
      </c>
      <c r="B234" t="s">
        <v>469</v>
      </c>
      <c r="C234">
        <v>-1.8590000000000001E-12</v>
      </c>
      <c r="D234">
        <v>-8.1639999999999995E-12</v>
      </c>
      <c r="E234">
        <v>-4.7460000000000002E-2</v>
      </c>
      <c r="F234">
        <v>4.7460000000000002E-2</v>
      </c>
      <c r="G234">
        <v>4.9950000000000005E-4</v>
      </c>
      <c r="H234">
        <v>1.402E-3</v>
      </c>
      <c r="I234">
        <v>9.7250000000000006E-5</v>
      </c>
      <c r="J234">
        <v>1.4909999999999999E-3</v>
      </c>
      <c r="K234">
        <v>8.3729999999999992E-12</v>
      </c>
    </row>
    <row r="235" spans="1:11">
      <c r="A235">
        <v>30097</v>
      </c>
      <c r="B235" t="s">
        <v>470</v>
      </c>
      <c r="C235">
        <v>0</v>
      </c>
      <c r="D235">
        <v>0</v>
      </c>
      <c r="E235">
        <v>-5.1009999999999996E-3</v>
      </c>
      <c r="F235">
        <v>5.1009999999999996E-3</v>
      </c>
      <c r="G235">
        <v>3.2079999999999998E-5</v>
      </c>
      <c r="H235">
        <v>1.526E-4</v>
      </c>
      <c r="I235">
        <v>7.0509999999999999E-6</v>
      </c>
      <c r="J235">
        <v>1.561E-4</v>
      </c>
      <c r="K235">
        <v>0</v>
      </c>
    </row>
    <row r="236" spans="1:11">
      <c r="A236">
        <v>30097</v>
      </c>
      <c r="B236" t="s">
        <v>471</v>
      </c>
      <c r="C236">
        <v>1.167E-12</v>
      </c>
      <c r="D236">
        <v>-2.84E-12</v>
      </c>
      <c r="E236">
        <v>-1.115E-2</v>
      </c>
      <c r="F236">
        <v>1.115E-2</v>
      </c>
      <c r="G236">
        <v>1.082E-4</v>
      </c>
      <c r="H236">
        <v>3.3129999999999998E-4</v>
      </c>
      <c r="I236">
        <v>1.946E-5</v>
      </c>
      <c r="J236">
        <v>3.4900000000000003E-4</v>
      </c>
      <c r="K236">
        <v>3.0710000000000009E-12</v>
      </c>
    </row>
    <row r="237" spans="1:11">
      <c r="A237">
        <v>30097</v>
      </c>
      <c r="B237" t="s">
        <v>472</v>
      </c>
      <c r="C237">
        <v>2.3600000000000001E-3</v>
      </c>
      <c r="D237">
        <v>-1.148E-4</v>
      </c>
      <c r="E237">
        <v>1.6029999999999999E-4</v>
      </c>
      <c r="F237">
        <v>2.369E-3</v>
      </c>
      <c r="G237">
        <v>2.5689999999999999E-6</v>
      </c>
      <c r="H237">
        <v>4.8380000000000001E-5</v>
      </c>
      <c r="I237">
        <v>6.8800000000000002E-6</v>
      </c>
      <c r="J237">
        <v>4.8930000000000001E-5</v>
      </c>
      <c r="K237">
        <v>2.3630000000000001E-3</v>
      </c>
    </row>
    <row r="238" spans="1:11">
      <c r="A238">
        <v>30097</v>
      </c>
      <c r="B238" t="s">
        <v>473</v>
      </c>
      <c r="C238">
        <v>1.5770000000000001E-3</v>
      </c>
      <c r="D238">
        <v>-7.6710000000000002E-5</v>
      </c>
      <c r="E238">
        <v>1.071E-4</v>
      </c>
      <c r="F238">
        <v>1.5820000000000001E-3</v>
      </c>
      <c r="G238">
        <v>1.717E-6</v>
      </c>
      <c r="H238">
        <v>3.2320000000000002E-5</v>
      </c>
      <c r="I238">
        <v>4.5970000000000002E-6</v>
      </c>
      <c r="J238">
        <v>3.269E-5</v>
      </c>
      <c r="K238">
        <v>1.5790000000000001E-3</v>
      </c>
    </row>
    <row r="239" spans="1:11">
      <c r="A239">
        <v>30097</v>
      </c>
      <c r="B239" t="s">
        <v>474</v>
      </c>
      <c r="C239">
        <v>2.9049999999999999E-2</v>
      </c>
      <c r="D239">
        <v>-1.413E-3</v>
      </c>
      <c r="E239">
        <v>2.2399999999999998E-3</v>
      </c>
      <c r="F239">
        <v>2.9170000000000001E-2</v>
      </c>
      <c r="G239">
        <v>8.7479999999999996E-5</v>
      </c>
      <c r="H239">
        <v>5.8029999999999996E-4</v>
      </c>
      <c r="I239">
        <v>8.7860000000000002E-5</v>
      </c>
      <c r="J239">
        <v>5.934E-4</v>
      </c>
      <c r="K239">
        <v>2.9080000000000002E-2</v>
      </c>
    </row>
    <row r="240" spans="1:11">
      <c r="A240">
        <v>30097</v>
      </c>
      <c r="B240" t="s">
        <v>475</v>
      </c>
      <c r="C240">
        <v>1.9439999999999999E-2</v>
      </c>
      <c r="D240">
        <v>-9.456E-4</v>
      </c>
      <c r="E240">
        <v>1.4989999999999999E-3</v>
      </c>
      <c r="F240">
        <v>1.9519999999999999E-2</v>
      </c>
      <c r="G240">
        <v>5.8529999999999997E-5</v>
      </c>
      <c r="H240">
        <v>3.8830000000000001E-4</v>
      </c>
      <c r="I240">
        <v>5.8789999999999998E-5</v>
      </c>
      <c r="J240">
        <v>3.97E-4</v>
      </c>
      <c r="K240">
        <v>1.9460000000000002E-2</v>
      </c>
    </row>
    <row r="241" spans="1:11">
      <c r="A241">
        <v>30097</v>
      </c>
      <c r="B241" t="s">
        <v>476</v>
      </c>
      <c r="C241">
        <v>1.23E-2</v>
      </c>
      <c r="D241">
        <v>-5.9820000000000001E-4</v>
      </c>
      <c r="E241">
        <v>3.8949999999999998E-4</v>
      </c>
      <c r="F241">
        <v>1.2319999999999999E-2</v>
      </c>
      <c r="G241">
        <v>1.853E-5</v>
      </c>
      <c r="H241">
        <v>1.8129999999999999E-4</v>
      </c>
      <c r="I241">
        <v>3.7580000000000003E-5</v>
      </c>
      <c r="J241">
        <v>1.861E-4</v>
      </c>
      <c r="K241">
        <v>1.231E-2</v>
      </c>
    </row>
    <row r="242" spans="1:11">
      <c r="A242">
        <v>30097</v>
      </c>
      <c r="B242" t="s">
        <v>477</v>
      </c>
      <c r="C242">
        <v>8.2529999999999999E-3</v>
      </c>
      <c r="D242">
        <v>-4.0149999999999989E-4</v>
      </c>
      <c r="E242">
        <v>2.6140000000000001E-4</v>
      </c>
      <c r="F242">
        <v>8.267E-3</v>
      </c>
      <c r="G242">
        <v>1.2439999999999999E-5</v>
      </c>
      <c r="H242">
        <v>1.217E-4</v>
      </c>
      <c r="I242">
        <v>2.5219999999999999E-5</v>
      </c>
      <c r="J242">
        <v>1.249E-4</v>
      </c>
      <c r="K242">
        <v>8.2629999999999995E-3</v>
      </c>
    </row>
    <row r="243" spans="1:11">
      <c r="A243">
        <v>30097</v>
      </c>
      <c r="B243" t="s">
        <v>478</v>
      </c>
      <c r="C243">
        <v>0</v>
      </c>
      <c r="D243">
        <v>2.393E-2</v>
      </c>
      <c r="E243">
        <v>-2.4479999999999998E-2</v>
      </c>
      <c r="F243">
        <v>3.4229999999999997E-2</v>
      </c>
      <c r="G243">
        <v>-1.516E-3</v>
      </c>
      <c r="H243">
        <v>2.8310000000000011E-4</v>
      </c>
      <c r="I243">
        <v>9.967000000000001E-4</v>
      </c>
      <c r="J243">
        <v>1.836E-3</v>
      </c>
      <c r="K243">
        <v>2.393E-2</v>
      </c>
    </row>
    <row r="244" spans="1:11">
      <c r="A244">
        <v>30097</v>
      </c>
      <c r="B244" t="s">
        <v>479</v>
      </c>
      <c r="C244">
        <v>0</v>
      </c>
      <c r="D244">
        <v>-2.393E-2</v>
      </c>
      <c r="E244">
        <v>2.4479999999999998E-2</v>
      </c>
      <c r="F244">
        <v>3.4229999999999997E-2</v>
      </c>
      <c r="G244">
        <v>1.521E-3</v>
      </c>
      <c r="H244">
        <v>-2.8350000000000001E-4</v>
      </c>
      <c r="I244">
        <v>-9.9679999999999994E-4</v>
      </c>
      <c r="J244">
        <v>1.841E-3</v>
      </c>
      <c r="K244">
        <v>2.393E-2</v>
      </c>
    </row>
    <row r="245" spans="1:11">
      <c r="A245">
        <v>30097</v>
      </c>
      <c r="B245" t="s">
        <v>480</v>
      </c>
      <c r="C245">
        <v>0</v>
      </c>
      <c r="D245">
        <v>1.6E-2</v>
      </c>
      <c r="E245">
        <v>-1.636E-2</v>
      </c>
      <c r="F245">
        <v>2.2890000000000001E-2</v>
      </c>
      <c r="G245">
        <v>-1.0139999999999999E-3</v>
      </c>
      <c r="H245">
        <v>1.8929999999999999E-4</v>
      </c>
      <c r="I245">
        <v>6.6639999999999994E-4</v>
      </c>
      <c r="J245">
        <v>1.2279999999999999E-3</v>
      </c>
      <c r="K245">
        <v>1.6E-2</v>
      </c>
    </row>
    <row r="246" spans="1:11">
      <c r="A246">
        <v>30097</v>
      </c>
      <c r="B246" t="s">
        <v>481</v>
      </c>
      <c r="C246">
        <v>0</v>
      </c>
      <c r="D246">
        <v>-1.6E-2</v>
      </c>
      <c r="E246">
        <v>1.6369999999999999E-2</v>
      </c>
      <c r="F246">
        <v>2.2890000000000001E-2</v>
      </c>
      <c r="G246">
        <v>1.0169999999999999E-3</v>
      </c>
      <c r="H246">
        <v>-1.896E-4</v>
      </c>
      <c r="I246">
        <v>-6.6649999999999999E-4</v>
      </c>
      <c r="J246">
        <v>1.2310000000000001E-3</v>
      </c>
      <c r="K246">
        <v>1.6E-2</v>
      </c>
    </row>
    <row r="247" spans="1:11">
      <c r="A247">
        <v>30097</v>
      </c>
      <c r="B247" t="s">
        <v>482</v>
      </c>
      <c r="C247">
        <v>0</v>
      </c>
      <c r="D247">
        <v>1.6379999999999999E-2</v>
      </c>
      <c r="E247">
        <v>-1.212E-3</v>
      </c>
      <c r="F247">
        <v>1.6420000000000001E-2</v>
      </c>
      <c r="G247">
        <v>-7.5359999999999999E-4</v>
      </c>
      <c r="H247">
        <v>1.2569999999999999E-4</v>
      </c>
      <c r="I247">
        <v>5.6129999999999993E-4</v>
      </c>
      <c r="J247">
        <v>9.4800000000000006E-4</v>
      </c>
      <c r="K247">
        <v>1.6379999999999999E-2</v>
      </c>
    </row>
    <row r="248" spans="1:11">
      <c r="A248">
        <v>30097</v>
      </c>
      <c r="B248" t="s">
        <v>483</v>
      </c>
      <c r="C248">
        <v>0</v>
      </c>
      <c r="D248">
        <v>-1.6379999999999999E-2</v>
      </c>
      <c r="E248">
        <v>1.212E-3</v>
      </c>
      <c r="F248">
        <v>1.6420000000000001E-2</v>
      </c>
      <c r="G248">
        <v>7.3700000000000002E-4</v>
      </c>
      <c r="H248">
        <v>-1.2569999999999999E-4</v>
      </c>
      <c r="I248">
        <v>-5.6739999999999991E-4</v>
      </c>
      <c r="J248">
        <v>9.3860000000000015E-4</v>
      </c>
      <c r="K248">
        <v>1.6379999999999999E-2</v>
      </c>
    </row>
    <row r="249" spans="1:11">
      <c r="A249">
        <v>30097</v>
      </c>
      <c r="B249" t="s">
        <v>484</v>
      </c>
      <c r="C249">
        <v>0</v>
      </c>
      <c r="D249">
        <v>1.095E-2</v>
      </c>
      <c r="E249">
        <v>-8.0990000000000001E-4</v>
      </c>
      <c r="F249">
        <v>1.098E-2</v>
      </c>
      <c r="G249">
        <v>-5.036000000000001E-4</v>
      </c>
      <c r="H249">
        <v>8.4060000000000005E-5</v>
      </c>
      <c r="I249">
        <v>3.7520000000000001E-4</v>
      </c>
      <c r="J249">
        <v>6.3360000000000001E-4</v>
      </c>
      <c r="K249">
        <v>1.095E-2</v>
      </c>
    </row>
    <row r="250" spans="1:11">
      <c r="A250">
        <v>30097</v>
      </c>
      <c r="B250" t="s">
        <v>485</v>
      </c>
      <c r="C250">
        <v>0</v>
      </c>
      <c r="D250">
        <v>-1.095E-2</v>
      </c>
      <c r="E250">
        <v>8.0990000000000001E-4</v>
      </c>
      <c r="F250">
        <v>1.098E-2</v>
      </c>
      <c r="G250">
        <v>4.9260000000000005E-4</v>
      </c>
      <c r="H250">
        <v>-8.4049999999999997E-5</v>
      </c>
      <c r="I250">
        <v>-3.793E-4</v>
      </c>
      <c r="J250">
        <v>6.2730000000000001E-4</v>
      </c>
      <c r="K250">
        <v>1.095E-2</v>
      </c>
    </row>
    <row r="251" spans="1:11">
      <c r="A251">
        <v>30097</v>
      </c>
      <c r="B251" t="s">
        <v>486</v>
      </c>
      <c r="C251">
        <v>0</v>
      </c>
      <c r="D251">
        <v>1.8439999999999998E-12</v>
      </c>
      <c r="E251">
        <v>1.085E-2</v>
      </c>
      <c r="F251">
        <v>1.085E-2</v>
      </c>
      <c r="G251">
        <v>-1.11E-4</v>
      </c>
      <c r="H251">
        <v>-3.2440000000000002E-4</v>
      </c>
      <c r="I251">
        <v>-2.1990000000000001E-5</v>
      </c>
      <c r="J251">
        <v>3.435E-4</v>
      </c>
      <c r="K251">
        <v>2.0190000000000002E-12</v>
      </c>
    </row>
    <row r="252" spans="1:11">
      <c r="A252">
        <v>30097</v>
      </c>
      <c r="B252" t="s">
        <v>487</v>
      </c>
      <c r="C252">
        <v>0</v>
      </c>
      <c r="D252">
        <v>1.234E-12</v>
      </c>
      <c r="E252">
        <v>7.2629999999999986E-3</v>
      </c>
      <c r="F252">
        <v>7.2629999999999986E-3</v>
      </c>
      <c r="G252">
        <v>-7.4309999999999998E-5</v>
      </c>
      <c r="H252">
        <v>-2.1709999999999999E-4</v>
      </c>
      <c r="I252">
        <v>-1.472E-5</v>
      </c>
      <c r="J252">
        <v>2.299E-4</v>
      </c>
      <c r="K252">
        <v>1.2410000000000001E-12</v>
      </c>
    </row>
    <row r="253" spans="1:11">
      <c r="A253">
        <v>30097</v>
      </c>
      <c r="B253" t="s">
        <v>488</v>
      </c>
      <c r="C253">
        <v>2.3240000000000001E-3</v>
      </c>
      <c r="D253">
        <v>-1.13E-4</v>
      </c>
      <c r="E253">
        <v>1.393E-4</v>
      </c>
      <c r="F253">
        <v>2.3310000000000002E-3</v>
      </c>
      <c r="G253">
        <v>3.083E-6</v>
      </c>
      <c r="H253">
        <v>3.9480000000000001E-5</v>
      </c>
      <c r="I253">
        <v>6.9639999999999997E-6</v>
      </c>
      <c r="J253">
        <v>4.0210000000000003E-5</v>
      </c>
      <c r="K253">
        <v>2.3259999999999999E-3</v>
      </c>
    </row>
    <row r="254" spans="1:11">
      <c r="A254">
        <v>30097</v>
      </c>
      <c r="B254" t="s">
        <v>489</v>
      </c>
      <c r="C254">
        <v>1.4859999999999999E-3</v>
      </c>
      <c r="D254">
        <v>-7.2269999999999998E-5</v>
      </c>
      <c r="E254">
        <v>8.9090000000000003E-5</v>
      </c>
      <c r="F254">
        <v>1.49E-3</v>
      </c>
      <c r="G254">
        <v>1.9709999999999998E-6</v>
      </c>
      <c r="H254">
        <v>2.5239999999999999E-5</v>
      </c>
      <c r="I254">
        <v>4.4519999999999999E-6</v>
      </c>
      <c r="J254">
        <v>2.5709999999999999E-5</v>
      </c>
      <c r="K254">
        <v>1.488E-3</v>
      </c>
    </row>
    <row r="255" spans="1:11">
      <c r="A255">
        <v>30097</v>
      </c>
      <c r="B255" t="s">
        <v>490</v>
      </c>
      <c r="C255">
        <v>0</v>
      </c>
      <c r="D255">
        <v>1.1620000000000001E-3</v>
      </c>
      <c r="E255">
        <v>-8.4590000000000002E-4</v>
      </c>
      <c r="F255">
        <v>1.4369999999999999E-3</v>
      </c>
      <c r="G255">
        <v>-6.5060000000000004E-5</v>
      </c>
      <c r="H255">
        <v>1.5679999999999999E-5</v>
      </c>
      <c r="I255">
        <v>5.3029999999999999E-5</v>
      </c>
      <c r="J255">
        <v>8.5389999999999994E-5</v>
      </c>
      <c r="K255">
        <v>1.1620000000000001E-3</v>
      </c>
    </row>
    <row r="256" spans="1:11">
      <c r="A256">
        <v>30097</v>
      </c>
      <c r="B256" t="s">
        <v>491</v>
      </c>
      <c r="C256">
        <v>0</v>
      </c>
      <c r="D256">
        <v>7.428999999999999E-4</v>
      </c>
      <c r="E256">
        <v>-5.4089999999999997E-4</v>
      </c>
      <c r="F256">
        <v>9.1890000000000006E-4</v>
      </c>
      <c r="G256">
        <v>-4.1600000000000002E-5</v>
      </c>
      <c r="H256">
        <v>1.0020000000000001E-5</v>
      </c>
      <c r="I256">
        <v>3.3909999999999999E-5</v>
      </c>
      <c r="J256">
        <v>5.4599999999999999E-5</v>
      </c>
      <c r="K256">
        <v>7.428999999999999E-4</v>
      </c>
    </row>
    <row r="257" spans="1:11">
      <c r="A257">
        <v>30097</v>
      </c>
      <c r="B257" t="s">
        <v>492</v>
      </c>
      <c r="C257">
        <v>1.5839999999999999E-12</v>
      </c>
      <c r="D257">
        <v>3.4899999999999997E-11</v>
      </c>
      <c r="E257">
        <v>-1.3869999999999999E-7</v>
      </c>
      <c r="F257">
        <v>1.3869999999999999E-7</v>
      </c>
      <c r="G257">
        <v>-2.4570000000000001E-4</v>
      </c>
      <c r="H257">
        <v>-5.9679999999999998E-5</v>
      </c>
      <c r="I257">
        <v>6.9079999999999998E-6</v>
      </c>
      <c r="J257">
        <v>2.5290000000000002E-4</v>
      </c>
      <c r="K257">
        <v>3.4939999999999998E-11</v>
      </c>
    </row>
    <row r="258" spans="1:11">
      <c r="A258">
        <v>30097</v>
      </c>
      <c r="B258" t="s">
        <v>493</v>
      </c>
      <c r="C258">
        <v>0</v>
      </c>
      <c r="D258">
        <v>-3.743E-11</v>
      </c>
      <c r="E258">
        <v>1.5209999999999999E-7</v>
      </c>
      <c r="F258">
        <v>1.5209999999999999E-7</v>
      </c>
      <c r="G258">
        <v>2.6949999999999999E-4</v>
      </c>
      <c r="H258">
        <v>6.5450000000000005E-5</v>
      </c>
      <c r="I258">
        <v>-7.5769999999999996E-6</v>
      </c>
      <c r="J258">
        <v>2.7740000000000002E-4</v>
      </c>
      <c r="K258">
        <v>3.7440000000000002E-11</v>
      </c>
    </row>
    <row r="259" spans="1:11">
      <c r="A259">
        <v>30097</v>
      </c>
      <c r="B259" t="s">
        <v>494</v>
      </c>
      <c r="C259">
        <v>0</v>
      </c>
      <c r="D259">
        <v>9.9999999999999994E-12</v>
      </c>
      <c r="E259">
        <v>6.6690000000000002E-7</v>
      </c>
      <c r="F259">
        <v>6.6690000000000002E-7</v>
      </c>
      <c r="G259">
        <v>-1.139E-3</v>
      </c>
      <c r="H259">
        <v>1.3579999999999999E-4</v>
      </c>
      <c r="I259">
        <v>-1.841E-4</v>
      </c>
      <c r="J259">
        <v>1.1620000000000001E-3</v>
      </c>
      <c r="K259">
        <v>1.004E-11</v>
      </c>
    </row>
    <row r="260" spans="1:11">
      <c r="A260">
        <v>30097</v>
      </c>
      <c r="B260" t="s">
        <v>495</v>
      </c>
      <c r="C260">
        <v>0</v>
      </c>
      <c r="D260">
        <v>-4.0300000000000004E-12</v>
      </c>
      <c r="E260">
        <v>-2.6679999999999998E-7</v>
      </c>
      <c r="F260">
        <v>2.6679999999999998E-7</v>
      </c>
      <c r="G260">
        <v>4.5550000000000001E-4</v>
      </c>
      <c r="H260">
        <v>-5.4320000000000002E-5</v>
      </c>
      <c r="I260">
        <v>7.3629999999999998E-5</v>
      </c>
      <c r="J260">
        <v>4.6460000000000002E-4</v>
      </c>
      <c r="K260">
        <v>4.0319999999999998E-12</v>
      </c>
    </row>
    <row r="261" spans="1:11">
      <c r="A261">
        <v>30097</v>
      </c>
      <c r="B261" t="s">
        <v>496</v>
      </c>
      <c r="C261">
        <v>0</v>
      </c>
      <c r="D261">
        <v>0</v>
      </c>
      <c r="E261">
        <v>-2.35E-7</v>
      </c>
      <c r="F261">
        <v>2.35E-7</v>
      </c>
      <c r="G261">
        <v>-1.271E-5</v>
      </c>
      <c r="H261">
        <v>-2.5329999999999998E-4</v>
      </c>
      <c r="I261">
        <v>-6.37E-6</v>
      </c>
      <c r="J261">
        <v>2.5369999999999999E-4</v>
      </c>
      <c r="K261">
        <v>0</v>
      </c>
    </row>
    <row r="262" spans="1:11">
      <c r="A262">
        <v>30097</v>
      </c>
      <c r="B262" t="s">
        <v>497</v>
      </c>
      <c r="C262">
        <v>0</v>
      </c>
      <c r="D262">
        <v>2.2929999999999999E-11</v>
      </c>
      <c r="E262">
        <v>-3.9459999999999997E-8</v>
      </c>
      <c r="F262">
        <v>3.9459999999999997E-8</v>
      </c>
      <c r="G262">
        <v>-2.0579999999999999E-5</v>
      </c>
      <c r="H262">
        <v>-1.604E-4</v>
      </c>
      <c r="I262">
        <v>9.696E-6</v>
      </c>
      <c r="J262">
        <v>1.6200000000000001E-4</v>
      </c>
      <c r="K262">
        <v>2.2929999999999999E-11</v>
      </c>
    </row>
    <row r="263" spans="1:11">
      <c r="A263">
        <v>30097</v>
      </c>
      <c r="B263" t="s">
        <v>498</v>
      </c>
      <c r="C263">
        <v>0</v>
      </c>
      <c r="D263">
        <v>0</v>
      </c>
      <c r="E263">
        <v>-4.4139999999999999E-9</v>
      </c>
      <c r="F263">
        <v>4.4139999999999999E-9</v>
      </c>
      <c r="G263">
        <v>1.8139999999999999E-6</v>
      </c>
      <c r="H263">
        <v>5.0609999999999998E-5</v>
      </c>
      <c r="I263">
        <v>1.209E-6</v>
      </c>
      <c r="J263">
        <v>5.0659999999999999E-5</v>
      </c>
      <c r="K263">
        <v>0</v>
      </c>
    </row>
    <row r="264" spans="1:11">
      <c r="A264">
        <v>30097</v>
      </c>
      <c r="B264" t="s">
        <v>499</v>
      </c>
      <c r="C264">
        <v>0</v>
      </c>
      <c r="D264">
        <v>-7.5410000000000001E-11</v>
      </c>
      <c r="E264">
        <v>3.4589999999999999E-5</v>
      </c>
      <c r="F264">
        <v>3.4589999999999999E-5</v>
      </c>
      <c r="G264">
        <v>3.8819999999999998E-5</v>
      </c>
      <c r="H264">
        <v>4.2069999999999997E-6</v>
      </c>
      <c r="I264">
        <v>-2.608E-4</v>
      </c>
      <c r="J264">
        <v>2.6370000000000001E-4</v>
      </c>
      <c r="K264">
        <v>7.5410000000000001E-11</v>
      </c>
    </row>
    <row r="265" spans="1:11">
      <c r="A265">
        <v>30097</v>
      </c>
      <c r="B265" t="s">
        <v>500</v>
      </c>
      <c r="C265">
        <v>0</v>
      </c>
      <c r="D265">
        <v>5.8969999999999991E-11</v>
      </c>
      <c r="E265">
        <v>8.9640000000000001E-8</v>
      </c>
      <c r="F265">
        <v>8.9640000000000001E-8</v>
      </c>
      <c r="G265">
        <v>-5.5040000000000002E-5</v>
      </c>
      <c r="H265">
        <v>2.5359999999999998E-4</v>
      </c>
      <c r="I265">
        <v>2.254E-4</v>
      </c>
      <c r="J265">
        <v>3.4370000000000001E-4</v>
      </c>
      <c r="K265">
        <v>5.8969999999999991E-11</v>
      </c>
    </row>
    <row r="266" spans="1:11">
      <c r="A266">
        <v>30097</v>
      </c>
      <c r="B266" t="s">
        <v>501</v>
      </c>
      <c r="C266">
        <v>0</v>
      </c>
      <c r="D266">
        <v>0</v>
      </c>
      <c r="E266">
        <v>-4.3440000000000003E-7</v>
      </c>
      <c r="F266">
        <v>4.3440000000000003E-7</v>
      </c>
      <c r="G266">
        <v>3.2550000000000002E-6</v>
      </c>
      <c r="H266">
        <v>-9.5629999999999988E-4</v>
      </c>
      <c r="I266">
        <v>3.1530000000000001E-6</v>
      </c>
      <c r="J266">
        <v>9.5629999999999988E-4</v>
      </c>
      <c r="K266">
        <v>0</v>
      </c>
    </row>
    <row r="267" spans="1:11">
      <c r="A267">
        <v>30097</v>
      </c>
      <c r="B267" t="s">
        <v>502</v>
      </c>
      <c r="C267">
        <v>0</v>
      </c>
      <c r="D267">
        <v>-2.303E-11</v>
      </c>
      <c r="E267">
        <v>-1.053E-7</v>
      </c>
      <c r="F267">
        <v>1.053E-7</v>
      </c>
      <c r="G267">
        <v>2.1670000000000001E-5</v>
      </c>
      <c r="H267">
        <v>-1.583E-4</v>
      </c>
      <c r="I267">
        <v>-8.6449999999999994E-6</v>
      </c>
      <c r="J267">
        <v>1.6000000000000001E-4</v>
      </c>
      <c r="K267">
        <v>2.303E-11</v>
      </c>
    </row>
    <row r="268" spans="1:11">
      <c r="A268">
        <v>30097</v>
      </c>
      <c r="B268" t="s">
        <v>503</v>
      </c>
      <c r="C268">
        <v>0</v>
      </c>
      <c r="D268">
        <v>4.5209999999999998E-12</v>
      </c>
      <c r="E268">
        <v>-2.3560000000000001E-2</v>
      </c>
      <c r="F268">
        <v>2.3560000000000001E-2</v>
      </c>
      <c r="G268">
        <v>8.1589999999999994E-4</v>
      </c>
      <c r="H268">
        <v>1.0839999999999999E-3</v>
      </c>
      <c r="I268">
        <v>2.9669999999999999E-5</v>
      </c>
      <c r="J268">
        <v>1.3569999999999999E-3</v>
      </c>
      <c r="K268">
        <v>4.5220000000000003E-12</v>
      </c>
    </row>
    <row r="269" spans="1:11">
      <c r="A269">
        <v>30097</v>
      </c>
      <c r="B269" t="s">
        <v>504</v>
      </c>
      <c r="C269">
        <v>0</v>
      </c>
      <c r="D269">
        <v>-2.6799999999999999E-12</v>
      </c>
      <c r="E269">
        <v>-1.0959999999999999E-2</v>
      </c>
      <c r="F269">
        <v>1.0959999999999999E-2</v>
      </c>
      <c r="G269">
        <v>9.3070000000000002E-4</v>
      </c>
      <c r="H269">
        <v>2.27E-5</v>
      </c>
      <c r="I269">
        <v>7.4270000000000006E-5</v>
      </c>
      <c r="J269">
        <v>9.3399999999999993E-4</v>
      </c>
      <c r="K269">
        <v>2.6799999999999999E-12</v>
      </c>
    </row>
    <row r="270" spans="1:11">
      <c r="A270">
        <v>30097</v>
      </c>
      <c r="B270" t="s">
        <v>505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30097</v>
      </c>
      <c r="B271" t="s">
        <v>506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30097</v>
      </c>
      <c r="B272" t="s">
        <v>507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30097</v>
      </c>
      <c r="B273" t="s">
        <v>508</v>
      </c>
      <c r="C273">
        <v>0</v>
      </c>
      <c r="D273">
        <v>-2.9980000000000002E-7</v>
      </c>
      <c r="E273">
        <v>7.0560000000000006E-3</v>
      </c>
      <c r="F273">
        <v>7.0560000000000006E-3</v>
      </c>
      <c r="G273">
        <v>-2.0270000000000001E-5</v>
      </c>
      <c r="H273">
        <v>9.3280000000000001E-5</v>
      </c>
      <c r="I273">
        <v>-1.6699999999999999E-5</v>
      </c>
      <c r="J273">
        <v>9.6910000000000006E-5</v>
      </c>
      <c r="K273">
        <v>2.9980000000000002E-7</v>
      </c>
    </row>
    <row r="274" spans="1:11">
      <c r="A274">
        <v>30097</v>
      </c>
      <c r="B274" t="s">
        <v>509</v>
      </c>
      <c r="C274">
        <v>0</v>
      </c>
      <c r="D274">
        <v>-2.0220000000000001E-12</v>
      </c>
      <c r="E274">
        <v>4.1510000000000001E-4</v>
      </c>
      <c r="F274">
        <v>4.1510000000000001E-4</v>
      </c>
      <c r="G274">
        <v>7.8739999999999995E-5</v>
      </c>
      <c r="H274">
        <v>8.3049999999999993E-6</v>
      </c>
      <c r="I274">
        <v>1.9999999999999999E-6</v>
      </c>
      <c r="J274">
        <v>7.9200000000000001E-5</v>
      </c>
      <c r="K274">
        <v>2.0279999999999998E-12</v>
      </c>
    </row>
    <row r="275" spans="1:11">
      <c r="A275">
        <v>30097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30097</v>
      </c>
      <c r="B276" t="s">
        <v>511</v>
      </c>
      <c r="C276">
        <v>-2.3909999999999998E-12</v>
      </c>
      <c r="D276">
        <v>-2.2459999999999999E-12</v>
      </c>
      <c r="E276">
        <v>2.647E-2</v>
      </c>
      <c r="F276">
        <v>2.647E-2</v>
      </c>
      <c r="G276">
        <v>-4.261E-5</v>
      </c>
      <c r="H276">
        <v>1.4889999999999999E-4</v>
      </c>
      <c r="I276">
        <v>-3.464E-5</v>
      </c>
      <c r="J276">
        <v>1.5870000000000001E-4</v>
      </c>
      <c r="K276">
        <v>3.2809999999999999E-12</v>
      </c>
    </row>
    <row r="277" spans="1:11">
      <c r="A277">
        <v>30097</v>
      </c>
      <c r="B277" t="s">
        <v>512</v>
      </c>
      <c r="C277">
        <v>0</v>
      </c>
      <c r="D277">
        <v>1.3089999999999999E-7</v>
      </c>
      <c r="E277">
        <v>-3.304E-2</v>
      </c>
      <c r="F277">
        <v>3.304E-2</v>
      </c>
      <c r="G277">
        <v>6.101E-5</v>
      </c>
      <c r="H277">
        <v>-2.174E-4</v>
      </c>
      <c r="I277">
        <v>4.774E-5</v>
      </c>
      <c r="J277">
        <v>2.308E-4</v>
      </c>
      <c r="K277">
        <v>1.3089999999999999E-7</v>
      </c>
    </row>
    <row r="278" spans="1:11">
      <c r="A278">
        <v>30097</v>
      </c>
      <c r="B278" t="s">
        <v>513</v>
      </c>
      <c r="C278">
        <v>0</v>
      </c>
      <c r="D278">
        <v>0</v>
      </c>
      <c r="E278">
        <v>-4.8319999999999998E-4</v>
      </c>
      <c r="F278">
        <v>4.8319999999999998E-4</v>
      </c>
      <c r="G278">
        <v>6.8449999999999997E-5</v>
      </c>
      <c r="H278">
        <v>-5.0269999999999986E-6</v>
      </c>
      <c r="I278">
        <v>3.507E-6</v>
      </c>
      <c r="J278">
        <v>6.8730000000000001E-5</v>
      </c>
      <c r="K278">
        <v>0</v>
      </c>
    </row>
    <row r="279" spans="1:11">
      <c r="A279">
        <v>30097</v>
      </c>
      <c r="B279" t="s">
        <v>514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30097</v>
      </c>
      <c r="B280" t="s">
        <v>515</v>
      </c>
      <c r="C280">
        <v>-1.32E-12</v>
      </c>
      <c r="D280">
        <v>3.1919999999999989E-12</v>
      </c>
      <c r="E280">
        <v>-3.2960000000000003E-2</v>
      </c>
      <c r="F280">
        <v>3.2960000000000003E-2</v>
      </c>
      <c r="G280">
        <v>7.2639999999999996E-5</v>
      </c>
      <c r="H280">
        <v>-2.2389999999999999E-4</v>
      </c>
      <c r="I280">
        <v>4.9020000000000002E-5</v>
      </c>
      <c r="J280">
        <v>2.4049999999999999E-4</v>
      </c>
      <c r="K280">
        <v>3.4550000000000001E-12</v>
      </c>
    </row>
    <row r="281" spans="1:11">
      <c r="A281">
        <v>30097</v>
      </c>
      <c r="B281" t="s">
        <v>516</v>
      </c>
      <c r="C281">
        <v>0</v>
      </c>
      <c r="D281">
        <v>-2.5209999999999999E-12</v>
      </c>
      <c r="E281">
        <v>3.4539999999999987E-2</v>
      </c>
      <c r="F281">
        <v>3.4539999999999987E-2</v>
      </c>
      <c r="G281">
        <v>-7.6089999999999998E-5</v>
      </c>
      <c r="H281">
        <v>2.3790000000000001E-4</v>
      </c>
      <c r="I281">
        <v>-5.1929999999999999E-5</v>
      </c>
      <c r="J281">
        <v>2.5510000000000002E-4</v>
      </c>
      <c r="K281">
        <v>2.5440000000000001E-12</v>
      </c>
    </row>
    <row r="282" spans="1:11">
      <c r="A282">
        <v>30097</v>
      </c>
      <c r="B282" t="s">
        <v>517</v>
      </c>
      <c r="C282">
        <v>0</v>
      </c>
      <c r="D282">
        <v>-2.238E-12</v>
      </c>
      <c r="E282">
        <v>-1.4880000000000001E-4</v>
      </c>
      <c r="F282">
        <v>1.4880000000000001E-4</v>
      </c>
      <c r="G282">
        <v>2.0970000000000001E-5</v>
      </c>
      <c r="H282">
        <v>1.167E-6</v>
      </c>
      <c r="I282">
        <v>8.5599999999999994E-7</v>
      </c>
      <c r="J282">
        <v>2.1019999999999999E-5</v>
      </c>
      <c r="K282">
        <v>2.238E-12</v>
      </c>
    </row>
    <row r="283" spans="1:11">
      <c r="A283">
        <v>30097</v>
      </c>
      <c r="B283" t="s">
        <v>518</v>
      </c>
      <c r="C283">
        <v>0</v>
      </c>
      <c r="D283">
        <v>0</v>
      </c>
      <c r="E283">
        <v>-7.109E-2</v>
      </c>
      <c r="F283">
        <v>7.109E-2</v>
      </c>
      <c r="G283">
        <v>4.4029999999999997E-5</v>
      </c>
      <c r="H283">
        <v>1.7080000000000001E-3</v>
      </c>
      <c r="I283">
        <v>-1.749E-5</v>
      </c>
      <c r="J283">
        <v>1.7080000000000001E-3</v>
      </c>
      <c r="K283">
        <v>0</v>
      </c>
    </row>
    <row r="284" spans="1:11">
      <c r="A284">
        <v>30097</v>
      </c>
      <c r="B284" t="s">
        <v>519</v>
      </c>
      <c r="C284">
        <v>0</v>
      </c>
      <c r="D284">
        <v>0</v>
      </c>
      <c r="E284">
        <v>-1.3970000000000001E-4</v>
      </c>
      <c r="F284">
        <v>1.3970000000000001E-4</v>
      </c>
      <c r="G284">
        <v>5.8309999999999997E-7</v>
      </c>
      <c r="H284">
        <v>2.8859999999999998E-7</v>
      </c>
      <c r="I284">
        <v>1.5209999999999999E-7</v>
      </c>
      <c r="J284">
        <v>6.6819999999999991E-7</v>
      </c>
      <c r="K284">
        <v>0</v>
      </c>
    </row>
    <row r="285" spans="1:11">
      <c r="A285">
        <v>30097</v>
      </c>
      <c r="B285" t="s">
        <v>520</v>
      </c>
      <c r="C285">
        <v>0</v>
      </c>
      <c r="D285">
        <v>-2.0839999999999999E-11</v>
      </c>
      <c r="E285">
        <v>-0.10100000000000001</v>
      </c>
      <c r="F285">
        <v>0.10100000000000001</v>
      </c>
      <c r="G285">
        <v>3.8850000000000001E-4</v>
      </c>
      <c r="H285">
        <v>3.2230000000000002E-3</v>
      </c>
      <c r="I285">
        <v>1.12E-4</v>
      </c>
      <c r="J285">
        <v>3.248E-3</v>
      </c>
      <c r="K285">
        <v>2.0850000000000001E-11</v>
      </c>
    </row>
    <row r="286" spans="1:11">
      <c r="A286">
        <v>30097</v>
      </c>
      <c r="B286" t="s">
        <v>521</v>
      </c>
      <c r="C286">
        <v>0</v>
      </c>
      <c r="D286">
        <v>0</v>
      </c>
      <c r="E286">
        <v>2.6569999999999998E-9</v>
      </c>
      <c r="F286">
        <v>2.6569999999999998E-9</v>
      </c>
      <c r="G286">
        <v>5.4510000000000001E-10</v>
      </c>
      <c r="H286">
        <v>9.4799999999999997E-7</v>
      </c>
      <c r="I286">
        <v>-4.8630000000000003E-9</v>
      </c>
      <c r="J286">
        <v>9.4809999999999997E-7</v>
      </c>
      <c r="K286">
        <v>0</v>
      </c>
    </row>
    <row r="287" spans="1:11">
      <c r="A287">
        <v>30097</v>
      </c>
      <c r="B287" t="s">
        <v>522</v>
      </c>
      <c r="C287">
        <v>0</v>
      </c>
      <c r="D287">
        <v>0</v>
      </c>
      <c r="E287">
        <v>-1.5030000000000001E-9</v>
      </c>
      <c r="F287">
        <v>1.5030000000000001E-9</v>
      </c>
      <c r="G287">
        <v>1.3529999999999999E-10</v>
      </c>
      <c r="H287">
        <v>-7.5239999999999999E-7</v>
      </c>
      <c r="I287">
        <v>1.6649999999999999E-9</v>
      </c>
      <c r="J287">
        <v>7.5239999999999999E-7</v>
      </c>
      <c r="K287">
        <v>0</v>
      </c>
    </row>
    <row r="288" spans="1:11">
      <c r="A288">
        <v>30097</v>
      </c>
      <c r="B288" t="s">
        <v>523</v>
      </c>
      <c r="C288">
        <v>0</v>
      </c>
      <c r="D288">
        <v>0</v>
      </c>
      <c r="E288">
        <v>6.5870000000000001E-10</v>
      </c>
      <c r="F288">
        <v>6.5870000000000001E-10</v>
      </c>
      <c r="G288">
        <v>-7.5870000000000008E-10</v>
      </c>
      <c r="H288">
        <v>1.609E-6</v>
      </c>
      <c r="I288">
        <v>-2.9230000000000001E-10</v>
      </c>
      <c r="J288">
        <v>1.609E-6</v>
      </c>
      <c r="K288">
        <v>0</v>
      </c>
    </row>
    <row r="289" spans="1:11">
      <c r="A289">
        <v>30097</v>
      </c>
      <c r="B289" t="s">
        <v>524</v>
      </c>
      <c r="C289">
        <v>0</v>
      </c>
      <c r="D289">
        <v>0</v>
      </c>
      <c r="E289">
        <v>-1.0029999999999999E-9</v>
      </c>
      <c r="F289">
        <v>1.0029999999999999E-9</v>
      </c>
      <c r="G289">
        <v>1.2569999999999999E-9</v>
      </c>
      <c r="H289">
        <v>-1.4720000000000001E-6</v>
      </c>
      <c r="I289">
        <v>4.1720000000000002E-10</v>
      </c>
      <c r="J289">
        <v>1.4720000000000001E-6</v>
      </c>
      <c r="K289">
        <v>0</v>
      </c>
    </row>
    <row r="290" spans="1:11">
      <c r="A290">
        <v>30097</v>
      </c>
      <c r="B290" t="s">
        <v>525</v>
      </c>
      <c r="C290">
        <v>0</v>
      </c>
      <c r="D290">
        <v>0</v>
      </c>
      <c r="E290">
        <v>4.249E-10</v>
      </c>
      <c r="F290">
        <v>4.249E-10</v>
      </c>
      <c r="G290">
        <v>-1.904E-9</v>
      </c>
      <c r="H290">
        <v>2.5150000000000001E-6</v>
      </c>
      <c r="I290">
        <v>-4.1620000000000002E-10</v>
      </c>
      <c r="J290">
        <v>2.5150000000000001E-6</v>
      </c>
      <c r="K290">
        <v>0</v>
      </c>
    </row>
    <row r="291" spans="1:11">
      <c r="A291">
        <v>30097</v>
      </c>
      <c r="B291" t="s">
        <v>526</v>
      </c>
      <c r="C291">
        <v>0</v>
      </c>
      <c r="D291">
        <v>0</v>
      </c>
      <c r="E291">
        <v>-4.4689999999999998E-10</v>
      </c>
      <c r="F291">
        <v>4.4689999999999998E-10</v>
      </c>
      <c r="G291">
        <v>3.1829999999999999E-9</v>
      </c>
      <c r="H291">
        <v>-2.4250000000000001E-6</v>
      </c>
      <c r="I291">
        <v>2.2840000000000001E-10</v>
      </c>
      <c r="J291">
        <v>2.4250000000000001E-6</v>
      </c>
      <c r="K291">
        <v>0</v>
      </c>
    </row>
    <row r="292" spans="1:11">
      <c r="A292">
        <v>30097</v>
      </c>
      <c r="B292" t="s">
        <v>527</v>
      </c>
      <c r="C292">
        <v>0</v>
      </c>
      <c r="D292">
        <v>0</v>
      </c>
      <c r="E292">
        <v>-2.5349999999999998E-11</v>
      </c>
      <c r="F292">
        <v>2.5349999999999998E-11</v>
      </c>
      <c r="G292">
        <v>-6.6750000000000002E-9</v>
      </c>
      <c r="H292">
        <v>3.8229999999999997E-6</v>
      </c>
      <c r="I292">
        <v>-1.1470000000000001E-9</v>
      </c>
      <c r="J292">
        <v>3.8229999999999997E-6</v>
      </c>
      <c r="K292">
        <v>0</v>
      </c>
    </row>
    <row r="293" spans="1:11">
      <c r="A293">
        <v>30097</v>
      </c>
      <c r="B293" t="s">
        <v>528</v>
      </c>
      <c r="C293">
        <v>0</v>
      </c>
      <c r="D293">
        <v>0</v>
      </c>
      <c r="E293">
        <v>2.8350000000000001E-11</v>
      </c>
      <c r="F293">
        <v>2.8350000000000001E-11</v>
      </c>
      <c r="G293">
        <v>1.2709999999999999E-8</v>
      </c>
      <c r="H293">
        <v>-3.755E-6</v>
      </c>
      <c r="I293">
        <v>3.577E-9</v>
      </c>
      <c r="J293">
        <v>3.755E-6</v>
      </c>
      <c r="K293">
        <v>0</v>
      </c>
    </row>
    <row r="294" spans="1:11">
      <c r="A294">
        <v>30097</v>
      </c>
      <c r="B294" t="s">
        <v>529</v>
      </c>
      <c r="C294">
        <v>0</v>
      </c>
      <c r="D294">
        <v>0</v>
      </c>
      <c r="E294">
        <v>-5.0380000000000006E-10</v>
      </c>
      <c r="F294">
        <v>5.0380000000000006E-10</v>
      </c>
      <c r="G294">
        <v>-1.9510000000000001E-8</v>
      </c>
      <c r="H294">
        <v>5.8289999999999996E-6</v>
      </c>
      <c r="I294">
        <v>-9.2600000000000001E-10</v>
      </c>
      <c r="J294">
        <v>5.8289999999999996E-6</v>
      </c>
      <c r="K294">
        <v>0</v>
      </c>
    </row>
    <row r="295" spans="1:11">
      <c r="A295">
        <v>30097</v>
      </c>
      <c r="B295" t="s">
        <v>530</v>
      </c>
      <c r="C295">
        <v>0</v>
      </c>
      <c r="D295">
        <v>0</v>
      </c>
      <c r="E295">
        <v>4.7689999999999998E-10</v>
      </c>
      <c r="F295">
        <v>4.7689999999999998E-10</v>
      </c>
      <c r="G295">
        <v>7.940000000000001E-8</v>
      </c>
      <c r="H295">
        <v>-5.9220000000000002E-6</v>
      </c>
      <c r="I295">
        <v>1.5090000000000001E-8</v>
      </c>
      <c r="J295">
        <v>5.9220000000000002E-6</v>
      </c>
      <c r="K295">
        <v>0</v>
      </c>
    </row>
    <row r="296" spans="1:11">
      <c r="A296">
        <v>30097</v>
      </c>
      <c r="B296" t="s">
        <v>531</v>
      </c>
      <c r="C296">
        <v>0</v>
      </c>
      <c r="D296">
        <v>0</v>
      </c>
      <c r="E296">
        <v>-1.0749999999999999E-9</v>
      </c>
      <c r="F296">
        <v>1.0749999999999999E-9</v>
      </c>
      <c r="G296">
        <v>-9.0610000000000002E-8</v>
      </c>
      <c r="H296">
        <v>9.3579999999999992E-6</v>
      </c>
      <c r="I296">
        <v>-2.4789999999999999E-8</v>
      </c>
      <c r="J296">
        <v>9.3589999999999997E-6</v>
      </c>
      <c r="K296">
        <v>0</v>
      </c>
    </row>
    <row r="297" spans="1:11">
      <c r="A297">
        <v>30097</v>
      </c>
      <c r="B297" t="s">
        <v>532</v>
      </c>
      <c r="C297">
        <v>0</v>
      </c>
      <c r="D297">
        <v>0</v>
      </c>
      <c r="E297">
        <v>7.1650000000000006E-10</v>
      </c>
      <c r="F297">
        <v>7.1650000000000006E-10</v>
      </c>
      <c r="G297">
        <v>2.04E-7</v>
      </c>
      <c r="H297">
        <v>-7.5220000000000001E-6</v>
      </c>
      <c r="I297">
        <v>-1.9379999999999999E-8</v>
      </c>
      <c r="J297">
        <v>7.525E-6</v>
      </c>
      <c r="K297">
        <v>0</v>
      </c>
    </row>
    <row r="298" spans="1:11">
      <c r="A298">
        <v>30097</v>
      </c>
      <c r="B298" t="s">
        <v>533</v>
      </c>
      <c r="C298">
        <v>0</v>
      </c>
      <c r="D298">
        <v>0</v>
      </c>
      <c r="E298">
        <v>-1.6170000000000001E-9</v>
      </c>
      <c r="F298">
        <v>1.6170000000000001E-9</v>
      </c>
      <c r="G298">
        <v>-7.413E-7</v>
      </c>
      <c r="H298">
        <v>1.772E-5</v>
      </c>
      <c r="I298">
        <v>-1.5060000000000001E-7</v>
      </c>
      <c r="J298">
        <v>1.774E-5</v>
      </c>
      <c r="K298">
        <v>0</v>
      </c>
    </row>
    <row r="299" spans="1:11">
      <c r="A299">
        <v>30097</v>
      </c>
      <c r="B299" t="s">
        <v>534</v>
      </c>
      <c r="C299">
        <v>0</v>
      </c>
      <c r="D299">
        <v>0</v>
      </c>
      <c r="E299">
        <v>2.8149999999999999E-9</v>
      </c>
      <c r="F299">
        <v>2.8149999999999999E-9</v>
      </c>
      <c r="G299">
        <v>2.0269999999999998E-6</v>
      </c>
      <c r="H299">
        <v>-9.7089999999999997E-6</v>
      </c>
      <c r="I299">
        <v>1.012E-6</v>
      </c>
      <c r="J299">
        <v>9.9699999999999994E-6</v>
      </c>
      <c r="K299">
        <v>0</v>
      </c>
    </row>
    <row r="300" spans="1:11">
      <c r="A300">
        <v>30097</v>
      </c>
      <c r="B300" t="s">
        <v>535</v>
      </c>
      <c r="C300">
        <v>-5.4889999999999997E-12</v>
      </c>
      <c r="D300">
        <v>-1.6899999999999999E-7</v>
      </c>
      <c r="E300">
        <v>-0.25740000000000002</v>
      </c>
      <c r="F300">
        <v>0.25740000000000002</v>
      </c>
      <c r="G300">
        <v>2.2959999999999999E-3</v>
      </c>
      <c r="H300">
        <v>7.245999999999999E-3</v>
      </c>
      <c r="I300">
        <v>3.1780000000000003E-4</v>
      </c>
      <c r="J300">
        <v>7.6069999999999992E-3</v>
      </c>
      <c r="K300">
        <v>1.6899999999999999E-7</v>
      </c>
    </row>
    <row r="301" spans="1:11">
      <c r="A301">
        <v>30097</v>
      </c>
      <c r="B301" t="s">
        <v>536</v>
      </c>
      <c r="C301">
        <v>-5.3889999999999989E-12</v>
      </c>
      <c r="D301">
        <v>-1.6089999999999999E-7</v>
      </c>
      <c r="E301">
        <v>-0.24879999999999999</v>
      </c>
      <c r="F301">
        <v>0.24879999999999999</v>
      </c>
      <c r="G301">
        <v>2.2230000000000001E-3</v>
      </c>
      <c r="H301">
        <v>7.0079999999999986E-3</v>
      </c>
      <c r="I301">
        <v>3.098E-4</v>
      </c>
      <c r="J301">
        <v>7.3590000000000001E-3</v>
      </c>
      <c r="K301">
        <v>1.6089999999999999E-7</v>
      </c>
    </row>
    <row r="302" spans="1:11">
      <c r="A302">
        <v>30097</v>
      </c>
      <c r="B302" t="s">
        <v>537</v>
      </c>
      <c r="C302">
        <v>4.3769999999999996E-12</v>
      </c>
      <c r="D302">
        <v>-4.1649999999999993E-11</v>
      </c>
      <c r="E302">
        <v>-0.18179999999999999</v>
      </c>
      <c r="F302">
        <v>0.18179999999999999</v>
      </c>
      <c r="G302">
        <v>1.346E-3</v>
      </c>
      <c r="H302">
        <v>5.1840000000000002E-3</v>
      </c>
      <c r="I302">
        <v>2.34E-4</v>
      </c>
      <c r="J302">
        <v>5.3610000000000003E-3</v>
      </c>
      <c r="K302">
        <v>4.1880000000000002E-11</v>
      </c>
    </row>
    <row r="303" spans="1:11">
      <c r="A303">
        <v>30097</v>
      </c>
      <c r="B303" t="s">
        <v>538</v>
      </c>
      <c r="C303">
        <v>4.1689999999999997E-12</v>
      </c>
      <c r="D303">
        <v>-3.9669999999999997E-11</v>
      </c>
      <c r="E303">
        <v>-0.17319999999999999</v>
      </c>
      <c r="F303">
        <v>0.17319999999999999</v>
      </c>
      <c r="G303">
        <v>1.2819999999999999E-3</v>
      </c>
      <c r="H303">
        <v>4.9370000000000004E-3</v>
      </c>
      <c r="I303">
        <v>2.229E-4</v>
      </c>
      <c r="J303">
        <v>5.1060000000000003E-3</v>
      </c>
      <c r="K303">
        <v>3.9889999999999997E-11</v>
      </c>
    </row>
    <row r="304" spans="1:11">
      <c r="A304">
        <v>30097</v>
      </c>
      <c r="B304" t="s">
        <v>359</v>
      </c>
      <c r="C304">
        <v>0</v>
      </c>
      <c r="D304">
        <v>0</v>
      </c>
      <c r="E304">
        <v>-5.1009999999999996E-3</v>
      </c>
      <c r="F304">
        <v>5.1009999999999996E-3</v>
      </c>
      <c r="G304">
        <v>3.2079999999999998E-5</v>
      </c>
      <c r="H304">
        <v>1.526E-4</v>
      </c>
      <c r="I304">
        <v>7.0509999999999999E-6</v>
      </c>
      <c r="J304">
        <v>1.561E-4</v>
      </c>
      <c r="K304">
        <v>0</v>
      </c>
    </row>
    <row r="305" spans="1:11">
      <c r="A305">
        <v>30097</v>
      </c>
      <c r="B305" t="s">
        <v>360</v>
      </c>
      <c r="C305">
        <v>1.167E-12</v>
      </c>
      <c r="D305">
        <v>-2.84E-12</v>
      </c>
      <c r="E305">
        <v>-1.115E-2</v>
      </c>
      <c r="F305">
        <v>1.115E-2</v>
      </c>
      <c r="G305">
        <v>1.082E-4</v>
      </c>
      <c r="H305">
        <v>3.3129999999999998E-4</v>
      </c>
      <c r="I305">
        <v>1.946E-5</v>
      </c>
      <c r="J305">
        <v>3.4900000000000003E-4</v>
      </c>
      <c r="K305">
        <v>3.0710000000000009E-12</v>
      </c>
    </row>
    <row r="306" spans="1:11">
      <c r="A306">
        <v>30097</v>
      </c>
      <c r="B306" t="s">
        <v>361</v>
      </c>
      <c r="C306">
        <v>-4.8210000000000014E-12</v>
      </c>
      <c r="D306">
        <v>-1.014E-11</v>
      </c>
      <c r="E306">
        <v>-5.9769999999999997E-2</v>
      </c>
      <c r="F306">
        <v>5.9769999999999997E-2</v>
      </c>
      <c r="G306">
        <v>6.2910000000000006E-4</v>
      </c>
      <c r="H306">
        <v>1.7650000000000001E-3</v>
      </c>
      <c r="I306">
        <v>1.225E-4</v>
      </c>
      <c r="J306">
        <v>1.8779999999999999E-3</v>
      </c>
      <c r="K306">
        <v>1.123E-11</v>
      </c>
    </row>
    <row r="307" spans="1:11">
      <c r="A307">
        <v>30097</v>
      </c>
      <c r="B307" t="s">
        <v>362</v>
      </c>
      <c r="C307">
        <v>-1.8590000000000001E-12</v>
      </c>
      <c r="D307">
        <v>-8.1639999999999995E-12</v>
      </c>
      <c r="E307">
        <v>-4.7460000000000002E-2</v>
      </c>
      <c r="F307">
        <v>4.7460000000000002E-2</v>
      </c>
      <c r="G307">
        <v>4.9950000000000005E-4</v>
      </c>
      <c r="H307">
        <v>1.402E-3</v>
      </c>
      <c r="I307">
        <v>9.7250000000000006E-5</v>
      </c>
      <c r="J307">
        <v>1.4909999999999999E-3</v>
      </c>
      <c r="K307">
        <v>8.3729999999999992E-12</v>
      </c>
    </row>
    <row r="308" spans="1:11">
      <c r="A308">
        <v>30097</v>
      </c>
      <c r="B308" t="s">
        <v>539</v>
      </c>
      <c r="C308">
        <v>0</v>
      </c>
      <c r="D308">
        <v>-5.549E-11</v>
      </c>
      <c r="E308">
        <v>-0.25790000000000002</v>
      </c>
      <c r="F308">
        <v>0.25790000000000002</v>
      </c>
      <c r="G308">
        <v>2.1159999999999998E-3</v>
      </c>
      <c r="H308">
        <v>7.4340000000000014E-3</v>
      </c>
      <c r="I308">
        <v>3.8299999999999999E-4</v>
      </c>
      <c r="J308">
        <v>7.7379999999999992E-3</v>
      </c>
      <c r="K308">
        <v>5.5500000000000002E-11</v>
      </c>
    </row>
    <row r="309" spans="1:11">
      <c r="A309">
        <v>30097</v>
      </c>
      <c r="B309" t="s">
        <v>540</v>
      </c>
      <c r="C309">
        <v>3.7280000000000003E-12</v>
      </c>
      <c r="D309">
        <v>-5.1530000000000002E-11</v>
      </c>
      <c r="E309">
        <v>-0.2369</v>
      </c>
      <c r="F309">
        <v>0.2369</v>
      </c>
      <c r="G309">
        <v>1.9220000000000001E-3</v>
      </c>
      <c r="H309">
        <v>6.8230000000000001E-3</v>
      </c>
      <c r="I309">
        <v>3.4660000000000002E-4</v>
      </c>
      <c r="J309">
        <v>7.097E-3</v>
      </c>
      <c r="K309">
        <v>5.1670000000000007E-11</v>
      </c>
    </row>
    <row r="310" spans="1:11">
      <c r="A310">
        <v>30097</v>
      </c>
      <c r="B310" t="s">
        <v>104</v>
      </c>
      <c r="C310">
        <v>4.6030000000000001E-2</v>
      </c>
      <c r="D310">
        <v>-2.2390000000000001E-3</v>
      </c>
      <c r="E310">
        <v>1.3780000000000001E-2</v>
      </c>
      <c r="F310">
        <v>4.8099999999999997E-2</v>
      </c>
      <c r="G310">
        <v>6.3079999999999996E-7</v>
      </c>
      <c r="H310">
        <v>5.2510000000000002E-4</v>
      </c>
      <c r="I310">
        <v>1.1730000000000001E-4</v>
      </c>
      <c r="J310">
        <v>5.3799999999999996E-4</v>
      </c>
      <c r="K310">
        <v>4.6089999999999999E-2</v>
      </c>
    </row>
    <row r="311" spans="1:11">
      <c r="A311">
        <v>30097</v>
      </c>
      <c r="B311" t="s">
        <v>105</v>
      </c>
      <c r="C311">
        <v>4.6030000000000001E-2</v>
      </c>
      <c r="D311">
        <v>-2.2390000000000001E-3</v>
      </c>
      <c r="E311">
        <v>-7.9239999999999988E-3</v>
      </c>
      <c r="F311">
        <v>4.6760000000000003E-2</v>
      </c>
      <c r="G311">
        <v>2.2269999999999999E-4</v>
      </c>
      <c r="H311">
        <v>1.1739999999999999E-3</v>
      </c>
      <c r="I311">
        <v>1.6129999999999999E-4</v>
      </c>
      <c r="J311">
        <v>1.206E-3</v>
      </c>
      <c r="K311">
        <v>4.6089999999999999E-2</v>
      </c>
    </row>
    <row r="312" spans="1:11">
      <c r="A312">
        <v>30097</v>
      </c>
      <c r="B312" t="s">
        <v>106</v>
      </c>
      <c r="C312">
        <v>-4.6030000000000001E-2</v>
      </c>
      <c r="D312">
        <v>2.2390000000000001E-3</v>
      </c>
      <c r="E312">
        <v>7.9239999999999988E-3</v>
      </c>
      <c r="F312">
        <v>4.6760000000000003E-2</v>
      </c>
      <c r="G312">
        <v>-2.2269999999999999E-4</v>
      </c>
      <c r="H312">
        <v>-1.1739999999999999E-3</v>
      </c>
      <c r="I312">
        <v>-1.6129999999999999E-4</v>
      </c>
      <c r="J312">
        <v>1.206E-3</v>
      </c>
      <c r="K312">
        <v>4.6089999999999999E-2</v>
      </c>
    </row>
    <row r="313" spans="1:11">
      <c r="A313">
        <v>30097</v>
      </c>
      <c r="B313" t="s">
        <v>107</v>
      </c>
      <c r="C313">
        <v>-4.6030000000000001E-2</v>
      </c>
      <c r="D313">
        <v>2.2390000000000001E-3</v>
      </c>
      <c r="E313">
        <v>-1.3780000000000001E-2</v>
      </c>
      <c r="F313">
        <v>4.8099999999999997E-2</v>
      </c>
      <c r="G313">
        <v>-6.3079999999999996E-7</v>
      </c>
      <c r="H313">
        <v>-5.2510000000000002E-4</v>
      </c>
      <c r="I313">
        <v>-1.1730000000000001E-4</v>
      </c>
      <c r="J313">
        <v>5.3799999999999996E-4</v>
      </c>
      <c r="K313">
        <v>4.6089999999999999E-2</v>
      </c>
    </row>
    <row r="314" spans="1:11">
      <c r="A314">
        <v>30097</v>
      </c>
      <c r="B314" t="s">
        <v>108</v>
      </c>
      <c r="C314">
        <v>0</v>
      </c>
      <c r="D314">
        <v>4.147E-2</v>
      </c>
      <c r="E314">
        <v>-1.5679999999999999E-2</v>
      </c>
      <c r="F314">
        <v>4.4330000000000001E-2</v>
      </c>
      <c r="G314">
        <v>-2.4459999999999998E-3</v>
      </c>
      <c r="H314">
        <v>1.0009999999999999E-4</v>
      </c>
      <c r="I314">
        <v>1.5889999999999999E-3</v>
      </c>
      <c r="J314">
        <v>2.918E-3</v>
      </c>
      <c r="K314">
        <v>4.147E-2</v>
      </c>
    </row>
    <row r="315" spans="1:11">
      <c r="A315">
        <v>30097</v>
      </c>
      <c r="B315" t="s">
        <v>109</v>
      </c>
      <c r="C315">
        <v>-1.355E-12</v>
      </c>
      <c r="D315">
        <v>4.147E-2</v>
      </c>
      <c r="E315">
        <v>-3.739E-2</v>
      </c>
      <c r="F315">
        <v>5.5829999999999998E-2</v>
      </c>
      <c r="G315">
        <v>-2.2239999999999998E-3</v>
      </c>
      <c r="H315">
        <v>7.4879999999999999E-4</v>
      </c>
      <c r="I315">
        <v>1.6329999999999999E-3</v>
      </c>
      <c r="J315">
        <v>2.859E-3</v>
      </c>
      <c r="K315">
        <v>4.147E-2</v>
      </c>
    </row>
    <row r="316" spans="1:11">
      <c r="A316">
        <v>30097</v>
      </c>
      <c r="B316" t="s">
        <v>110</v>
      </c>
      <c r="C316">
        <v>0</v>
      </c>
      <c r="D316">
        <v>-4.147E-2</v>
      </c>
      <c r="E316">
        <v>3.739E-2</v>
      </c>
      <c r="F316">
        <v>5.5829999999999998E-2</v>
      </c>
      <c r="G316">
        <v>2.212E-3</v>
      </c>
      <c r="H316">
        <v>-7.4929999999999994E-4</v>
      </c>
      <c r="I316">
        <v>-1.639E-3</v>
      </c>
      <c r="J316">
        <v>2.8540000000000002E-3</v>
      </c>
      <c r="K316">
        <v>4.147E-2</v>
      </c>
    </row>
    <row r="317" spans="1:11">
      <c r="A317">
        <v>30097</v>
      </c>
      <c r="B317" t="s">
        <v>111</v>
      </c>
      <c r="C317">
        <v>0</v>
      </c>
      <c r="D317">
        <v>-4.147E-2</v>
      </c>
      <c r="E317">
        <v>1.5679999999999999E-2</v>
      </c>
      <c r="F317">
        <v>4.4330000000000001E-2</v>
      </c>
      <c r="G317">
        <v>2.4350000000000001E-3</v>
      </c>
      <c r="H317">
        <v>-1.005E-4</v>
      </c>
      <c r="I317">
        <v>-1.5950000000000001E-3</v>
      </c>
      <c r="J317">
        <v>2.9120000000000001E-3</v>
      </c>
      <c r="K317">
        <v>4.147E-2</v>
      </c>
    </row>
    <row r="318" spans="1:11">
      <c r="A318">
        <v>30097</v>
      </c>
      <c r="B318" t="s">
        <v>112</v>
      </c>
      <c r="C318">
        <v>4.6030000000000001E-2</v>
      </c>
      <c r="D318">
        <v>1.435E-2</v>
      </c>
      <c r="E318">
        <v>3.1679999999999998E-3</v>
      </c>
      <c r="F318">
        <v>4.8320000000000002E-2</v>
      </c>
      <c r="G318">
        <v>-9.3320000000000002E-4</v>
      </c>
      <c r="H318">
        <v>6.9479999999999997E-4</v>
      </c>
      <c r="I318">
        <v>7.6170000000000014E-4</v>
      </c>
      <c r="J318">
        <v>1.3910000000000001E-3</v>
      </c>
      <c r="K318">
        <v>4.8219999999999999E-2</v>
      </c>
    </row>
    <row r="319" spans="1:11">
      <c r="A319">
        <v>30097</v>
      </c>
      <c r="B319" t="s">
        <v>113</v>
      </c>
      <c r="C319">
        <v>4.6030000000000001E-2</v>
      </c>
      <c r="D319">
        <v>1.435E-2</v>
      </c>
      <c r="E319">
        <v>-1.8540000000000001E-2</v>
      </c>
      <c r="F319">
        <v>5.1659999999999998E-2</v>
      </c>
      <c r="G319">
        <v>-7.1120000000000005E-4</v>
      </c>
      <c r="H319">
        <v>1.3439999999999999E-3</v>
      </c>
      <c r="I319">
        <v>8.0570000000000001E-4</v>
      </c>
      <c r="J319">
        <v>1.72E-3</v>
      </c>
      <c r="K319">
        <v>4.8219999999999999E-2</v>
      </c>
    </row>
    <row r="320" spans="1:11">
      <c r="A320">
        <v>30097</v>
      </c>
      <c r="B320" t="s">
        <v>114</v>
      </c>
      <c r="C320">
        <v>4.6030000000000001E-2</v>
      </c>
      <c r="D320">
        <v>-1.883E-2</v>
      </c>
      <c r="E320">
        <v>2.4400000000000002E-2</v>
      </c>
      <c r="F320">
        <v>5.5389999999999988E-2</v>
      </c>
      <c r="G320">
        <v>9.3000000000000005E-4</v>
      </c>
      <c r="H320">
        <v>3.5510000000000001E-4</v>
      </c>
      <c r="I320">
        <v>-5.2960000000000008E-4</v>
      </c>
      <c r="J320">
        <v>1.1280000000000001E-3</v>
      </c>
      <c r="K320">
        <v>4.9730000000000003E-2</v>
      </c>
    </row>
    <row r="321" spans="1:11">
      <c r="A321">
        <v>30097</v>
      </c>
      <c r="B321" t="s">
        <v>115</v>
      </c>
      <c r="C321">
        <v>4.6030000000000001E-2</v>
      </c>
      <c r="D321">
        <v>-1.883E-2</v>
      </c>
      <c r="E321">
        <v>2.6900000000000001E-3</v>
      </c>
      <c r="F321">
        <v>4.9799999999999997E-2</v>
      </c>
      <c r="G321">
        <v>1.152E-3</v>
      </c>
      <c r="H321">
        <v>1.0039999999999999E-3</v>
      </c>
      <c r="I321">
        <v>-4.8559999999999999E-4</v>
      </c>
      <c r="J321">
        <v>1.603E-3</v>
      </c>
      <c r="K321">
        <v>4.9730000000000003E-2</v>
      </c>
    </row>
    <row r="322" spans="1:11">
      <c r="A322">
        <v>30097</v>
      </c>
      <c r="B322" t="s">
        <v>117</v>
      </c>
      <c r="C322">
        <v>3.075E-2</v>
      </c>
      <c r="D322">
        <v>-1.4959999999999999E-3</v>
      </c>
      <c r="E322">
        <v>9.2189999999999998E-3</v>
      </c>
      <c r="F322">
        <v>3.2139999999999988E-2</v>
      </c>
      <c r="G322">
        <v>3.4620000000000002E-7</v>
      </c>
      <c r="H322">
        <v>3.5040000000000001E-4</v>
      </c>
      <c r="I322">
        <v>7.8339999999999999E-5</v>
      </c>
      <c r="J322">
        <v>3.591E-4</v>
      </c>
      <c r="K322">
        <v>3.0790000000000001E-2</v>
      </c>
    </row>
    <row r="323" spans="1:11">
      <c r="A323">
        <v>30097</v>
      </c>
      <c r="B323" t="s">
        <v>118</v>
      </c>
      <c r="C323">
        <v>3.075E-2</v>
      </c>
      <c r="D323">
        <v>-1.4959999999999999E-3</v>
      </c>
      <c r="E323">
        <v>-5.306E-3</v>
      </c>
      <c r="F323">
        <v>3.124E-2</v>
      </c>
      <c r="G323">
        <v>1.4899999999999999E-4</v>
      </c>
      <c r="H323">
        <v>7.8459999999999999E-4</v>
      </c>
      <c r="I323">
        <v>1.078E-4</v>
      </c>
      <c r="J323">
        <v>8.0579999999999996E-4</v>
      </c>
      <c r="K323">
        <v>3.0790000000000001E-2</v>
      </c>
    </row>
    <row r="324" spans="1:11">
      <c r="A324">
        <v>30097</v>
      </c>
      <c r="B324" t="s">
        <v>119</v>
      </c>
      <c r="C324">
        <v>-3.075E-2</v>
      </c>
      <c r="D324">
        <v>1.4959999999999999E-3</v>
      </c>
      <c r="E324">
        <v>5.306E-3</v>
      </c>
      <c r="F324">
        <v>3.124E-2</v>
      </c>
      <c r="G324">
        <v>-1.4899999999999999E-4</v>
      </c>
      <c r="H324">
        <v>-7.8459999999999999E-4</v>
      </c>
      <c r="I324">
        <v>-1.078E-4</v>
      </c>
      <c r="J324">
        <v>8.0579999999999996E-4</v>
      </c>
      <c r="K324">
        <v>3.0790000000000001E-2</v>
      </c>
    </row>
    <row r="325" spans="1:11">
      <c r="A325">
        <v>30097</v>
      </c>
      <c r="B325" t="s">
        <v>120</v>
      </c>
      <c r="C325">
        <v>-3.075E-2</v>
      </c>
      <c r="D325">
        <v>1.4959999999999999E-3</v>
      </c>
      <c r="E325">
        <v>-9.2189999999999998E-3</v>
      </c>
      <c r="F325">
        <v>3.2139999999999988E-2</v>
      </c>
      <c r="G325">
        <v>-3.4620000000000002E-7</v>
      </c>
      <c r="H325">
        <v>-3.5040000000000001E-4</v>
      </c>
      <c r="I325">
        <v>-7.8339999999999999E-5</v>
      </c>
      <c r="J325">
        <v>3.591E-4</v>
      </c>
      <c r="K325">
        <v>3.0790000000000001E-2</v>
      </c>
    </row>
    <row r="326" spans="1:11">
      <c r="A326">
        <v>30097</v>
      </c>
      <c r="B326" t="s">
        <v>121</v>
      </c>
      <c r="C326">
        <v>0</v>
      </c>
      <c r="D326">
        <v>2.7689999999999999E-2</v>
      </c>
      <c r="E326">
        <v>-1.0449999999999999E-2</v>
      </c>
      <c r="F326">
        <v>2.9590000000000002E-2</v>
      </c>
      <c r="G326">
        <v>-1.6329999999999999E-3</v>
      </c>
      <c r="H326">
        <v>6.6279999999999996E-5</v>
      </c>
      <c r="I326">
        <v>1.0610000000000001E-3</v>
      </c>
      <c r="J326">
        <v>1.949E-3</v>
      </c>
      <c r="K326">
        <v>2.7689999999999999E-2</v>
      </c>
    </row>
    <row r="327" spans="1:11">
      <c r="A327">
        <v>30097</v>
      </c>
      <c r="B327" t="s">
        <v>122</v>
      </c>
      <c r="C327">
        <v>0</v>
      </c>
      <c r="D327">
        <v>2.7689999999999999E-2</v>
      </c>
      <c r="E327">
        <v>-2.4979999999999999E-2</v>
      </c>
      <c r="F327">
        <v>3.7289999999999997E-2</v>
      </c>
      <c r="G327">
        <v>-1.485E-3</v>
      </c>
      <c r="H327">
        <v>5.0039999999999991E-4</v>
      </c>
      <c r="I327">
        <v>1.09E-3</v>
      </c>
      <c r="J327">
        <v>1.9090000000000001E-3</v>
      </c>
      <c r="K327">
        <v>2.7689999999999999E-2</v>
      </c>
    </row>
    <row r="328" spans="1:11">
      <c r="A328">
        <v>30097</v>
      </c>
      <c r="B328" t="s">
        <v>123</v>
      </c>
      <c r="C328">
        <v>0</v>
      </c>
      <c r="D328">
        <v>-2.7689999999999999E-2</v>
      </c>
      <c r="E328">
        <v>2.4979999999999999E-2</v>
      </c>
      <c r="F328">
        <v>3.7289999999999997E-2</v>
      </c>
      <c r="G328">
        <v>1.477E-3</v>
      </c>
      <c r="H328">
        <v>-5.0069999999999997E-4</v>
      </c>
      <c r="I328">
        <v>-1.0939999999999999E-3</v>
      </c>
      <c r="J328">
        <v>1.905E-3</v>
      </c>
      <c r="K328">
        <v>2.7689999999999999E-2</v>
      </c>
    </row>
    <row r="329" spans="1:11">
      <c r="A329">
        <v>30097</v>
      </c>
      <c r="B329" t="s">
        <v>124</v>
      </c>
      <c r="C329">
        <v>0</v>
      </c>
      <c r="D329">
        <v>-2.7689999999999999E-2</v>
      </c>
      <c r="E329">
        <v>1.0449999999999999E-2</v>
      </c>
      <c r="F329">
        <v>2.9590000000000002E-2</v>
      </c>
      <c r="G329">
        <v>1.6260000000000001E-3</v>
      </c>
      <c r="H329">
        <v>-6.6569999999999995E-5</v>
      </c>
      <c r="I329">
        <v>-1.065E-3</v>
      </c>
      <c r="J329">
        <v>1.9449999999999999E-3</v>
      </c>
      <c r="K329">
        <v>2.7689999999999999E-2</v>
      </c>
    </row>
    <row r="330" spans="1:11">
      <c r="A330">
        <v>30097</v>
      </c>
      <c r="B330" t="s">
        <v>125</v>
      </c>
      <c r="C330">
        <v>3.075E-2</v>
      </c>
      <c r="D330">
        <v>9.5790000000000007E-3</v>
      </c>
      <c r="E330">
        <v>2.1329999999999999E-3</v>
      </c>
      <c r="F330">
        <v>3.2280000000000003E-2</v>
      </c>
      <c r="G330">
        <v>-6.2319999999999997E-4</v>
      </c>
      <c r="H330">
        <v>4.638E-4</v>
      </c>
      <c r="I330">
        <v>5.0849999999999995E-4</v>
      </c>
      <c r="J330">
        <v>9.2849999999999996E-4</v>
      </c>
      <c r="K330">
        <v>3.2210000000000003E-2</v>
      </c>
    </row>
    <row r="331" spans="1:11">
      <c r="A331">
        <v>30097</v>
      </c>
      <c r="B331" t="s">
        <v>126</v>
      </c>
      <c r="C331">
        <v>3.075E-2</v>
      </c>
      <c r="D331">
        <v>9.5790000000000007E-3</v>
      </c>
      <c r="E331">
        <v>-1.239E-2</v>
      </c>
      <c r="F331">
        <v>3.4509999999999999E-2</v>
      </c>
      <c r="G331">
        <v>-4.7459999999999999E-4</v>
      </c>
      <c r="H331">
        <v>8.9789999999999987E-4</v>
      </c>
      <c r="I331">
        <v>5.3799999999999996E-4</v>
      </c>
      <c r="J331">
        <v>1.1490000000000001E-3</v>
      </c>
      <c r="K331">
        <v>3.2210000000000003E-2</v>
      </c>
    </row>
    <row r="332" spans="1:11">
      <c r="A332">
        <v>30097</v>
      </c>
      <c r="B332" t="s">
        <v>127</v>
      </c>
      <c r="C332">
        <v>3.075E-2</v>
      </c>
      <c r="D332">
        <v>-1.257E-2</v>
      </c>
      <c r="E332">
        <v>1.6310000000000002E-2</v>
      </c>
      <c r="F332">
        <v>3.7010000000000001E-2</v>
      </c>
      <c r="G332">
        <v>6.2089999999999997E-4</v>
      </c>
      <c r="H332">
        <v>2.3699999999999999E-4</v>
      </c>
      <c r="I332">
        <v>-3.5349999999999997E-4</v>
      </c>
      <c r="J332">
        <v>7.5279999999999998E-4</v>
      </c>
      <c r="K332">
        <v>3.322E-2</v>
      </c>
    </row>
    <row r="333" spans="1:11">
      <c r="A333">
        <v>30097</v>
      </c>
      <c r="B333" t="s">
        <v>128</v>
      </c>
      <c r="C333">
        <v>3.075E-2</v>
      </c>
      <c r="D333">
        <v>-1.257E-2</v>
      </c>
      <c r="E333">
        <v>1.7799999999999999E-3</v>
      </c>
      <c r="F333">
        <v>3.3270000000000001E-2</v>
      </c>
      <c r="G333">
        <v>7.695E-4</v>
      </c>
      <c r="H333">
        <v>6.711E-4</v>
      </c>
      <c r="I333">
        <v>-3.2410000000000002E-4</v>
      </c>
      <c r="J333">
        <v>1.0709999999999999E-3</v>
      </c>
      <c r="K333">
        <v>3.322E-2</v>
      </c>
    </row>
    <row r="334" spans="1:11">
      <c r="A334">
        <v>30097</v>
      </c>
      <c r="B334" t="s">
        <v>130</v>
      </c>
      <c r="C334">
        <v>0</v>
      </c>
      <c r="D334">
        <v>-3.743E-11</v>
      </c>
      <c r="E334">
        <v>1.5209999999999999E-7</v>
      </c>
      <c r="F334">
        <v>1.5209999999999999E-7</v>
      </c>
      <c r="G334">
        <v>2.6949999999999999E-4</v>
      </c>
      <c r="H334">
        <v>6.5450000000000005E-5</v>
      </c>
      <c r="I334">
        <v>-7.5769999999999996E-6</v>
      </c>
      <c r="J334">
        <v>2.7740000000000002E-4</v>
      </c>
      <c r="K334">
        <v>3.7440000000000002E-11</v>
      </c>
    </row>
    <row r="335" spans="1:11">
      <c r="A335">
        <v>30097</v>
      </c>
      <c r="B335" t="s">
        <v>131</v>
      </c>
      <c r="C335">
        <v>1.5839999999999999E-12</v>
      </c>
      <c r="D335">
        <v>3.4899999999999997E-11</v>
      </c>
      <c r="E335">
        <v>-1.3869999999999999E-7</v>
      </c>
      <c r="F335">
        <v>1.3869999999999999E-7</v>
      </c>
      <c r="G335">
        <v>-2.4570000000000001E-4</v>
      </c>
      <c r="H335">
        <v>-5.9679999999999998E-5</v>
      </c>
      <c r="I335">
        <v>6.9079999999999998E-6</v>
      </c>
      <c r="J335">
        <v>2.5290000000000002E-4</v>
      </c>
      <c r="K335">
        <v>3.4939999999999998E-11</v>
      </c>
    </row>
    <row r="336" spans="1:11">
      <c r="A336">
        <v>30097</v>
      </c>
      <c r="B336" t="s">
        <v>132</v>
      </c>
      <c r="C336">
        <v>0</v>
      </c>
      <c r="D336">
        <v>-4.0300000000000004E-12</v>
      </c>
      <c r="E336">
        <v>-2.6679999999999998E-7</v>
      </c>
      <c r="F336">
        <v>2.6679999999999998E-7</v>
      </c>
      <c r="G336">
        <v>4.5550000000000001E-4</v>
      </c>
      <c r="H336">
        <v>-5.4320000000000002E-5</v>
      </c>
      <c r="I336">
        <v>7.3629999999999998E-5</v>
      </c>
      <c r="J336">
        <v>4.6460000000000002E-4</v>
      </c>
      <c r="K336">
        <v>4.0319999999999998E-12</v>
      </c>
    </row>
    <row r="337" spans="1:11">
      <c r="A337">
        <v>30097</v>
      </c>
      <c r="B337" t="s">
        <v>133</v>
      </c>
      <c r="C337">
        <v>0</v>
      </c>
      <c r="D337">
        <v>9.9999999999999994E-12</v>
      </c>
      <c r="E337">
        <v>6.6690000000000002E-7</v>
      </c>
      <c r="F337">
        <v>6.6690000000000002E-7</v>
      </c>
      <c r="G337">
        <v>-1.139E-3</v>
      </c>
      <c r="H337">
        <v>1.3579999999999999E-4</v>
      </c>
      <c r="I337">
        <v>-1.841E-4</v>
      </c>
      <c r="J337">
        <v>1.1620000000000001E-3</v>
      </c>
      <c r="K337">
        <v>1.004E-11</v>
      </c>
    </row>
    <row r="338" spans="1:11">
      <c r="A338">
        <v>30097</v>
      </c>
      <c r="B338" t="s">
        <v>134</v>
      </c>
      <c r="C338">
        <v>0</v>
      </c>
      <c r="D338">
        <v>0</v>
      </c>
      <c r="E338">
        <v>-2.35E-7</v>
      </c>
      <c r="F338">
        <v>2.35E-7</v>
      </c>
      <c r="G338">
        <v>-1.271E-5</v>
      </c>
      <c r="H338">
        <v>-2.5329999999999998E-4</v>
      </c>
      <c r="I338">
        <v>-6.37E-6</v>
      </c>
      <c r="J338">
        <v>2.5369999999999999E-4</v>
      </c>
      <c r="K338">
        <v>0</v>
      </c>
    </row>
    <row r="339" spans="1:11">
      <c r="A339">
        <v>30097</v>
      </c>
      <c r="B339" t="s">
        <v>135</v>
      </c>
      <c r="C339">
        <v>0</v>
      </c>
      <c r="D339">
        <v>0</v>
      </c>
      <c r="E339">
        <v>2.35E-7</v>
      </c>
      <c r="F339">
        <v>2.35E-7</v>
      </c>
      <c r="G339">
        <v>1.271E-5</v>
      </c>
      <c r="H339">
        <v>2.5329999999999998E-4</v>
      </c>
      <c r="I339">
        <v>6.37E-6</v>
      </c>
      <c r="J339">
        <v>2.5369999999999999E-4</v>
      </c>
      <c r="K339">
        <v>0</v>
      </c>
    </row>
    <row r="340" spans="1:11">
      <c r="A340">
        <v>30097</v>
      </c>
      <c r="B340" t="s">
        <v>136</v>
      </c>
      <c r="C340">
        <v>0</v>
      </c>
      <c r="D340">
        <v>2.2929999999999999E-11</v>
      </c>
      <c r="E340">
        <v>-3.9459999999999997E-8</v>
      </c>
      <c r="F340">
        <v>3.9459999999999997E-8</v>
      </c>
      <c r="G340">
        <v>-2.0579999999999999E-5</v>
      </c>
      <c r="H340">
        <v>-1.604E-4</v>
      </c>
      <c r="I340">
        <v>9.696E-6</v>
      </c>
      <c r="J340">
        <v>1.6200000000000001E-4</v>
      </c>
      <c r="K340">
        <v>2.2929999999999999E-11</v>
      </c>
    </row>
    <row r="341" spans="1:11">
      <c r="A341">
        <v>30097</v>
      </c>
      <c r="B341" t="s">
        <v>137</v>
      </c>
      <c r="C341">
        <v>0</v>
      </c>
      <c r="D341">
        <v>-2.2929999999999999E-11</v>
      </c>
      <c r="E341">
        <v>3.9459999999999997E-8</v>
      </c>
      <c r="F341">
        <v>3.9459999999999997E-8</v>
      </c>
      <c r="G341">
        <v>2.0579999999999999E-5</v>
      </c>
      <c r="H341">
        <v>1.604E-4</v>
      </c>
      <c r="I341">
        <v>-9.696E-6</v>
      </c>
      <c r="J341">
        <v>1.6200000000000001E-4</v>
      </c>
      <c r="K341">
        <v>2.2929999999999999E-11</v>
      </c>
    </row>
    <row r="342" spans="1:11">
      <c r="A342">
        <v>30097</v>
      </c>
      <c r="B342" t="s">
        <v>138</v>
      </c>
      <c r="C342">
        <v>0</v>
      </c>
      <c r="D342">
        <v>-2.303E-11</v>
      </c>
      <c r="E342">
        <v>-1.053E-7</v>
      </c>
      <c r="F342">
        <v>1.053E-7</v>
      </c>
      <c r="G342">
        <v>2.1670000000000001E-5</v>
      </c>
      <c r="H342">
        <v>-1.583E-4</v>
      </c>
      <c r="I342">
        <v>-8.6449999999999994E-6</v>
      </c>
      <c r="J342">
        <v>1.6000000000000001E-4</v>
      </c>
      <c r="K342">
        <v>2.303E-11</v>
      </c>
    </row>
    <row r="343" spans="1:11">
      <c r="A343">
        <v>30097</v>
      </c>
      <c r="B343" t="s">
        <v>139</v>
      </c>
      <c r="C343">
        <v>0</v>
      </c>
      <c r="D343">
        <v>2.303E-11</v>
      </c>
      <c r="E343">
        <v>1.053E-7</v>
      </c>
      <c r="F343">
        <v>1.053E-7</v>
      </c>
      <c r="G343">
        <v>-2.1670000000000001E-5</v>
      </c>
      <c r="H343">
        <v>1.583E-4</v>
      </c>
      <c r="I343">
        <v>8.6449999999999994E-6</v>
      </c>
      <c r="J343">
        <v>1.6000000000000001E-4</v>
      </c>
      <c r="K343">
        <v>2.303E-11</v>
      </c>
    </row>
    <row r="344" spans="1:11">
      <c r="A344">
        <v>30097</v>
      </c>
      <c r="B344" t="s">
        <v>140</v>
      </c>
      <c r="C344">
        <v>0</v>
      </c>
      <c r="D344">
        <v>0</v>
      </c>
      <c r="E344">
        <v>4.4139999999999999E-9</v>
      </c>
      <c r="F344">
        <v>4.4139999999999999E-9</v>
      </c>
      <c r="G344">
        <v>-1.8139999999999999E-6</v>
      </c>
      <c r="H344">
        <v>-5.0609999999999998E-5</v>
      </c>
      <c r="I344">
        <v>-1.209E-6</v>
      </c>
      <c r="J344">
        <v>5.0659999999999999E-5</v>
      </c>
      <c r="K344">
        <v>0</v>
      </c>
    </row>
    <row r="345" spans="1:11">
      <c r="A345">
        <v>30097</v>
      </c>
      <c r="B345" t="s">
        <v>141</v>
      </c>
      <c r="C345">
        <v>0</v>
      </c>
      <c r="D345">
        <v>0</v>
      </c>
      <c r="E345">
        <v>-4.4139999999999999E-9</v>
      </c>
      <c r="F345">
        <v>4.4139999999999999E-9</v>
      </c>
      <c r="G345">
        <v>1.8139999999999999E-6</v>
      </c>
      <c r="H345">
        <v>5.0609999999999998E-5</v>
      </c>
      <c r="I345">
        <v>1.209E-6</v>
      </c>
      <c r="J345">
        <v>5.0659999999999999E-5</v>
      </c>
      <c r="K345">
        <v>0</v>
      </c>
    </row>
    <row r="346" spans="1:11">
      <c r="A346">
        <v>30097</v>
      </c>
      <c r="B346" t="s">
        <v>142</v>
      </c>
      <c r="C346">
        <v>0</v>
      </c>
      <c r="D346">
        <v>-7.5410000000000001E-11</v>
      </c>
      <c r="E346">
        <v>3.4589999999999999E-5</v>
      </c>
      <c r="F346">
        <v>3.4589999999999999E-5</v>
      </c>
      <c r="G346">
        <v>3.8819999999999998E-5</v>
      </c>
      <c r="H346">
        <v>4.2069999999999997E-6</v>
      </c>
      <c r="I346">
        <v>-2.608E-4</v>
      </c>
      <c r="J346">
        <v>2.6370000000000001E-4</v>
      </c>
      <c r="K346">
        <v>7.5410000000000001E-11</v>
      </c>
    </row>
    <row r="347" spans="1:11">
      <c r="A347">
        <v>30097</v>
      </c>
      <c r="B347" t="s">
        <v>143</v>
      </c>
      <c r="C347">
        <v>0</v>
      </c>
      <c r="D347">
        <v>5.8969999999999991E-11</v>
      </c>
      <c r="E347">
        <v>8.9640000000000001E-8</v>
      </c>
      <c r="F347">
        <v>8.9640000000000001E-8</v>
      </c>
      <c r="G347">
        <v>-5.5040000000000002E-5</v>
      </c>
      <c r="H347">
        <v>2.5359999999999998E-4</v>
      </c>
      <c r="I347">
        <v>2.254E-4</v>
      </c>
      <c r="J347">
        <v>3.4370000000000001E-4</v>
      </c>
      <c r="K347">
        <v>5.8969999999999991E-11</v>
      </c>
    </row>
    <row r="348" spans="1:11">
      <c r="A348">
        <v>30097</v>
      </c>
      <c r="B348" t="s">
        <v>144</v>
      </c>
      <c r="C348">
        <v>0</v>
      </c>
      <c r="D348">
        <v>0</v>
      </c>
      <c r="E348">
        <v>4.3440000000000003E-7</v>
      </c>
      <c r="F348">
        <v>4.3440000000000003E-7</v>
      </c>
      <c r="G348">
        <v>-3.2550000000000002E-6</v>
      </c>
      <c r="H348">
        <v>9.5629999999999988E-4</v>
      </c>
      <c r="I348">
        <v>-3.1530000000000001E-6</v>
      </c>
      <c r="J348">
        <v>9.5629999999999988E-4</v>
      </c>
      <c r="K348">
        <v>0</v>
      </c>
    </row>
    <row r="349" spans="1:11">
      <c r="A349">
        <v>30097</v>
      </c>
      <c r="B349" t="s">
        <v>145</v>
      </c>
      <c r="C349">
        <v>0</v>
      </c>
      <c r="D349">
        <v>0</v>
      </c>
      <c r="E349">
        <v>-4.3440000000000003E-7</v>
      </c>
      <c r="F349">
        <v>4.3440000000000003E-7</v>
      </c>
      <c r="G349">
        <v>3.2550000000000002E-6</v>
      </c>
      <c r="H349">
        <v>-9.5629999999999988E-4</v>
      </c>
      <c r="I349">
        <v>3.1530000000000001E-6</v>
      </c>
      <c r="J349">
        <v>9.5629999999999988E-4</v>
      </c>
      <c r="K349">
        <v>0</v>
      </c>
    </row>
    <row r="350" spans="1:11">
      <c r="A350">
        <v>30097</v>
      </c>
      <c r="B350" t="s">
        <v>146</v>
      </c>
      <c r="C350">
        <v>0</v>
      </c>
      <c r="D350">
        <v>-1.7300000000000001E-11</v>
      </c>
      <c r="E350">
        <v>2.1480000000000001E-8</v>
      </c>
      <c r="F350">
        <v>2.1480000000000001E-8</v>
      </c>
      <c r="G350">
        <v>5.6260000000000001E-4</v>
      </c>
      <c r="H350">
        <v>2.219E-4</v>
      </c>
      <c r="I350">
        <v>7.7349999999999996E-5</v>
      </c>
      <c r="J350">
        <v>6.0970000000000002E-4</v>
      </c>
      <c r="K350">
        <v>1.7300000000000001E-11</v>
      </c>
    </row>
    <row r="351" spans="1:11">
      <c r="A351">
        <v>30097</v>
      </c>
      <c r="B351" t="s">
        <v>147</v>
      </c>
      <c r="C351">
        <v>1.4689999999999999E-12</v>
      </c>
      <c r="D351">
        <v>2.2380000000000001E-11</v>
      </c>
      <c r="E351">
        <v>3.8340000000000011E-7</v>
      </c>
      <c r="F351">
        <v>3.8340000000000011E-7</v>
      </c>
      <c r="G351">
        <v>-1.238E-3</v>
      </c>
      <c r="H351">
        <v>-1.384E-4</v>
      </c>
      <c r="I351">
        <v>-1.8799999999999999E-4</v>
      </c>
      <c r="J351">
        <v>1.2589999999999999E-3</v>
      </c>
      <c r="K351">
        <v>2.243E-11</v>
      </c>
    </row>
    <row r="352" spans="1:11">
      <c r="A352">
        <v>30097</v>
      </c>
      <c r="B352" t="s">
        <v>148</v>
      </c>
      <c r="C352">
        <v>0</v>
      </c>
      <c r="D352">
        <v>-4.0579999999999997E-11</v>
      </c>
      <c r="E352">
        <v>1.283E-7</v>
      </c>
      <c r="F352">
        <v>1.283E-7</v>
      </c>
      <c r="G352">
        <v>6.2070000000000007E-4</v>
      </c>
      <c r="H352">
        <v>2.1469999999999999E-4</v>
      </c>
      <c r="I352">
        <v>5.2420000000000003E-5</v>
      </c>
      <c r="J352">
        <v>6.5879999999999997E-4</v>
      </c>
      <c r="K352">
        <v>4.0589999999999999E-11</v>
      </c>
    </row>
    <row r="353" spans="1:11">
      <c r="A353">
        <v>30097</v>
      </c>
      <c r="B353" t="s">
        <v>149</v>
      </c>
      <c r="C353">
        <v>2.2699999999999998E-12</v>
      </c>
      <c r="D353">
        <v>4.2530000000000001E-11</v>
      </c>
      <c r="E353">
        <v>1.8519999999999999E-7</v>
      </c>
      <c r="F353">
        <v>1.8519999999999999E-7</v>
      </c>
      <c r="G353">
        <v>-1.109E-3</v>
      </c>
      <c r="H353">
        <v>-1.4779999999999999E-4</v>
      </c>
      <c r="I353">
        <v>-1.359E-4</v>
      </c>
      <c r="J353">
        <v>1.127E-3</v>
      </c>
      <c r="K353">
        <v>4.2589999999999998E-11</v>
      </c>
    </row>
    <row r="354" spans="1:11">
      <c r="A354">
        <v>30097</v>
      </c>
      <c r="B354" t="s">
        <v>150</v>
      </c>
      <c r="C354">
        <v>0</v>
      </c>
      <c r="D354">
        <v>-1.7289999999999999E-11</v>
      </c>
      <c r="E354">
        <v>2.302E-8</v>
      </c>
      <c r="F354">
        <v>2.302E-8</v>
      </c>
      <c r="G354">
        <v>5.6189999999999994E-4</v>
      </c>
      <c r="H354">
        <v>2.042E-4</v>
      </c>
      <c r="I354">
        <v>7.6920000000000002E-5</v>
      </c>
      <c r="J354">
        <v>6.0279999999999991E-4</v>
      </c>
      <c r="K354">
        <v>1.7289999999999999E-11</v>
      </c>
    </row>
    <row r="355" spans="1:11">
      <c r="A355">
        <v>30097</v>
      </c>
      <c r="B355" t="s">
        <v>151</v>
      </c>
      <c r="C355">
        <v>1.4790000000000001E-12</v>
      </c>
      <c r="D355">
        <v>2.2369999999999999E-11</v>
      </c>
      <c r="E355">
        <v>3.8179999999999999E-7</v>
      </c>
      <c r="F355">
        <v>3.8179999999999999E-7</v>
      </c>
      <c r="G355">
        <v>-1.237E-3</v>
      </c>
      <c r="H355">
        <v>-1.2070000000000001E-4</v>
      </c>
      <c r="I355">
        <v>-1.8760000000000001E-4</v>
      </c>
      <c r="J355">
        <v>1.2570000000000001E-3</v>
      </c>
      <c r="K355">
        <v>2.2419999999999999E-11</v>
      </c>
    </row>
    <row r="356" spans="1:11">
      <c r="A356">
        <v>30097</v>
      </c>
      <c r="B356" t="s">
        <v>152</v>
      </c>
      <c r="C356">
        <v>0</v>
      </c>
      <c r="D356">
        <v>-4.0549999999999998E-11</v>
      </c>
      <c r="E356">
        <v>1.3269999999999999E-7</v>
      </c>
      <c r="F356">
        <v>1.3269999999999999E-7</v>
      </c>
      <c r="G356">
        <v>6.1879999999999997E-4</v>
      </c>
      <c r="H356">
        <v>1.641E-4</v>
      </c>
      <c r="I356">
        <v>5.1209999999999999E-5</v>
      </c>
      <c r="J356">
        <v>6.4229999999999995E-4</v>
      </c>
      <c r="K356">
        <v>4.0570000000000002E-11</v>
      </c>
    </row>
    <row r="357" spans="1:11">
      <c r="A357">
        <v>30097</v>
      </c>
      <c r="B357" t="s">
        <v>153</v>
      </c>
      <c r="C357">
        <v>2.2990000000000002E-12</v>
      </c>
      <c r="D357">
        <v>4.2500000000000002E-11</v>
      </c>
      <c r="E357">
        <v>1.808E-7</v>
      </c>
      <c r="F357">
        <v>1.808E-7</v>
      </c>
      <c r="G357">
        <v>-1.108E-3</v>
      </c>
      <c r="H357">
        <v>-9.7219999999999994E-5</v>
      </c>
      <c r="I357">
        <v>-1.3469999999999999E-4</v>
      </c>
      <c r="J357">
        <v>1.1199999999999999E-3</v>
      </c>
      <c r="K357">
        <v>4.256E-11</v>
      </c>
    </row>
    <row r="358" spans="1:11">
      <c r="A358">
        <v>30097</v>
      </c>
      <c r="B358" t="s">
        <v>154</v>
      </c>
      <c r="C358">
        <v>0</v>
      </c>
      <c r="D358">
        <v>-1.7089999999999999E-11</v>
      </c>
      <c r="E358">
        <v>1.751E-7</v>
      </c>
      <c r="F358">
        <v>1.751E-7</v>
      </c>
      <c r="G358">
        <v>5.6079999999999997E-4</v>
      </c>
      <c r="H358">
        <v>5.3889999999999993E-4</v>
      </c>
      <c r="I358">
        <v>7.5820000000000003E-5</v>
      </c>
      <c r="J358">
        <v>7.8150000000000008E-4</v>
      </c>
      <c r="K358">
        <v>1.7100000000000001E-11</v>
      </c>
    </row>
    <row r="359" spans="1:11">
      <c r="A359">
        <v>30097</v>
      </c>
      <c r="B359" t="s">
        <v>155</v>
      </c>
      <c r="C359">
        <v>1.5480000000000001E-12</v>
      </c>
      <c r="D359">
        <v>2.2180000000000001E-11</v>
      </c>
      <c r="E359">
        <v>2.2980000000000001E-7</v>
      </c>
      <c r="F359">
        <v>2.2980000000000001E-7</v>
      </c>
      <c r="G359">
        <v>-1.2359999999999999E-3</v>
      </c>
      <c r="H359">
        <v>-4.5540000000000001E-4</v>
      </c>
      <c r="I359">
        <v>-1.8650000000000001E-4</v>
      </c>
      <c r="J359">
        <v>1.33E-3</v>
      </c>
      <c r="K359">
        <v>2.223E-11</v>
      </c>
    </row>
    <row r="360" spans="1:11">
      <c r="A360">
        <v>30097</v>
      </c>
      <c r="B360" t="s">
        <v>156</v>
      </c>
      <c r="C360">
        <v>0</v>
      </c>
      <c r="D360">
        <v>-1.7100000000000001E-11</v>
      </c>
      <c r="E360">
        <v>1.7350000000000001E-7</v>
      </c>
      <c r="F360">
        <v>1.7350000000000001E-7</v>
      </c>
      <c r="G360">
        <v>5.6139999999999998E-4</v>
      </c>
      <c r="H360">
        <v>5.5659999999999998E-4</v>
      </c>
      <c r="I360">
        <v>7.6240000000000002E-5</v>
      </c>
      <c r="J360">
        <v>7.9429999999999995E-4</v>
      </c>
      <c r="K360">
        <v>1.711E-11</v>
      </c>
    </row>
    <row r="361" spans="1:11">
      <c r="A361">
        <v>30097</v>
      </c>
      <c r="B361" t="s">
        <v>157</v>
      </c>
      <c r="C361">
        <v>1.5379999999999999E-12</v>
      </c>
      <c r="D361">
        <v>2.219E-11</v>
      </c>
      <c r="E361">
        <v>2.3130000000000001E-7</v>
      </c>
      <c r="F361">
        <v>2.3130000000000001E-7</v>
      </c>
      <c r="G361">
        <v>-1.2359999999999999E-3</v>
      </c>
      <c r="H361">
        <v>-4.7310000000000001E-4</v>
      </c>
      <c r="I361">
        <v>-1.8689999999999999E-4</v>
      </c>
      <c r="J361">
        <v>1.3370000000000001E-3</v>
      </c>
      <c r="K361">
        <v>2.2239999999999999E-11</v>
      </c>
    </row>
    <row r="362" spans="1:11">
      <c r="A362">
        <v>30097</v>
      </c>
      <c r="B362" t="s">
        <v>158</v>
      </c>
      <c r="C362">
        <v>-1.153E-12</v>
      </c>
      <c r="D362">
        <v>-3.9990000000000002E-11</v>
      </c>
      <c r="E362">
        <v>5.6710000000000004E-7</v>
      </c>
      <c r="F362">
        <v>5.6710000000000004E-7</v>
      </c>
      <c r="G362">
        <v>6.1560000000000011E-4</v>
      </c>
      <c r="H362">
        <v>1.1199999999999999E-3</v>
      </c>
      <c r="I362">
        <v>4.8059999999999997E-5</v>
      </c>
      <c r="J362">
        <v>1.279E-3</v>
      </c>
      <c r="K362">
        <v>4.0009999999999999E-11</v>
      </c>
    </row>
    <row r="363" spans="1:11">
      <c r="A363">
        <v>30097</v>
      </c>
      <c r="B363" t="s">
        <v>159</v>
      </c>
      <c r="C363">
        <v>2.4950000000000002E-12</v>
      </c>
      <c r="D363">
        <v>4.1939999999999999E-11</v>
      </c>
      <c r="E363">
        <v>-2.5359999999999999E-7</v>
      </c>
      <c r="F363">
        <v>2.5359999999999999E-7</v>
      </c>
      <c r="G363">
        <v>-1.1039999999999999E-3</v>
      </c>
      <c r="H363">
        <v>-1.054E-3</v>
      </c>
      <c r="I363">
        <v>-1.316E-4</v>
      </c>
      <c r="J363">
        <v>1.5319999999999999E-3</v>
      </c>
      <c r="K363">
        <v>4.2009999999999999E-11</v>
      </c>
    </row>
    <row r="364" spans="1:11">
      <c r="A364">
        <v>30097</v>
      </c>
      <c r="B364" t="s">
        <v>160</v>
      </c>
      <c r="C364">
        <v>-1.1240000000000001E-12</v>
      </c>
      <c r="D364">
        <v>-4.0020000000000001E-11</v>
      </c>
      <c r="E364">
        <v>5.6270000000000003E-7</v>
      </c>
      <c r="F364">
        <v>5.6270000000000003E-7</v>
      </c>
      <c r="G364">
        <v>6.1739999999999994E-4</v>
      </c>
      <c r="H364">
        <v>1.1709999999999999E-3</v>
      </c>
      <c r="I364">
        <v>4.9270000000000001E-5</v>
      </c>
      <c r="J364">
        <v>1.325E-3</v>
      </c>
      <c r="K364">
        <v>4.0030000000000003E-11</v>
      </c>
    </row>
    <row r="365" spans="1:11">
      <c r="A365">
        <v>30097</v>
      </c>
      <c r="B365" t="s">
        <v>161</v>
      </c>
      <c r="C365">
        <v>2.4660000000000002E-12</v>
      </c>
      <c r="D365">
        <v>4.1960000000000003E-11</v>
      </c>
      <c r="E365">
        <v>-2.4919999999999998E-7</v>
      </c>
      <c r="F365">
        <v>2.4919999999999998E-7</v>
      </c>
      <c r="G365">
        <v>-1.106E-3</v>
      </c>
      <c r="H365">
        <v>-1.1039999999999999E-3</v>
      </c>
      <c r="I365">
        <v>-1.328E-4</v>
      </c>
      <c r="J365">
        <v>1.5690000000000001E-3</v>
      </c>
      <c r="K365">
        <v>4.2039999999999998E-11</v>
      </c>
    </row>
    <row r="366" spans="1:11">
      <c r="A366">
        <v>30097</v>
      </c>
      <c r="B366" t="s">
        <v>162</v>
      </c>
      <c r="C366">
        <v>0</v>
      </c>
      <c r="D366">
        <v>-4.0259999999999998E-11</v>
      </c>
      <c r="E366">
        <v>3.4499999999999998E-5</v>
      </c>
      <c r="F366">
        <v>3.4499999999999998E-5</v>
      </c>
      <c r="G366">
        <v>-6.7749999999999993E-5</v>
      </c>
      <c r="H366">
        <v>-1.771E-4</v>
      </c>
      <c r="I366">
        <v>-2.4869999999999997E-4</v>
      </c>
      <c r="J366">
        <v>3.1270000000000001E-4</v>
      </c>
      <c r="K366">
        <v>4.027E-11</v>
      </c>
    </row>
    <row r="367" spans="1:11">
      <c r="A367">
        <v>30097</v>
      </c>
      <c r="B367" t="s">
        <v>163</v>
      </c>
      <c r="C367">
        <v>0</v>
      </c>
      <c r="D367">
        <v>4.8150000000000003E-11</v>
      </c>
      <c r="E367">
        <v>-6.4239999999999998E-8</v>
      </c>
      <c r="F367">
        <v>6.4239999999999998E-8</v>
      </c>
      <c r="G367">
        <v>-1.194E-4</v>
      </c>
      <c r="H367">
        <v>7.4350000000000005E-5</v>
      </c>
      <c r="I367">
        <v>2.1919999999999999E-4</v>
      </c>
      <c r="J367">
        <v>2.6039999999999999E-4</v>
      </c>
      <c r="K367">
        <v>4.8159999999999998E-11</v>
      </c>
    </row>
    <row r="368" spans="1:11">
      <c r="A368">
        <v>30097</v>
      </c>
      <c r="B368" t="s">
        <v>164</v>
      </c>
      <c r="C368">
        <v>1.8340000000000001E-12</v>
      </c>
      <c r="D368">
        <v>-4.4560000000000004E-12</v>
      </c>
      <c r="E368">
        <v>2.5769999999999999E-5</v>
      </c>
      <c r="F368">
        <v>2.5769999999999999E-5</v>
      </c>
      <c r="G368">
        <v>-2.32E-4</v>
      </c>
      <c r="H368">
        <v>-1.7689999999999999E-4</v>
      </c>
      <c r="I368">
        <v>-1.8139999999999999E-4</v>
      </c>
      <c r="J368">
        <v>3.435E-4</v>
      </c>
      <c r="K368">
        <v>4.8190000000000004E-12</v>
      </c>
    </row>
    <row r="369" spans="1:11">
      <c r="A369">
        <v>30097</v>
      </c>
      <c r="B369" t="s">
        <v>165</v>
      </c>
      <c r="C369">
        <v>1.693E-12</v>
      </c>
      <c r="D369">
        <v>6.1859999999999994E-11</v>
      </c>
      <c r="E369">
        <v>-1.505E-7</v>
      </c>
      <c r="F369">
        <v>1.505E-7</v>
      </c>
      <c r="G369">
        <v>-2.7070000000000002E-4</v>
      </c>
      <c r="H369">
        <v>1.1749999999999999E-5</v>
      </c>
      <c r="I369">
        <v>1.695E-4</v>
      </c>
      <c r="J369">
        <v>3.1960000000000002E-4</v>
      </c>
      <c r="K369">
        <v>6.1879999999999997E-11</v>
      </c>
    </row>
    <row r="370" spans="1:11">
      <c r="A370">
        <v>30097</v>
      </c>
      <c r="B370" t="s">
        <v>166</v>
      </c>
      <c r="C370">
        <v>0</v>
      </c>
      <c r="D370">
        <v>-4.027E-11</v>
      </c>
      <c r="E370">
        <v>3.4499999999999998E-5</v>
      </c>
      <c r="F370">
        <v>3.4499999999999998E-5</v>
      </c>
      <c r="G370">
        <v>-6.7119999999999994E-5</v>
      </c>
      <c r="H370">
        <v>-1.594E-4</v>
      </c>
      <c r="I370">
        <v>-2.4830000000000002E-4</v>
      </c>
      <c r="J370">
        <v>3.0259999999999998E-4</v>
      </c>
      <c r="K370">
        <v>4.0280000000000002E-11</v>
      </c>
    </row>
    <row r="371" spans="1:11">
      <c r="A371">
        <v>30097</v>
      </c>
      <c r="B371" t="s">
        <v>167</v>
      </c>
      <c r="C371">
        <v>0</v>
      </c>
      <c r="D371">
        <v>4.8139999999999988E-11</v>
      </c>
      <c r="E371">
        <v>-6.5789999999999996E-8</v>
      </c>
      <c r="F371">
        <v>6.5789999999999996E-8</v>
      </c>
      <c r="G371">
        <v>-1.187E-4</v>
      </c>
      <c r="H371">
        <v>9.2059999999999996E-5</v>
      </c>
      <c r="I371">
        <v>2.196E-4</v>
      </c>
      <c r="J371">
        <v>2.6610000000000002E-4</v>
      </c>
      <c r="K371">
        <v>4.8150000000000003E-11</v>
      </c>
    </row>
    <row r="372" spans="1:11">
      <c r="A372">
        <v>30097</v>
      </c>
      <c r="B372" t="s">
        <v>168</v>
      </c>
      <c r="C372">
        <v>1.8640000000000001E-12</v>
      </c>
      <c r="D372">
        <v>-4.4819999999999997E-12</v>
      </c>
      <c r="E372">
        <v>2.5769999999999999E-5</v>
      </c>
      <c r="F372">
        <v>2.5769999999999999E-5</v>
      </c>
      <c r="G372">
        <v>-2.3020000000000001E-4</v>
      </c>
      <c r="H372">
        <v>-1.262E-4</v>
      </c>
      <c r="I372">
        <v>-1.8019999999999999E-4</v>
      </c>
      <c r="J372">
        <v>3.1839999999999999E-4</v>
      </c>
      <c r="K372">
        <v>4.8540000000000001E-12</v>
      </c>
    </row>
    <row r="373" spans="1:11">
      <c r="A373">
        <v>30097</v>
      </c>
      <c r="B373" t="s">
        <v>169</v>
      </c>
      <c r="C373">
        <v>1.7219999999999999E-12</v>
      </c>
      <c r="D373">
        <v>6.1829999999999995E-11</v>
      </c>
      <c r="E373">
        <v>-1.5489999999999999E-7</v>
      </c>
      <c r="F373">
        <v>1.5489999999999999E-7</v>
      </c>
      <c r="G373">
        <v>-2.6889999999999998E-4</v>
      </c>
      <c r="H373">
        <v>6.2360000000000006E-5</v>
      </c>
      <c r="I373">
        <v>1.707E-4</v>
      </c>
      <c r="J373">
        <v>3.2459999999999998E-4</v>
      </c>
      <c r="K373">
        <v>6.1849999999999998E-11</v>
      </c>
    </row>
    <row r="374" spans="1:11">
      <c r="A374">
        <v>30097</v>
      </c>
      <c r="B374" t="s">
        <v>170</v>
      </c>
      <c r="C374">
        <v>1.2709999999999999E-12</v>
      </c>
      <c r="D374">
        <v>-5.3189999999999999E-11</v>
      </c>
      <c r="E374">
        <v>3.5200000000000002E-5</v>
      </c>
      <c r="F374">
        <v>3.5200000000000002E-5</v>
      </c>
      <c r="G374">
        <v>-1.186E-3</v>
      </c>
      <c r="H374">
        <v>1.1909999999999999E-4</v>
      </c>
      <c r="I374">
        <v>-4.4250000000000002E-4</v>
      </c>
      <c r="J374">
        <v>1.271E-3</v>
      </c>
      <c r="K374">
        <v>5.3200000000000001E-11</v>
      </c>
    </row>
    <row r="375" spans="1:11">
      <c r="A375">
        <v>30097</v>
      </c>
      <c r="B375" t="s">
        <v>171</v>
      </c>
      <c r="C375">
        <v>1.462E-12</v>
      </c>
      <c r="D375">
        <v>8.1189999999999993E-11</v>
      </c>
      <c r="E375">
        <v>7.0799999999999993E-7</v>
      </c>
      <c r="F375">
        <v>7.0799999999999993E-7</v>
      </c>
      <c r="G375">
        <v>-1.2800000000000001E-3</v>
      </c>
      <c r="H375">
        <v>3.6850000000000001E-4</v>
      </c>
      <c r="I375">
        <v>4.3760000000000001E-5</v>
      </c>
      <c r="J375">
        <v>1.333E-3</v>
      </c>
      <c r="K375">
        <v>8.1200000000000001E-11</v>
      </c>
    </row>
    <row r="376" spans="1:11">
      <c r="A376">
        <v>30097</v>
      </c>
      <c r="B376" t="s">
        <v>172</v>
      </c>
      <c r="C376">
        <v>2.122E-12</v>
      </c>
      <c r="D376">
        <v>-1.4149999999999999E-11</v>
      </c>
      <c r="E376">
        <v>2.6299999999999999E-5</v>
      </c>
      <c r="F376">
        <v>2.6299999999999999E-5</v>
      </c>
      <c r="G376">
        <v>-1.0709999999999999E-3</v>
      </c>
      <c r="H376">
        <v>4.5330000000000001E-5</v>
      </c>
      <c r="I376">
        <v>-3.2670000000000003E-4</v>
      </c>
      <c r="J376">
        <v>1.1199999999999999E-3</v>
      </c>
      <c r="K376">
        <v>1.431E-11</v>
      </c>
    </row>
    <row r="377" spans="1:11">
      <c r="A377">
        <v>30097</v>
      </c>
      <c r="B377" t="s">
        <v>173</v>
      </c>
      <c r="C377">
        <v>2.2650000000000001E-12</v>
      </c>
      <c r="D377">
        <v>8.6629999999999989E-11</v>
      </c>
      <c r="E377">
        <v>4.2870000000000002E-7</v>
      </c>
      <c r="F377">
        <v>4.2870000000000002E-7</v>
      </c>
      <c r="G377">
        <v>-1.1410000000000001E-3</v>
      </c>
      <c r="H377">
        <v>2.3240000000000001E-4</v>
      </c>
      <c r="I377">
        <v>3.7920000000000003E-5</v>
      </c>
      <c r="J377">
        <v>1.165E-3</v>
      </c>
      <c r="K377">
        <v>8.6660000000000001E-11</v>
      </c>
    </row>
    <row r="378" spans="1:11">
      <c r="A378">
        <v>30097</v>
      </c>
      <c r="B378" t="s">
        <v>174</v>
      </c>
      <c r="C378">
        <v>-1.0220000000000001E-12</v>
      </c>
      <c r="D378">
        <v>-4.6610000000000001E-11</v>
      </c>
      <c r="E378">
        <v>1.8939999999999999E-7</v>
      </c>
      <c r="F378">
        <v>1.8939999999999999E-7</v>
      </c>
      <c r="G378">
        <v>3.3550000000000002E-4</v>
      </c>
      <c r="H378">
        <v>8.1500000000000002E-5</v>
      </c>
      <c r="I378">
        <v>-9.4339999999999998E-6</v>
      </c>
      <c r="J378">
        <v>3.4539999999999999E-4</v>
      </c>
      <c r="K378">
        <v>4.6620000000000003E-11</v>
      </c>
    </row>
    <row r="379" spans="1:11">
      <c r="A379">
        <v>30097</v>
      </c>
      <c r="B379" t="s">
        <v>175</v>
      </c>
      <c r="C379">
        <v>2.0100000000000001E-12</v>
      </c>
      <c r="D379">
        <v>4.4290000000000003E-11</v>
      </c>
      <c r="E379">
        <v>-1.7599999999999999E-7</v>
      </c>
      <c r="F379">
        <v>1.7599999999999999E-7</v>
      </c>
      <c r="G379">
        <v>-3.1169999999999999E-4</v>
      </c>
      <c r="H379">
        <v>-7.572E-5</v>
      </c>
      <c r="I379">
        <v>8.7660000000000004E-6</v>
      </c>
      <c r="J379">
        <v>3.2089999999999989E-4</v>
      </c>
      <c r="K379">
        <v>4.4329999999999997E-11</v>
      </c>
    </row>
    <row r="380" spans="1:11">
      <c r="A380">
        <v>30097</v>
      </c>
      <c r="B380" t="s">
        <v>176</v>
      </c>
      <c r="C380">
        <v>0</v>
      </c>
      <c r="D380">
        <v>-4.0300000000000004E-12</v>
      </c>
      <c r="E380">
        <v>-2.6679999999999998E-7</v>
      </c>
      <c r="F380">
        <v>2.6679999999999998E-7</v>
      </c>
      <c r="G380">
        <v>4.5550000000000001E-4</v>
      </c>
      <c r="H380">
        <v>-5.4320000000000002E-5</v>
      </c>
      <c r="I380">
        <v>7.3629999999999998E-5</v>
      </c>
      <c r="J380">
        <v>4.6460000000000002E-4</v>
      </c>
      <c r="K380">
        <v>4.0319999999999998E-12</v>
      </c>
    </row>
    <row r="381" spans="1:11">
      <c r="A381">
        <v>30097</v>
      </c>
      <c r="B381" t="s">
        <v>177</v>
      </c>
      <c r="C381">
        <v>0</v>
      </c>
      <c r="D381">
        <v>9.9999999999999994E-12</v>
      </c>
      <c r="E381">
        <v>6.6690000000000002E-7</v>
      </c>
      <c r="F381">
        <v>6.6690000000000002E-7</v>
      </c>
      <c r="G381">
        <v>-1.139E-3</v>
      </c>
      <c r="H381">
        <v>1.3579999999999999E-4</v>
      </c>
      <c r="I381">
        <v>-1.841E-4</v>
      </c>
      <c r="J381">
        <v>1.1620000000000001E-3</v>
      </c>
      <c r="K381">
        <v>1.004E-11</v>
      </c>
    </row>
    <row r="382" spans="1:11">
      <c r="A382">
        <v>30097</v>
      </c>
      <c r="B382" t="s">
        <v>178</v>
      </c>
      <c r="C382">
        <v>0</v>
      </c>
      <c r="D382">
        <v>0</v>
      </c>
      <c r="E382">
        <v>-2.35E-7</v>
      </c>
      <c r="F382">
        <v>2.35E-7</v>
      </c>
      <c r="G382">
        <v>-1.271E-5</v>
      </c>
      <c r="H382">
        <v>-2.5329999999999998E-4</v>
      </c>
      <c r="I382">
        <v>-6.37E-6</v>
      </c>
      <c r="J382">
        <v>2.5369999999999999E-4</v>
      </c>
      <c r="K382">
        <v>0</v>
      </c>
    </row>
    <row r="383" spans="1:11">
      <c r="A383">
        <v>30097</v>
      </c>
      <c r="B383" t="s">
        <v>179</v>
      </c>
      <c r="C383">
        <v>0</v>
      </c>
      <c r="D383">
        <v>0</v>
      </c>
      <c r="E383">
        <v>2.35E-7</v>
      </c>
      <c r="F383">
        <v>2.35E-7</v>
      </c>
      <c r="G383">
        <v>1.271E-5</v>
      </c>
      <c r="H383">
        <v>2.5329999999999998E-4</v>
      </c>
      <c r="I383">
        <v>6.37E-6</v>
      </c>
      <c r="J383">
        <v>2.5369999999999999E-4</v>
      </c>
      <c r="K383">
        <v>0</v>
      </c>
    </row>
    <row r="384" spans="1:11">
      <c r="A384">
        <v>30097</v>
      </c>
      <c r="B384" t="s">
        <v>180</v>
      </c>
      <c r="C384">
        <v>0</v>
      </c>
      <c r="D384">
        <v>-2.2929999999999999E-11</v>
      </c>
      <c r="E384">
        <v>3.9459999999999997E-8</v>
      </c>
      <c r="F384">
        <v>3.9459999999999997E-8</v>
      </c>
      <c r="G384">
        <v>2.0579999999999999E-5</v>
      </c>
      <c r="H384">
        <v>1.604E-4</v>
      </c>
      <c r="I384">
        <v>-9.696E-6</v>
      </c>
      <c r="J384">
        <v>1.6200000000000001E-4</v>
      </c>
      <c r="K384">
        <v>2.2929999999999999E-11</v>
      </c>
    </row>
    <row r="385" spans="1:11">
      <c r="A385">
        <v>30097</v>
      </c>
      <c r="B385" t="s">
        <v>181</v>
      </c>
      <c r="C385">
        <v>0</v>
      </c>
      <c r="D385">
        <v>2.2929999999999999E-11</v>
      </c>
      <c r="E385">
        <v>-3.9459999999999997E-8</v>
      </c>
      <c r="F385">
        <v>3.9459999999999997E-8</v>
      </c>
      <c r="G385">
        <v>-2.0579999999999999E-5</v>
      </c>
      <c r="H385">
        <v>-1.604E-4</v>
      </c>
      <c r="I385">
        <v>9.696E-6</v>
      </c>
      <c r="J385">
        <v>1.6200000000000001E-4</v>
      </c>
      <c r="K385">
        <v>2.2929999999999999E-11</v>
      </c>
    </row>
    <row r="386" spans="1:11">
      <c r="A386">
        <v>30097</v>
      </c>
      <c r="B386" t="s">
        <v>182</v>
      </c>
      <c r="C386">
        <v>0</v>
      </c>
      <c r="D386">
        <v>2.303E-11</v>
      </c>
      <c r="E386">
        <v>1.053E-7</v>
      </c>
      <c r="F386">
        <v>1.053E-7</v>
      </c>
      <c r="G386">
        <v>-2.1670000000000001E-5</v>
      </c>
      <c r="H386">
        <v>1.583E-4</v>
      </c>
      <c r="I386">
        <v>8.6449999999999994E-6</v>
      </c>
      <c r="J386">
        <v>1.6000000000000001E-4</v>
      </c>
      <c r="K386">
        <v>2.303E-11</v>
      </c>
    </row>
    <row r="387" spans="1:11">
      <c r="A387">
        <v>30097</v>
      </c>
      <c r="B387" t="s">
        <v>183</v>
      </c>
      <c r="C387">
        <v>0</v>
      </c>
      <c r="D387">
        <v>-2.303E-11</v>
      </c>
      <c r="E387">
        <v>-1.053E-7</v>
      </c>
      <c r="F387">
        <v>1.053E-7</v>
      </c>
      <c r="G387">
        <v>2.1670000000000001E-5</v>
      </c>
      <c r="H387">
        <v>-1.583E-4</v>
      </c>
      <c r="I387">
        <v>-8.6449999999999994E-6</v>
      </c>
      <c r="J387">
        <v>1.6000000000000001E-4</v>
      </c>
      <c r="K387">
        <v>2.303E-11</v>
      </c>
    </row>
    <row r="388" spans="1:11">
      <c r="A388">
        <v>30097</v>
      </c>
      <c r="B388" t="s">
        <v>184</v>
      </c>
      <c r="C388">
        <v>0</v>
      </c>
      <c r="D388">
        <v>0</v>
      </c>
      <c r="E388">
        <v>4.4139999999999999E-9</v>
      </c>
      <c r="F388">
        <v>4.4139999999999999E-9</v>
      </c>
      <c r="G388">
        <v>-1.8139999999999999E-6</v>
      </c>
      <c r="H388">
        <v>-5.0609999999999998E-5</v>
      </c>
      <c r="I388">
        <v>-1.209E-6</v>
      </c>
      <c r="J388">
        <v>5.0659999999999999E-5</v>
      </c>
      <c r="K388">
        <v>0</v>
      </c>
    </row>
    <row r="389" spans="1:11">
      <c r="A389">
        <v>30097</v>
      </c>
      <c r="B389" t="s">
        <v>185</v>
      </c>
      <c r="C389">
        <v>0</v>
      </c>
      <c r="D389">
        <v>0</v>
      </c>
      <c r="E389">
        <v>-4.4139999999999999E-9</v>
      </c>
      <c r="F389">
        <v>4.4139999999999999E-9</v>
      </c>
      <c r="G389">
        <v>1.8139999999999999E-6</v>
      </c>
      <c r="H389">
        <v>5.0609999999999998E-5</v>
      </c>
      <c r="I389">
        <v>1.209E-6</v>
      </c>
      <c r="J389">
        <v>5.0659999999999999E-5</v>
      </c>
      <c r="K389">
        <v>0</v>
      </c>
    </row>
    <row r="390" spans="1:11">
      <c r="A390">
        <v>30097</v>
      </c>
      <c r="B390" t="s">
        <v>186</v>
      </c>
      <c r="C390">
        <v>0</v>
      </c>
      <c r="D390">
        <v>-7.5410000000000001E-11</v>
      </c>
      <c r="E390">
        <v>3.4589999999999999E-5</v>
      </c>
      <c r="F390">
        <v>3.4589999999999999E-5</v>
      </c>
      <c r="G390">
        <v>3.8819999999999998E-5</v>
      </c>
      <c r="H390">
        <v>4.2069999999999997E-6</v>
      </c>
      <c r="I390">
        <v>-2.608E-4</v>
      </c>
      <c r="J390">
        <v>2.6370000000000001E-4</v>
      </c>
      <c r="K390">
        <v>7.5410000000000001E-11</v>
      </c>
    </row>
    <row r="391" spans="1:11">
      <c r="A391">
        <v>30097</v>
      </c>
      <c r="B391" t="s">
        <v>187</v>
      </c>
      <c r="C391">
        <v>0</v>
      </c>
      <c r="D391">
        <v>5.8969999999999991E-11</v>
      </c>
      <c r="E391">
        <v>8.9640000000000001E-8</v>
      </c>
      <c r="F391">
        <v>8.9640000000000001E-8</v>
      </c>
      <c r="G391">
        <v>-5.5040000000000002E-5</v>
      </c>
      <c r="H391">
        <v>2.5359999999999998E-4</v>
      </c>
      <c r="I391">
        <v>2.254E-4</v>
      </c>
      <c r="J391">
        <v>3.4370000000000001E-4</v>
      </c>
      <c r="K391">
        <v>5.8969999999999991E-11</v>
      </c>
    </row>
    <row r="392" spans="1:11">
      <c r="A392">
        <v>30097</v>
      </c>
      <c r="B392" t="s">
        <v>188</v>
      </c>
      <c r="C392">
        <v>0</v>
      </c>
      <c r="D392">
        <v>0</v>
      </c>
      <c r="E392">
        <v>-4.3440000000000003E-7</v>
      </c>
      <c r="F392">
        <v>4.3440000000000003E-7</v>
      </c>
      <c r="G392">
        <v>3.2550000000000002E-6</v>
      </c>
      <c r="H392">
        <v>-9.5629999999999988E-4</v>
      </c>
      <c r="I392">
        <v>3.1530000000000001E-6</v>
      </c>
      <c r="J392">
        <v>9.5629999999999988E-4</v>
      </c>
      <c r="K392">
        <v>0</v>
      </c>
    </row>
    <row r="393" spans="1:11">
      <c r="A393">
        <v>30097</v>
      </c>
      <c r="B393" t="s">
        <v>189</v>
      </c>
      <c r="C393">
        <v>0</v>
      </c>
      <c r="D393">
        <v>0</v>
      </c>
      <c r="E393">
        <v>4.3440000000000003E-7</v>
      </c>
      <c r="F393">
        <v>4.3440000000000003E-7</v>
      </c>
      <c r="G393">
        <v>-3.2550000000000002E-6</v>
      </c>
      <c r="H393">
        <v>9.5629999999999988E-4</v>
      </c>
      <c r="I393">
        <v>-3.1530000000000001E-6</v>
      </c>
      <c r="J393">
        <v>9.5629999999999988E-4</v>
      </c>
      <c r="K393">
        <v>0</v>
      </c>
    </row>
    <row r="394" spans="1:11">
      <c r="A394">
        <v>30097</v>
      </c>
      <c r="B394" t="s">
        <v>190</v>
      </c>
      <c r="C394">
        <v>0</v>
      </c>
      <c r="D394">
        <v>-2.0509999999999999E-11</v>
      </c>
      <c r="E394">
        <v>3.4530000000000012E-8</v>
      </c>
      <c r="F394">
        <v>3.4530000000000012E-8</v>
      </c>
      <c r="G394">
        <v>5.8569999999999998E-4</v>
      </c>
      <c r="H394">
        <v>2.275E-4</v>
      </c>
      <c r="I394">
        <v>7.6699999999999994E-5</v>
      </c>
      <c r="J394">
        <v>6.3299999999999999E-4</v>
      </c>
      <c r="K394">
        <v>2.0509999999999999E-11</v>
      </c>
    </row>
    <row r="395" spans="1:11">
      <c r="A395">
        <v>30097</v>
      </c>
      <c r="B395" t="s">
        <v>191</v>
      </c>
      <c r="C395">
        <v>1.618E-12</v>
      </c>
      <c r="D395">
        <v>2.567E-11</v>
      </c>
      <c r="E395">
        <v>3.7029999999999997E-7</v>
      </c>
      <c r="F395">
        <v>3.7029999999999997E-7</v>
      </c>
      <c r="G395">
        <v>-1.261E-3</v>
      </c>
      <c r="H395">
        <v>-1.44E-4</v>
      </c>
      <c r="I395">
        <v>-1.874E-4</v>
      </c>
      <c r="J395">
        <v>1.2830000000000001E-3</v>
      </c>
      <c r="K395">
        <v>2.5719999999999999E-11</v>
      </c>
    </row>
    <row r="396" spans="1:11">
      <c r="A396">
        <v>30097</v>
      </c>
      <c r="B396" t="s">
        <v>192</v>
      </c>
      <c r="C396">
        <v>-1.1289999999999999E-12</v>
      </c>
      <c r="D396">
        <v>-4.9750000000000003E-11</v>
      </c>
      <c r="E396">
        <v>1.656E-7</v>
      </c>
      <c r="F396">
        <v>1.656E-7</v>
      </c>
      <c r="G396">
        <v>6.8670000000000005E-4</v>
      </c>
      <c r="H396">
        <v>2.308E-4</v>
      </c>
      <c r="I396">
        <v>5.0569999999999999E-5</v>
      </c>
      <c r="J396">
        <v>7.2620000000000009E-4</v>
      </c>
      <c r="K396">
        <v>4.9770000000000013E-11</v>
      </c>
    </row>
    <row r="397" spans="1:11">
      <c r="A397">
        <v>30097</v>
      </c>
      <c r="B397" t="s">
        <v>193</v>
      </c>
      <c r="C397">
        <v>2.6959999999999998E-12</v>
      </c>
      <c r="D397">
        <v>5.1909999999999992E-11</v>
      </c>
      <c r="E397">
        <v>1.4789999999999999E-7</v>
      </c>
      <c r="F397">
        <v>1.4789999999999999E-7</v>
      </c>
      <c r="G397">
        <v>-1.175E-3</v>
      </c>
      <c r="H397">
        <v>-1.639E-4</v>
      </c>
      <c r="I397">
        <v>-1.3410000000000001E-4</v>
      </c>
      <c r="J397">
        <v>1.194E-3</v>
      </c>
      <c r="K397">
        <v>5.1979999999999998E-11</v>
      </c>
    </row>
    <row r="398" spans="1:11">
      <c r="A398">
        <v>30097</v>
      </c>
      <c r="B398" t="s">
        <v>194</v>
      </c>
      <c r="C398">
        <v>0</v>
      </c>
      <c r="D398">
        <v>-2.05E-11</v>
      </c>
      <c r="E398">
        <v>3.6069999999999998E-8</v>
      </c>
      <c r="F398">
        <v>3.6069999999999998E-8</v>
      </c>
      <c r="G398">
        <v>5.8500000000000002E-4</v>
      </c>
      <c r="H398">
        <v>2.098E-4</v>
      </c>
      <c r="I398">
        <v>7.627E-5</v>
      </c>
      <c r="J398">
        <v>6.2620000000000004E-4</v>
      </c>
      <c r="K398">
        <v>2.05E-11</v>
      </c>
    </row>
    <row r="399" spans="1:11">
      <c r="A399">
        <v>30097</v>
      </c>
      <c r="B399" t="s">
        <v>195</v>
      </c>
      <c r="C399">
        <v>1.6279999999999999E-12</v>
      </c>
      <c r="D399">
        <v>2.5659999999999999E-11</v>
      </c>
      <c r="E399">
        <v>3.6880000000000002E-7</v>
      </c>
      <c r="F399">
        <v>3.6880000000000002E-7</v>
      </c>
      <c r="G399">
        <v>-1.2600000000000001E-3</v>
      </c>
      <c r="H399">
        <v>-1.2630000000000001E-4</v>
      </c>
      <c r="I399">
        <v>-1.8699999999999999E-4</v>
      </c>
      <c r="J399">
        <v>1.2800000000000001E-3</v>
      </c>
      <c r="K399">
        <v>2.5710000000000001E-11</v>
      </c>
    </row>
    <row r="400" spans="1:11">
      <c r="A400">
        <v>30097</v>
      </c>
      <c r="B400" t="s">
        <v>196</v>
      </c>
      <c r="C400">
        <v>-1.1579999999999999E-12</v>
      </c>
      <c r="D400">
        <v>-4.9729999999999999E-11</v>
      </c>
      <c r="E400">
        <v>1.6999999999999999E-7</v>
      </c>
      <c r="F400">
        <v>1.6999999999999999E-7</v>
      </c>
      <c r="G400">
        <v>6.8490000000000001E-4</v>
      </c>
      <c r="H400">
        <v>1.8019999999999999E-4</v>
      </c>
      <c r="I400">
        <v>4.9360000000000002E-5</v>
      </c>
      <c r="J400">
        <v>7.0990000000000007E-4</v>
      </c>
      <c r="K400">
        <v>4.9740000000000001E-11</v>
      </c>
    </row>
    <row r="401" spans="1:11">
      <c r="A401">
        <v>30097</v>
      </c>
      <c r="B401" t="s">
        <v>197</v>
      </c>
      <c r="C401">
        <v>2.7249999999999998E-12</v>
      </c>
      <c r="D401">
        <v>5.1890000000000001E-11</v>
      </c>
      <c r="E401">
        <v>1.4350000000000001E-7</v>
      </c>
      <c r="F401">
        <v>1.4350000000000001E-7</v>
      </c>
      <c r="G401">
        <v>-1.1739999999999999E-3</v>
      </c>
      <c r="H401">
        <v>-1.133E-4</v>
      </c>
      <c r="I401">
        <v>-1.329E-4</v>
      </c>
      <c r="J401">
        <v>1.1869999999999999E-3</v>
      </c>
      <c r="K401">
        <v>5.1960000000000001E-11</v>
      </c>
    </row>
    <row r="402" spans="1:11">
      <c r="A402">
        <v>30097</v>
      </c>
      <c r="B402" t="s">
        <v>198</v>
      </c>
      <c r="C402">
        <v>0</v>
      </c>
      <c r="D402">
        <v>-2.03E-11</v>
      </c>
      <c r="E402">
        <v>1.881E-7</v>
      </c>
      <c r="F402">
        <v>1.881E-7</v>
      </c>
      <c r="G402">
        <v>5.8389999999999994E-4</v>
      </c>
      <c r="H402">
        <v>5.4450000000000006E-4</v>
      </c>
      <c r="I402">
        <v>7.517E-5</v>
      </c>
      <c r="J402">
        <v>8.0199999999999998E-4</v>
      </c>
      <c r="K402">
        <v>2.0309999999999999E-11</v>
      </c>
    </row>
    <row r="403" spans="1:11">
      <c r="A403">
        <v>30097</v>
      </c>
      <c r="B403" t="s">
        <v>199</v>
      </c>
      <c r="C403">
        <v>1.6969999999999999E-12</v>
      </c>
      <c r="D403">
        <v>2.5459999999999999E-11</v>
      </c>
      <c r="E403">
        <v>2.167E-7</v>
      </c>
      <c r="F403">
        <v>2.167E-7</v>
      </c>
      <c r="G403">
        <v>-1.2589999999999999E-3</v>
      </c>
      <c r="H403">
        <v>-4.6099999999999998E-4</v>
      </c>
      <c r="I403">
        <v>-1.8579999999999999E-4</v>
      </c>
      <c r="J403">
        <v>1.353E-3</v>
      </c>
      <c r="K403">
        <v>2.552E-11</v>
      </c>
    </row>
    <row r="404" spans="1:11">
      <c r="A404">
        <v>30097</v>
      </c>
      <c r="B404" t="s">
        <v>200</v>
      </c>
      <c r="C404">
        <v>0</v>
      </c>
      <c r="D404">
        <v>-2.0309999999999999E-11</v>
      </c>
      <c r="E404">
        <v>1.8659999999999999E-7</v>
      </c>
      <c r="F404">
        <v>1.8659999999999999E-7</v>
      </c>
      <c r="G404">
        <v>5.8449999999999995E-4</v>
      </c>
      <c r="H404">
        <v>5.6229999999999995E-4</v>
      </c>
      <c r="I404">
        <v>7.559E-5</v>
      </c>
      <c r="J404">
        <v>8.1460000000000007E-4</v>
      </c>
      <c r="K404">
        <v>2.0320000000000001E-11</v>
      </c>
    </row>
    <row r="405" spans="1:11">
      <c r="A405">
        <v>30097</v>
      </c>
      <c r="B405" t="s">
        <v>201</v>
      </c>
      <c r="C405">
        <v>1.687E-12</v>
      </c>
      <c r="D405">
        <v>2.547E-11</v>
      </c>
      <c r="E405">
        <v>2.1829999999999999E-7</v>
      </c>
      <c r="F405">
        <v>2.1829999999999999E-7</v>
      </c>
      <c r="G405">
        <v>-1.2600000000000001E-3</v>
      </c>
      <c r="H405">
        <v>-4.7879999999999998E-4</v>
      </c>
      <c r="I405">
        <v>-1.863E-4</v>
      </c>
      <c r="J405">
        <v>1.3600000000000001E-3</v>
      </c>
      <c r="K405">
        <v>2.5530000000000001E-11</v>
      </c>
    </row>
    <row r="406" spans="1:11">
      <c r="A406">
        <v>30097</v>
      </c>
      <c r="B406" t="s">
        <v>202</v>
      </c>
      <c r="C406">
        <v>-1.3540000000000001E-12</v>
      </c>
      <c r="D406">
        <v>-4.9159999999999988E-11</v>
      </c>
      <c r="E406">
        <v>6.0439999999999999E-7</v>
      </c>
      <c r="F406">
        <v>6.0439999999999999E-7</v>
      </c>
      <c r="G406">
        <v>6.8159999999999998E-4</v>
      </c>
      <c r="H406">
        <v>1.1360000000000001E-3</v>
      </c>
      <c r="I406">
        <v>4.6199999999999998E-5</v>
      </c>
      <c r="J406">
        <v>1.3259999999999999E-3</v>
      </c>
      <c r="K406">
        <v>4.9179999999999998E-11</v>
      </c>
    </row>
    <row r="407" spans="1:11">
      <c r="A407">
        <v>30097</v>
      </c>
      <c r="B407" t="s">
        <v>203</v>
      </c>
      <c r="C407">
        <v>2.921000000000001E-12</v>
      </c>
      <c r="D407">
        <v>5.1319999999999997E-11</v>
      </c>
      <c r="E407">
        <v>-2.9089999999999999E-7</v>
      </c>
      <c r="F407">
        <v>2.9089999999999999E-7</v>
      </c>
      <c r="G407">
        <v>-1.17E-3</v>
      </c>
      <c r="H407">
        <v>-1.07E-3</v>
      </c>
      <c r="I407">
        <v>-1.2970000000000001E-4</v>
      </c>
      <c r="J407">
        <v>1.591E-3</v>
      </c>
      <c r="K407">
        <v>5.1399999999999998E-11</v>
      </c>
    </row>
    <row r="408" spans="1:11">
      <c r="A408">
        <v>30097</v>
      </c>
      <c r="B408" t="s">
        <v>204</v>
      </c>
      <c r="C408">
        <v>-1.3249999999999999E-12</v>
      </c>
      <c r="D408">
        <v>-4.919E-11</v>
      </c>
      <c r="E408">
        <v>5.9999999999999997E-7</v>
      </c>
      <c r="F408">
        <v>5.9999999999999997E-7</v>
      </c>
      <c r="G408">
        <v>6.8339999999999991E-4</v>
      </c>
      <c r="H408">
        <v>1.1869999999999999E-3</v>
      </c>
      <c r="I408">
        <v>4.7410000000000002E-5</v>
      </c>
      <c r="J408">
        <v>1.371E-3</v>
      </c>
      <c r="K408">
        <v>4.9209999999999997E-11</v>
      </c>
    </row>
    <row r="409" spans="1:11">
      <c r="A409">
        <v>30097</v>
      </c>
      <c r="B409" t="s">
        <v>205</v>
      </c>
      <c r="C409">
        <v>2.8920000000000002E-12</v>
      </c>
      <c r="D409">
        <v>5.1350000000000002E-11</v>
      </c>
      <c r="E409">
        <v>-2.8640000000000002E-7</v>
      </c>
      <c r="F409">
        <v>2.8640000000000002E-7</v>
      </c>
      <c r="G409">
        <v>-1.1720000000000001E-3</v>
      </c>
      <c r="H409">
        <v>-1.1199999999999999E-3</v>
      </c>
      <c r="I409">
        <v>-1.3090000000000001E-4</v>
      </c>
      <c r="J409">
        <v>1.627E-3</v>
      </c>
      <c r="K409">
        <v>5.1429999999999997E-11</v>
      </c>
    </row>
    <row r="410" spans="1:11">
      <c r="A410">
        <v>30097</v>
      </c>
      <c r="B410" t="s">
        <v>206</v>
      </c>
      <c r="C410">
        <v>1.0369999999999999E-12</v>
      </c>
      <c r="D410">
        <v>-3.6979999999999998E-11</v>
      </c>
      <c r="E410">
        <v>3.4480000000000002E-5</v>
      </c>
      <c r="F410">
        <v>3.4480000000000002E-5</v>
      </c>
      <c r="G410">
        <v>-9.0870000000000002E-5</v>
      </c>
      <c r="H410">
        <v>-1.827E-4</v>
      </c>
      <c r="I410">
        <v>-2.4800000000000001E-4</v>
      </c>
      <c r="J410">
        <v>3.212E-4</v>
      </c>
      <c r="K410">
        <v>3.699E-11</v>
      </c>
    </row>
    <row r="411" spans="1:11">
      <c r="A411">
        <v>30097</v>
      </c>
      <c r="B411" t="s">
        <v>207</v>
      </c>
      <c r="C411">
        <v>0</v>
      </c>
      <c r="D411">
        <v>5.1439999999999999E-11</v>
      </c>
      <c r="E411">
        <v>-7.7289999999999999E-8</v>
      </c>
      <c r="F411">
        <v>7.7289999999999999E-8</v>
      </c>
      <c r="G411">
        <v>-1.4249999999999999E-4</v>
      </c>
      <c r="H411">
        <v>6.8739999999999996E-5</v>
      </c>
      <c r="I411">
        <v>2.198E-4</v>
      </c>
      <c r="J411">
        <v>2.7080000000000002E-4</v>
      </c>
      <c r="K411">
        <v>5.1439999999999999E-11</v>
      </c>
    </row>
    <row r="412" spans="1:11">
      <c r="A412">
        <v>30097</v>
      </c>
      <c r="B412" t="s">
        <v>208</v>
      </c>
      <c r="C412">
        <v>2.2600000000000001E-12</v>
      </c>
      <c r="D412">
        <v>4.9260000000000006E-12</v>
      </c>
      <c r="E412">
        <v>2.5729999999999999E-5</v>
      </c>
      <c r="F412">
        <v>2.5729999999999999E-5</v>
      </c>
      <c r="G412">
        <v>-2.9809999999999998E-4</v>
      </c>
      <c r="H412">
        <v>-1.929E-4</v>
      </c>
      <c r="I412">
        <v>-1.796E-4</v>
      </c>
      <c r="J412">
        <v>3.9790000000000002E-4</v>
      </c>
      <c r="K412">
        <v>5.4199999999999991E-12</v>
      </c>
    </row>
    <row r="413" spans="1:11">
      <c r="A413">
        <v>30097</v>
      </c>
      <c r="B413" t="s">
        <v>209</v>
      </c>
      <c r="C413">
        <v>2.1190000000000002E-12</v>
      </c>
      <c r="D413">
        <v>7.1239999999999991E-11</v>
      </c>
      <c r="E413">
        <v>-1.878E-7</v>
      </c>
      <c r="F413">
        <v>1.878E-7</v>
      </c>
      <c r="G413">
        <v>-3.3680000000000011E-4</v>
      </c>
      <c r="H413">
        <v>-4.2919999999999997E-6</v>
      </c>
      <c r="I413">
        <v>1.7129999999999999E-4</v>
      </c>
      <c r="J413">
        <v>3.7790000000000002E-4</v>
      </c>
      <c r="K413">
        <v>7.126999999999999E-11</v>
      </c>
    </row>
    <row r="414" spans="1:11">
      <c r="A414">
        <v>30097</v>
      </c>
      <c r="B414" t="s">
        <v>210</v>
      </c>
      <c r="C414">
        <v>1.0470000000000001E-12</v>
      </c>
      <c r="D414">
        <v>-3.699E-11</v>
      </c>
      <c r="E414">
        <v>3.4480000000000002E-5</v>
      </c>
      <c r="F414">
        <v>3.4480000000000002E-5</v>
      </c>
      <c r="G414">
        <v>-9.0229999999999995E-5</v>
      </c>
      <c r="H414">
        <v>-1.65E-4</v>
      </c>
      <c r="I414">
        <v>-2.476E-4</v>
      </c>
      <c r="J414">
        <v>3.1090000000000002E-4</v>
      </c>
      <c r="K414">
        <v>3.7000000000000001E-11</v>
      </c>
    </row>
    <row r="415" spans="1:11">
      <c r="A415">
        <v>30097</v>
      </c>
      <c r="B415" t="s">
        <v>211</v>
      </c>
      <c r="C415">
        <v>0</v>
      </c>
      <c r="D415">
        <v>5.1429999999999997E-11</v>
      </c>
      <c r="E415">
        <v>-7.8829999999999985E-8</v>
      </c>
      <c r="F415">
        <v>7.8829999999999985E-8</v>
      </c>
      <c r="G415">
        <v>-1.418E-4</v>
      </c>
      <c r="H415">
        <v>8.6450000000000001E-5</v>
      </c>
      <c r="I415">
        <v>2.2029999999999999E-4</v>
      </c>
      <c r="J415">
        <v>2.7589999999999998E-4</v>
      </c>
      <c r="K415">
        <v>5.1429999999999997E-11</v>
      </c>
    </row>
    <row r="416" spans="1:11">
      <c r="A416">
        <v>30097</v>
      </c>
      <c r="B416" t="s">
        <v>212</v>
      </c>
      <c r="C416">
        <v>2.289E-12</v>
      </c>
      <c r="D416">
        <v>4.8999999999999997E-12</v>
      </c>
      <c r="E416">
        <v>2.5729999999999999E-5</v>
      </c>
      <c r="F416">
        <v>2.5729999999999999E-5</v>
      </c>
      <c r="G416">
        <v>-2.9619999999999999E-4</v>
      </c>
      <c r="H416">
        <v>-1.4229999999999999E-4</v>
      </c>
      <c r="I416">
        <v>-1.784E-4</v>
      </c>
      <c r="J416">
        <v>3.7389999999999998E-4</v>
      </c>
      <c r="K416">
        <v>5.4090000000000001E-12</v>
      </c>
    </row>
    <row r="417" spans="1:11">
      <c r="A417">
        <v>30097</v>
      </c>
      <c r="B417" t="s">
        <v>213</v>
      </c>
      <c r="C417">
        <v>2.1480000000000001E-12</v>
      </c>
      <c r="D417">
        <v>7.1209999999999992E-11</v>
      </c>
      <c r="E417">
        <v>-1.9219999999999999E-7</v>
      </c>
      <c r="F417">
        <v>1.9219999999999999E-7</v>
      </c>
      <c r="G417">
        <v>-3.3490000000000001E-4</v>
      </c>
      <c r="H417">
        <v>4.6319999999999997E-5</v>
      </c>
      <c r="I417">
        <v>1.7259999999999999E-4</v>
      </c>
      <c r="J417">
        <v>3.7960000000000001E-4</v>
      </c>
      <c r="K417">
        <v>7.1239999999999991E-11</v>
      </c>
    </row>
    <row r="418" spans="1:11">
      <c r="A418">
        <v>30097</v>
      </c>
      <c r="B418" t="s">
        <v>214</v>
      </c>
      <c r="C418">
        <v>1.42E-12</v>
      </c>
      <c r="D418">
        <v>-4.9899999999999997E-11</v>
      </c>
      <c r="E418">
        <v>3.519E-5</v>
      </c>
      <c r="F418">
        <v>3.519E-5</v>
      </c>
      <c r="G418">
        <v>-1.209E-3</v>
      </c>
      <c r="H418">
        <v>1.1349999999999999E-4</v>
      </c>
      <c r="I418">
        <v>-4.4180000000000001E-4</v>
      </c>
      <c r="J418">
        <v>1.292E-3</v>
      </c>
      <c r="K418">
        <v>4.9920000000000001E-11</v>
      </c>
    </row>
    <row r="419" spans="1:11">
      <c r="A419">
        <v>30097</v>
      </c>
      <c r="B419" t="s">
        <v>215</v>
      </c>
      <c r="C419">
        <v>1.6109999999999999E-12</v>
      </c>
      <c r="D419">
        <v>8.4469999999999994E-11</v>
      </c>
      <c r="E419">
        <v>6.948999999999999E-7</v>
      </c>
      <c r="F419">
        <v>6.948999999999999E-7</v>
      </c>
      <c r="G419">
        <v>-1.3029999999999999E-3</v>
      </c>
      <c r="H419">
        <v>3.6289999999999988E-4</v>
      </c>
      <c r="I419">
        <v>4.4409999999999997E-5</v>
      </c>
      <c r="J419">
        <v>1.353E-3</v>
      </c>
      <c r="K419">
        <v>8.4489999999999997E-11</v>
      </c>
    </row>
    <row r="420" spans="1:11">
      <c r="A420">
        <v>30097</v>
      </c>
      <c r="B420" t="s">
        <v>216</v>
      </c>
      <c r="C420">
        <v>2.547E-12</v>
      </c>
      <c r="D420">
        <v>-4.7659999999999997E-12</v>
      </c>
      <c r="E420">
        <v>2.6259999999999999E-5</v>
      </c>
      <c r="F420">
        <v>2.6259999999999999E-5</v>
      </c>
      <c r="G420">
        <v>-1.137E-3</v>
      </c>
      <c r="H420">
        <v>2.9289999999999999E-5</v>
      </c>
      <c r="I420">
        <v>-3.2489999999999998E-4</v>
      </c>
      <c r="J420">
        <v>1.183E-3</v>
      </c>
      <c r="K420">
        <v>5.404E-12</v>
      </c>
    </row>
    <row r="421" spans="1:11">
      <c r="A421">
        <v>30097</v>
      </c>
      <c r="B421" t="s">
        <v>217</v>
      </c>
      <c r="C421">
        <v>2.691000000000001E-12</v>
      </c>
      <c r="D421">
        <v>9.601E-11</v>
      </c>
      <c r="E421">
        <v>3.9140000000000002E-7</v>
      </c>
      <c r="F421">
        <v>3.9140000000000002E-7</v>
      </c>
      <c r="G421">
        <v>-1.207E-3</v>
      </c>
      <c r="H421">
        <v>2.163E-4</v>
      </c>
      <c r="I421">
        <v>3.977E-5</v>
      </c>
      <c r="J421">
        <v>1.227E-3</v>
      </c>
      <c r="K421">
        <v>9.6049999999999994E-11</v>
      </c>
    </row>
    <row r="422" spans="1:11">
      <c r="A422">
        <v>30097</v>
      </c>
      <c r="B422" t="s">
        <v>541</v>
      </c>
      <c r="C422">
        <v>0</v>
      </c>
      <c r="D422">
        <v>-2.6799999999999999E-12</v>
      </c>
      <c r="E422">
        <v>-1.0959999999999999E-2</v>
      </c>
      <c r="F422">
        <v>1.0959999999999999E-2</v>
      </c>
      <c r="G422">
        <v>9.3070000000000002E-4</v>
      </c>
      <c r="H422">
        <v>2.27E-5</v>
      </c>
      <c r="I422">
        <v>7.4270000000000006E-5</v>
      </c>
      <c r="J422">
        <v>9.3399999999999993E-4</v>
      </c>
      <c r="K422">
        <v>2.6799999999999999E-12</v>
      </c>
    </row>
    <row r="423" spans="1:11">
      <c r="A423">
        <v>30097</v>
      </c>
      <c r="B423" t="s">
        <v>542</v>
      </c>
      <c r="C423">
        <v>-3.0549999999999998E-12</v>
      </c>
      <c r="D423">
        <v>-1.6899999999999999E-7</v>
      </c>
      <c r="E423">
        <v>1.843E-3</v>
      </c>
      <c r="F423">
        <v>1.843E-3</v>
      </c>
      <c r="G423">
        <v>1.628E-4</v>
      </c>
      <c r="H423">
        <v>4.3109999999999999E-5</v>
      </c>
      <c r="I423">
        <v>-1.4070000000000001E-7</v>
      </c>
      <c r="J423">
        <v>1.684E-4</v>
      </c>
      <c r="K423">
        <v>1.6899999999999999E-7</v>
      </c>
    </row>
    <row r="424" spans="1:11">
      <c r="A424">
        <v>30097</v>
      </c>
      <c r="B424" t="s">
        <v>543</v>
      </c>
      <c r="C424">
        <v>-2.857E-12</v>
      </c>
      <c r="D424">
        <v>-1.6899999999999999E-7</v>
      </c>
      <c r="E424">
        <v>-8.0210000000000004E-2</v>
      </c>
      <c r="F424">
        <v>8.0210000000000004E-2</v>
      </c>
      <c r="G424">
        <v>1.1379999999999999E-3</v>
      </c>
      <c r="H424">
        <v>1.7730000000000001E-3</v>
      </c>
      <c r="I424">
        <v>5.664E-5</v>
      </c>
      <c r="J424">
        <v>2.1080000000000001E-3</v>
      </c>
      <c r="K424">
        <v>1.6899999999999999E-7</v>
      </c>
    </row>
    <row r="425" spans="1:11">
      <c r="A425">
        <v>30097</v>
      </c>
      <c r="B425" t="s">
        <v>544</v>
      </c>
      <c r="C425">
        <v>-2.8539999999999989E-12</v>
      </c>
      <c r="D425">
        <v>-1.6899999999999999E-7</v>
      </c>
      <c r="E425">
        <v>-8.0350000000000005E-2</v>
      </c>
      <c r="F425">
        <v>8.0350000000000005E-2</v>
      </c>
      <c r="G425">
        <v>1.1379999999999999E-3</v>
      </c>
      <c r="H425">
        <v>1.774E-3</v>
      </c>
      <c r="I425">
        <v>5.6789999999999997E-5</v>
      </c>
      <c r="J425">
        <v>2.1080000000000001E-3</v>
      </c>
      <c r="K425">
        <v>1.6899999999999999E-7</v>
      </c>
    </row>
    <row r="426" spans="1:11">
      <c r="A426">
        <v>30097</v>
      </c>
      <c r="B426" t="s">
        <v>545</v>
      </c>
      <c r="C426">
        <v>-2.0860000000000002E-12</v>
      </c>
      <c r="D426">
        <v>-1.6899999999999999E-7</v>
      </c>
      <c r="E426">
        <v>-0.18140000000000001</v>
      </c>
      <c r="F426">
        <v>0.18140000000000001</v>
      </c>
      <c r="G426">
        <v>1.5269999999999999E-3</v>
      </c>
      <c r="H426">
        <v>4.9969999999999997E-3</v>
      </c>
      <c r="I426">
        <v>1.6880000000000001E-4</v>
      </c>
      <c r="J426">
        <v>5.2270000000000007E-3</v>
      </c>
      <c r="K426">
        <v>1.6899999999999999E-7</v>
      </c>
    </row>
    <row r="427" spans="1:11">
      <c r="A427">
        <v>30097</v>
      </c>
      <c r="B427" t="s">
        <v>546</v>
      </c>
      <c r="C427">
        <v>0</v>
      </c>
      <c r="D427">
        <v>-1.9909999999999999E-12</v>
      </c>
      <c r="E427">
        <v>4.1789999999999992E-8</v>
      </c>
      <c r="F427">
        <v>4.1789999999999992E-8</v>
      </c>
      <c r="G427">
        <v>4.1739999999999997E-5</v>
      </c>
      <c r="H427">
        <v>2.1910000000000001E-4</v>
      </c>
      <c r="I427">
        <v>2.0740000000000001E-5</v>
      </c>
      <c r="J427">
        <v>2.24E-4</v>
      </c>
      <c r="K427">
        <v>2.209E-12</v>
      </c>
    </row>
    <row r="428" spans="1:11">
      <c r="A428">
        <v>30097</v>
      </c>
      <c r="B428" t="s">
        <v>547</v>
      </c>
      <c r="C428">
        <v>0</v>
      </c>
      <c r="D428">
        <v>0</v>
      </c>
      <c r="E428">
        <v>-1.3960000000000001E-8</v>
      </c>
      <c r="F428">
        <v>1.3960000000000001E-8</v>
      </c>
      <c r="G428">
        <v>-1.394E-5</v>
      </c>
      <c r="H428">
        <v>-7.3200000000000004E-5</v>
      </c>
      <c r="I428">
        <v>-6.9270000000000008E-6</v>
      </c>
      <c r="J428">
        <v>7.4839999999999995E-5</v>
      </c>
      <c r="K428">
        <v>0</v>
      </c>
    </row>
    <row r="429" spans="1:11">
      <c r="A429">
        <v>30097</v>
      </c>
      <c r="B429" t="s">
        <v>548</v>
      </c>
      <c r="C429">
        <v>-2.0860000000000002E-12</v>
      </c>
      <c r="D429">
        <v>-1.6899999999999999E-7</v>
      </c>
      <c r="E429">
        <v>-0.18140000000000001</v>
      </c>
      <c r="F429">
        <v>0.18140000000000001</v>
      </c>
      <c r="G429">
        <v>1.5269999999999999E-3</v>
      </c>
      <c r="H429">
        <v>4.9969999999999997E-3</v>
      </c>
      <c r="I429">
        <v>1.6880000000000001E-4</v>
      </c>
      <c r="J429">
        <v>5.2270000000000007E-3</v>
      </c>
      <c r="K429">
        <v>1.6899999999999999E-7</v>
      </c>
    </row>
    <row r="430" spans="1:11">
      <c r="A430">
        <v>30097</v>
      </c>
      <c r="B430" t="s">
        <v>549</v>
      </c>
      <c r="C430">
        <v>0</v>
      </c>
      <c r="D430">
        <v>-1.9909999999999999E-12</v>
      </c>
      <c r="E430">
        <v>4.1789999999999992E-8</v>
      </c>
      <c r="F430">
        <v>4.1789999999999992E-8</v>
      </c>
      <c r="G430">
        <v>4.1739999999999997E-5</v>
      </c>
      <c r="H430">
        <v>2.1910000000000001E-4</v>
      </c>
      <c r="I430">
        <v>2.0740000000000001E-5</v>
      </c>
      <c r="J430">
        <v>2.24E-4</v>
      </c>
      <c r="K430">
        <v>2.209E-12</v>
      </c>
    </row>
    <row r="431" spans="1:11">
      <c r="A431">
        <v>30097</v>
      </c>
      <c r="B431" t="s">
        <v>550</v>
      </c>
      <c r="C431">
        <v>0</v>
      </c>
      <c r="D431">
        <v>0</v>
      </c>
      <c r="E431">
        <v>-1.3960000000000001E-8</v>
      </c>
      <c r="F431">
        <v>1.3960000000000001E-8</v>
      </c>
      <c r="G431">
        <v>-1.394E-5</v>
      </c>
      <c r="H431">
        <v>-7.3200000000000004E-5</v>
      </c>
      <c r="I431">
        <v>-6.9270000000000008E-6</v>
      </c>
      <c r="J431">
        <v>7.4839999999999995E-5</v>
      </c>
      <c r="K431">
        <v>0</v>
      </c>
    </row>
    <row r="432" spans="1:11">
      <c r="A432">
        <v>30097</v>
      </c>
      <c r="B432" t="s">
        <v>551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30097</v>
      </c>
      <c r="B433" t="s">
        <v>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30097</v>
      </c>
      <c r="B434" t="s">
        <v>553</v>
      </c>
      <c r="C434">
        <v>0</v>
      </c>
      <c r="D434">
        <v>-2.9980000000000002E-7</v>
      </c>
      <c r="E434">
        <v>7.0560000000000006E-3</v>
      </c>
      <c r="F434">
        <v>7.0560000000000006E-3</v>
      </c>
      <c r="G434">
        <v>-2.0270000000000001E-5</v>
      </c>
      <c r="H434">
        <v>9.3280000000000001E-5</v>
      </c>
      <c r="I434">
        <v>-1.6699999999999999E-5</v>
      </c>
      <c r="J434">
        <v>9.6910000000000006E-5</v>
      </c>
      <c r="K434">
        <v>2.9980000000000002E-7</v>
      </c>
    </row>
    <row r="435" spans="1:11">
      <c r="A435">
        <v>30097</v>
      </c>
      <c r="B435" t="s">
        <v>554</v>
      </c>
      <c r="C435">
        <v>0</v>
      </c>
      <c r="D435">
        <v>-2.9980000000000002E-7</v>
      </c>
      <c r="E435">
        <v>7.4709999999999993E-3</v>
      </c>
      <c r="F435">
        <v>7.4709999999999993E-3</v>
      </c>
      <c r="G435">
        <v>5.8470000000000001E-5</v>
      </c>
      <c r="H435">
        <v>1.016E-4</v>
      </c>
      <c r="I435">
        <v>-1.47E-5</v>
      </c>
      <c r="J435">
        <v>1.181E-4</v>
      </c>
      <c r="K435">
        <v>2.9980000000000002E-7</v>
      </c>
    </row>
    <row r="436" spans="1:11">
      <c r="A436">
        <v>30097</v>
      </c>
      <c r="B436" t="s">
        <v>555</v>
      </c>
      <c r="C436">
        <v>0</v>
      </c>
      <c r="D436">
        <v>-2.9980000000000002E-7</v>
      </c>
      <c r="E436">
        <v>7.4709999999999993E-3</v>
      </c>
      <c r="F436">
        <v>7.4709999999999993E-3</v>
      </c>
      <c r="G436">
        <v>5.8470000000000001E-5</v>
      </c>
      <c r="H436">
        <v>1.016E-4</v>
      </c>
      <c r="I436">
        <v>-1.47E-5</v>
      </c>
      <c r="J436">
        <v>1.181E-4</v>
      </c>
      <c r="K436">
        <v>2.9980000000000002E-7</v>
      </c>
    </row>
    <row r="437" spans="1:11">
      <c r="A437">
        <v>30097</v>
      </c>
      <c r="B437" t="s">
        <v>556</v>
      </c>
      <c r="C437">
        <v>-1.6319999999999999E-12</v>
      </c>
      <c r="D437">
        <v>-2.9980000000000002E-7</v>
      </c>
      <c r="E437">
        <v>3.3939999999999998E-2</v>
      </c>
      <c r="F437">
        <v>3.3939999999999998E-2</v>
      </c>
      <c r="G437">
        <v>1.5849999999999999E-5</v>
      </c>
      <c r="H437">
        <v>2.5050000000000002E-4</v>
      </c>
      <c r="I437">
        <v>-4.9339999999999999E-5</v>
      </c>
      <c r="J437">
        <v>2.5579999999999998E-4</v>
      </c>
      <c r="K437">
        <v>2.9980000000000002E-7</v>
      </c>
    </row>
    <row r="438" spans="1:11">
      <c r="A438">
        <v>30097</v>
      </c>
      <c r="B438" t="s">
        <v>557</v>
      </c>
      <c r="C438">
        <v>-2.159E-12</v>
      </c>
      <c r="D438">
        <v>-1.6899999999999999E-7</v>
      </c>
      <c r="E438">
        <v>8.987E-4</v>
      </c>
      <c r="F438">
        <v>8.987E-4</v>
      </c>
      <c r="G438">
        <v>7.6870000000000001E-5</v>
      </c>
      <c r="H438">
        <v>3.3040000000000002E-5</v>
      </c>
      <c r="I438">
        <v>-1.5999999999999999E-6</v>
      </c>
      <c r="J438">
        <v>8.3679999999999998E-5</v>
      </c>
      <c r="K438">
        <v>1.6899999999999999E-7</v>
      </c>
    </row>
    <row r="439" spans="1:11">
      <c r="A439">
        <v>30097</v>
      </c>
      <c r="B439" t="s">
        <v>558</v>
      </c>
      <c r="C439">
        <v>-2.0749999999999999E-12</v>
      </c>
      <c r="D439">
        <v>-1.6899999999999999E-7</v>
      </c>
      <c r="E439">
        <v>4.1540000000000001E-4</v>
      </c>
      <c r="F439">
        <v>4.1540000000000001E-4</v>
      </c>
      <c r="G439">
        <v>1.4530000000000001E-4</v>
      </c>
      <c r="H439">
        <v>2.8010000000000001E-5</v>
      </c>
      <c r="I439">
        <v>1.9069999999999999E-6</v>
      </c>
      <c r="J439">
        <v>1.4799999999999999E-4</v>
      </c>
      <c r="K439">
        <v>1.6899999999999999E-7</v>
      </c>
    </row>
    <row r="440" spans="1:11">
      <c r="A440">
        <v>30097</v>
      </c>
      <c r="B440" t="s">
        <v>559</v>
      </c>
      <c r="C440">
        <v>-2.0749999999999999E-12</v>
      </c>
      <c r="D440">
        <v>-1.6899999999999999E-7</v>
      </c>
      <c r="E440">
        <v>4.1540000000000001E-4</v>
      </c>
      <c r="F440">
        <v>4.1540000000000001E-4</v>
      </c>
      <c r="G440">
        <v>1.4530000000000001E-4</v>
      </c>
      <c r="H440">
        <v>2.8010000000000001E-5</v>
      </c>
      <c r="I440">
        <v>1.9069999999999999E-6</v>
      </c>
      <c r="J440">
        <v>1.4799999999999999E-4</v>
      </c>
      <c r="K440">
        <v>1.6899999999999999E-7</v>
      </c>
    </row>
    <row r="441" spans="1:11">
      <c r="A441">
        <v>30097</v>
      </c>
      <c r="B441" t="s">
        <v>560</v>
      </c>
      <c r="C441">
        <v>-3.395E-12</v>
      </c>
      <c r="D441">
        <v>-1.6899999999999999E-7</v>
      </c>
      <c r="E441">
        <v>-3.2550000000000003E-2</v>
      </c>
      <c r="F441">
        <v>3.2550000000000003E-2</v>
      </c>
      <c r="G441">
        <v>2.1800000000000001E-4</v>
      </c>
      <c r="H441">
        <v>-1.9589999999999999E-4</v>
      </c>
      <c r="I441">
        <v>5.0930000000000002E-5</v>
      </c>
      <c r="J441">
        <v>2.9750000000000002E-4</v>
      </c>
      <c r="K441">
        <v>1.6899999999999999E-7</v>
      </c>
    </row>
    <row r="442" spans="1:11">
      <c r="A442">
        <v>30097</v>
      </c>
      <c r="B442" t="s">
        <v>561</v>
      </c>
      <c r="C442">
        <v>-3.0540000000000001E-12</v>
      </c>
      <c r="D442">
        <v>-1.6899999999999999E-7</v>
      </c>
      <c r="E442">
        <v>1.9910000000000001E-3</v>
      </c>
      <c r="F442">
        <v>1.9910000000000001E-3</v>
      </c>
      <c r="G442">
        <v>1.4190000000000001E-4</v>
      </c>
      <c r="H442">
        <v>4.1940000000000002E-5</v>
      </c>
      <c r="I442">
        <v>-9.9669999999999992E-7</v>
      </c>
      <c r="J442">
        <v>1.4789999999999999E-4</v>
      </c>
      <c r="K442">
        <v>1.6899999999999999E-7</v>
      </c>
    </row>
    <row r="443" spans="1:11">
      <c r="A443">
        <v>30097</v>
      </c>
      <c r="B443" t="s">
        <v>562</v>
      </c>
      <c r="C443">
        <v>-3.0549999999999998E-12</v>
      </c>
      <c r="D443">
        <v>-1.6899999999999999E-7</v>
      </c>
      <c r="E443">
        <v>1.843E-3</v>
      </c>
      <c r="F443">
        <v>1.843E-3</v>
      </c>
      <c r="G443">
        <v>1.628E-4</v>
      </c>
      <c r="H443">
        <v>4.3109999999999999E-5</v>
      </c>
      <c r="I443">
        <v>-1.4070000000000001E-7</v>
      </c>
      <c r="J443">
        <v>1.684E-4</v>
      </c>
      <c r="K443">
        <v>1.6899999999999999E-7</v>
      </c>
    </row>
    <row r="444" spans="1:11">
      <c r="A444">
        <v>31306</v>
      </c>
      <c r="B444" t="s">
        <v>458</v>
      </c>
      <c r="C444">
        <v>91.89</v>
      </c>
      <c r="D444">
        <v>-5.41</v>
      </c>
      <c r="E444">
        <v>-0.1696</v>
      </c>
      <c r="F444">
        <v>92.05</v>
      </c>
      <c r="G444">
        <v>-1.271E-3</v>
      </c>
      <c r="H444">
        <v>-4.8279999999999998E-3</v>
      </c>
      <c r="I444">
        <v>2.197E-4</v>
      </c>
      <c r="J444">
        <v>4.9969999999999997E-3</v>
      </c>
      <c r="K444">
        <v>92.04</v>
      </c>
    </row>
    <row r="445" spans="1:11">
      <c r="A445">
        <v>31306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31306</v>
      </c>
      <c r="B446" t="s">
        <v>460</v>
      </c>
      <c r="C446">
        <v>27.12</v>
      </c>
      <c r="D446">
        <v>-0.30659999999999998</v>
      </c>
      <c r="E446">
        <v>-4.9739999999999999E-2</v>
      </c>
      <c r="F446">
        <v>27.12</v>
      </c>
      <c r="G446">
        <v>-1.5330000000000001E-4</v>
      </c>
      <c r="H446">
        <v>-1.359E-3</v>
      </c>
      <c r="I446">
        <v>3.612E-5</v>
      </c>
      <c r="J446">
        <v>1.3680000000000001E-3</v>
      </c>
      <c r="K446">
        <v>27.12</v>
      </c>
    </row>
    <row r="447" spans="1:11">
      <c r="A447">
        <v>31306</v>
      </c>
      <c r="B447" t="s">
        <v>461</v>
      </c>
      <c r="C447">
        <v>15.66</v>
      </c>
      <c r="D447">
        <v>-0.17280000000000001</v>
      </c>
      <c r="E447">
        <v>-2.6550000000000001E-2</v>
      </c>
      <c r="F447">
        <v>15.66</v>
      </c>
      <c r="G447">
        <v>-8.3490000000000002E-5</v>
      </c>
      <c r="H447">
        <v>-8.9829999999999988E-4</v>
      </c>
      <c r="I447">
        <v>2.548E-5</v>
      </c>
      <c r="J447">
        <v>9.0259999999999993E-4</v>
      </c>
      <c r="K447">
        <v>15.66</v>
      </c>
    </row>
    <row r="448" spans="1:11">
      <c r="A448">
        <v>31306</v>
      </c>
      <c r="B448" t="s">
        <v>462</v>
      </c>
      <c r="C448">
        <v>9.5289999999999999</v>
      </c>
      <c r="D448">
        <v>-1.373</v>
      </c>
      <c r="E448">
        <v>-1.7999999999999999E-2</v>
      </c>
      <c r="F448">
        <v>9.6270000000000007</v>
      </c>
      <c r="G448">
        <v>-2.7129999999999998E-4</v>
      </c>
      <c r="H448">
        <v>-5.0469999999999996E-4</v>
      </c>
      <c r="I448">
        <v>3.1220000000000003E-5</v>
      </c>
      <c r="J448">
        <v>5.7390000000000002E-4</v>
      </c>
      <c r="K448">
        <v>9.6270000000000007</v>
      </c>
    </row>
    <row r="449" spans="1:11">
      <c r="A449">
        <v>31306</v>
      </c>
      <c r="B449" t="s">
        <v>463</v>
      </c>
      <c r="C449">
        <v>3.51</v>
      </c>
      <c r="D449">
        <v>-0.7681</v>
      </c>
      <c r="E449">
        <v>-6.3299999999999997E-3</v>
      </c>
      <c r="F449">
        <v>3.593</v>
      </c>
      <c r="G449">
        <v>-1.5870000000000001E-4</v>
      </c>
      <c r="H449">
        <v>-1.7119999999999999E-4</v>
      </c>
      <c r="I449">
        <v>1.0329999999999999E-5</v>
      </c>
      <c r="J449">
        <v>2.3369999999999999E-4</v>
      </c>
      <c r="K449">
        <v>3.593</v>
      </c>
    </row>
    <row r="450" spans="1:11">
      <c r="A450">
        <v>31306</v>
      </c>
      <c r="B450" t="s">
        <v>464</v>
      </c>
      <c r="C450">
        <v>5.3370000000000006</v>
      </c>
      <c r="D450">
        <v>-6.6659999999999997E-2</v>
      </c>
      <c r="E450">
        <v>-8.763E-3</v>
      </c>
      <c r="F450">
        <v>5.3370000000000006</v>
      </c>
      <c r="G450">
        <v>-3.6149999999999998E-5</v>
      </c>
      <c r="H450">
        <v>-1.9909999999999999E-4</v>
      </c>
      <c r="I450">
        <v>9.9010000000000006E-6</v>
      </c>
      <c r="J450">
        <v>2.0259999999999999E-4</v>
      </c>
      <c r="K450">
        <v>5.3370000000000006</v>
      </c>
    </row>
    <row r="451" spans="1:11">
      <c r="A451">
        <v>31306</v>
      </c>
      <c r="B451" t="s">
        <v>465</v>
      </c>
      <c r="C451">
        <v>9.6050000000000004</v>
      </c>
      <c r="D451">
        <v>-0.81869999999999998</v>
      </c>
      <c r="E451">
        <v>-1.6799999999999999E-2</v>
      </c>
      <c r="F451">
        <v>9.64</v>
      </c>
      <c r="G451">
        <v>-1.739E-4</v>
      </c>
      <c r="H451">
        <v>-5.0210000000000001E-4</v>
      </c>
      <c r="I451">
        <v>3.4409999999999998E-5</v>
      </c>
      <c r="J451">
        <v>5.3249999999999999E-4</v>
      </c>
      <c r="K451">
        <v>9.64</v>
      </c>
    </row>
    <row r="452" spans="1:11">
      <c r="A452">
        <v>31306</v>
      </c>
      <c r="B452" t="s">
        <v>466</v>
      </c>
      <c r="C452">
        <v>22.22</v>
      </c>
      <c r="D452">
        <v>-1.9219999999999999</v>
      </c>
      <c r="E452">
        <v>-3.9010000000000003E-2</v>
      </c>
      <c r="F452">
        <v>22.3</v>
      </c>
      <c r="G452">
        <v>-4.0759999999999999E-4</v>
      </c>
      <c r="H452">
        <v>-1.1620000000000001E-3</v>
      </c>
      <c r="I452">
        <v>7.839E-5</v>
      </c>
      <c r="J452">
        <v>1.2340000000000001E-3</v>
      </c>
      <c r="K452">
        <v>22.3</v>
      </c>
    </row>
    <row r="453" spans="1:11">
      <c r="A453">
        <v>31306</v>
      </c>
      <c r="B453" t="s">
        <v>467</v>
      </c>
      <c r="C453">
        <v>0.95220000000000005</v>
      </c>
      <c r="D453">
        <v>-5.2590000000000007E-3</v>
      </c>
      <c r="E453">
        <v>-7.9819999999999995E-3</v>
      </c>
      <c r="F453">
        <v>0.95230000000000004</v>
      </c>
      <c r="G453">
        <v>2.2709999999999999E-6</v>
      </c>
      <c r="H453">
        <v>-1.415E-4</v>
      </c>
      <c r="I453">
        <v>-3.089E-6</v>
      </c>
      <c r="J453">
        <v>1.415E-4</v>
      </c>
      <c r="K453">
        <v>0.95230000000000004</v>
      </c>
    </row>
    <row r="454" spans="1:11">
      <c r="A454">
        <v>31306</v>
      </c>
      <c r="B454" t="s">
        <v>468</v>
      </c>
      <c r="C454">
        <v>33.97</v>
      </c>
      <c r="D454">
        <v>-2.9750000000000001</v>
      </c>
      <c r="E454">
        <v>-5.9769999999999997E-2</v>
      </c>
      <c r="F454">
        <v>34.1</v>
      </c>
      <c r="G454">
        <v>-6.2910000000000006E-4</v>
      </c>
      <c r="H454">
        <v>-1.7650000000000001E-3</v>
      </c>
      <c r="I454">
        <v>1.225E-4</v>
      </c>
      <c r="J454">
        <v>1.8779999999999999E-3</v>
      </c>
      <c r="K454">
        <v>34.1</v>
      </c>
    </row>
    <row r="455" spans="1:11">
      <c r="A455">
        <v>31306</v>
      </c>
      <c r="B455" t="s">
        <v>469</v>
      </c>
      <c r="C455">
        <v>26.97</v>
      </c>
      <c r="D455">
        <v>-2.3620000000000001</v>
      </c>
      <c r="E455">
        <v>-4.7460000000000002E-2</v>
      </c>
      <c r="F455">
        <v>27.07</v>
      </c>
      <c r="G455">
        <v>-4.9950000000000005E-4</v>
      </c>
      <c r="H455">
        <v>-1.402E-3</v>
      </c>
      <c r="I455">
        <v>9.7239999999999997E-5</v>
      </c>
      <c r="J455">
        <v>1.4909999999999999E-3</v>
      </c>
      <c r="K455">
        <v>27.07</v>
      </c>
    </row>
    <row r="456" spans="1:11">
      <c r="A456">
        <v>31306</v>
      </c>
      <c r="B456" t="s">
        <v>470</v>
      </c>
      <c r="C456">
        <v>2.907</v>
      </c>
      <c r="D456">
        <v>-0.12509999999999999</v>
      </c>
      <c r="E456">
        <v>-5.0990000000000002E-3</v>
      </c>
      <c r="F456">
        <v>2.91</v>
      </c>
      <c r="G456">
        <v>-3.2030000000000003E-5</v>
      </c>
      <c r="H456">
        <v>-1.528E-4</v>
      </c>
      <c r="I456">
        <v>7.0439999999999998E-6</v>
      </c>
      <c r="J456">
        <v>1.563E-4</v>
      </c>
      <c r="K456">
        <v>2.91</v>
      </c>
    </row>
    <row r="457" spans="1:11">
      <c r="A457">
        <v>31306</v>
      </c>
      <c r="B457" t="s">
        <v>471</v>
      </c>
      <c r="C457">
        <v>6.4279999999999999</v>
      </c>
      <c r="D457">
        <v>-0.49340000000000001</v>
      </c>
      <c r="E457">
        <v>-1.1339999999999999E-2</v>
      </c>
      <c r="F457">
        <v>6.4470000000000001</v>
      </c>
      <c r="G457">
        <v>-1.066E-4</v>
      </c>
      <c r="H457">
        <v>-3.3720000000000001E-4</v>
      </c>
      <c r="I457">
        <v>2.2860000000000001E-5</v>
      </c>
      <c r="J457">
        <v>3.5429999999999999E-4</v>
      </c>
      <c r="K457">
        <v>6.4470000000000001</v>
      </c>
    </row>
    <row r="458" spans="1:11">
      <c r="A458">
        <v>31306</v>
      </c>
      <c r="B458" t="s">
        <v>472</v>
      </c>
      <c r="C458">
        <v>0.30249999999999999</v>
      </c>
      <c r="D458">
        <v>2.751E-2</v>
      </c>
      <c r="E458">
        <v>-4.4450000000000003E-5</v>
      </c>
      <c r="F458">
        <v>0.30380000000000001</v>
      </c>
      <c r="G458">
        <v>-6.1139999999999998E-7</v>
      </c>
      <c r="H458">
        <v>1.4919999999999999E-5</v>
      </c>
      <c r="I458">
        <v>-5.2950000000000001E-6</v>
      </c>
      <c r="J458">
        <v>1.5849999999999999E-5</v>
      </c>
      <c r="K458">
        <v>0.30380000000000001</v>
      </c>
    </row>
    <row r="459" spans="1:11">
      <c r="A459">
        <v>31306</v>
      </c>
      <c r="B459" t="s">
        <v>473</v>
      </c>
      <c r="C459">
        <v>0.2021</v>
      </c>
      <c r="D459">
        <v>1.8380000000000001E-2</v>
      </c>
      <c r="E459">
        <v>-2.972E-5</v>
      </c>
      <c r="F459">
        <v>0.20300000000000001</v>
      </c>
      <c r="G459">
        <v>-4.0830000000000002E-7</v>
      </c>
      <c r="H459">
        <v>9.9720000000000004E-6</v>
      </c>
      <c r="I459">
        <v>-3.5370000000000002E-6</v>
      </c>
      <c r="J459">
        <v>1.059E-5</v>
      </c>
      <c r="K459">
        <v>0.20300000000000001</v>
      </c>
    </row>
    <row r="460" spans="1:11">
      <c r="A460">
        <v>31306</v>
      </c>
      <c r="B460" t="s">
        <v>474</v>
      </c>
      <c r="C460">
        <v>3.7519999999999998</v>
      </c>
      <c r="D460">
        <v>0.62960000000000005</v>
      </c>
      <c r="E460">
        <v>-8.1400000000000005E-4</v>
      </c>
      <c r="F460">
        <v>3.8039999999999998</v>
      </c>
      <c r="G460">
        <v>4.8350000000000003E-5</v>
      </c>
      <c r="H460">
        <v>1.685E-4</v>
      </c>
      <c r="I460">
        <v>-6.6359999999999995E-5</v>
      </c>
      <c r="J460">
        <v>1.875E-4</v>
      </c>
      <c r="K460">
        <v>3.8039999999999998</v>
      </c>
    </row>
    <row r="461" spans="1:11">
      <c r="A461">
        <v>31306</v>
      </c>
      <c r="B461" t="s">
        <v>475</v>
      </c>
      <c r="C461">
        <v>2.5099999999999998</v>
      </c>
      <c r="D461">
        <v>0.42120000000000002</v>
      </c>
      <c r="E461">
        <v>-5.4479999999999991E-4</v>
      </c>
      <c r="F461">
        <v>2.5449999999999999</v>
      </c>
      <c r="G461">
        <v>3.2339999999999999E-5</v>
      </c>
      <c r="H461">
        <v>1.128E-4</v>
      </c>
      <c r="I461">
        <v>-4.4400000000000002E-5</v>
      </c>
      <c r="J461">
        <v>1.2540000000000001E-4</v>
      </c>
      <c r="K461">
        <v>2.5449999999999999</v>
      </c>
    </row>
    <row r="462" spans="1:11">
      <c r="A462">
        <v>31306</v>
      </c>
      <c r="B462" t="s">
        <v>476</v>
      </c>
      <c r="C462">
        <v>1.577</v>
      </c>
      <c r="D462">
        <v>0.15079999999999999</v>
      </c>
      <c r="E462">
        <v>2.141E-4</v>
      </c>
      <c r="F462">
        <v>1.5840000000000001</v>
      </c>
      <c r="G462">
        <v>1.962E-6</v>
      </c>
      <c r="H462">
        <v>6.9820000000000002E-6</v>
      </c>
      <c r="I462">
        <v>-2.9260000000000001E-5</v>
      </c>
      <c r="J462">
        <v>3.0150000000000001E-5</v>
      </c>
      <c r="K462">
        <v>1.5840000000000001</v>
      </c>
    </row>
    <row r="463" spans="1:11">
      <c r="A463">
        <v>31306</v>
      </c>
      <c r="B463" t="s">
        <v>477</v>
      </c>
      <c r="C463">
        <v>1.0580000000000001</v>
      </c>
      <c r="D463">
        <v>0.1012</v>
      </c>
      <c r="E463">
        <v>1.437E-4</v>
      </c>
      <c r="F463">
        <v>1.0629999999999999</v>
      </c>
      <c r="G463">
        <v>1.3170000000000001E-6</v>
      </c>
      <c r="H463">
        <v>4.6860000000000014E-6</v>
      </c>
      <c r="I463">
        <v>-1.9640000000000002E-5</v>
      </c>
      <c r="J463">
        <v>2.0230000000000001E-5</v>
      </c>
      <c r="K463">
        <v>1.0629999999999999</v>
      </c>
    </row>
    <row r="464" spans="1:11">
      <c r="A464">
        <v>31306</v>
      </c>
      <c r="B464" t="s">
        <v>478</v>
      </c>
      <c r="C464">
        <v>-2.0379999999999999E-2</v>
      </c>
      <c r="D464">
        <v>6.0439999999999996</v>
      </c>
      <c r="E464">
        <v>2.4479999999999998E-2</v>
      </c>
      <c r="F464">
        <v>6.0439999999999996</v>
      </c>
      <c r="G464">
        <v>-2.3059999999999999E-4</v>
      </c>
      <c r="H464">
        <v>2.8190000000000002E-4</v>
      </c>
      <c r="I464">
        <v>-6.7449999999999997E-4</v>
      </c>
      <c r="J464">
        <v>7.6650000000000004E-4</v>
      </c>
      <c r="K464">
        <v>6.0439999999999996</v>
      </c>
    </row>
    <row r="465" spans="1:11">
      <c r="A465">
        <v>31306</v>
      </c>
      <c r="B465" t="s">
        <v>479</v>
      </c>
      <c r="C465">
        <v>1.848E-2</v>
      </c>
      <c r="D465">
        <v>-6.0710000000000006</v>
      </c>
      <c r="E465">
        <v>-2.4479999999999998E-2</v>
      </c>
      <c r="F465">
        <v>6.0710000000000006</v>
      </c>
      <c r="G465">
        <v>2.253E-4</v>
      </c>
      <c r="H465">
        <v>-2.8140000000000001E-4</v>
      </c>
      <c r="I465">
        <v>6.7429999999999996E-4</v>
      </c>
      <c r="J465">
        <v>7.6459999999999994E-4</v>
      </c>
      <c r="K465">
        <v>6.0710000000000006</v>
      </c>
    </row>
    <row r="466" spans="1:11">
      <c r="A466">
        <v>31306</v>
      </c>
      <c r="B466" t="s">
        <v>480</v>
      </c>
      <c r="C466">
        <v>-1.363E-2</v>
      </c>
      <c r="D466">
        <v>4.0419999999999998</v>
      </c>
      <c r="E466">
        <v>1.6369999999999999E-2</v>
      </c>
      <c r="F466">
        <v>4.0419999999999998</v>
      </c>
      <c r="G466">
        <v>-1.5420000000000001E-4</v>
      </c>
      <c r="H466">
        <v>1.885E-4</v>
      </c>
      <c r="I466">
        <v>-4.5100000000000001E-4</v>
      </c>
      <c r="J466">
        <v>5.1250000000000004E-4</v>
      </c>
      <c r="K466">
        <v>4.0419999999999998</v>
      </c>
    </row>
    <row r="467" spans="1:11">
      <c r="A467">
        <v>31306</v>
      </c>
      <c r="B467" t="s">
        <v>481</v>
      </c>
      <c r="C467">
        <v>1.2359999999999999E-2</v>
      </c>
      <c r="D467">
        <v>-4.0590000000000002</v>
      </c>
      <c r="E467">
        <v>-1.6369999999999999E-2</v>
      </c>
      <c r="F467">
        <v>4.0590000000000002</v>
      </c>
      <c r="G467">
        <v>1.506E-4</v>
      </c>
      <c r="H467">
        <v>-1.8819999999999999E-4</v>
      </c>
      <c r="I467">
        <v>4.5090000000000001E-4</v>
      </c>
      <c r="J467">
        <v>5.1119999999999996E-4</v>
      </c>
      <c r="K467">
        <v>4.0590000000000002</v>
      </c>
    </row>
    <row r="468" spans="1:11">
      <c r="A468">
        <v>31306</v>
      </c>
      <c r="B468" t="s">
        <v>482</v>
      </c>
      <c r="C468">
        <v>-2.4539999999999999E-2</v>
      </c>
      <c r="D468">
        <v>4.2080000000000002</v>
      </c>
      <c r="E468">
        <v>1.212E-3</v>
      </c>
      <c r="F468">
        <v>4.2080000000000002</v>
      </c>
      <c r="G468">
        <v>1.4660000000000001E-4</v>
      </c>
      <c r="H468">
        <v>1.2459999999999999E-4</v>
      </c>
      <c r="I468">
        <v>-3.4670000000000002E-4</v>
      </c>
      <c r="J468">
        <v>3.9649999999999999E-4</v>
      </c>
      <c r="K468">
        <v>4.2080000000000002</v>
      </c>
    </row>
    <row r="469" spans="1:11">
      <c r="A469">
        <v>31306</v>
      </c>
      <c r="B469" t="s">
        <v>483</v>
      </c>
      <c r="C469">
        <v>1.7799999999999999E-3</v>
      </c>
      <c r="D469">
        <v>-4.0890000000000004</v>
      </c>
      <c r="E469">
        <v>-1.212E-3</v>
      </c>
      <c r="F469">
        <v>4.0890000000000004</v>
      </c>
      <c r="G469">
        <v>-1.3009999999999999E-4</v>
      </c>
      <c r="H469">
        <v>-1.2459999999999999E-4</v>
      </c>
      <c r="I469">
        <v>3.4059999999999998E-4</v>
      </c>
      <c r="J469">
        <v>3.8519999999999998E-4</v>
      </c>
      <c r="K469">
        <v>4.0890000000000004</v>
      </c>
    </row>
    <row r="470" spans="1:11">
      <c r="A470">
        <v>31306</v>
      </c>
      <c r="B470" t="s">
        <v>484</v>
      </c>
      <c r="C470">
        <v>-1.6400000000000001E-2</v>
      </c>
      <c r="D470">
        <v>2.8119999999999998</v>
      </c>
      <c r="E470">
        <v>8.1010000000000012E-4</v>
      </c>
      <c r="F470">
        <v>2.8119999999999998</v>
      </c>
      <c r="G470">
        <v>9.7940000000000001E-5</v>
      </c>
      <c r="H470">
        <v>8.3269999999999994E-5</v>
      </c>
      <c r="I470">
        <v>-2.318E-4</v>
      </c>
      <c r="J470">
        <v>2.6499999999999999E-4</v>
      </c>
      <c r="K470">
        <v>2.8119999999999998</v>
      </c>
    </row>
    <row r="471" spans="1:11">
      <c r="A471">
        <v>31306</v>
      </c>
      <c r="B471" t="s">
        <v>485</v>
      </c>
      <c r="C471">
        <v>1.186E-3</v>
      </c>
      <c r="D471">
        <v>-2.7320000000000002</v>
      </c>
      <c r="E471">
        <v>-8.1010000000000012E-4</v>
      </c>
      <c r="F471">
        <v>2.7320000000000002</v>
      </c>
      <c r="G471">
        <v>-8.6890000000000003E-5</v>
      </c>
      <c r="H471">
        <v>-8.3289999999999997E-5</v>
      </c>
      <c r="I471">
        <v>2.2770000000000001E-4</v>
      </c>
      <c r="J471">
        <v>2.5750000000000002E-4</v>
      </c>
      <c r="K471">
        <v>2.7320000000000002</v>
      </c>
    </row>
    <row r="472" spans="1:11">
      <c r="A472">
        <v>31306</v>
      </c>
      <c r="B472" t="s">
        <v>486</v>
      </c>
      <c r="C472">
        <v>-6.2020000000000008</v>
      </c>
      <c r="D472">
        <v>0.5212</v>
      </c>
      <c r="E472">
        <v>1.085E-2</v>
      </c>
      <c r="F472">
        <v>6.2240000000000002</v>
      </c>
      <c r="G472">
        <v>1.11E-4</v>
      </c>
      <c r="H472">
        <v>3.2440000000000002E-4</v>
      </c>
      <c r="I472">
        <v>-2.1990000000000001E-5</v>
      </c>
      <c r="J472">
        <v>3.4360000000000011E-4</v>
      </c>
      <c r="K472">
        <v>6.2240000000000002</v>
      </c>
    </row>
    <row r="473" spans="1:11">
      <c r="A473">
        <v>31306</v>
      </c>
      <c r="B473" t="s">
        <v>487</v>
      </c>
      <c r="C473">
        <v>-4.1500000000000004</v>
      </c>
      <c r="D473">
        <v>0.3488</v>
      </c>
      <c r="E473">
        <v>7.2629999999999986E-3</v>
      </c>
      <c r="F473">
        <v>4.165</v>
      </c>
      <c r="G473">
        <v>7.4300000000000004E-5</v>
      </c>
      <c r="H473">
        <v>2.1709999999999999E-4</v>
      </c>
      <c r="I473">
        <v>-1.471E-5</v>
      </c>
      <c r="J473">
        <v>2.299E-4</v>
      </c>
      <c r="K473">
        <v>4.165</v>
      </c>
    </row>
    <row r="474" spans="1:11">
      <c r="A474">
        <v>31306</v>
      </c>
      <c r="B474" t="s">
        <v>488</v>
      </c>
      <c r="C474">
        <v>0.2979</v>
      </c>
      <c r="D474">
        <v>2.785E-2</v>
      </c>
      <c r="E474">
        <v>-2.527E-5</v>
      </c>
      <c r="F474">
        <v>0.29920000000000002</v>
      </c>
      <c r="G474">
        <v>-4.8680000000000003E-8</v>
      </c>
      <c r="H474">
        <v>6.5460000000000014E-6</v>
      </c>
      <c r="I474">
        <v>-5.3970000000000002E-6</v>
      </c>
      <c r="J474">
        <v>8.4840000000000004E-6</v>
      </c>
      <c r="K474">
        <v>0.29920000000000002</v>
      </c>
    </row>
    <row r="475" spans="1:11">
      <c r="A475">
        <v>31306</v>
      </c>
      <c r="B475" t="s">
        <v>489</v>
      </c>
      <c r="C475">
        <v>0.1905</v>
      </c>
      <c r="D475">
        <v>1.7809999999999999E-2</v>
      </c>
      <c r="E475">
        <v>-1.6160000000000001E-5</v>
      </c>
      <c r="F475">
        <v>0.1913</v>
      </c>
      <c r="G475">
        <v>-3.1119999999999997E-8</v>
      </c>
      <c r="H475">
        <v>4.1860000000000002E-6</v>
      </c>
      <c r="I475">
        <v>-3.4510000000000001E-6</v>
      </c>
      <c r="J475">
        <v>5.4249999999999997E-6</v>
      </c>
      <c r="K475">
        <v>0.1913</v>
      </c>
    </row>
    <row r="476" spans="1:11">
      <c r="A476">
        <v>31306</v>
      </c>
      <c r="B476" t="s">
        <v>490</v>
      </c>
      <c r="C476">
        <v>-9.341000000000001E-4</v>
      </c>
      <c r="D476">
        <v>0.29420000000000002</v>
      </c>
      <c r="E476">
        <v>8.4590000000000002E-4</v>
      </c>
      <c r="F476">
        <v>0.29420000000000002</v>
      </c>
      <c r="G476">
        <v>-2.3800000000000001E-6</v>
      </c>
      <c r="H476">
        <v>1.56E-5</v>
      </c>
      <c r="I476">
        <v>-3.7379999999999998E-5</v>
      </c>
      <c r="J476">
        <v>4.057E-5</v>
      </c>
      <c r="K476">
        <v>0.29420000000000002</v>
      </c>
    </row>
    <row r="477" spans="1:11">
      <c r="A477">
        <v>31306</v>
      </c>
      <c r="B477" t="s">
        <v>491</v>
      </c>
      <c r="C477">
        <v>-5.9729999999999994E-4</v>
      </c>
      <c r="D477">
        <v>0.18809999999999999</v>
      </c>
      <c r="E477">
        <v>5.4089999999999997E-4</v>
      </c>
      <c r="F477">
        <v>0.18809999999999999</v>
      </c>
      <c r="G477">
        <v>-1.522E-6</v>
      </c>
      <c r="H477">
        <v>9.9729999999999992E-6</v>
      </c>
      <c r="I477">
        <v>-2.3900000000000002E-5</v>
      </c>
      <c r="J477">
        <v>2.5939999999999999E-5</v>
      </c>
      <c r="K477">
        <v>0.18809999999999999</v>
      </c>
    </row>
    <row r="478" spans="1:11">
      <c r="A478">
        <v>31306</v>
      </c>
      <c r="B478" t="s">
        <v>492</v>
      </c>
      <c r="C478">
        <v>131.30000000000001</v>
      </c>
      <c r="D478">
        <v>-12.01</v>
      </c>
      <c r="E478">
        <v>-1.3479999999999999E-7</v>
      </c>
      <c r="F478">
        <v>131.9</v>
      </c>
      <c r="G478">
        <v>2.4560000000000001E-4</v>
      </c>
      <c r="H478">
        <v>6.0229999999999998E-5</v>
      </c>
      <c r="I478">
        <v>7.131E-6</v>
      </c>
      <c r="J478">
        <v>2.5300000000000002E-4</v>
      </c>
      <c r="K478">
        <v>131.9</v>
      </c>
    </row>
    <row r="479" spans="1:11">
      <c r="A479">
        <v>31306</v>
      </c>
      <c r="B479" t="s">
        <v>493</v>
      </c>
      <c r="C479">
        <v>-144</v>
      </c>
      <c r="D479">
        <v>13.17</v>
      </c>
      <c r="E479">
        <v>1.4789999999999999E-7</v>
      </c>
      <c r="F479">
        <v>144.6</v>
      </c>
      <c r="G479">
        <v>-2.6939999999999999E-4</v>
      </c>
      <c r="H479">
        <v>-6.6050000000000006E-5</v>
      </c>
      <c r="I479">
        <v>-7.8210000000000002E-6</v>
      </c>
      <c r="J479">
        <v>2.7750000000000002E-4</v>
      </c>
      <c r="K479">
        <v>144.6</v>
      </c>
    </row>
    <row r="480" spans="1:11">
      <c r="A480">
        <v>31306</v>
      </c>
      <c r="B480" t="s">
        <v>494</v>
      </c>
      <c r="C480">
        <v>34.549999999999997</v>
      </c>
      <c r="D480">
        <v>3.0979999999999999</v>
      </c>
      <c r="E480">
        <v>6.6620000000000008E-7</v>
      </c>
      <c r="F480">
        <v>34.69</v>
      </c>
      <c r="G480">
        <v>1.139E-3</v>
      </c>
      <c r="H480">
        <v>-1.3579999999999999E-4</v>
      </c>
      <c r="I480">
        <v>-1.8420000000000001E-4</v>
      </c>
      <c r="J480">
        <v>1.1620000000000001E-3</v>
      </c>
      <c r="K480">
        <v>34.69</v>
      </c>
    </row>
    <row r="481" spans="1:11">
      <c r="A481">
        <v>31306</v>
      </c>
      <c r="B481" t="s">
        <v>495</v>
      </c>
      <c r="C481">
        <v>-13.82</v>
      </c>
      <c r="D481">
        <v>-1.2390000000000001</v>
      </c>
      <c r="E481">
        <v>-2.6650000000000001E-7</v>
      </c>
      <c r="F481">
        <v>13.88</v>
      </c>
      <c r="G481">
        <v>-4.5550000000000001E-4</v>
      </c>
      <c r="H481">
        <v>5.4320000000000002E-5</v>
      </c>
      <c r="I481">
        <v>7.3670000000000004E-5</v>
      </c>
      <c r="J481">
        <v>4.6460000000000002E-4</v>
      </c>
      <c r="K481">
        <v>13.88</v>
      </c>
    </row>
    <row r="482" spans="1:11">
      <c r="A482">
        <v>31306</v>
      </c>
      <c r="B482" t="s">
        <v>496</v>
      </c>
      <c r="C482">
        <v>-1.8280000000000001</v>
      </c>
      <c r="D482">
        <v>2.8639999999999999E-2</v>
      </c>
      <c r="E482">
        <v>-2.3519999999999999E-7</v>
      </c>
      <c r="F482">
        <v>1.8280000000000001</v>
      </c>
      <c r="G482">
        <v>1.272E-5</v>
      </c>
      <c r="H482">
        <v>2.5329999999999998E-4</v>
      </c>
      <c r="I482">
        <v>-6.3739999999999986E-6</v>
      </c>
      <c r="J482">
        <v>2.5369999999999999E-4</v>
      </c>
      <c r="K482">
        <v>1.8280000000000001</v>
      </c>
    </row>
    <row r="483" spans="1:11">
      <c r="A483">
        <v>31306</v>
      </c>
      <c r="B483" t="s">
        <v>497</v>
      </c>
      <c r="C483">
        <v>-1.0820000000000001</v>
      </c>
      <c r="D483">
        <v>4.5409999999999999E-3</v>
      </c>
      <c r="E483">
        <v>-7.7460000000000007E-8</v>
      </c>
      <c r="F483">
        <v>1.0820000000000001</v>
      </c>
      <c r="G483">
        <v>-2.1670000000000001E-5</v>
      </c>
      <c r="H483">
        <v>1.583E-4</v>
      </c>
      <c r="I483">
        <v>-8.6489999999999997E-6</v>
      </c>
      <c r="J483">
        <v>1.6000000000000001E-4</v>
      </c>
      <c r="K483">
        <v>1.0820000000000001</v>
      </c>
    </row>
    <row r="484" spans="1:11">
      <c r="A484">
        <v>31306</v>
      </c>
      <c r="B484" t="s">
        <v>498</v>
      </c>
      <c r="C484">
        <v>0.38669999999999999</v>
      </c>
      <c r="D484">
        <v>-2.2910000000000001E-3</v>
      </c>
      <c r="E484">
        <v>-4.4239999999999996E-9</v>
      </c>
      <c r="F484">
        <v>0.38669999999999999</v>
      </c>
      <c r="G484">
        <v>-1.8139999999999999E-6</v>
      </c>
      <c r="H484">
        <v>-5.0609999999999998E-5</v>
      </c>
      <c r="I484">
        <v>1.209E-6</v>
      </c>
      <c r="J484">
        <v>5.0649999999999998E-5</v>
      </c>
      <c r="K484">
        <v>0.38669999999999999</v>
      </c>
    </row>
    <row r="485" spans="1:11">
      <c r="A485">
        <v>31306</v>
      </c>
      <c r="B485" t="s">
        <v>499</v>
      </c>
      <c r="C485">
        <v>9.1199999999999992</v>
      </c>
      <c r="D485">
        <v>-0.88129999999999997</v>
      </c>
      <c r="E485">
        <v>3.4610000000000002E-5</v>
      </c>
      <c r="F485">
        <v>9.1620000000000008</v>
      </c>
      <c r="G485">
        <v>5.4769999999999999E-5</v>
      </c>
      <c r="H485">
        <v>-2.5339999999999998E-4</v>
      </c>
      <c r="I485">
        <v>2.2469999999999999E-4</v>
      </c>
      <c r="J485">
        <v>3.4309999999999999E-4</v>
      </c>
      <c r="K485">
        <v>9.1620000000000008</v>
      </c>
    </row>
    <row r="486" spans="1:11">
      <c r="A486">
        <v>31306</v>
      </c>
      <c r="B486" t="s">
        <v>500</v>
      </c>
      <c r="C486">
        <v>9.1270000000000007</v>
      </c>
      <c r="D486">
        <v>-0.88019999999999998</v>
      </c>
      <c r="E486">
        <v>6.1550000000000005E-8</v>
      </c>
      <c r="F486">
        <v>9.1690000000000005</v>
      </c>
      <c r="G486">
        <v>-4.2910000000000001E-5</v>
      </c>
      <c r="H486">
        <v>-5.699E-6</v>
      </c>
      <c r="I486">
        <v>-2.6239999999999998E-4</v>
      </c>
      <c r="J486">
        <v>2.6600000000000001E-4</v>
      </c>
      <c r="K486">
        <v>9.1690000000000005</v>
      </c>
    </row>
    <row r="487" spans="1:11">
      <c r="A487">
        <v>31306</v>
      </c>
      <c r="B487" t="s">
        <v>501</v>
      </c>
      <c r="C487">
        <v>-6.49</v>
      </c>
      <c r="D487">
        <v>2.545E-2</v>
      </c>
      <c r="E487">
        <v>-4.3319999999999999E-7</v>
      </c>
      <c r="F487">
        <v>6.49</v>
      </c>
      <c r="G487">
        <v>-3.252E-6</v>
      </c>
      <c r="H487">
        <v>9.5629999999999988E-4</v>
      </c>
      <c r="I487">
        <v>3.1530000000000001E-6</v>
      </c>
      <c r="J487">
        <v>9.5629999999999988E-4</v>
      </c>
      <c r="K487">
        <v>6.49</v>
      </c>
    </row>
    <row r="488" spans="1:11">
      <c r="A488">
        <v>31306</v>
      </c>
      <c r="B488" t="s">
        <v>502</v>
      </c>
      <c r="C488">
        <v>-1.0820000000000001</v>
      </c>
      <c r="D488">
        <v>3.9410000000000001E-3</v>
      </c>
      <c r="E488">
        <v>-6.6950000000000001E-8</v>
      </c>
      <c r="F488">
        <v>1.0820000000000001</v>
      </c>
      <c r="G488">
        <v>2.0579999999999999E-5</v>
      </c>
      <c r="H488">
        <v>1.604E-4</v>
      </c>
      <c r="I488">
        <v>9.7000000000000003E-6</v>
      </c>
      <c r="J488">
        <v>1.6200000000000001E-4</v>
      </c>
      <c r="K488">
        <v>1.0820000000000001</v>
      </c>
    </row>
    <row r="489" spans="1:11">
      <c r="A489">
        <v>31306</v>
      </c>
      <c r="B489" t="s">
        <v>503</v>
      </c>
      <c r="C489">
        <v>6.1179999999999994</v>
      </c>
      <c r="D489">
        <v>-5.2420000000000009</v>
      </c>
      <c r="E489">
        <v>-2.3560000000000001E-2</v>
      </c>
      <c r="F489">
        <v>8.0560000000000009</v>
      </c>
      <c r="G489">
        <v>-8.1589999999999994E-4</v>
      </c>
      <c r="H489">
        <v>-1.0839999999999999E-3</v>
      </c>
      <c r="I489">
        <v>2.968E-5</v>
      </c>
      <c r="J489">
        <v>1.3569999999999999E-3</v>
      </c>
      <c r="K489">
        <v>8.0560000000000009</v>
      </c>
    </row>
    <row r="490" spans="1:11">
      <c r="A490">
        <v>31306</v>
      </c>
      <c r="B490" t="s">
        <v>504</v>
      </c>
      <c r="C490">
        <v>1.734</v>
      </c>
      <c r="D490">
        <v>-5.399</v>
      </c>
      <c r="E490">
        <v>-1.0959999999999999E-2</v>
      </c>
      <c r="F490">
        <v>5.6710000000000003</v>
      </c>
      <c r="G490">
        <v>-9.3070000000000002E-4</v>
      </c>
      <c r="H490">
        <v>-2.2730000000000001E-5</v>
      </c>
      <c r="I490">
        <v>7.4270000000000006E-5</v>
      </c>
      <c r="J490">
        <v>9.3399999999999993E-4</v>
      </c>
      <c r="K490">
        <v>5.6710000000000003</v>
      </c>
    </row>
    <row r="491" spans="1:11">
      <c r="A491">
        <v>31306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31306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31306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31306</v>
      </c>
      <c r="B494" t="s">
        <v>508</v>
      </c>
      <c r="C494">
        <v>0.33169999999999999</v>
      </c>
      <c r="D494">
        <v>4.0770000000000001E-2</v>
      </c>
      <c r="E494">
        <v>7.0560000000000006E-3</v>
      </c>
      <c r="F494">
        <v>0.3342</v>
      </c>
      <c r="G494">
        <v>2.0360000000000002E-5</v>
      </c>
      <c r="H494">
        <v>-9.3430000000000005E-5</v>
      </c>
      <c r="I494">
        <v>-1.6710000000000001E-5</v>
      </c>
      <c r="J494">
        <v>9.7079999999999999E-5</v>
      </c>
      <c r="K494">
        <v>0.33410000000000001</v>
      </c>
    </row>
    <row r="495" spans="1:11">
      <c r="A495">
        <v>31306</v>
      </c>
      <c r="B495" t="s">
        <v>509</v>
      </c>
      <c r="C495">
        <v>4.9200000000000001E-2</v>
      </c>
      <c r="D495">
        <v>-0.41810000000000003</v>
      </c>
      <c r="E495">
        <v>4.1510000000000001E-4</v>
      </c>
      <c r="F495">
        <v>0.4209</v>
      </c>
      <c r="G495">
        <v>-7.8750000000000003E-5</v>
      </c>
      <c r="H495">
        <v>-8.322000000000001E-6</v>
      </c>
      <c r="I495">
        <v>1.9879999999999999E-6</v>
      </c>
      <c r="J495">
        <v>7.9220000000000004E-5</v>
      </c>
      <c r="K495">
        <v>0.4209</v>
      </c>
    </row>
    <row r="496" spans="1:11">
      <c r="A496">
        <v>31306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31306</v>
      </c>
      <c r="B497" t="s">
        <v>511</v>
      </c>
      <c r="C497">
        <v>0.42580000000000001</v>
      </c>
      <c r="D497">
        <v>6.3079999999999997E-2</v>
      </c>
      <c r="E497">
        <v>2.647E-2</v>
      </c>
      <c r="F497">
        <v>0.43120000000000003</v>
      </c>
      <c r="G497">
        <v>4.2670000000000003E-5</v>
      </c>
      <c r="H497">
        <v>-1.4909999999999999E-4</v>
      </c>
      <c r="I497">
        <v>-3.4700000000000003E-5</v>
      </c>
      <c r="J497">
        <v>1.5899999999999999E-4</v>
      </c>
      <c r="K497">
        <v>0.4304</v>
      </c>
    </row>
    <row r="498" spans="1:11">
      <c r="A498">
        <v>31306</v>
      </c>
      <c r="B498" t="s">
        <v>512</v>
      </c>
      <c r="C498">
        <v>-0.65949999999999998</v>
      </c>
      <c r="D498">
        <v>-0.106</v>
      </c>
      <c r="E498">
        <v>-3.304E-2</v>
      </c>
      <c r="F498">
        <v>0.66879999999999995</v>
      </c>
      <c r="G498">
        <v>-6.1099999999999994E-5</v>
      </c>
      <c r="H498">
        <v>2.1780000000000001E-4</v>
      </c>
      <c r="I498">
        <v>4.7809999999999998E-5</v>
      </c>
      <c r="J498">
        <v>2.3120000000000001E-4</v>
      </c>
      <c r="K498">
        <v>0.66790000000000005</v>
      </c>
    </row>
    <row r="499" spans="1:11">
      <c r="A499">
        <v>31306</v>
      </c>
      <c r="B499" t="s">
        <v>513</v>
      </c>
      <c r="C499">
        <v>-2.3370000000000001E-3</v>
      </c>
      <c r="D499">
        <v>-0.35680000000000001</v>
      </c>
      <c r="E499">
        <v>-4.8319999999999998E-4</v>
      </c>
      <c r="F499">
        <v>0.35680000000000001</v>
      </c>
      <c r="G499">
        <v>-6.847E-5</v>
      </c>
      <c r="H499">
        <v>5.0320000000000003E-6</v>
      </c>
      <c r="I499">
        <v>3.5020000000000001E-6</v>
      </c>
      <c r="J499">
        <v>6.8750000000000004E-5</v>
      </c>
      <c r="K499">
        <v>0.35680000000000001</v>
      </c>
    </row>
    <row r="500" spans="1:11">
      <c r="A500">
        <v>31306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31306</v>
      </c>
      <c r="B501" t="s">
        <v>515</v>
      </c>
      <c r="C501">
        <v>-0.68400000000000005</v>
      </c>
      <c r="D501">
        <v>-0.16470000000000001</v>
      </c>
      <c r="E501">
        <v>-3.2960000000000003E-2</v>
      </c>
      <c r="F501">
        <v>0.70430000000000004</v>
      </c>
      <c r="G501">
        <v>-7.2730000000000003E-5</v>
      </c>
      <c r="H501">
        <v>2.243E-4</v>
      </c>
      <c r="I501">
        <v>4.9119999999999997E-5</v>
      </c>
      <c r="J501">
        <v>2.409E-4</v>
      </c>
      <c r="K501">
        <v>0.7036</v>
      </c>
    </row>
    <row r="502" spans="1:11">
      <c r="A502">
        <v>31306</v>
      </c>
      <c r="B502" t="s">
        <v>516</v>
      </c>
      <c r="C502">
        <v>0.6431</v>
      </c>
      <c r="D502">
        <v>0.16880000000000001</v>
      </c>
      <c r="E502">
        <v>3.4539999999999987E-2</v>
      </c>
      <c r="F502">
        <v>0.66579999999999995</v>
      </c>
      <c r="G502">
        <v>7.6180000000000006E-5</v>
      </c>
      <c r="H502">
        <v>-2.3829999999999999E-4</v>
      </c>
      <c r="I502">
        <v>-5.202E-5</v>
      </c>
      <c r="J502">
        <v>2.5549999999999998E-4</v>
      </c>
      <c r="K502">
        <v>0.66490000000000005</v>
      </c>
    </row>
    <row r="503" spans="1:11">
      <c r="A503">
        <v>31306</v>
      </c>
      <c r="B503" t="s">
        <v>517</v>
      </c>
      <c r="C503">
        <v>0.1047</v>
      </c>
      <c r="D503">
        <v>-0.1079</v>
      </c>
      <c r="E503">
        <v>-1.4880000000000001E-4</v>
      </c>
      <c r="F503">
        <v>0.15029999999999999</v>
      </c>
      <c r="G503">
        <v>-2.0979999999999999E-5</v>
      </c>
      <c r="H503">
        <v>-1.17E-6</v>
      </c>
      <c r="I503">
        <v>8.5319999999999994E-7</v>
      </c>
      <c r="J503">
        <v>2.103E-5</v>
      </c>
      <c r="K503">
        <v>0.15029999999999999</v>
      </c>
    </row>
    <row r="504" spans="1:11">
      <c r="A504">
        <v>31306</v>
      </c>
      <c r="B504" t="s">
        <v>518</v>
      </c>
      <c r="C504">
        <v>29.12</v>
      </c>
      <c r="D504">
        <v>-0.21029999999999999</v>
      </c>
      <c r="E504">
        <v>-7.109E-2</v>
      </c>
      <c r="F504">
        <v>29.12</v>
      </c>
      <c r="G504">
        <v>-4.4070000000000003E-5</v>
      </c>
      <c r="H504">
        <v>-1.7080000000000001E-3</v>
      </c>
      <c r="I504">
        <v>-1.753E-5</v>
      </c>
      <c r="J504">
        <v>1.7080000000000001E-3</v>
      </c>
      <c r="K504">
        <v>29.12</v>
      </c>
    </row>
    <row r="505" spans="1:11">
      <c r="A505">
        <v>31306</v>
      </c>
      <c r="B505" t="s">
        <v>519</v>
      </c>
      <c r="C505">
        <v>6.4699999999999994E-2</v>
      </c>
      <c r="D505">
        <v>-1.0889999999999999E-3</v>
      </c>
      <c r="E505">
        <v>-1.3970000000000001E-4</v>
      </c>
      <c r="F505">
        <v>6.4710000000000004E-2</v>
      </c>
      <c r="G505">
        <v>-5.8309999999999997E-7</v>
      </c>
      <c r="H505">
        <v>-2.889E-7</v>
      </c>
      <c r="I505">
        <v>1.5200000000000001E-7</v>
      </c>
      <c r="J505">
        <v>6.6830000000000002E-7</v>
      </c>
      <c r="K505">
        <v>6.4710000000000004E-2</v>
      </c>
    </row>
    <row r="506" spans="1:11">
      <c r="A506">
        <v>31306</v>
      </c>
      <c r="B506" t="s">
        <v>520</v>
      </c>
      <c r="C506">
        <v>63.54</v>
      </c>
      <c r="D506">
        <v>-0.73309999999999997</v>
      </c>
      <c r="E506">
        <v>-0.10100000000000001</v>
      </c>
      <c r="F506">
        <v>63.55</v>
      </c>
      <c r="G506">
        <v>-3.8850000000000001E-4</v>
      </c>
      <c r="H506">
        <v>-3.2230000000000002E-3</v>
      </c>
      <c r="I506">
        <v>1.119E-4</v>
      </c>
      <c r="J506">
        <v>3.248E-3</v>
      </c>
      <c r="K506">
        <v>63.55</v>
      </c>
    </row>
    <row r="507" spans="1:11">
      <c r="A507">
        <v>31306</v>
      </c>
      <c r="B507" t="s">
        <v>521</v>
      </c>
      <c r="C507">
        <v>-7.7299999999999999E-3</v>
      </c>
      <c r="D507">
        <v>-2.8809999999999999E-3</v>
      </c>
      <c r="E507">
        <v>2.8339999999999999E-9</v>
      </c>
      <c r="F507">
        <v>8.2500000000000004E-3</v>
      </c>
      <c r="G507">
        <v>-2.0269999999999998E-6</v>
      </c>
      <c r="H507">
        <v>9.7100000000000002E-6</v>
      </c>
      <c r="I507">
        <v>1.003E-6</v>
      </c>
      <c r="J507">
        <v>9.9699999999999994E-6</v>
      </c>
      <c r="K507">
        <v>8.2500000000000004E-3</v>
      </c>
    </row>
    <row r="508" spans="1:11">
      <c r="A508">
        <v>31306</v>
      </c>
      <c r="B508" t="s">
        <v>522</v>
      </c>
      <c r="C508">
        <v>3.9039999999999998E-2</v>
      </c>
      <c r="D508">
        <v>9.6319999999999999E-4</v>
      </c>
      <c r="E508">
        <v>-1.6129999999999999E-9</v>
      </c>
      <c r="F508">
        <v>3.9050000000000001E-2</v>
      </c>
      <c r="G508">
        <v>7.4109999999999999E-7</v>
      </c>
      <c r="H508">
        <v>-1.772E-5</v>
      </c>
      <c r="I508">
        <v>-1.4719999999999999E-7</v>
      </c>
      <c r="J508">
        <v>1.774E-5</v>
      </c>
      <c r="K508">
        <v>3.9050000000000001E-2</v>
      </c>
    </row>
    <row r="509" spans="1:11">
      <c r="A509">
        <v>31306</v>
      </c>
      <c r="B509" t="s">
        <v>523</v>
      </c>
      <c r="C509">
        <v>-1.005E-2</v>
      </c>
      <c r="D509">
        <v>-1.5779999999999999E-4</v>
      </c>
      <c r="E509">
        <v>7.0960000000000011E-10</v>
      </c>
      <c r="F509">
        <v>1.0059999999999999E-2</v>
      </c>
      <c r="G509">
        <v>-2.0389999999999999E-7</v>
      </c>
      <c r="H509">
        <v>7.5220000000000001E-6</v>
      </c>
      <c r="I509">
        <v>-2.002E-8</v>
      </c>
      <c r="J509">
        <v>7.5239999999999986E-6</v>
      </c>
      <c r="K509">
        <v>1.0059999999999999E-2</v>
      </c>
    </row>
    <row r="510" spans="1:11">
      <c r="A510">
        <v>31306</v>
      </c>
      <c r="B510" t="s">
        <v>524</v>
      </c>
      <c r="C510">
        <v>2.1780000000000001E-2</v>
      </c>
      <c r="D510">
        <v>1.6750000000000001E-4</v>
      </c>
      <c r="E510">
        <v>-1.0850000000000001E-9</v>
      </c>
      <c r="F510">
        <v>2.1780000000000001E-2</v>
      </c>
      <c r="G510">
        <v>9.0579999999999995E-8</v>
      </c>
      <c r="H510">
        <v>-9.3579999999999992E-6</v>
      </c>
      <c r="I510">
        <v>-2.421E-8</v>
      </c>
      <c r="J510">
        <v>9.3589999999999997E-6</v>
      </c>
      <c r="K510">
        <v>2.1780000000000001E-2</v>
      </c>
    </row>
    <row r="511" spans="1:11">
      <c r="A511">
        <v>31306</v>
      </c>
      <c r="B511" t="s">
        <v>525</v>
      </c>
      <c r="C511">
        <v>-5.8520000000000004E-3</v>
      </c>
      <c r="D511">
        <v>-1.2549999999999999E-4</v>
      </c>
      <c r="E511">
        <v>4.8380000000000003E-10</v>
      </c>
      <c r="F511">
        <v>5.8529999999999997E-3</v>
      </c>
      <c r="G511">
        <v>-7.9370000000000002E-8</v>
      </c>
      <c r="H511">
        <v>5.9220000000000002E-6</v>
      </c>
      <c r="I511">
        <v>1.4629999999999999E-8</v>
      </c>
      <c r="J511">
        <v>5.9220000000000002E-6</v>
      </c>
      <c r="K511">
        <v>5.8529999999999997E-3</v>
      </c>
    </row>
    <row r="512" spans="1:11">
      <c r="A512">
        <v>31306</v>
      </c>
      <c r="B512" t="s">
        <v>526</v>
      </c>
      <c r="C512">
        <v>1.082E-2</v>
      </c>
      <c r="D512">
        <v>4.2519999999999999E-5</v>
      </c>
      <c r="E512">
        <v>-5.0700000000000001E-10</v>
      </c>
      <c r="F512">
        <v>1.082E-2</v>
      </c>
      <c r="G512">
        <v>1.9499999999999999E-8</v>
      </c>
      <c r="H512">
        <v>-5.8289999999999996E-6</v>
      </c>
      <c r="I512">
        <v>-7.5210000000000002E-10</v>
      </c>
      <c r="J512">
        <v>5.8289999999999996E-6</v>
      </c>
      <c r="K512">
        <v>1.082E-2</v>
      </c>
    </row>
    <row r="513" spans="1:11">
      <c r="A513">
        <v>31306</v>
      </c>
      <c r="B513" t="s">
        <v>527</v>
      </c>
      <c r="C513">
        <v>2.2060000000000001E-3</v>
      </c>
      <c r="D513">
        <v>-2.955E-5</v>
      </c>
      <c r="E513">
        <v>2.8719999999999999E-11</v>
      </c>
      <c r="F513">
        <v>2.2060000000000001E-3</v>
      </c>
      <c r="G513">
        <v>-1.2709999999999999E-8</v>
      </c>
      <c r="H513">
        <v>3.755E-6</v>
      </c>
      <c r="I513">
        <v>3.4149999999999999E-9</v>
      </c>
      <c r="J513">
        <v>3.755E-6</v>
      </c>
      <c r="K513">
        <v>2.2060000000000001E-3</v>
      </c>
    </row>
    <row r="514" spans="1:11">
      <c r="A514">
        <v>31306</v>
      </c>
      <c r="B514" t="s">
        <v>528</v>
      </c>
      <c r="C514">
        <v>2.2109999999999999E-3</v>
      </c>
      <c r="D514">
        <v>1.9720000000000001E-5</v>
      </c>
      <c r="E514">
        <v>-2.578E-11</v>
      </c>
      <c r="F514">
        <v>2.2109999999999999E-3</v>
      </c>
      <c r="G514">
        <v>6.6679999999999997E-9</v>
      </c>
      <c r="H514">
        <v>-3.8229999999999997E-6</v>
      </c>
      <c r="I514">
        <v>-9.8250000000000007E-10</v>
      </c>
      <c r="J514">
        <v>3.8229999999999997E-6</v>
      </c>
      <c r="K514">
        <v>2.2109999999999999E-3</v>
      </c>
    </row>
    <row r="515" spans="1:11">
      <c r="A515">
        <v>31306</v>
      </c>
      <c r="B515" t="s">
        <v>529</v>
      </c>
      <c r="C515">
        <v>1.082E-2</v>
      </c>
      <c r="D515">
        <v>-9.4739999999999994E-6</v>
      </c>
      <c r="E515">
        <v>-4.4770000000000002E-10</v>
      </c>
      <c r="F515">
        <v>1.082E-2</v>
      </c>
      <c r="G515">
        <v>-3.178E-9</v>
      </c>
      <c r="H515">
        <v>2.4250000000000001E-6</v>
      </c>
      <c r="I515">
        <v>5.3509999999999998E-11</v>
      </c>
      <c r="J515">
        <v>2.4250000000000001E-6</v>
      </c>
      <c r="K515">
        <v>1.082E-2</v>
      </c>
    </row>
    <row r="516" spans="1:11">
      <c r="A516">
        <v>31306</v>
      </c>
      <c r="B516" t="s">
        <v>530</v>
      </c>
      <c r="C516">
        <v>-5.8389999999999996E-3</v>
      </c>
      <c r="D516">
        <v>7.9179999999999994E-6</v>
      </c>
      <c r="E516">
        <v>4.212E-10</v>
      </c>
      <c r="F516">
        <v>5.8389999999999996E-3</v>
      </c>
      <c r="G516">
        <v>1.8990000000000002E-9</v>
      </c>
      <c r="H516">
        <v>-2.5150000000000001E-6</v>
      </c>
      <c r="I516">
        <v>3.2969999999999997E-11</v>
      </c>
      <c r="J516">
        <v>2.5150000000000001E-6</v>
      </c>
      <c r="K516">
        <v>5.8389999999999996E-3</v>
      </c>
    </row>
    <row r="517" spans="1:11">
      <c r="A517">
        <v>31306</v>
      </c>
      <c r="B517" t="s">
        <v>531</v>
      </c>
      <c r="C517">
        <v>2.1770000000000001E-2</v>
      </c>
      <c r="D517">
        <v>-4.5290000000000002E-6</v>
      </c>
      <c r="E517">
        <v>-1.0020000000000001E-9</v>
      </c>
      <c r="F517">
        <v>2.1770000000000001E-2</v>
      </c>
      <c r="G517">
        <v>-1.254E-9</v>
      </c>
      <c r="H517">
        <v>1.4720000000000001E-6</v>
      </c>
      <c r="I517">
        <v>-1.6420000000000001E-10</v>
      </c>
      <c r="J517">
        <v>1.4720000000000001E-6</v>
      </c>
      <c r="K517">
        <v>2.1770000000000001E-2</v>
      </c>
    </row>
    <row r="518" spans="1:11">
      <c r="A518">
        <v>31306</v>
      </c>
      <c r="B518" t="s">
        <v>532</v>
      </c>
      <c r="C518">
        <v>-1.004E-2</v>
      </c>
      <c r="D518">
        <v>3.6059999999999999E-6</v>
      </c>
      <c r="E518">
        <v>6.6639999999999989E-10</v>
      </c>
      <c r="F518">
        <v>1.004E-2</v>
      </c>
      <c r="G518">
        <v>7.5560000000000006E-10</v>
      </c>
      <c r="H518">
        <v>-1.609E-6</v>
      </c>
      <c r="I518">
        <v>2.5359999999999998E-10</v>
      </c>
      <c r="J518">
        <v>1.609E-6</v>
      </c>
      <c r="K518">
        <v>1.004E-2</v>
      </c>
    </row>
    <row r="519" spans="1:11">
      <c r="A519">
        <v>31306</v>
      </c>
      <c r="B519" t="s">
        <v>533</v>
      </c>
      <c r="C519">
        <v>3.8940000000000002E-2</v>
      </c>
      <c r="D519">
        <v>-4.4449999999999999E-7</v>
      </c>
      <c r="E519">
        <v>-1.517E-9</v>
      </c>
      <c r="F519">
        <v>3.8940000000000002E-2</v>
      </c>
      <c r="G519">
        <v>-1.339E-10</v>
      </c>
      <c r="H519">
        <v>7.5239999999999999E-7</v>
      </c>
      <c r="I519">
        <v>-1.6020000000000001E-9</v>
      </c>
      <c r="J519">
        <v>7.5239999999999999E-7</v>
      </c>
      <c r="K519">
        <v>3.8940000000000002E-2</v>
      </c>
    </row>
    <row r="520" spans="1:11">
      <c r="A520">
        <v>31306</v>
      </c>
      <c r="B520" t="s">
        <v>534</v>
      </c>
      <c r="C520">
        <v>-7.4480000000000006E-3</v>
      </c>
      <c r="D520">
        <v>-2.8059999999999999E-6</v>
      </c>
      <c r="E520">
        <v>2.6759999999999999E-9</v>
      </c>
      <c r="F520">
        <v>7.4480000000000006E-3</v>
      </c>
      <c r="G520">
        <v>-5.4699999999999997E-10</v>
      </c>
      <c r="H520">
        <v>-9.4799999999999997E-7</v>
      </c>
      <c r="I520">
        <v>4.8930000000000004E-9</v>
      </c>
      <c r="J520">
        <v>9.4799999999999997E-7</v>
      </c>
      <c r="K520">
        <v>7.4480000000000006E-3</v>
      </c>
    </row>
    <row r="521" spans="1:11">
      <c r="A521">
        <v>31306</v>
      </c>
      <c r="B521" t="s">
        <v>535</v>
      </c>
      <c r="C521">
        <v>138</v>
      </c>
      <c r="D521">
        <v>-10.82</v>
      </c>
      <c r="E521">
        <v>-0.2576</v>
      </c>
      <c r="F521">
        <v>138.4</v>
      </c>
      <c r="G521">
        <v>-2.294E-3</v>
      </c>
      <c r="H521">
        <v>-7.2519999999999998E-3</v>
      </c>
      <c r="I521">
        <v>3.21E-4</v>
      </c>
      <c r="J521">
        <v>7.613E-3</v>
      </c>
      <c r="K521">
        <v>138.4</v>
      </c>
    </row>
    <row r="522" spans="1:11">
      <c r="A522">
        <v>31306</v>
      </c>
      <c r="B522" t="s">
        <v>536</v>
      </c>
      <c r="C522">
        <v>133.5</v>
      </c>
      <c r="D522">
        <v>-10.47</v>
      </c>
      <c r="E522">
        <v>-0.249</v>
      </c>
      <c r="F522">
        <v>133.9</v>
      </c>
      <c r="G522">
        <v>-2.222E-3</v>
      </c>
      <c r="H522">
        <v>-7.0140000000000003E-3</v>
      </c>
      <c r="I522">
        <v>3.1300000000000002E-4</v>
      </c>
      <c r="J522">
        <v>7.3650000000000009E-3</v>
      </c>
      <c r="K522">
        <v>133.9</v>
      </c>
    </row>
    <row r="523" spans="1:11">
      <c r="A523">
        <v>31306</v>
      </c>
      <c r="B523" t="s">
        <v>537</v>
      </c>
      <c r="C523">
        <v>98.62</v>
      </c>
      <c r="D523">
        <v>-5.7050000000000001</v>
      </c>
      <c r="E523">
        <v>-0.18179999999999999</v>
      </c>
      <c r="F523">
        <v>98.79</v>
      </c>
      <c r="G523">
        <v>-1.346E-3</v>
      </c>
      <c r="H523">
        <v>-5.1850000000000004E-3</v>
      </c>
      <c r="I523">
        <v>2.3389999999999999E-4</v>
      </c>
      <c r="J523">
        <v>5.3619999999999996E-3</v>
      </c>
      <c r="K523">
        <v>98.79</v>
      </c>
    </row>
    <row r="524" spans="1:11">
      <c r="A524">
        <v>31306</v>
      </c>
      <c r="B524" t="s">
        <v>538</v>
      </c>
      <c r="C524">
        <v>93.93</v>
      </c>
      <c r="D524">
        <v>-5.4329999999999998</v>
      </c>
      <c r="E524">
        <v>-0.17319999999999999</v>
      </c>
      <c r="F524">
        <v>94.09</v>
      </c>
      <c r="G524">
        <v>-1.2819999999999999E-3</v>
      </c>
      <c r="H524">
        <v>-4.9380000000000014E-3</v>
      </c>
      <c r="I524">
        <v>2.2279999999999999E-4</v>
      </c>
      <c r="J524">
        <v>5.1060000000000003E-3</v>
      </c>
      <c r="K524">
        <v>94.09</v>
      </c>
    </row>
    <row r="525" spans="1:11">
      <c r="A525">
        <v>31306</v>
      </c>
      <c r="B525" t="s">
        <v>359</v>
      </c>
      <c r="C525">
        <v>2.907</v>
      </c>
      <c r="D525">
        <v>-0.12509999999999999</v>
      </c>
      <c r="E525">
        <v>-5.0990000000000002E-3</v>
      </c>
      <c r="F525">
        <v>2.91</v>
      </c>
      <c r="G525">
        <v>-3.2030000000000003E-5</v>
      </c>
      <c r="H525">
        <v>-1.528E-4</v>
      </c>
      <c r="I525">
        <v>7.0439999999999998E-6</v>
      </c>
      <c r="J525">
        <v>1.563E-4</v>
      </c>
      <c r="K525">
        <v>2.91</v>
      </c>
    </row>
    <row r="526" spans="1:11">
      <c r="A526">
        <v>31306</v>
      </c>
      <c r="B526" t="s">
        <v>360</v>
      </c>
      <c r="C526">
        <v>6.4279999999999999</v>
      </c>
      <c r="D526">
        <v>-0.49340000000000001</v>
      </c>
      <c r="E526">
        <v>-1.1339999999999999E-2</v>
      </c>
      <c r="F526">
        <v>6.4470000000000001</v>
      </c>
      <c r="G526">
        <v>-1.066E-4</v>
      </c>
      <c r="H526">
        <v>-3.3720000000000001E-4</v>
      </c>
      <c r="I526">
        <v>2.2860000000000001E-5</v>
      </c>
      <c r="J526">
        <v>3.5429999999999999E-4</v>
      </c>
      <c r="K526">
        <v>6.4470000000000001</v>
      </c>
    </row>
    <row r="527" spans="1:11">
      <c r="A527">
        <v>31306</v>
      </c>
      <c r="B527" t="s">
        <v>361</v>
      </c>
      <c r="C527">
        <v>33.97</v>
      </c>
      <c r="D527">
        <v>-2.9750000000000001</v>
      </c>
      <c r="E527">
        <v>-5.9769999999999997E-2</v>
      </c>
      <c r="F527">
        <v>34.1</v>
      </c>
      <c r="G527">
        <v>-6.2910000000000006E-4</v>
      </c>
      <c r="H527">
        <v>-1.7650000000000001E-3</v>
      </c>
      <c r="I527">
        <v>1.225E-4</v>
      </c>
      <c r="J527">
        <v>1.8779999999999999E-3</v>
      </c>
      <c r="K527">
        <v>34.1</v>
      </c>
    </row>
    <row r="528" spans="1:11">
      <c r="A528">
        <v>31306</v>
      </c>
      <c r="B528" t="s">
        <v>362</v>
      </c>
      <c r="C528">
        <v>26.97</v>
      </c>
      <c r="D528">
        <v>-2.3620000000000001</v>
      </c>
      <c r="E528">
        <v>-4.7460000000000002E-2</v>
      </c>
      <c r="F528">
        <v>27.07</v>
      </c>
      <c r="G528">
        <v>-4.9950000000000005E-4</v>
      </c>
      <c r="H528">
        <v>-1.402E-3</v>
      </c>
      <c r="I528">
        <v>9.7239999999999997E-5</v>
      </c>
      <c r="J528">
        <v>1.4909999999999999E-3</v>
      </c>
      <c r="K528">
        <v>27.07</v>
      </c>
    </row>
    <row r="529" spans="1:11">
      <c r="A529">
        <v>31306</v>
      </c>
      <c r="B529" t="s">
        <v>539</v>
      </c>
      <c r="C529">
        <v>141.9</v>
      </c>
      <c r="D529">
        <v>-9.2989999999999995</v>
      </c>
      <c r="E529">
        <v>-0.2581</v>
      </c>
      <c r="F529">
        <v>142.19999999999999</v>
      </c>
      <c r="G529">
        <v>-2.114E-3</v>
      </c>
      <c r="H529">
        <v>-7.4400000000000004E-3</v>
      </c>
      <c r="I529">
        <v>3.8630000000000001E-4</v>
      </c>
      <c r="J529">
        <v>7.744E-3</v>
      </c>
      <c r="K529">
        <v>142.19999999999999</v>
      </c>
    </row>
    <row r="530" spans="1:11">
      <c r="A530">
        <v>31306</v>
      </c>
      <c r="B530" t="s">
        <v>540</v>
      </c>
      <c r="C530">
        <v>130.19999999999999</v>
      </c>
      <c r="D530">
        <v>-8.4139999999999997</v>
      </c>
      <c r="E530">
        <v>-0.23710000000000001</v>
      </c>
      <c r="F530">
        <v>130.5</v>
      </c>
      <c r="G530">
        <v>-1.92E-3</v>
      </c>
      <c r="H530">
        <v>-6.8290000000000009E-3</v>
      </c>
      <c r="I530">
        <v>3.4989999999999989E-4</v>
      </c>
      <c r="J530">
        <v>7.1029999999999999E-3</v>
      </c>
      <c r="K530">
        <v>130.5</v>
      </c>
    </row>
    <row r="531" spans="1:11">
      <c r="A531">
        <v>31306</v>
      </c>
      <c r="B531" t="s">
        <v>104</v>
      </c>
      <c r="C531">
        <v>-0.2732</v>
      </c>
      <c r="D531">
        <v>1.357</v>
      </c>
      <c r="E531">
        <v>1.018E-2</v>
      </c>
      <c r="F531">
        <v>1.3839999999999999</v>
      </c>
      <c r="G531">
        <v>1.607E-4</v>
      </c>
      <c r="H531">
        <v>5.2139999999999999E-4</v>
      </c>
      <c r="I531">
        <v>-1.283E-4</v>
      </c>
      <c r="J531">
        <v>5.6039999999999996E-4</v>
      </c>
      <c r="K531">
        <v>1.3839999999999999</v>
      </c>
    </row>
    <row r="532" spans="1:11">
      <c r="A532">
        <v>31306</v>
      </c>
      <c r="B532" t="s">
        <v>105</v>
      </c>
      <c r="C532">
        <v>12.13</v>
      </c>
      <c r="D532">
        <v>0.31459999999999999</v>
      </c>
      <c r="E532">
        <v>-1.1520000000000001E-2</v>
      </c>
      <c r="F532">
        <v>12.13</v>
      </c>
      <c r="G532">
        <v>-6.1389999999999993E-5</v>
      </c>
      <c r="H532">
        <v>-1.2740000000000001E-4</v>
      </c>
      <c r="I532">
        <v>-8.4330000000000001E-5</v>
      </c>
      <c r="J532">
        <v>1.6459999999999999E-4</v>
      </c>
      <c r="K532">
        <v>12.13</v>
      </c>
    </row>
    <row r="533" spans="1:11">
      <c r="A533">
        <v>31306</v>
      </c>
      <c r="B533" t="s">
        <v>106</v>
      </c>
      <c r="C533">
        <v>-12.13</v>
      </c>
      <c r="D533">
        <v>-0.31459999999999999</v>
      </c>
      <c r="E533">
        <v>1.1520000000000001E-2</v>
      </c>
      <c r="F533">
        <v>12.13</v>
      </c>
      <c r="G533">
        <v>6.1389999999999993E-5</v>
      </c>
      <c r="H533">
        <v>1.2740000000000001E-4</v>
      </c>
      <c r="I533">
        <v>8.4330000000000001E-5</v>
      </c>
      <c r="J533">
        <v>1.6459999999999999E-4</v>
      </c>
      <c r="K533">
        <v>12.13</v>
      </c>
    </row>
    <row r="534" spans="1:11">
      <c r="A534">
        <v>31306</v>
      </c>
      <c r="B534" t="s">
        <v>107</v>
      </c>
      <c r="C534">
        <v>0.2732</v>
      </c>
      <c r="D534">
        <v>-1.357</v>
      </c>
      <c r="E534">
        <v>-1.018E-2</v>
      </c>
      <c r="F534">
        <v>1.3839999999999999</v>
      </c>
      <c r="G534">
        <v>-1.607E-4</v>
      </c>
      <c r="H534">
        <v>-5.2139999999999999E-4</v>
      </c>
      <c r="I534">
        <v>1.283E-4</v>
      </c>
      <c r="J534">
        <v>5.6039999999999996E-4</v>
      </c>
      <c r="K534">
        <v>1.3839999999999999</v>
      </c>
    </row>
    <row r="535" spans="1:11">
      <c r="A535">
        <v>31306</v>
      </c>
      <c r="B535" t="s">
        <v>108</v>
      </c>
      <c r="C535">
        <v>-6.2479999999999993</v>
      </c>
      <c r="D535">
        <v>11.07</v>
      </c>
      <c r="E535">
        <v>3.739E-2</v>
      </c>
      <c r="F535">
        <v>12.71</v>
      </c>
      <c r="G535">
        <v>2.459E-5</v>
      </c>
      <c r="H535">
        <v>7.4639999999999993E-4</v>
      </c>
      <c r="I535">
        <v>-1.0809999999999999E-3</v>
      </c>
      <c r="J535">
        <v>1.3140000000000001E-3</v>
      </c>
      <c r="K535">
        <v>12.71</v>
      </c>
    </row>
    <row r="536" spans="1:11">
      <c r="A536">
        <v>31306</v>
      </c>
      <c r="B536" t="s">
        <v>109</v>
      </c>
      <c r="C536">
        <v>6.1560000000000006</v>
      </c>
      <c r="D536">
        <v>10.029999999999999</v>
      </c>
      <c r="E536">
        <v>1.5679999999999999E-2</v>
      </c>
      <c r="F536">
        <v>11.76</v>
      </c>
      <c r="G536">
        <v>-1.975E-4</v>
      </c>
      <c r="H536">
        <v>9.7650000000000002E-5</v>
      </c>
      <c r="I536">
        <v>-1.0369999999999999E-3</v>
      </c>
      <c r="J536">
        <v>1.06E-3</v>
      </c>
      <c r="K536">
        <v>11.76</v>
      </c>
    </row>
    <row r="537" spans="1:11">
      <c r="A537">
        <v>31306</v>
      </c>
      <c r="B537" t="s">
        <v>110</v>
      </c>
      <c r="C537">
        <v>-6.181</v>
      </c>
      <c r="D537">
        <v>-9.9320000000000004</v>
      </c>
      <c r="E537">
        <v>-1.5679999999999999E-2</v>
      </c>
      <c r="F537">
        <v>11.7</v>
      </c>
      <c r="G537">
        <v>2.086E-4</v>
      </c>
      <c r="H537">
        <v>-9.7219999999999994E-5</v>
      </c>
      <c r="I537">
        <v>1.0300000000000001E-3</v>
      </c>
      <c r="J537">
        <v>1.0560000000000001E-3</v>
      </c>
      <c r="K537">
        <v>11.7</v>
      </c>
    </row>
    <row r="538" spans="1:11">
      <c r="A538">
        <v>31306</v>
      </c>
      <c r="B538" t="s">
        <v>111</v>
      </c>
      <c r="C538">
        <v>6.2229999999999999</v>
      </c>
      <c r="D538">
        <v>-10.97</v>
      </c>
      <c r="E538">
        <v>-3.739E-2</v>
      </c>
      <c r="F538">
        <v>12.62</v>
      </c>
      <c r="G538">
        <v>-1.345E-5</v>
      </c>
      <c r="H538">
        <v>-7.4600000000000003E-4</v>
      </c>
      <c r="I538">
        <v>1.0740000000000001E-3</v>
      </c>
      <c r="J538">
        <v>1.3079999999999999E-3</v>
      </c>
      <c r="K538">
        <v>12.62</v>
      </c>
    </row>
    <row r="539" spans="1:11">
      <c r="A539">
        <v>31306</v>
      </c>
      <c r="B539" t="s">
        <v>112</v>
      </c>
      <c r="C539">
        <v>-0.29149999999999998</v>
      </c>
      <c r="D539">
        <v>5.5750000000000002</v>
      </c>
      <c r="E539">
        <v>2.0799999999999999E-2</v>
      </c>
      <c r="F539">
        <v>5.5829999999999993</v>
      </c>
      <c r="G539">
        <v>1.261E-4</v>
      </c>
      <c r="H539">
        <v>6.9019999999999997E-4</v>
      </c>
      <c r="I539">
        <v>-5.5170000000000002E-4</v>
      </c>
      <c r="J539">
        <v>8.9250000000000006E-4</v>
      </c>
      <c r="K539">
        <v>5.5829999999999993</v>
      </c>
    </row>
    <row r="540" spans="1:11">
      <c r="A540">
        <v>31306</v>
      </c>
      <c r="B540" t="s">
        <v>113</v>
      </c>
      <c r="C540">
        <v>12.11</v>
      </c>
      <c r="D540">
        <v>4.5330000000000004</v>
      </c>
      <c r="E540">
        <v>-9.080999999999999E-4</v>
      </c>
      <c r="F540">
        <v>12.93</v>
      </c>
      <c r="G540">
        <v>-9.5959999999999996E-5</v>
      </c>
      <c r="H540">
        <v>4.142E-5</v>
      </c>
      <c r="I540">
        <v>-5.0779999999999998E-4</v>
      </c>
      <c r="J540">
        <v>5.1840000000000002E-4</v>
      </c>
      <c r="K540">
        <v>12.93</v>
      </c>
    </row>
    <row r="541" spans="1:11">
      <c r="A541">
        <v>31306</v>
      </c>
      <c r="B541" t="s">
        <v>114</v>
      </c>
      <c r="C541">
        <v>-0.26469999999999999</v>
      </c>
      <c r="D541">
        <v>-2.8239999999999998</v>
      </c>
      <c r="E541">
        <v>-4.306E-4</v>
      </c>
      <c r="F541">
        <v>2.8370000000000002</v>
      </c>
      <c r="G541">
        <v>1.997E-4</v>
      </c>
      <c r="H541">
        <v>3.5270000000000001E-4</v>
      </c>
      <c r="I541">
        <v>2.9260000000000001E-4</v>
      </c>
      <c r="J541">
        <v>4.9989999999999995E-4</v>
      </c>
      <c r="K541">
        <v>2.8370000000000002</v>
      </c>
    </row>
    <row r="542" spans="1:11">
      <c r="A542">
        <v>31306</v>
      </c>
      <c r="B542" t="s">
        <v>115</v>
      </c>
      <c r="C542">
        <v>12.14</v>
      </c>
      <c r="D542">
        <v>-3.867</v>
      </c>
      <c r="E542">
        <v>-2.214E-2</v>
      </c>
      <c r="F542">
        <v>12.74</v>
      </c>
      <c r="G542">
        <v>-2.2350000000000001E-5</v>
      </c>
      <c r="H542">
        <v>-2.9599999999999998E-4</v>
      </c>
      <c r="I542">
        <v>3.366E-4</v>
      </c>
      <c r="J542">
        <v>4.4880000000000012E-4</v>
      </c>
      <c r="K542">
        <v>12.74</v>
      </c>
    </row>
    <row r="543" spans="1:11">
      <c r="A543">
        <v>31306</v>
      </c>
      <c r="B543" t="s">
        <v>117</v>
      </c>
      <c r="C543">
        <v>-0.18920000000000001</v>
      </c>
      <c r="D543">
        <v>0.90739999999999998</v>
      </c>
      <c r="E543">
        <v>6.816E-3</v>
      </c>
      <c r="F543">
        <v>0.92700000000000005</v>
      </c>
      <c r="G543">
        <v>1.075E-4</v>
      </c>
      <c r="H543">
        <v>3.4870000000000002E-4</v>
      </c>
      <c r="I543">
        <v>-8.5749999999999997E-5</v>
      </c>
      <c r="J543">
        <v>3.748E-4</v>
      </c>
      <c r="K543">
        <v>0.92689999999999995</v>
      </c>
    </row>
    <row r="544" spans="1:11">
      <c r="A544">
        <v>31306</v>
      </c>
      <c r="B544" t="s">
        <v>118</v>
      </c>
      <c r="C544">
        <v>8.1120000000000001</v>
      </c>
      <c r="D544">
        <v>0.20979999999999999</v>
      </c>
      <c r="E544">
        <v>-7.7099999999999998E-3</v>
      </c>
      <c r="F544">
        <v>8.113999999999999</v>
      </c>
      <c r="G544">
        <v>-4.1090000000000001E-5</v>
      </c>
      <c r="H544">
        <v>-8.5459999999999998E-5</v>
      </c>
      <c r="I544">
        <v>-5.6320000000000003E-5</v>
      </c>
      <c r="J544">
        <v>1.103E-4</v>
      </c>
      <c r="K544">
        <v>8.113999999999999</v>
      </c>
    </row>
    <row r="545" spans="1:11">
      <c r="A545">
        <v>31306</v>
      </c>
      <c r="B545" t="s">
        <v>119</v>
      </c>
      <c r="C545">
        <v>-8.1120000000000001</v>
      </c>
      <c r="D545">
        <v>-0.20979999999999999</v>
      </c>
      <c r="E545">
        <v>7.7099999999999998E-3</v>
      </c>
      <c r="F545">
        <v>8.113999999999999</v>
      </c>
      <c r="G545">
        <v>4.1090000000000001E-5</v>
      </c>
      <c r="H545">
        <v>8.5459999999999998E-5</v>
      </c>
      <c r="I545">
        <v>5.6320000000000003E-5</v>
      </c>
      <c r="J545">
        <v>1.103E-4</v>
      </c>
      <c r="K545">
        <v>8.113999999999999</v>
      </c>
    </row>
    <row r="546" spans="1:11">
      <c r="A546">
        <v>31306</v>
      </c>
      <c r="B546" t="s">
        <v>120</v>
      </c>
      <c r="C546">
        <v>0.18920000000000001</v>
      </c>
      <c r="D546">
        <v>-0.90739999999999998</v>
      </c>
      <c r="E546">
        <v>-6.816E-3</v>
      </c>
      <c r="F546">
        <v>0.92700000000000005</v>
      </c>
      <c r="G546">
        <v>-1.075E-4</v>
      </c>
      <c r="H546">
        <v>-3.4870000000000002E-4</v>
      </c>
      <c r="I546">
        <v>8.5749999999999997E-5</v>
      </c>
      <c r="J546">
        <v>3.748E-4</v>
      </c>
      <c r="K546">
        <v>0.92689999999999995</v>
      </c>
    </row>
    <row r="547" spans="1:11">
      <c r="A547">
        <v>31306</v>
      </c>
      <c r="B547" t="s">
        <v>121</v>
      </c>
      <c r="C547">
        <v>-4.181</v>
      </c>
      <c r="D547">
        <v>7.39</v>
      </c>
      <c r="E547">
        <v>2.4979999999999999E-2</v>
      </c>
      <c r="F547">
        <v>8.4909999999999997</v>
      </c>
      <c r="G547">
        <v>1.6549999999999999E-5</v>
      </c>
      <c r="H547">
        <v>4.9880000000000009E-4</v>
      </c>
      <c r="I547">
        <v>-7.2129999999999991E-4</v>
      </c>
      <c r="J547">
        <v>8.7710000000000012E-4</v>
      </c>
      <c r="K547">
        <v>8.4909999999999997</v>
      </c>
    </row>
    <row r="548" spans="1:11">
      <c r="A548">
        <v>31306</v>
      </c>
      <c r="B548" t="s">
        <v>122</v>
      </c>
      <c r="C548">
        <v>4.12</v>
      </c>
      <c r="D548">
        <v>6.6929999999999996</v>
      </c>
      <c r="E548">
        <v>1.0449999999999999E-2</v>
      </c>
      <c r="F548">
        <v>7.859</v>
      </c>
      <c r="G548">
        <v>-1.3210000000000001E-4</v>
      </c>
      <c r="H548">
        <v>6.4629999999999996E-5</v>
      </c>
      <c r="I548">
        <v>-6.9189999999999996E-4</v>
      </c>
      <c r="J548">
        <v>7.0739999999999996E-4</v>
      </c>
      <c r="K548">
        <v>7.859</v>
      </c>
    </row>
    <row r="549" spans="1:11">
      <c r="A549">
        <v>31306</v>
      </c>
      <c r="B549" t="s">
        <v>123</v>
      </c>
      <c r="C549">
        <v>-4.1360000000000001</v>
      </c>
      <c r="D549">
        <v>-6.6310000000000002</v>
      </c>
      <c r="E549">
        <v>-1.0449999999999999E-2</v>
      </c>
      <c r="F549">
        <v>7.8150000000000004</v>
      </c>
      <c r="G549">
        <v>1.3960000000000001E-4</v>
      </c>
      <c r="H549">
        <v>-6.4339999999999997E-5</v>
      </c>
      <c r="I549">
        <v>6.8770000000000007E-4</v>
      </c>
      <c r="J549">
        <v>7.0470000000000005E-4</v>
      </c>
      <c r="K549">
        <v>7.8150000000000004</v>
      </c>
    </row>
    <row r="550" spans="1:11">
      <c r="A550">
        <v>31306</v>
      </c>
      <c r="B550" t="s">
        <v>124</v>
      </c>
      <c r="C550">
        <v>4.165</v>
      </c>
      <c r="D550">
        <v>-7.3279999999999994</v>
      </c>
      <c r="E550">
        <v>-2.4979999999999999E-2</v>
      </c>
      <c r="F550">
        <v>8.4290000000000003</v>
      </c>
      <c r="G550">
        <v>-9.037E-6</v>
      </c>
      <c r="H550">
        <v>-4.9850000000000003E-4</v>
      </c>
      <c r="I550">
        <v>7.1710000000000003E-4</v>
      </c>
      <c r="J550">
        <v>8.7339999999999998E-4</v>
      </c>
      <c r="K550">
        <v>8.4290000000000003</v>
      </c>
    </row>
    <row r="551" spans="1:11">
      <c r="A551">
        <v>31306</v>
      </c>
      <c r="B551" t="s">
        <v>125</v>
      </c>
      <c r="C551">
        <v>-0.20150000000000001</v>
      </c>
      <c r="D551">
        <v>3.7240000000000002</v>
      </c>
      <c r="E551">
        <v>1.3899999999999999E-2</v>
      </c>
      <c r="F551">
        <v>3.73</v>
      </c>
      <c r="G551">
        <v>8.4419999999999995E-5</v>
      </c>
      <c r="H551">
        <v>4.6139999999999999E-4</v>
      </c>
      <c r="I551">
        <v>-3.6840000000000001E-4</v>
      </c>
      <c r="J551">
        <v>5.9639999999999997E-4</v>
      </c>
      <c r="K551">
        <v>3.73</v>
      </c>
    </row>
    <row r="552" spans="1:11">
      <c r="A552">
        <v>31306</v>
      </c>
      <c r="B552" t="s">
        <v>126</v>
      </c>
      <c r="C552">
        <v>8.0990000000000002</v>
      </c>
      <c r="D552">
        <v>3.0270000000000001</v>
      </c>
      <c r="E552">
        <v>-6.2290000000000002E-4</v>
      </c>
      <c r="F552">
        <v>8.6460000000000008</v>
      </c>
      <c r="G552">
        <v>-6.4189999999999994E-5</v>
      </c>
      <c r="H552">
        <v>2.722E-5</v>
      </c>
      <c r="I552">
        <v>-3.39E-4</v>
      </c>
      <c r="J552">
        <v>3.4610000000000001E-4</v>
      </c>
      <c r="K552">
        <v>8.6460000000000008</v>
      </c>
    </row>
    <row r="553" spans="1:11">
      <c r="A553">
        <v>31306</v>
      </c>
      <c r="B553" t="s">
        <v>127</v>
      </c>
      <c r="C553">
        <v>-0.18360000000000001</v>
      </c>
      <c r="D553">
        <v>-1.8839999999999999</v>
      </c>
      <c r="E553">
        <v>-2.7080000000000002E-4</v>
      </c>
      <c r="F553">
        <v>1.893</v>
      </c>
      <c r="G553">
        <v>1.3359999999999999E-4</v>
      </c>
      <c r="H553">
        <v>2.3609999999999999E-4</v>
      </c>
      <c r="I553">
        <v>1.952E-4</v>
      </c>
      <c r="J553">
        <v>3.3419999999999999E-4</v>
      </c>
      <c r="K553">
        <v>1.893</v>
      </c>
    </row>
    <row r="554" spans="1:11">
      <c r="A554">
        <v>31306</v>
      </c>
      <c r="B554" t="s">
        <v>128</v>
      </c>
      <c r="C554">
        <v>8.1170000000000009</v>
      </c>
      <c r="D554">
        <v>-2.5819999999999999</v>
      </c>
      <c r="E554">
        <v>-1.4800000000000001E-2</v>
      </c>
      <c r="F554">
        <v>8.5179999999999989</v>
      </c>
      <c r="G554">
        <v>-1.4980000000000001E-5</v>
      </c>
      <c r="H554">
        <v>-1.9799999999999999E-4</v>
      </c>
      <c r="I554">
        <v>2.2469999999999999E-4</v>
      </c>
      <c r="J554">
        <v>2.9990000000000003E-4</v>
      </c>
      <c r="K554">
        <v>8.5179999999999989</v>
      </c>
    </row>
    <row r="555" spans="1:11">
      <c r="A555">
        <v>31306</v>
      </c>
      <c r="B555" t="s">
        <v>130</v>
      </c>
      <c r="C555">
        <v>-144</v>
      </c>
      <c r="D555">
        <v>13.17</v>
      </c>
      <c r="E555">
        <v>1.4789999999999999E-7</v>
      </c>
      <c r="F555">
        <v>144.6</v>
      </c>
      <c r="G555">
        <v>-2.6939999999999999E-4</v>
      </c>
      <c r="H555">
        <v>-6.6050000000000006E-5</v>
      </c>
      <c r="I555">
        <v>-7.8210000000000002E-6</v>
      </c>
      <c r="J555">
        <v>2.7750000000000002E-4</v>
      </c>
      <c r="K555">
        <v>144.6</v>
      </c>
    </row>
    <row r="556" spans="1:11">
      <c r="A556">
        <v>31306</v>
      </c>
      <c r="B556" t="s">
        <v>131</v>
      </c>
      <c r="C556">
        <v>131.30000000000001</v>
      </c>
      <c r="D556">
        <v>-12.01</v>
      </c>
      <c r="E556">
        <v>-1.3479999999999999E-7</v>
      </c>
      <c r="F556">
        <v>131.9</v>
      </c>
      <c r="G556">
        <v>2.4560000000000001E-4</v>
      </c>
      <c r="H556">
        <v>6.0229999999999998E-5</v>
      </c>
      <c r="I556">
        <v>7.131E-6</v>
      </c>
      <c r="J556">
        <v>2.5300000000000002E-4</v>
      </c>
      <c r="K556">
        <v>131.9</v>
      </c>
    </row>
    <row r="557" spans="1:11">
      <c r="A557">
        <v>31306</v>
      </c>
      <c r="B557" t="s">
        <v>132</v>
      </c>
      <c r="C557">
        <v>-13.82</v>
      </c>
      <c r="D557">
        <v>-1.2390000000000001</v>
      </c>
      <c r="E557">
        <v>-2.6650000000000001E-7</v>
      </c>
      <c r="F557">
        <v>13.88</v>
      </c>
      <c r="G557">
        <v>-4.5550000000000001E-4</v>
      </c>
      <c r="H557">
        <v>5.4320000000000002E-5</v>
      </c>
      <c r="I557">
        <v>7.3670000000000004E-5</v>
      </c>
      <c r="J557">
        <v>4.6460000000000002E-4</v>
      </c>
      <c r="K557">
        <v>13.88</v>
      </c>
    </row>
    <row r="558" spans="1:11">
      <c r="A558">
        <v>31306</v>
      </c>
      <c r="B558" t="s">
        <v>133</v>
      </c>
      <c r="C558">
        <v>34.549999999999997</v>
      </c>
      <c r="D558">
        <v>3.0979999999999999</v>
      </c>
      <c r="E558">
        <v>6.6620000000000008E-7</v>
      </c>
      <c r="F558">
        <v>34.69</v>
      </c>
      <c r="G558">
        <v>1.139E-3</v>
      </c>
      <c r="H558">
        <v>-1.3579999999999999E-4</v>
      </c>
      <c r="I558">
        <v>-1.8420000000000001E-4</v>
      </c>
      <c r="J558">
        <v>1.1620000000000001E-3</v>
      </c>
      <c r="K558">
        <v>34.69</v>
      </c>
    </row>
    <row r="559" spans="1:11">
      <c r="A559">
        <v>31306</v>
      </c>
      <c r="B559" t="s">
        <v>134</v>
      </c>
      <c r="C559">
        <v>-1.8280000000000001</v>
      </c>
      <c r="D559">
        <v>2.8639999999999999E-2</v>
      </c>
      <c r="E559">
        <v>-2.3519999999999999E-7</v>
      </c>
      <c r="F559">
        <v>1.8280000000000001</v>
      </c>
      <c r="G559">
        <v>1.272E-5</v>
      </c>
      <c r="H559">
        <v>2.5329999999999998E-4</v>
      </c>
      <c r="I559">
        <v>-6.3739999999999986E-6</v>
      </c>
      <c r="J559">
        <v>2.5369999999999999E-4</v>
      </c>
      <c r="K559">
        <v>1.8280000000000001</v>
      </c>
    </row>
    <row r="560" spans="1:11">
      <c r="A560">
        <v>31306</v>
      </c>
      <c r="B560" t="s">
        <v>135</v>
      </c>
      <c r="C560">
        <v>1.8280000000000001</v>
      </c>
      <c r="D560">
        <v>-2.8639999999999999E-2</v>
      </c>
      <c r="E560">
        <v>2.3519999999999999E-7</v>
      </c>
      <c r="F560">
        <v>1.8280000000000001</v>
      </c>
      <c r="G560">
        <v>-1.272E-5</v>
      </c>
      <c r="H560">
        <v>-2.5329999999999998E-4</v>
      </c>
      <c r="I560">
        <v>6.3739999999999986E-6</v>
      </c>
      <c r="J560">
        <v>2.5369999999999999E-4</v>
      </c>
      <c r="K560">
        <v>1.8280000000000001</v>
      </c>
    </row>
    <row r="561" spans="1:11">
      <c r="A561">
        <v>31306</v>
      </c>
      <c r="B561" t="s">
        <v>136</v>
      </c>
      <c r="C561">
        <v>-1.0820000000000001</v>
      </c>
      <c r="D561">
        <v>4.5409999999999999E-3</v>
      </c>
      <c r="E561">
        <v>-7.7460000000000007E-8</v>
      </c>
      <c r="F561">
        <v>1.0820000000000001</v>
      </c>
      <c r="G561">
        <v>-2.1670000000000001E-5</v>
      </c>
      <c r="H561">
        <v>1.583E-4</v>
      </c>
      <c r="I561">
        <v>-8.6489999999999997E-6</v>
      </c>
      <c r="J561">
        <v>1.6000000000000001E-4</v>
      </c>
      <c r="K561">
        <v>1.0820000000000001</v>
      </c>
    </row>
    <row r="562" spans="1:11">
      <c r="A562">
        <v>31306</v>
      </c>
      <c r="B562" t="s">
        <v>137</v>
      </c>
      <c r="C562">
        <v>1.0820000000000001</v>
      </c>
      <c r="D562">
        <v>-4.5409999999999999E-3</v>
      </c>
      <c r="E562">
        <v>7.7460000000000007E-8</v>
      </c>
      <c r="F562">
        <v>1.0820000000000001</v>
      </c>
      <c r="G562">
        <v>2.1670000000000001E-5</v>
      </c>
      <c r="H562">
        <v>-1.583E-4</v>
      </c>
      <c r="I562">
        <v>8.6489999999999997E-6</v>
      </c>
      <c r="J562">
        <v>1.6000000000000001E-4</v>
      </c>
      <c r="K562">
        <v>1.0820000000000001</v>
      </c>
    </row>
    <row r="563" spans="1:11">
      <c r="A563">
        <v>31306</v>
      </c>
      <c r="B563" t="s">
        <v>138</v>
      </c>
      <c r="C563">
        <v>-1.0820000000000001</v>
      </c>
      <c r="D563">
        <v>3.9410000000000001E-3</v>
      </c>
      <c r="E563">
        <v>-6.6950000000000001E-8</v>
      </c>
      <c r="F563">
        <v>1.0820000000000001</v>
      </c>
      <c r="G563">
        <v>2.0579999999999999E-5</v>
      </c>
      <c r="H563">
        <v>1.604E-4</v>
      </c>
      <c r="I563">
        <v>9.7000000000000003E-6</v>
      </c>
      <c r="J563">
        <v>1.6200000000000001E-4</v>
      </c>
      <c r="K563">
        <v>1.0820000000000001</v>
      </c>
    </row>
    <row r="564" spans="1:11">
      <c r="A564">
        <v>31306</v>
      </c>
      <c r="B564" t="s">
        <v>139</v>
      </c>
      <c r="C564">
        <v>1.0820000000000001</v>
      </c>
      <c r="D564">
        <v>-3.9410000000000001E-3</v>
      </c>
      <c r="E564">
        <v>6.6950000000000001E-8</v>
      </c>
      <c r="F564">
        <v>1.0820000000000001</v>
      </c>
      <c r="G564">
        <v>-2.0579999999999999E-5</v>
      </c>
      <c r="H564">
        <v>-1.604E-4</v>
      </c>
      <c r="I564">
        <v>-9.7000000000000003E-6</v>
      </c>
      <c r="J564">
        <v>1.6200000000000001E-4</v>
      </c>
      <c r="K564">
        <v>1.0820000000000001</v>
      </c>
    </row>
    <row r="565" spans="1:11">
      <c r="A565">
        <v>31306</v>
      </c>
      <c r="B565" t="s">
        <v>140</v>
      </c>
      <c r="C565">
        <v>-0.38669999999999999</v>
      </c>
      <c r="D565">
        <v>2.2910000000000001E-3</v>
      </c>
      <c r="E565">
        <v>4.4239999999999996E-9</v>
      </c>
      <c r="F565">
        <v>0.38669999999999999</v>
      </c>
      <c r="G565">
        <v>1.8139999999999999E-6</v>
      </c>
      <c r="H565">
        <v>5.0609999999999998E-5</v>
      </c>
      <c r="I565">
        <v>-1.209E-6</v>
      </c>
      <c r="J565">
        <v>5.0649999999999998E-5</v>
      </c>
      <c r="K565">
        <v>0.38669999999999999</v>
      </c>
    </row>
    <row r="566" spans="1:11">
      <c r="A566">
        <v>31306</v>
      </c>
      <c r="B566" t="s">
        <v>141</v>
      </c>
      <c r="C566">
        <v>0.38669999999999999</v>
      </c>
      <c r="D566">
        <v>-2.2910000000000001E-3</v>
      </c>
      <c r="E566">
        <v>-4.4239999999999996E-9</v>
      </c>
      <c r="F566">
        <v>0.38669999999999999</v>
      </c>
      <c r="G566">
        <v>-1.8139999999999999E-6</v>
      </c>
      <c r="H566">
        <v>-5.0609999999999998E-5</v>
      </c>
      <c r="I566">
        <v>1.209E-6</v>
      </c>
      <c r="J566">
        <v>5.0649999999999998E-5</v>
      </c>
      <c r="K566">
        <v>0.38669999999999999</v>
      </c>
    </row>
    <row r="567" spans="1:11">
      <c r="A567">
        <v>31306</v>
      </c>
      <c r="B567" t="s">
        <v>142</v>
      </c>
      <c r="C567">
        <v>9.1199999999999992</v>
      </c>
      <c r="D567">
        <v>-0.88129999999999997</v>
      </c>
      <c r="E567">
        <v>3.4610000000000002E-5</v>
      </c>
      <c r="F567">
        <v>9.1620000000000008</v>
      </c>
      <c r="G567">
        <v>5.4769999999999999E-5</v>
      </c>
      <c r="H567">
        <v>-2.5339999999999998E-4</v>
      </c>
      <c r="I567">
        <v>2.2469999999999999E-4</v>
      </c>
      <c r="J567">
        <v>3.4309999999999999E-4</v>
      </c>
      <c r="K567">
        <v>9.1620000000000008</v>
      </c>
    </row>
    <row r="568" spans="1:11">
      <c r="A568">
        <v>31306</v>
      </c>
      <c r="B568" t="s">
        <v>143</v>
      </c>
      <c r="C568">
        <v>9.1270000000000007</v>
      </c>
      <c r="D568">
        <v>-0.88019999999999998</v>
      </c>
      <c r="E568">
        <v>6.1550000000000005E-8</v>
      </c>
      <c r="F568">
        <v>9.1690000000000005</v>
      </c>
      <c r="G568">
        <v>-4.2910000000000001E-5</v>
      </c>
      <c r="H568">
        <v>-5.699E-6</v>
      </c>
      <c r="I568">
        <v>-2.6239999999999998E-4</v>
      </c>
      <c r="J568">
        <v>2.6600000000000001E-4</v>
      </c>
      <c r="K568">
        <v>9.1690000000000005</v>
      </c>
    </row>
    <row r="569" spans="1:11">
      <c r="A569">
        <v>31306</v>
      </c>
      <c r="B569" t="s">
        <v>144</v>
      </c>
      <c r="C569">
        <v>6.49</v>
      </c>
      <c r="D569">
        <v>-2.545E-2</v>
      </c>
      <c r="E569">
        <v>4.3319999999999999E-7</v>
      </c>
      <c r="F569">
        <v>6.49</v>
      </c>
      <c r="G569">
        <v>3.252E-6</v>
      </c>
      <c r="H569">
        <v>-9.5629999999999988E-4</v>
      </c>
      <c r="I569">
        <v>-3.1530000000000001E-6</v>
      </c>
      <c r="J569">
        <v>9.5629999999999988E-4</v>
      </c>
      <c r="K569">
        <v>6.49</v>
      </c>
    </row>
    <row r="570" spans="1:11">
      <c r="A570">
        <v>31306</v>
      </c>
      <c r="B570" t="s">
        <v>145</v>
      </c>
      <c r="C570">
        <v>-6.49</v>
      </c>
      <c r="D570">
        <v>2.545E-2</v>
      </c>
      <c r="E570">
        <v>-4.3319999999999999E-7</v>
      </c>
      <c r="F570">
        <v>6.49</v>
      </c>
      <c r="G570">
        <v>-3.252E-6</v>
      </c>
      <c r="H570">
        <v>9.5629999999999988E-4</v>
      </c>
      <c r="I570">
        <v>3.1530000000000001E-6</v>
      </c>
      <c r="J570">
        <v>9.5629999999999988E-4</v>
      </c>
      <c r="K570">
        <v>6.49</v>
      </c>
    </row>
    <row r="571" spans="1:11">
      <c r="A571">
        <v>31306</v>
      </c>
      <c r="B571" t="s">
        <v>146</v>
      </c>
      <c r="C571">
        <v>-62.4</v>
      </c>
      <c r="D571">
        <v>3.3410000000000002</v>
      </c>
      <c r="E571">
        <v>2.042E-8</v>
      </c>
      <c r="F571">
        <v>62.49</v>
      </c>
      <c r="G571">
        <v>-5.6249999999999996E-4</v>
      </c>
      <c r="H571">
        <v>-2.221E-4</v>
      </c>
      <c r="I571">
        <v>7.7299999999999995E-5</v>
      </c>
      <c r="J571">
        <v>6.0970000000000002E-4</v>
      </c>
      <c r="K571">
        <v>62.49</v>
      </c>
    </row>
    <row r="572" spans="1:11">
      <c r="A572">
        <v>31306</v>
      </c>
      <c r="B572" t="s">
        <v>147</v>
      </c>
      <c r="C572">
        <v>78.680000000000007</v>
      </c>
      <c r="D572">
        <v>-1.0760000000000001</v>
      </c>
      <c r="E572">
        <v>3.8389999999999999E-7</v>
      </c>
      <c r="F572">
        <v>78.69</v>
      </c>
      <c r="G572">
        <v>1.237E-3</v>
      </c>
      <c r="H572">
        <v>1.3860000000000001E-4</v>
      </c>
      <c r="I572">
        <v>-1.8799999999999999E-4</v>
      </c>
      <c r="J572">
        <v>1.2589999999999999E-3</v>
      </c>
      <c r="K572">
        <v>78.69</v>
      </c>
    </row>
    <row r="573" spans="1:11">
      <c r="A573">
        <v>31306</v>
      </c>
      <c r="B573" t="s">
        <v>148</v>
      </c>
      <c r="C573">
        <v>-153</v>
      </c>
      <c r="D573">
        <v>12.22</v>
      </c>
      <c r="E573">
        <v>1.244E-7</v>
      </c>
      <c r="F573">
        <v>153.5</v>
      </c>
      <c r="G573">
        <v>-6.2060000000000001E-4</v>
      </c>
      <c r="H573">
        <v>-2.153E-4</v>
      </c>
      <c r="I573">
        <v>5.2210000000000003E-5</v>
      </c>
      <c r="J573">
        <v>6.5889999999999992E-4</v>
      </c>
      <c r="K573">
        <v>153.5</v>
      </c>
    </row>
    <row r="574" spans="1:11">
      <c r="A574">
        <v>31306</v>
      </c>
      <c r="B574" t="s">
        <v>149</v>
      </c>
      <c r="C574">
        <v>155.80000000000001</v>
      </c>
      <c r="D574">
        <v>-9.6620000000000008</v>
      </c>
      <c r="E574">
        <v>1.885E-7</v>
      </c>
      <c r="F574">
        <v>156.1</v>
      </c>
      <c r="G574">
        <v>1.109E-3</v>
      </c>
      <c r="H574">
        <v>1.484E-4</v>
      </c>
      <c r="I574">
        <v>-1.3579999999999999E-4</v>
      </c>
      <c r="J574">
        <v>1.127E-3</v>
      </c>
      <c r="K574">
        <v>156.1</v>
      </c>
    </row>
    <row r="575" spans="1:11">
      <c r="A575">
        <v>31306</v>
      </c>
      <c r="B575" t="s">
        <v>150</v>
      </c>
      <c r="C575">
        <v>-62.53</v>
      </c>
      <c r="D575">
        <v>3.3420000000000001</v>
      </c>
      <c r="E575">
        <v>2.1970000000000001E-8</v>
      </c>
      <c r="F575">
        <v>62.62</v>
      </c>
      <c r="G575">
        <v>-5.6189999999999994E-4</v>
      </c>
      <c r="H575">
        <v>-2.0440000000000001E-4</v>
      </c>
      <c r="I575">
        <v>7.6879999999999996E-5</v>
      </c>
      <c r="J575">
        <v>6.0279999999999991E-4</v>
      </c>
      <c r="K575">
        <v>62.62</v>
      </c>
    </row>
    <row r="576" spans="1:11">
      <c r="A576">
        <v>31306</v>
      </c>
      <c r="B576" t="s">
        <v>151</v>
      </c>
      <c r="C576">
        <v>78.81</v>
      </c>
      <c r="D576">
        <v>-1.077</v>
      </c>
      <c r="E576">
        <v>3.8239999999999998E-7</v>
      </c>
      <c r="F576">
        <v>78.819999999999993</v>
      </c>
      <c r="G576">
        <v>1.237E-3</v>
      </c>
      <c r="H576">
        <v>1.209E-4</v>
      </c>
      <c r="I576">
        <v>-1.8760000000000001E-4</v>
      </c>
      <c r="J576">
        <v>1.2570000000000001E-3</v>
      </c>
      <c r="K576">
        <v>78.819999999999993</v>
      </c>
    </row>
    <row r="577" spans="1:11">
      <c r="A577">
        <v>31306</v>
      </c>
      <c r="B577" t="s">
        <v>152</v>
      </c>
      <c r="C577">
        <v>-153.4</v>
      </c>
      <c r="D577">
        <v>12.22</v>
      </c>
      <c r="E577">
        <v>1.2879999999999999E-7</v>
      </c>
      <c r="F577">
        <v>153.9</v>
      </c>
      <c r="G577">
        <v>-6.1879999999999997E-4</v>
      </c>
      <c r="H577">
        <v>-1.6469999999999999E-4</v>
      </c>
      <c r="I577">
        <v>5.1E-5</v>
      </c>
      <c r="J577">
        <v>6.4229999999999995E-4</v>
      </c>
      <c r="K577">
        <v>153.9</v>
      </c>
    </row>
    <row r="578" spans="1:11">
      <c r="A578">
        <v>31306</v>
      </c>
      <c r="B578" t="s">
        <v>153</v>
      </c>
      <c r="C578">
        <v>156.19999999999999</v>
      </c>
      <c r="D578">
        <v>-9.6639999999999997</v>
      </c>
      <c r="E578">
        <v>1.8409999999999999E-7</v>
      </c>
      <c r="F578">
        <v>156.5</v>
      </c>
      <c r="G578">
        <v>1.1069999999999999E-3</v>
      </c>
      <c r="H578">
        <v>9.7759999999999999E-5</v>
      </c>
      <c r="I578">
        <v>-1.3459999999999999E-4</v>
      </c>
      <c r="J578">
        <v>1.1199999999999999E-3</v>
      </c>
      <c r="K578">
        <v>156.5</v>
      </c>
    </row>
    <row r="579" spans="1:11">
      <c r="A579">
        <v>31306</v>
      </c>
      <c r="B579" t="s">
        <v>154</v>
      </c>
      <c r="C579">
        <v>-60.26</v>
      </c>
      <c r="D579">
        <v>3.3330000000000002</v>
      </c>
      <c r="E579">
        <v>1.7359999999999999E-7</v>
      </c>
      <c r="F579">
        <v>60.35</v>
      </c>
      <c r="G579">
        <v>-5.6079999999999997E-4</v>
      </c>
      <c r="H579">
        <v>-5.3910000000000004E-4</v>
      </c>
      <c r="I579">
        <v>7.5779999999999996E-5</v>
      </c>
      <c r="J579">
        <v>7.8160000000000002E-4</v>
      </c>
      <c r="K579">
        <v>60.35</v>
      </c>
    </row>
    <row r="580" spans="1:11">
      <c r="A580">
        <v>31306</v>
      </c>
      <c r="B580" t="s">
        <v>155</v>
      </c>
      <c r="C580">
        <v>76.540000000000006</v>
      </c>
      <c r="D580">
        <v>-1.0680000000000001</v>
      </c>
      <c r="E580">
        <v>2.3069999999999999E-7</v>
      </c>
      <c r="F580">
        <v>76.55</v>
      </c>
      <c r="G580">
        <v>1.2359999999999999E-3</v>
      </c>
      <c r="H580">
        <v>4.5560000000000002E-4</v>
      </c>
      <c r="I580">
        <v>-1.8650000000000001E-4</v>
      </c>
      <c r="J580">
        <v>1.33E-3</v>
      </c>
      <c r="K580">
        <v>76.55</v>
      </c>
    </row>
    <row r="581" spans="1:11">
      <c r="A581">
        <v>31306</v>
      </c>
      <c r="B581" t="s">
        <v>156</v>
      </c>
      <c r="C581">
        <v>-60.13</v>
      </c>
      <c r="D581">
        <v>3.3319999999999999</v>
      </c>
      <c r="E581">
        <v>1.72E-7</v>
      </c>
      <c r="F581">
        <v>60.22</v>
      </c>
      <c r="G581">
        <v>-5.6139999999999998E-4</v>
      </c>
      <c r="H581">
        <v>-5.5679999999999998E-4</v>
      </c>
      <c r="I581">
        <v>7.6199999999999995E-5</v>
      </c>
      <c r="J581">
        <v>7.9440000000000001E-4</v>
      </c>
      <c r="K581">
        <v>60.22</v>
      </c>
    </row>
    <row r="582" spans="1:11">
      <c r="A582">
        <v>31306</v>
      </c>
      <c r="B582" t="s">
        <v>157</v>
      </c>
      <c r="C582">
        <v>76.41</v>
      </c>
      <c r="D582">
        <v>-1.0669999999999999</v>
      </c>
      <c r="E582">
        <v>2.3230000000000001E-7</v>
      </c>
      <c r="F582">
        <v>76.42</v>
      </c>
      <c r="G582">
        <v>1.2359999999999999E-3</v>
      </c>
      <c r="H582">
        <v>4.7330000000000012E-4</v>
      </c>
      <c r="I582">
        <v>-1.8689999999999999E-4</v>
      </c>
      <c r="J582">
        <v>1.3370000000000001E-3</v>
      </c>
      <c r="K582">
        <v>76.42</v>
      </c>
    </row>
    <row r="583" spans="1:11">
      <c r="A583">
        <v>31306</v>
      </c>
      <c r="B583" t="s">
        <v>158</v>
      </c>
      <c r="C583">
        <v>-146.9</v>
      </c>
      <c r="D583">
        <v>12.19</v>
      </c>
      <c r="E583">
        <v>5.6199999999999998E-7</v>
      </c>
      <c r="F583">
        <v>147.4</v>
      </c>
      <c r="G583">
        <v>-6.1550000000000005E-4</v>
      </c>
      <c r="H583">
        <v>-1.121E-3</v>
      </c>
      <c r="I583">
        <v>4.7849999999999998E-5</v>
      </c>
      <c r="J583">
        <v>1.2800000000000001E-3</v>
      </c>
      <c r="K583">
        <v>147.4</v>
      </c>
    </row>
    <row r="584" spans="1:11">
      <c r="A584">
        <v>31306</v>
      </c>
      <c r="B584" t="s">
        <v>159</v>
      </c>
      <c r="C584">
        <v>149.69999999999999</v>
      </c>
      <c r="D584">
        <v>-9.6389999999999993</v>
      </c>
      <c r="E584">
        <v>-2.4909999999999997E-7</v>
      </c>
      <c r="F584">
        <v>150.1</v>
      </c>
      <c r="G584">
        <v>1.1039999999999999E-3</v>
      </c>
      <c r="H584">
        <v>1.054E-3</v>
      </c>
      <c r="I584">
        <v>-1.314E-4</v>
      </c>
      <c r="J584">
        <v>1.5319999999999999E-3</v>
      </c>
      <c r="K584">
        <v>150.1</v>
      </c>
    </row>
    <row r="585" spans="1:11">
      <c r="A585">
        <v>31306</v>
      </c>
      <c r="B585" t="s">
        <v>160</v>
      </c>
      <c r="C585">
        <v>-146.5</v>
      </c>
      <c r="D585">
        <v>12.19</v>
      </c>
      <c r="E585">
        <v>5.5759999999999996E-7</v>
      </c>
      <c r="F585">
        <v>147</v>
      </c>
      <c r="G585">
        <v>-6.1729999999999988E-4</v>
      </c>
      <c r="H585">
        <v>-1.1720000000000001E-3</v>
      </c>
      <c r="I585">
        <v>4.9060000000000001E-5</v>
      </c>
      <c r="J585">
        <v>1.325E-3</v>
      </c>
      <c r="K585">
        <v>147</v>
      </c>
    </row>
    <row r="586" spans="1:11">
      <c r="A586">
        <v>31306</v>
      </c>
      <c r="B586" t="s">
        <v>161</v>
      </c>
      <c r="C586">
        <v>149.4</v>
      </c>
      <c r="D586">
        <v>-9.636000000000001</v>
      </c>
      <c r="E586">
        <v>-2.4470000000000001E-7</v>
      </c>
      <c r="F586">
        <v>149.69999999999999</v>
      </c>
      <c r="G586">
        <v>1.106E-3</v>
      </c>
      <c r="H586">
        <v>1.1050000000000001E-3</v>
      </c>
      <c r="I586">
        <v>-1.326E-4</v>
      </c>
      <c r="J586">
        <v>1.5690000000000001E-3</v>
      </c>
      <c r="K586">
        <v>149.69999999999999</v>
      </c>
    </row>
    <row r="587" spans="1:11">
      <c r="A587">
        <v>31306</v>
      </c>
      <c r="B587" t="s">
        <v>162</v>
      </c>
      <c r="C587">
        <v>54</v>
      </c>
      <c r="D587">
        <v>-5.0789999999999997</v>
      </c>
      <c r="E587">
        <v>3.4489999999999997E-5</v>
      </c>
      <c r="F587">
        <v>54.23</v>
      </c>
      <c r="G587">
        <v>1.1909999999999999E-4</v>
      </c>
      <c r="H587">
        <v>-7.3960000000000003E-5</v>
      </c>
      <c r="I587">
        <v>2.186E-4</v>
      </c>
      <c r="J587">
        <v>2.5970000000000002E-4</v>
      </c>
      <c r="K587">
        <v>54.23</v>
      </c>
    </row>
    <row r="588" spans="1:11">
      <c r="A588">
        <v>31306</v>
      </c>
      <c r="B588" t="s">
        <v>163</v>
      </c>
      <c r="C588">
        <v>54</v>
      </c>
      <c r="D588">
        <v>-5.0789999999999997</v>
      </c>
      <c r="E588">
        <v>-5.2579999999999992E-8</v>
      </c>
      <c r="F588">
        <v>54.24</v>
      </c>
      <c r="G588">
        <v>6.3639999999999994E-5</v>
      </c>
      <c r="H588">
        <v>1.7579999999999999E-4</v>
      </c>
      <c r="I588">
        <v>-2.5020000000000001E-4</v>
      </c>
      <c r="J588">
        <v>3.123999999999999E-4</v>
      </c>
      <c r="K588">
        <v>54.24</v>
      </c>
    </row>
    <row r="589" spans="1:11">
      <c r="A589">
        <v>31306</v>
      </c>
      <c r="B589" t="s">
        <v>164</v>
      </c>
      <c r="C589">
        <v>137.30000000000001</v>
      </c>
      <c r="D589">
        <v>-12.66</v>
      </c>
      <c r="E589">
        <v>2.5769999999999999E-5</v>
      </c>
      <c r="F589">
        <v>137.9</v>
      </c>
      <c r="G589">
        <v>2.7040000000000001E-4</v>
      </c>
      <c r="H589">
        <v>-1.1049999999999999E-5</v>
      </c>
      <c r="I589">
        <v>1.6919999999999999E-4</v>
      </c>
      <c r="J589">
        <v>3.1920000000000001E-4</v>
      </c>
      <c r="K589">
        <v>137.9</v>
      </c>
    </row>
    <row r="590" spans="1:11">
      <c r="A590">
        <v>31306</v>
      </c>
      <c r="B590" t="s">
        <v>165</v>
      </c>
      <c r="C590">
        <v>137.30000000000001</v>
      </c>
      <c r="D590">
        <v>-12.66</v>
      </c>
      <c r="E590">
        <v>-1.3890000000000001E-7</v>
      </c>
      <c r="F590">
        <v>137.9</v>
      </c>
      <c r="G590">
        <v>2.2890000000000001E-4</v>
      </c>
      <c r="H590">
        <v>1.763E-4</v>
      </c>
      <c r="I590">
        <v>-1.8239999999999999E-4</v>
      </c>
      <c r="J590">
        <v>3.4170000000000001E-4</v>
      </c>
      <c r="K590">
        <v>137.9</v>
      </c>
    </row>
    <row r="591" spans="1:11">
      <c r="A591">
        <v>31306</v>
      </c>
      <c r="B591" t="s">
        <v>166</v>
      </c>
      <c r="C591">
        <v>54.13</v>
      </c>
      <c r="D591">
        <v>-5.08</v>
      </c>
      <c r="E591">
        <v>3.4489999999999997E-5</v>
      </c>
      <c r="F591">
        <v>54.37</v>
      </c>
      <c r="G591">
        <v>1.184E-4</v>
      </c>
      <c r="H591">
        <v>-9.1669999999999995E-5</v>
      </c>
      <c r="I591">
        <v>2.1900000000000001E-4</v>
      </c>
      <c r="J591">
        <v>2.653E-4</v>
      </c>
      <c r="K591">
        <v>54.37</v>
      </c>
    </row>
    <row r="592" spans="1:11">
      <c r="A592">
        <v>31306</v>
      </c>
      <c r="B592" t="s">
        <v>167</v>
      </c>
      <c r="C592">
        <v>54.14</v>
      </c>
      <c r="D592">
        <v>-5.0789999999999997</v>
      </c>
      <c r="E592">
        <v>-5.4120000000000011E-8</v>
      </c>
      <c r="F592">
        <v>54.38</v>
      </c>
      <c r="G592">
        <v>6.3E-5</v>
      </c>
      <c r="H592">
        <v>1.5809999999999999E-4</v>
      </c>
      <c r="I592">
        <v>-2.498E-4</v>
      </c>
      <c r="J592">
        <v>3.0229999999999998E-4</v>
      </c>
      <c r="K592">
        <v>54.38</v>
      </c>
    </row>
    <row r="593" spans="1:11">
      <c r="A593">
        <v>31306</v>
      </c>
      <c r="B593" t="s">
        <v>168</v>
      </c>
      <c r="C593">
        <v>137.69999999999999</v>
      </c>
      <c r="D593">
        <v>-12.67</v>
      </c>
      <c r="E593">
        <v>2.5760000000000001E-5</v>
      </c>
      <c r="F593">
        <v>138.30000000000001</v>
      </c>
      <c r="G593">
        <v>2.6860000000000002E-4</v>
      </c>
      <c r="H593">
        <v>-6.1660000000000003E-5</v>
      </c>
      <c r="I593">
        <v>1.7039999999999999E-4</v>
      </c>
      <c r="J593">
        <v>3.2400000000000001E-4</v>
      </c>
      <c r="K593">
        <v>138.30000000000001</v>
      </c>
    </row>
    <row r="594" spans="1:11">
      <c r="A594">
        <v>31306</v>
      </c>
      <c r="B594" t="s">
        <v>169</v>
      </c>
      <c r="C594">
        <v>137.69999999999999</v>
      </c>
      <c r="D594">
        <v>-12.67</v>
      </c>
      <c r="E594">
        <v>-1.4329999999999999E-7</v>
      </c>
      <c r="F594">
        <v>138.30000000000001</v>
      </c>
      <c r="G594">
        <v>2.2709999999999999E-4</v>
      </c>
      <c r="H594">
        <v>1.2569999999999999E-4</v>
      </c>
      <c r="I594">
        <v>-1.8120000000000001E-4</v>
      </c>
      <c r="J594">
        <v>3.165E-4</v>
      </c>
      <c r="K594">
        <v>138.30000000000001</v>
      </c>
    </row>
    <row r="595" spans="1:11">
      <c r="A595">
        <v>31306</v>
      </c>
      <c r="B595" t="s">
        <v>170</v>
      </c>
      <c r="C595">
        <v>89.63</v>
      </c>
      <c r="D595">
        <v>-1.986</v>
      </c>
      <c r="E595">
        <v>3.523E-5</v>
      </c>
      <c r="F595">
        <v>89.65</v>
      </c>
      <c r="G595">
        <v>1.2800000000000001E-3</v>
      </c>
      <c r="H595">
        <v>-3.681E-4</v>
      </c>
      <c r="I595">
        <v>4.3069999999999999E-5</v>
      </c>
      <c r="J595">
        <v>1.3320000000000001E-3</v>
      </c>
      <c r="K595">
        <v>89.65</v>
      </c>
    </row>
    <row r="596" spans="1:11">
      <c r="A596">
        <v>31306</v>
      </c>
      <c r="B596" t="s">
        <v>171</v>
      </c>
      <c r="C596">
        <v>89.63</v>
      </c>
      <c r="D596">
        <v>-1.9850000000000001</v>
      </c>
      <c r="E596">
        <v>6.8059999999999999E-7</v>
      </c>
      <c r="F596">
        <v>89.66</v>
      </c>
      <c r="G596">
        <v>1.1820000000000001E-3</v>
      </c>
      <c r="H596">
        <v>-1.204E-4</v>
      </c>
      <c r="I596">
        <v>-4.4410000000000001E-4</v>
      </c>
      <c r="J596">
        <v>1.268E-3</v>
      </c>
      <c r="K596">
        <v>89.66</v>
      </c>
    </row>
    <row r="597" spans="1:11">
      <c r="A597">
        <v>31306</v>
      </c>
      <c r="B597" t="s">
        <v>172</v>
      </c>
      <c r="C597">
        <v>164.1</v>
      </c>
      <c r="D597">
        <v>-10.34</v>
      </c>
      <c r="E597">
        <v>2.633E-5</v>
      </c>
      <c r="F597">
        <v>164.4</v>
      </c>
      <c r="G597">
        <v>1.1410000000000001E-3</v>
      </c>
      <c r="H597">
        <v>-2.3169999999999999E-4</v>
      </c>
      <c r="I597">
        <v>3.756E-5</v>
      </c>
      <c r="J597">
        <v>1.165E-3</v>
      </c>
      <c r="K597">
        <v>164.4</v>
      </c>
    </row>
    <row r="598" spans="1:11">
      <c r="A598">
        <v>31306</v>
      </c>
      <c r="B598" t="s">
        <v>173</v>
      </c>
      <c r="C598">
        <v>164.1</v>
      </c>
      <c r="D598">
        <v>-10.34</v>
      </c>
      <c r="E598">
        <v>4.1100000000000001E-7</v>
      </c>
      <c r="F598">
        <v>164.4</v>
      </c>
      <c r="G598">
        <v>1.0679999999999999E-3</v>
      </c>
      <c r="H598">
        <v>-4.5909999999999999E-5</v>
      </c>
      <c r="I598">
        <v>-3.278E-4</v>
      </c>
      <c r="J598">
        <v>1.1180000000000001E-3</v>
      </c>
      <c r="K598">
        <v>164.4</v>
      </c>
    </row>
    <row r="599" spans="1:11">
      <c r="A599">
        <v>31306</v>
      </c>
      <c r="B599" t="s">
        <v>174</v>
      </c>
      <c r="C599">
        <v>-179.3</v>
      </c>
      <c r="D599">
        <v>16.399999999999999</v>
      </c>
      <c r="E599">
        <v>1.8409999999999999E-7</v>
      </c>
      <c r="F599">
        <v>180.1</v>
      </c>
      <c r="G599">
        <v>-3.3540000000000002E-4</v>
      </c>
      <c r="H599">
        <v>-8.2239999999999999E-5</v>
      </c>
      <c r="I599">
        <v>-9.7379999999999989E-6</v>
      </c>
      <c r="J599">
        <v>3.455E-4</v>
      </c>
      <c r="K599">
        <v>180.1</v>
      </c>
    </row>
    <row r="600" spans="1:11">
      <c r="A600">
        <v>31306</v>
      </c>
      <c r="B600" t="s">
        <v>175</v>
      </c>
      <c r="C600">
        <v>166.6</v>
      </c>
      <c r="D600">
        <v>-15.23</v>
      </c>
      <c r="E600">
        <v>-1.7109999999999999E-7</v>
      </c>
      <c r="F600">
        <v>167.3</v>
      </c>
      <c r="G600">
        <v>3.1159999999999998E-4</v>
      </c>
      <c r="H600">
        <v>7.6420000000000004E-5</v>
      </c>
      <c r="I600">
        <v>9.0479999999999988E-6</v>
      </c>
      <c r="J600">
        <v>3.21E-4</v>
      </c>
      <c r="K600">
        <v>167.3</v>
      </c>
    </row>
    <row r="601" spans="1:11">
      <c r="A601">
        <v>31306</v>
      </c>
      <c r="B601" t="s">
        <v>176</v>
      </c>
      <c r="C601">
        <v>-13.82</v>
      </c>
      <c r="D601">
        <v>-1.2390000000000001</v>
      </c>
      <c r="E601">
        <v>-2.6650000000000001E-7</v>
      </c>
      <c r="F601">
        <v>13.88</v>
      </c>
      <c r="G601">
        <v>-4.5550000000000001E-4</v>
      </c>
      <c r="H601">
        <v>5.4320000000000002E-5</v>
      </c>
      <c r="I601">
        <v>7.3670000000000004E-5</v>
      </c>
      <c r="J601">
        <v>4.6460000000000002E-4</v>
      </c>
      <c r="K601">
        <v>13.88</v>
      </c>
    </row>
    <row r="602" spans="1:11">
      <c r="A602">
        <v>31306</v>
      </c>
      <c r="B602" t="s">
        <v>177</v>
      </c>
      <c r="C602">
        <v>34.549999999999997</v>
      </c>
      <c r="D602">
        <v>3.0979999999999999</v>
      </c>
      <c r="E602">
        <v>6.6620000000000008E-7</v>
      </c>
      <c r="F602">
        <v>34.69</v>
      </c>
      <c r="G602">
        <v>1.139E-3</v>
      </c>
      <c r="H602">
        <v>-1.3579999999999999E-4</v>
      </c>
      <c r="I602">
        <v>-1.8420000000000001E-4</v>
      </c>
      <c r="J602">
        <v>1.1620000000000001E-3</v>
      </c>
      <c r="K602">
        <v>34.69</v>
      </c>
    </row>
    <row r="603" spans="1:11">
      <c r="A603">
        <v>31306</v>
      </c>
      <c r="B603" t="s">
        <v>178</v>
      </c>
      <c r="C603">
        <v>-1.8280000000000001</v>
      </c>
      <c r="D603">
        <v>2.8639999999999999E-2</v>
      </c>
      <c r="E603">
        <v>-2.3519999999999999E-7</v>
      </c>
      <c r="F603">
        <v>1.8280000000000001</v>
      </c>
      <c r="G603">
        <v>1.272E-5</v>
      </c>
      <c r="H603">
        <v>2.5329999999999998E-4</v>
      </c>
      <c r="I603">
        <v>-6.3739999999999986E-6</v>
      </c>
      <c r="J603">
        <v>2.5369999999999999E-4</v>
      </c>
      <c r="K603">
        <v>1.8280000000000001</v>
      </c>
    </row>
    <row r="604" spans="1:11">
      <c r="A604">
        <v>31306</v>
      </c>
      <c r="B604" t="s">
        <v>179</v>
      </c>
      <c r="C604">
        <v>1.8280000000000001</v>
      </c>
      <c r="D604">
        <v>-2.8639999999999999E-2</v>
      </c>
      <c r="E604">
        <v>2.3519999999999999E-7</v>
      </c>
      <c r="F604">
        <v>1.8280000000000001</v>
      </c>
      <c r="G604">
        <v>-1.272E-5</v>
      </c>
      <c r="H604">
        <v>-2.5329999999999998E-4</v>
      </c>
      <c r="I604">
        <v>6.3739999999999986E-6</v>
      </c>
      <c r="J604">
        <v>2.5369999999999999E-4</v>
      </c>
      <c r="K604">
        <v>1.8280000000000001</v>
      </c>
    </row>
    <row r="605" spans="1:11">
      <c r="A605">
        <v>31306</v>
      </c>
      <c r="B605" t="s">
        <v>180</v>
      </c>
      <c r="C605">
        <v>1.0820000000000001</v>
      </c>
      <c r="D605">
        <v>-4.5409999999999999E-3</v>
      </c>
      <c r="E605">
        <v>7.7460000000000007E-8</v>
      </c>
      <c r="F605">
        <v>1.0820000000000001</v>
      </c>
      <c r="G605">
        <v>2.1670000000000001E-5</v>
      </c>
      <c r="H605">
        <v>-1.583E-4</v>
      </c>
      <c r="I605">
        <v>8.6489999999999997E-6</v>
      </c>
      <c r="J605">
        <v>1.6000000000000001E-4</v>
      </c>
      <c r="K605">
        <v>1.0820000000000001</v>
      </c>
    </row>
    <row r="606" spans="1:11">
      <c r="A606">
        <v>31306</v>
      </c>
      <c r="B606" t="s">
        <v>181</v>
      </c>
      <c r="C606">
        <v>-1.0820000000000001</v>
      </c>
      <c r="D606">
        <v>4.5409999999999999E-3</v>
      </c>
      <c r="E606">
        <v>-7.7460000000000007E-8</v>
      </c>
      <c r="F606">
        <v>1.0820000000000001</v>
      </c>
      <c r="G606">
        <v>-2.1670000000000001E-5</v>
      </c>
      <c r="H606">
        <v>1.583E-4</v>
      </c>
      <c r="I606">
        <v>-8.6489999999999997E-6</v>
      </c>
      <c r="J606">
        <v>1.6000000000000001E-4</v>
      </c>
      <c r="K606">
        <v>1.0820000000000001</v>
      </c>
    </row>
    <row r="607" spans="1:11">
      <c r="A607">
        <v>31306</v>
      </c>
      <c r="B607" t="s">
        <v>182</v>
      </c>
      <c r="C607">
        <v>1.0820000000000001</v>
      </c>
      <c r="D607">
        <v>-3.9410000000000001E-3</v>
      </c>
      <c r="E607">
        <v>6.6950000000000001E-8</v>
      </c>
      <c r="F607">
        <v>1.0820000000000001</v>
      </c>
      <c r="G607">
        <v>-2.0579999999999999E-5</v>
      </c>
      <c r="H607">
        <v>-1.604E-4</v>
      </c>
      <c r="I607">
        <v>-9.7000000000000003E-6</v>
      </c>
      <c r="J607">
        <v>1.6200000000000001E-4</v>
      </c>
      <c r="K607">
        <v>1.0820000000000001</v>
      </c>
    </row>
    <row r="608" spans="1:11">
      <c r="A608">
        <v>31306</v>
      </c>
      <c r="B608" t="s">
        <v>183</v>
      </c>
      <c r="C608">
        <v>-1.0820000000000001</v>
      </c>
      <c r="D608">
        <v>3.9410000000000001E-3</v>
      </c>
      <c r="E608">
        <v>-6.6950000000000001E-8</v>
      </c>
      <c r="F608">
        <v>1.0820000000000001</v>
      </c>
      <c r="G608">
        <v>2.0579999999999999E-5</v>
      </c>
      <c r="H608">
        <v>1.604E-4</v>
      </c>
      <c r="I608">
        <v>9.7000000000000003E-6</v>
      </c>
      <c r="J608">
        <v>1.6200000000000001E-4</v>
      </c>
      <c r="K608">
        <v>1.0820000000000001</v>
      </c>
    </row>
    <row r="609" spans="1:11">
      <c r="A609">
        <v>31306</v>
      </c>
      <c r="B609" t="s">
        <v>184</v>
      </c>
      <c r="C609">
        <v>-0.38669999999999999</v>
      </c>
      <c r="D609">
        <v>2.2910000000000001E-3</v>
      </c>
      <c r="E609">
        <v>4.4239999999999996E-9</v>
      </c>
      <c r="F609">
        <v>0.38669999999999999</v>
      </c>
      <c r="G609">
        <v>1.8139999999999999E-6</v>
      </c>
      <c r="H609">
        <v>5.0609999999999998E-5</v>
      </c>
      <c r="I609">
        <v>-1.209E-6</v>
      </c>
      <c r="J609">
        <v>5.0649999999999998E-5</v>
      </c>
      <c r="K609">
        <v>0.38669999999999999</v>
      </c>
    </row>
    <row r="610" spans="1:11">
      <c r="A610">
        <v>31306</v>
      </c>
      <c r="B610" t="s">
        <v>185</v>
      </c>
      <c r="C610">
        <v>0.38669999999999999</v>
      </c>
      <c r="D610">
        <v>-2.2910000000000001E-3</v>
      </c>
      <c r="E610">
        <v>-4.4239999999999996E-9</v>
      </c>
      <c r="F610">
        <v>0.38669999999999999</v>
      </c>
      <c r="G610">
        <v>-1.8139999999999999E-6</v>
      </c>
      <c r="H610">
        <v>-5.0609999999999998E-5</v>
      </c>
      <c r="I610">
        <v>1.209E-6</v>
      </c>
      <c r="J610">
        <v>5.0649999999999998E-5</v>
      </c>
      <c r="K610">
        <v>0.38669999999999999</v>
      </c>
    </row>
    <row r="611" spans="1:11">
      <c r="A611">
        <v>31306</v>
      </c>
      <c r="B611" t="s">
        <v>186</v>
      </c>
      <c r="C611">
        <v>9.1199999999999992</v>
      </c>
      <c r="D611">
        <v>-0.88129999999999997</v>
      </c>
      <c r="E611">
        <v>3.4610000000000002E-5</v>
      </c>
      <c r="F611">
        <v>9.1620000000000008</v>
      </c>
      <c r="G611">
        <v>5.4769999999999999E-5</v>
      </c>
      <c r="H611">
        <v>-2.5339999999999998E-4</v>
      </c>
      <c r="I611">
        <v>2.2469999999999999E-4</v>
      </c>
      <c r="J611">
        <v>3.4309999999999999E-4</v>
      </c>
      <c r="K611">
        <v>9.1620000000000008</v>
      </c>
    </row>
    <row r="612" spans="1:11">
      <c r="A612">
        <v>31306</v>
      </c>
      <c r="B612" t="s">
        <v>187</v>
      </c>
      <c r="C612">
        <v>9.1270000000000007</v>
      </c>
      <c r="D612">
        <v>-0.88019999999999998</v>
      </c>
      <c r="E612">
        <v>6.1550000000000005E-8</v>
      </c>
      <c r="F612">
        <v>9.1690000000000005</v>
      </c>
      <c r="G612">
        <v>-4.2910000000000001E-5</v>
      </c>
      <c r="H612">
        <v>-5.699E-6</v>
      </c>
      <c r="I612">
        <v>-2.6239999999999998E-4</v>
      </c>
      <c r="J612">
        <v>2.6600000000000001E-4</v>
      </c>
      <c r="K612">
        <v>9.1690000000000005</v>
      </c>
    </row>
    <row r="613" spans="1:11">
      <c r="A613">
        <v>31306</v>
      </c>
      <c r="B613" t="s">
        <v>188</v>
      </c>
      <c r="C613">
        <v>-6.49</v>
      </c>
      <c r="D613">
        <v>2.545E-2</v>
      </c>
      <c r="E613">
        <v>-4.3319999999999999E-7</v>
      </c>
      <c r="F613">
        <v>6.49</v>
      </c>
      <c r="G613">
        <v>-3.252E-6</v>
      </c>
      <c r="H613">
        <v>9.5629999999999988E-4</v>
      </c>
      <c r="I613">
        <v>3.1530000000000001E-6</v>
      </c>
      <c r="J613">
        <v>9.5629999999999988E-4</v>
      </c>
      <c r="K613">
        <v>6.49</v>
      </c>
    </row>
    <row r="614" spans="1:11">
      <c r="A614">
        <v>31306</v>
      </c>
      <c r="B614" t="s">
        <v>189</v>
      </c>
      <c r="C614">
        <v>6.49</v>
      </c>
      <c r="D614">
        <v>-2.545E-2</v>
      </c>
      <c r="E614">
        <v>4.3319999999999999E-7</v>
      </c>
      <c r="F614">
        <v>6.49</v>
      </c>
      <c r="G614">
        <v>3.252E-6</v>
      </c>
      <c r="H614">
        <v>-9.5629999999999988E-4</v>
      </c>
      <c r="I614">
        <v>-3.1530000000000001E-6</v>
      </c>
      <c r="J614">
        <v>9.5629999999999988E-4</v>
      </c>
      <c r="K614">
        <v>6.49</v>
      </c>
    </row>
    <row r="615" spans="1:11">
      <c r="A615">
        <v>31306</v>
      </c>
      <c r="B615" t="s">
        <v>190</v>
      </c>
      <c r="C615">
        <v>-74.75</v>
      </c>
      <c r="D615">
        <v>4.4710000000000001</v>
      </c>
      <c r="E615">
        <v>3.3099999999999999E-8</v>
      </c>
      <c r="F615">
        <v>74.88</v>
      </c>
      <c r="G615">
        <v>-5.8560000000000003E-4</v>
      </c>
      <c r="H615">
        <v>-2.2780000000000001E-4</v>
      </c>
      <c r="I615">
        <v>7.6630000000000003E-5</v>
      </c>
      <c r="J615">
        <v>6.3299999999999999E-4</v>
      </c>
      <c r="K615">
        <v>74.88</v>
      </c>
    </row>
    <row r="616" spans="1:11">
      <c r="A616">
        <v>31306</v>
      </c>
      <c r="B616" t="s">
        <v>191</v>
      </c>
      <c r="C616">
        <v>91.03</v>
      </c>
      <c r="D616">
        <v>-2.206</v>
      </c>
      <c r="E616">
        <v>3.7119999999999999E-7</v>
      </c>
      <c r="F616">
        <v>91.06</v>
      </c>
      <c r="G616">
        <v>1.261E-3</v>
      </c>
      <c r="H616">
        <v>1.4430000000000001E-4</v>
      </c>
      <c r="I616">
        <v>-1.874E-4</v>
      </c>
      <c r="J616">
        <v>1.2830000000000001E-3</v>
      </c>
      <c r="K616">
        <v>91.06</v>
      </c>
    </row>
    <row r="617" spans="1:11">
      <c r="A617">
        <v>31306</v>
      </c>
      <c r="B617" t="s">
        <v>192</v>
      </c>
      <c r="C617">
        <v>-188.3</v>
      </c>
      <c r="D617">
        <v>15.45</v>
      </c>
      <c r="E617">
        <v>1.606E-7</v>
      </c>
      <c r="F617">
        <v>188.9</v>
      </c>
      <c r="G617">
        <v>-6.866000000000001E-4</v>
      </c>
      <c r="H617">
        <v>-2.3149999999999999E-4</v>
      </c>
      <c r="I617">
        <v>5.0290000000000001E-5</v>
      </c>
      <c r="J617">
        <v>7.2630000000000004E-4</v>
      </c>
      <c r="K617">
        <v>188.9</v>
      </c>
    </row>
    <row r="618" spans="1:11">
      <c r="A618">
        <v>31306</v>
      </c>
      <c r="B618" t="s">
        <v>193</v>
      </c>
      <c r="C618">
        <v>191.1</v>
      </c>
      <c r="D618">
        <v>-12.89</v>
      </c>
      <c r="E618">
        <v>1.5230000000000001E-7</v>
      </c>
      <c r="F618">
        <v>191.6</v>
      </c>
      <c r="G618">
        <v>1.175E-3</v>
      </c>
      <c r="H618">
        <v>1.6459999999999999E-4</v>
      </c>
      <c r="I618">
        <v>-1.339E-4</v>
      </c>
      <c r="J618">
        <v>1.194E-3</v>
      </c>
      <c r="K618">
        <v>191.6</v>
      </c>
    </row>
    <row r="619" spans="1:11">
      <c r="A619">
        <v>31306</v>
      </c>
      <c r="B619" t="s">
        <v>194</v>
      </c>
      <c r="C619">
        <v>-74.89</v>
      </c>
      <c r="D619">
        <v>4.4720000000000004</v>
      </c>
      <c r="E619">
        <v>3.4650000000000003E-8</v>
      </c>
      <c r="F619">
        <v>75.02</v>
      </c>
      <c r="G619">
        <v>-5.8500000000000002E-4</v>
      </c>
      <c r="H619">
        <v>-2.1010000000000001E-4</v>
      </c>
      <c r="I619">
        <v>7.6210000000000004E-5</v>
      </c>
      <c r="J619">
        <v>6.2620000000000004E-4</v>
      </c>
      <c r="K619">
        <v>75.02</v>
      </c>
    </row>
    <row r="620" spans="1:11">
      <c r="A620">
        <v>31306</v>
      </c>
      <c r="B620" t="s">
        <v>195</v>
      </c>
      <c r="C620">
        <v>91.17</v>
      </c>
      <c r="D620">
        <v>-2.206</v>
      </c>
      <c r="E620">
        <v>3.6969999999999998E-7</v>
      </c>
      <c r="F620">
        <v>91.2</v>
      </c>
      <c r="G620">
        <v>1.2600000000000001E-3</v>
      </c>
      <c r="H620">
        <v>1.2659999999999999E-4</v>
      </c>
      <c r="I620">
        <v>-1.8699999999999999E-4</v>
      </c>
      <c r="J620">
        <v>1.2800000000000001E-3</v>
      </c>
      <c r="K620">
        <v>91.2</v>
      </c>
    </row>
    <row r="621" spans="1:11">
      <c r="A621">
        <v>31306</v>
      </c>
      <c r="B621" t="s">
        <v>196</v>
      </c>
      <c r="C621">
        <v>-188.7</v>
      </c>
      <c r="D621">
        <v>15.45</v>
      </c>
      <c r="E621">
        <v>1.6500000000000001E-7</v>
      </c>
      <c r="F621">
        <v>189.3</v>
      </c>
      <c r="G621">
        <v>-6.8479999999999995E-4</v>
      </c>
      <c r="H621">
        <v>-1.8090000000000001E-4</v>
      </c>
      <c r="I621">
        <v>4.9079999999999998E-5</v>
      </c>
      <c r="J621">
        <v>7.0999999999999991E-4</v>
      </c>
      <c r="K621">
        <v>189.3</v>
      </c>
    </row>
    <row r="622" spans="1:11">
      <c r="A622">
        <v>31306</v>
      </c>
      <c r="B622" t="s">
        <v>197</v>
      </c>
      <c r="C622">
        <v>191.5</v>
      </c>
      <c r="D622">
        <v>-12.89</v>
      </c>
      <c r="E622">
        <v>1.4780000000000001E-7</v>
      </c>
      <c r="F622">
        <v>192</v>
      </c>
      <c r="G622">
        <v>1.173E-3</v>
      </c>
      <c r="H622">
        <v>1.139E-4</v>
      </c>
      <c r="I622">
        <v>-1.326E-4</v>
      </c>
      <c r="J622">
        <v>1.186E-3</v>
      </c>
      <c r="K622">
        <v>192</v>
      </c>
    </row>
    <row r="623" spans="1:11">
      <c r="A623">
        <v>31306</v>
      </c>
      <c r="B623" t="s">
        <v>198</v>
      </c>
      <c r="C623">
        <v>-72.61</v>
      </c>
      <c r="D623">
        <v>4.4630000000000001</v>
      </c>
      <c r="E623">
        <v>1.8629999999999999E-7</v>
      </c>
      <c r="F623">
        <v>72.75</v>
      </c>
      <c r="G623">
        <v>-5.8389999999999994E-4</v>
      </c>
      <c r="H623">
        <v>-5.4479999999999991E-4</v>
      </c>
      <c r="I623">
        <v>7.5110000000000004E-5</v>
      </c>
      <c r="J623">
        <v>8.0210000000000004E-4</v>
      </c>
      <c r="K623">
        <v>72.75</v>
      </c>
    </row>
    <row r="624" spans="1:11">
      <c r="A624">
        <v>31306</v>
      </c>
      <c r="B624" t="s">
        <v>199</v>
      </c>
      <c r="C624">
        <v>88.9</v>
      </c>
      <c r="D624">
        <v>-2.198</v>
      </c>
      <c r="E624">
        <v>2.1799999999999999E-7</v>
      </c>
      <c r="F624">
        <v>88.92</v>
      </c>
      <c r="G624">
        <v>1.2589999999999999E-3</v>
      </c>
      <c r="H624">
        <v>4.6129999999999999E-4</v>
      </c>
      <c r="I624">
        <v>-1.8579999999999999E-4</v>
      </c>
      <c r="J624">
        <v>1.353E-3</v>
      </c>
      <c r="K624">
        <v>88.92</v>
      </c>
    </row>
    <row r="625" spans="1:11">
      <c r="A625">
        <v>31306</v>
      </c>
      <c r="B625" t="s">
        <v>200</v>
      </c>
      <c r="C625">
        <v>-72.48</v>
      </c>
      <c r="D625">
        <v>4.4619999999999997</v>
      </c>
      <c r="E625">
        <v>1.8470000000000001E-7</v>
      </c>
      <c r="F625">
        <v>72.62</v>
      </c>
      <c r="G625">
        <v>-5.8449999999999995E-4</v>
      </c>
      <c r="H625">
        <v>-5.6249999999999996E-4</v>
      </c>
      <c r="I625">
        <v>7.5530000000000004E-5</v>
      </c>
      <c r="J625">
        <v>8.1470000000000002E-4</v>
      </c>
      <c r="K625">
        <v>72.62</v>
      </c>
    </row>
    <row r="626" spans="1:11">
      <c r="A626">
        <v>31306</v>
      </c>
      <c r="B626" t="s">
        <v>201</v>
      </c>
      <c r="C626">
        <v>88.76</v>
      </c>
      <c r="D626">
        <v>-2.1970000000000001</v>
      </c>
      <c r="E626">
        <v>2.1960000000000001E-7</v>
      </c>
      <c r="F626">
        <v>88.79</v>
      </c>
      <c r="G626">
        <v>1.2589999999999999E-3</v>
      </c>
      <c r="H626">
        <v>4.7899999999999999E-4</v>
      </c>
      <c r="I626">
        <v>-1.863E-4</v>
      </c>
      <c r="J626">
        <v>1.3600000000000001E-3</v>
      </c>
      <c r="K626">
        <v>88.79</v>
      </c>
    </row>
    <row r="627" spans="1:11">
      <c r="A627">
        <v>31306</v>
      </c>
      <c r="B627" t="s">
        <v>202</v>
      </c>
      <c r="C627">
        <v>-182.2</v>
      </c>
      <c r="D627">
        <v>15.42</v>
      </c>
      <c r="E627">
        <v>5.9829999999999995E-7</v>
      </c>
      <c r="F627">
        <v>182.9</v>
      </c>
      <c r="G627">
        <v>-6.8150000000000003E-4</v>
      </c>
      <c r="H627">
        <v>-1.137E-3</v>
      </c>
      <c r="I627">
        <v>4.5930000000000002E-5</v>
      </c>
      <c r="J627">
        <v>1.3270000000000001E-3</v>
      </c>
      <c r="K627">
        <v>182.9</v>
      </c>
    </row>
    <row r="628" spans="1:11">
      <c r="A628">
        <v>31306</v>
      </c>
      <c r="B628" t="s">
        <v>203</v>
      </c>
      <c r="C628">
        <v>185</v>
      </c>
      <c r="D628">
        <v>-12.87</v>
      </c>
      <c r="E628">
        <v>-2.854E-7</v>
      </c>
      <c r="F628">
        <v>185.5</v>
      </c>
      <c r="G628">
        <v>1.17E-3</v>
      </c>
      <c r="H628">
        <v>1.07E-3</v>
      </c>
      <c r="I628">
        <v>-1.295E-4</v>
      </c>
      <c r="J628">
        <v>1.591E-3</v>
      </c>
      <c r="K628">
        <v>185.5</v>
      </c>
    </row>
    <row r="629" spans="1:11">
      <c r="A629">
        <v>31306</v>
      </c>
      <c r="B629" t="s">
        <v>204</v>
      </c>
      <c r="C629">
        <v>-181.8</v>
      </c>
      <c r="D629">
        <v>15.42</v>
      </c>
      <c r="E629">
        <v>5.9380000000000004E-7</v>
      </c>
      <c r="F629">
        <v>182.5</v>
      </c>
      <c r="G629">
        <v>-6.8329999999999997E-4</v>
      </c>
      <c r="H629">
        <v>-1.188E-3</v>
      </c>
      <c r="I629">
        <v>4.7139999999999999E-5</v>
      </c>
      <c r="J629">
        <v>1.371E-3</v>
      </c>
      <c r="K629">
        <v>182.5</v>
      </c>
    </row>
    <row r="630" spans="1:11">
      <c r="A630">
        <v>31306</v>
      </c>
      <c r="B630" t="s">
        <v>205</v>
      </c>
      <c r="C630">
        <v>184.7</v>
      </c>
      <c r="D630">
        <v>-12.86</v>
      </c>
      <c r="E630">
        <v>-2.8099999999999999E-7</v>
      </c>
      <c r="F630">
        <v>185.1</v>
      </c>
      <c r="G630">
        <v>1.1720000000000001E-3</v>
      </c>
      <c r="H630">
        <v>1.121E-3</v>
      </c>
      <c r="I630">
        <v>-1.3070000000000001E-4</v>
      </c>
      <c r="J630">
        <v>1.627E-3</v>
      </c>
      <c r="K630">
        <v>185.1</v>
      </c>
    </row>
    <row r="631" spans="1:11">
      <c r="A631">
        <v>31306</v>
      </c>
      <c r="B631" t="s">
        <v>206</v>
      </c>
      <c r="C631">
        <v>66.349999999999994</v>
      </c>
      <c r="D631">
        <v>-6.2089999999999996</v>
      </c>
      <c r="E631">
        <v>3.4480000000000002E-5</v>
      </c>
      <c r="F631">
        <v>66.64</v>
      </c>
      <c r="G631">
        <v>1.4219999999999999E-4</v>
      </c>
      <c r="H631">
        <v>-6.8289999999999998E-5</v>
      </c>
      <c r="I631">
        <v>2.1929999999999999E-4</v>
      </c>
      <c r="J631">
        <v>2.7010000000000001E-4</v>
      </c>
      <c r="K631">
        <v>66.64</v>
      </c>
    </row>
    <row r="632" spans="1:11">
      <c r="A632">
        <v>31306</v>
      </c>
      <c r="B632" t="s">
        <v>207</v>
      </c>
      <c r="C632">
        <v>66.36</v>
      </c>
      <c r="D632">
        <v>-6.2079999999999993</v>
      </c>
      <c r="E632">
        <v>-6.5260000000000003E-8</v>
      </c>
      <c r="F632">
        <v>66.650000000000006</v>
      </c>
      <c r="G632">
        <v>8.6749999999999994E-5</v>
      </c>
      <c r="H632">
        <v>1.8149999999999999E-4</v>
      </c>
      <c r="I632">
        <v>-2.496E-4</v>
      </c>
      <c r="J632">
        <v>3.2049999999999998E-4</v>
      </c>
      <c r="K632">
        <v>66.650000000000006</v>
      </c>
    </row>
    <row r="633" spans="1:11">
      <c r="A633">
        <v>31306</v>
      </c>
      <c r="B633" t="s">
        <v>208</v>
      </c>
      <c r="C633">
        <v>172.6</v>
      </c>
      <c r="D633">
        <v>-15.89</v>
      </c>
      <c r="E633">
        <v>2.5729999999999999E-5</v>
      </c>
      <c r="F633">
        <v>173.4</v>
      </c>
      <c r="G633">
        <v>3.3649999999999999E-4</v>
      </c>
      <c r="H633">
        <v>5.1399999999999999E-6</v>
      </c>
      <c r="I633">
        <v>1.7110000000000001E-4</v>
      </c>
      <c r="J633">
        <v>3.7750000000000001E-4</v>
      </c>
      <c r="K633">
        <v>173.4</v>
      </c>
    </row>
    <row r="634" spans="1:11">
      <c r="A634">
        <v>31306</v>
      </c>
      <c r="B634" t="s">
        <v>209</v>
      </c>
      <c r="C634">
        <v>172.6</v>
      </c>
      <c r="D634">
        <v>-15.89</v>
      </c>
      <c r="E634">
        <v>-1.751E-7</v>
      </c>
      <c r="F634">
        <v>173.4</v>
      </c>
      <c r="G634">
        <v>2.9490000000000001E-4</v>
      </c>
      <c r="H634">
        <v>1.9249999999999999E-4</v>
      </c>
      <c r="I634">
        <v>-1.805E-4</v>
      </c>
      <c r="J634">
        <v>3.9570000000000002E-4</v>
      </c>
      <c r="K634">
        <v>173.4</v>
      </c>
    </row>
    <row r="635" spans="1:11">
      <c r="A635">
        <v>31306</v>
      </c>
      <c r="B635" t="s">
        <v>210</v>
      </c>
      <c r="C635">
        <v>66.48</v>
      </c>
      <c r="D635">
        <v>-6.2089999999999996</v>
      </c>
      <c r="E635">
        <v>3.447E-5</v>
      </c>
      <c r="F635">
        <v>66.77</v>
      </c>
      <c r="G635">
        <v>1.415E-4</v>
      </c>
      <c r="H635">
        <v>-8.6000000000000003E-5</v>
      </c>
      <c r="I635">
        <v>2.197E-4</v>
      </c>
      <c r="J635">
        <v>2.7510000000000002E-4</v>
      </c>
      <c r="K635">
        <v>66.77</v>
      </c>
    </row>
    <row r="636" spans="1:11">
      <c r="A636">
        <v>31306</v>
      </c>
      <c r="B636" t="s">
        <v>211</v>
      </c>
      <c r="C636">
        <v>66.489999999999995</v>
      </c>
      <c r="D636">
        <v>-6.2089999999999996</v>
      </c>
      <c r="E636">
        <v>-6.6810000000000001E-8</v>
      </c>
      <c r="F636">
        <v>66.78</v>
      </c>
      <c r="G636">
        <v>8.6110000000000001E-5</v>
      </c>
      <c r="H636">
        <v>1.638E-4</v>
      </c>
      <c r="I636">
        <v>-2.4909999999999998E-4</v>
      </c>
      <c r="J636">
        <v>3.1030000000000001E-4</v>
      </c>
      <c r="K636">
        <v>66.78</v>
      </c>
    </row>
    <row r="637" spans="1:11">
      <c r="A637">
        <v>31306</v>
      </c>
      <c r="B637" t="s">
        <v>212</v>
      </c>
      <c r="C637">
        <v>173</v>
      </c>
      <c r="D637">
        <v>-15.89</v>
      </c>
      <c r="E637">
        <v>2.5729999999999999E-5</v>
      </c>
      <c r="F637">
        <v>173.7</v>
      </c>
      <c r="G637">
        <v>3.347E-4</v>
      </c>
      <c r="H637">
        <v>-4.5469999999999997E-5</v>
      </c>
      <c r="I637">
        <v>1.7229999999999999E-4</v>
      </c>
      <c r="J637">
        <v>3.792E-4</v>
      </c>
      <c r="K637">
        <v>173.7</v>
      </c>
    </row>
    <row r="638" spans="1:11">
      <c r="A638">
        <v>31306</v>
      </c>
      <c r="B638" t="s">
        <v>213</v>
      </c>
      <c r="C638">
        <v>173</v>
      </c>
      <c r="D638">
        <v>-15.89</v>
      </c>
      <c r="E638">
        <v>-1.7950000000000001E-7</v>
      </c>
      <c r="F638">
        <v>173.8</v>
      </c>
      <c r="G638">
        <v>2.9310000000000002E-4</v>
      </c>
      <c r="H638">
        <v>1.4190000000000001E-4</v>
      </c>
      <c r="I638">
        <v>-1.7929999999999999E-4</v>
      </c>
      <c r="J638">
        <v>3.7169999999999998E-4</v>
      </c>
      <c r="K638">
        <v>173.8</v>
      </c>
    </row>
    <row r="639" spans="1:11">
      <c r="A639">
        <v>31306</v>
      </c>
      <c r="B639" t="s">
        <v>214</v>
      </c>
      <c r="C639">
        <v>102</v>
      </c>
      <c r="D639">
        <v>-3.1160000000000001</v>
      </c>
      <c r="E639">
        <v>3.5219999999999998E-5</v>
      </c>
      <c r="F639">
        <v>102</v>
      </c>
      <c r="G639">
        <v>1.3029999999999999E-3</v>
      </c>
      <c r="H639">
        <v>-3.6240000000000003E-4</v>
      </c>
      <c r="I639">
        <v>4.3739999999999998E-5</v>
      </c>
      <c r="J639">
        <v>1.353E-3</v>
      </c>
      <c r="K639">
        <v>102</v>
      </c>
    </row>
    <row r="640" spans="1:11">
      <c r="A640">
        <v>31306</v>
      </c>
      <c r="B640" t="s">
        <v>215</v>
      </c>
      <c r="C640">
        <v>102</v>
      </c>
      <c r="D640">
        <v>-3.1150000000000002</v>
      </c>
      <c r="E640">
        <v>6.679000000000001E-7</v>
      </c>
      <c r="F640">
        <v>102</v>
      </c>
      <c r="G640">
        <v>1.2049999999999999E-3</v>
      </c>
      <c r="H640">
        <v>-1.148E-4</v>
      </c>
      <c r="I640">
        <v>-4.4339999999999999E-4</v>
      </c>
      <c r="J640">
        <v>1.289E-3</v>
      </c>
      <c r="K640">
        <v>102</v>
      </c>
    </row>
    <row r="641" spans="1:11">
      <c r="A641">
        <v>31306</v>
      </c>
      <c r="B641" t="s">
        <v>216</v>
      </c>
      <c r="C641">
        <v>199.4</v>
      </c>
      <c r="D641">
        <v>-13.57</v>
      </c>
      <c r="E641">
        <v>2.6290000000000001E-5</v>
      </c>
      <c r="F641">
        <v>199.8</v>
      </c>
      <c r="G641">
        <v>1.207E-3</v>
      </c>
      <c r="H641">
        <v>-2.1550000000000001E-4</v>
      </c>
      <c r="I641">
        <v>3.9480000000000001E-5</v>
      </c>
      <c r="J641">
        <v>1.227E-3</v>
      </c>
      <c r="K641">
        <v>199.8</v>
      </c>
    </row>
    <row r="642" spans="1:11">
      <c r="A642">
        <v>31306</v>
      </c>
      <c r="B642" t="s">
        <v>217</v>
      </c>
      <c r="C642">
        <v>199.4</v>
      </c>
      <c r="D642">
        <v>-13.57</v>
      </c>
      <c r="E642">
        <v>3.7479999999999999E-7</v>
      </c>
      <c r="F642">
        <v>199.8</v>
      </c>
      <c r="G642">
        <v>1.134E-3</v>
      </c>
      <c r="H642">
        <v>-2.972E-5</v>
      </c>
      <c r="I642">
        <v>-3.2590000000000001E-4</v>
      </c>
      <c r="J642">
        <v>1.1800000000000001E-3</v>
      </c>
      <c r="K642">
        <v>199.8</v>
      </c>
    </row>
    <row r="643" spans="1:11">
      <c r="A643">
        <v>31306</v>
      </c>
      <c r="B643" t="s">
        <v>541</v>
      </c>
      <c r="C643">
        <v>1.734</v>
      </c>
      <c r="D643">
        <v>-5.399</v>
      </c>
      <c r="E643">
        <v>-1.0959999999999999E-2</v>
      </c>
      <c r="F643">
        <v>5.6710000000000003</v>
      </c>
      <c r="G643">
        <v>-9.3070000000000002E-4</v>
      </c>
      <c r="H643">
        <v>-2.2730000000000001E-5</v>
      </c>
      <c r="I643">
        <v>7.4270000000000006E-5</v>
      </c>
      <c r="J643">
        <v>9.3399999999999993E-4</v>
      </c>
      <c r="K643">
        <v>5.6710000000000003</v>
      </c>
    </row>
    <row r="644" spans="1:11">
      <c r="A644">
        <v>31306</v>
      </c>
      <c r="B644" t="s">
        <v>542</v>
      </c>
      <c r="C644">
        <v>0.20849999999999999</v>
      </c>
      <c r="D644">
        <v>-0.88080000000000003</v>
      </c>
      <c r="E644">
        <v>1.843E-3</v>
      </c>
      <c r="F644">
        <v>0.9052</v>
      </c>
      <c r="G644">
        <v>-1.628E-4</v>
      </c>
      <c r="H644">
        <v>-4.3189999999999998E-5</v>
      </c>
      <c r="I644">
        <v>-1.6780000000000001E-7</v>
      </c>
      <c r="J644">
        <v>1.684E-4</v>
      </c>
      <c r="K644">
        <v>0.9052</v>
      </c>
    </row>
    <row r="645" spans="1:11">
      <c r="A645">
        <v>31306</v>
      </c>
      <c r="B645" t="s">
        <v>543</v>
      </c>
      <c r="C645">
        <v>31.07</v>
      </c>
      <c r="D645">
        <v>-6.49</v>
      </c>
      <c r="E645">
        <v>-8.0210000000000004E-2</v>
      </c>
      <c r="F645">
        <v>31.74</v>
      </c>
      <c r="G645">
        <v>-1.1379999999999999E-3</v>
      </c>
      <c r="H645">
        <v>-1.774E-3</v>
      </c>
      <c r="I645">
        <v>5.6570000000000002E-5</v>
      </c>
      <c r="J645">
        <v>2.1080000000000001E-3</v>
      </c>
      <c r="K645">
        <v>31.74</v>
      </c>
    </row>
    <row r="646" spans="1:11">
      <c r="A646">
        <v>31306</v>
      </c>
      <c r="B646" t="s">
        <v>544</v>
      </c>
      <c r="C646">
        <v>31.13</v>
      </c>
      <c r="D646">
        <v>-6.4910000000000014</v>
      </c>
      <c r="E646">
        <v>-8.0350000000000005E-2</v>
      </c>
      <c r="F646">
        <v>31.8</v>
      </c>
      <c r="G646">
        <v>-1.1379999999999999E-3</v>
      </c>
      <c r="H646">
        <v>-1.774E-3</v>
      </c>
      <c r="I646">
        <v>5.6719999999999999E-5</v>
      </c>
      <c r="J646">
        <v>2.1090000000000002E-3</v>
      </c>
      <c r="K646">
        <v>31.8</v>
      </c>
    </row>
    <row r="647" spans="1:11">
      <c r="A647">
        <v>31306</v>
      </c>
      <c r="B647" t="s">
        <v>545</v>
      </c>
      <c r="C647">
        <v>94.68</v>
      </c>
      <c r="D647">
        <v>-7.2240000000000002</v>
      </c>
      <c r="E647">
        <v>-0.18140000000000001</v>
      </c>
      <c r="F647">
        <v>94.95</v>
      </c>
      <c r="G647">
        <v>-1.5269999999999999E-3</v>
      </c>
      <c r="H647">
        <v>-4.9969999999999997E-3</v>
      </c>
      <c r="I647">
        <v>1.6860000000000001E-4</v>
      </c>
      <c r="J647">
        <v>5.228E-3</v>
      </c>
      <c r="K647">
        <v>94.95</v>
      </c>
    </row>
    <row r="648" spans="1:11">
      <c r="A648">
        <v>31306</v>
      </c>
      <c r="B648" t="s">
        <v>546</v>
      </c>
      <c r="C648">
        <v>2.855</v>
      </c>
      <c r="D648">
        <v>-5.466E-2</v>
      </c>
      <c r="E648">
        <v>4.2079999999999997E-8</v>
      </c>
      <c r="F648">
        <v>2.8559999999999999</v>
      </c>
      <c r="G648">
        <v>-4.1739999999999997E-5</v>
      </c>
      <c r="H648">
        <v>-2.1910000000000001E-4</v>
      </c>
      <c r="I648">
        <v>2.075E-5</v>
      </c>
      <c r="J648">
        <v>2.24E-4</v>
      </c>
      <c r="K648">
        <v>2.8559999999999999</v>
      </c>
    </row>
    <row r="649" spans="1:11">
      <c r="A649">
        <v>31306</v>
      </c>
      <c r="B649" t="s">
        <v>547</v>
      </c>
      <c r="C649">
        <v>-0.95330000000000004</v>
      </c>
      <c r="D649">
        <v>1.8249999999999999E-2</v>
      </c>
      <c r="E649">
        <v>-1.406E-8</v>
      </c>
      <c r="F649">
        <v>0.95350000000000001</v>
      </c>
      <c r="G649">
        <v>1.394E-5</v>
      </c>
      <c r="H649">
        <v>7.3189999999999996E-5</v>
      </c>
      <c r="I649">
        <v>-6.9290000000000001E-6</v>
      </c>
      <c r="J649">
        <v>7.483E-5</v>
      </c>
      <c r="K649">
        <v>0.95350000000000001</v>
      </c>
    </row>
    <row r="650" spans="1:11">
      <c r="A650">
        <v>31306</v>
      </c>
      <c r="B650" t="s">
        <v>548</v>
      </c>
      <c r="C650">
        <v>94.68</v>
      </c>
      <c r="D650">
        <v>-7.2240000000000002</v>
      </c>
      <c r="E650">
        <v>-0.18140000000000001</v>
      </c>
      <c r="F650">
        <v>94.95</v>
      </c>
      <c r="G650">
        <v>-1.5269999999999999E-3</v>
      </c>
      <c r="H650">
        <v>-4.9969999999999997E-3</v>
      </c>
      <c r="I650">
        <v>1.6860000000000001E-4</v>
      </c>
      <c r="J650">
        <v>5.228E-3</v>
      </c>
      <c r="K650">
        <v>94.95</v>
      </c>
    </row>
    <row r="651" spans="1:11">
      <c r="A651">
        <v>31306</v>
      </c>
      <c r="B651" t="s">
        <v>549</v>
      </c>
      <c r="C651">
        <v>2.855</v>
      </c>
      <c r="D651">
        <v>-5.466E-2</v>
      </c>
      <c r="E651">
        <v>4.2079999999999997E-8</v>
      </c>
      <c r="F651">
        <v>2.8559999999999999</v>
      </c>
      <c r="G651">
        <v>-4.1739999999999997E-5</v>
      </c>
      <c r="H651">
        <v>-2.1910000000000001E-4</v>
      </c>
      <c r="I651">
        <v>2.075E-5</v>
      </c>
      <c r="J651">
        <v>2.24E-4</v>
      </c>
      <c r="K651">
        <v>2.8559999999999999</v>
      </c>
    </row>
    <row r="652" spans="1:11">
      <c r="A652">
        <v>31306</v>
      </c>
      <c r="B652" t="s">
        <v>550</v>
      </c>
      <c r="C652">
        <v>-0.95330000000000004</v>
      </c>
      <c r="D652">
        <v>1.8249999999999999E-2</v>
      </c>
      <c r="E652">
        <v>-1.406E-8</v>
      </c>
      <c r="F652">
        <v>0.95350000000000001</v>
      </c>
      <c r="G652">
        <v>1.394E-5</v>
      </c>
      <c r="H652">
        <v>7.3189999999999996E-5</v>
      </c>
      <c r="I652">
        <v>-6.9290000000000001E-6</v>
      </c>
      <c r="J652">
        <v>7.483E-5</v>
      </c>
      <c r="K652">
        <v>0.95350000000000001</v>
      </c>
    </row>
    <row r="653" spans="1:11">
      <c r="A653">
        <v>31306</v>
      </c>
      <c r="B653" t="s">
        <v>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31306</v>
      </c>
      <c r="B654" t="s">
        <v>552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31306</v>
      </c>
      <c r="B655" t="s">
        <v>553</v>
      </c>
      <c r="C655">
        <v>0.33169999999999999</v>
      </c>
      <c r="D655">
        <v>4.0770000000000001E-2</v>
      </c>
      <c r="E655">
        <v>7.0560000000000006E-3</v>
      </c>
      <c r="F655">
        <v>0.3342</v>
      </c>
      <c r="G655">
        <v>2.0360000000000002E-5</v>
      </c>
      <c r="H655">
        <v>-9.3430000000000005E-5</v>
      </c>
      <c r="I655">
        <v>-1.6710000000000001E-5</v>
      </c>
      <c r="J655">
        <v>9.7079999999999999E-5</v>
      </c>
      <c r="K655">
        <v>0.33410000000000001</v>
      </c>
    </row>
    <row r="656" spans="1:11">
      <c r="A656">
        <v>31306</v>
      </c>
      <c r="B656" t="s">
        <v>554</v>
      </c>
      <c r="C656">
        <v>0.38090000000000002</v>
      </c>
      <c r="D656">
        <v>-0.37730000000000002</v>
      </c>
      <c r="E656">
        <v>7.4709999999999993E-3</v>
      </c>
      <c r="F656">
        <v>0.53620000000000001</v>
      </c>
      <c r="G656">
        <v>-5.8390000000000002E-5</v>
      </c>
      <c r="H656">
        <v>-1.0179999999999999E-4</v>
      </c>
      <c r="I656">
        <v>-1.472E-5</v>
      </c>
      <c r="J656">
        <v>1.182E-4</v>
      </c>
      <c r="K656">
        <v>0.53610000000000002</v>
      </c>
    </row>
    <row r="657" spans="1:11">
      <c r="A657">
        <v>31306</v>
      </c>
      <c r="B657" t="s">
        <v>555</v>
      </c>
      <c r="C657">
        <v>0.38090000000000002</v>
      </c>
      <c r="D657">
        <v>-0.37730000000000002</v>
      </c>
      <c r="E657">
        <v>7.4709999999999993E-3</v>
      </c>
      <c r="F657">
        <v>0.53620000000000001</v>
      </c>
      <c r="G657">
        <v>-5.8390000000000002E-5</v>
      </c>
      <c r="H657">
        <v>-1.0179999999999999E-4</v>
      </c>
      <c r="I657">
        <v>-1.472E-5</v>
      </c>
      <c r="J657">
        <v>1.182E-4</v>
      </c>
      <c r="K657">
        <v>0.53610000000000002</v>
      </c>
    </row>
    <row r="658" spans="1:11">
      <c r="A658">
        <v>31306</v>
      </c>
      <c r="B658" t="s">
        <v>556</v>
      </c>
      <c r="C658">
        <v>0.80659999999999998</v>
      </c>
      <c r="D658">
        <v>-0.31419999999999998</v>
      </c>
      <c r="E658">
        <v>3.3939999999999998E-2</v>
      </c>
      <c r="F658">
        <v>0.86629999999999996</v>
      </c>
      <c r="G658">
        <v>-1.5719999999999999E-5</v>
      </c>
      <c r="H658">
        <v>-2.5090000000000003E-4</v>
      </c>
      <c r="I658">
        <v>-4.9429999999999999E-5</v>
      </c>
      <c r="J658">
        <v>2.5619999999999999E-4</v>
      </c>
      <c r="K658">
        <v>0.86570000000000003</v>
      </c>
    </row>
    <row r="659" spans="1:11">
      <c r="A659">
        <v>31306</v>
      </c>
      <c r="B659" t="s">
        <v>557</v>
      </c>
      <c r="C659">
        <v>0.1472</v>
      </c>
      <c r="D659">
        <v>-0.42020000000000002</v>
      </c>
      <c r="E659">
        <v>8.9910000000000001E-4</v>
      </c>
      <c r="F659">
        <v>0.44519999999999998</v>
      </c>
      <c r="G659">
        <v>-7.682E-5</v>
      </c>
      <c r="H659">
        <v>-3.3090000000000003E-5</v>
      </c>
      <c r="I659">
        <v>-1.6130000000000001E-6</v>
      </c>
      <c r="J659">
        <v>8.3659999999999995E-5</v>
      </c>
      <c r="K659">
        <v>0.44519999999999998</v>
      </c>
    </row>
    <row r="660" spans="1:11">
      <c r="A660">
        <v>31306</v>
      </c>
      <c r="B660" t="s">
        <v>558</v>
      </c>
      <c r="C660">
        <v>0.14480000000000001</v>
      </c>
      <c r="D660">
        <v>-0.77700000000000002</v>
      </c>
      <c r="E660">
        <v>4.1590000000000003E-4</v>
      </c>
      <c r="F660">
        <v>0.79039999999999999</v>
      </c>
      <c r="G660">
        <v>-1.4530000000000001E-4</v>
      </c>
      <c r="H660">
        <v>-2.8059999999999999E-5</v>
      </c>
      <c r="I660">
        <v>1.888E-6</v>
      </c>
      <c r="J660">
        <v>1.4799999999999999E-4</v>
      </c>
      <c r="K660">
        <v>0.79039999999999999</v>
      </c>
    </row>
    <row r="661" spans="1:11">
      <c r="A661">
        <v>31306</v>
      </c>
      <c r="B661" t="s">
        <v>559</v>
      </c>
      <c r="C661">
        <v>0.14480000000000001</v>
      </c>
      <c r="D661">
        <v>-0.77700000000000002</v>
      </c>
      <c r="E661">
        <v>4.1590000000000003E-4</v>
      </c>
      <c r="F661">
        <v>0.79039999999999999</v>
      </c>
      <c r="G661">
        <v>-1.4530000000000001E-4</v>
      </c>
      <c r="H661">
        <v>-2.8059999999999999E-5</v>
      </c>
      <c r="I661">
        <v>1.888E-6</v>
      </c>
      <c r="J661">
        <v>1.4799999999999999E-4</v>
      </c>
      <c r="K661">
        <v>0.79039999999999999</v>
      </c>
    </row>
    <row r="662" spans="1:11">
      <c r="A662">
        <v>31306</v>
      </c>
      <c r="B662" t="s">
        <v>560</v>
      </c>
      <c r="C662">
        <v>-0.53920000000000001</v>
      </c>
      <c r="D662">
        <v>-0.94169999999999998</v>
      </c>
      <c r="E662">
        <v>-3.2550000000000003E-2</v>
      </c>
      <c r="F662">
        <v>1.0860000000000001</v>
      </c>
      <c r="G662">
        <v>-2.1800000000000001E-4</v>
      </c>
      <c r="H662">
        <v>1.962E-4</v>
      </c>
      <c r="I662">
        <v>5.1E-5</v>
      </c>
      <c r="J662">
        <v>2.9770000000000003E-4</v>
      </c>
      <c r="K662">
        <v>1.085</v>
      </c>
    </row>
    <row r="663" spans="1:11">
      <c r="A663">
        <v>31306</v>
      </c>
      <c r="B663" t="s">
        <v>561</v>
      </c>
      <c r="C663">
        <v>0.10390000000000001</v>
      </c>
      <c r="D663">
        <v>-0.77290000000000003</v>
      </c>
      <c r="E663">
        <v>1.9919999999999998E-3</v>
      </c>
      <c r="F663">
        <v>0.77980000000000005</v>
      </c>
      <c r="G663">
        <v>-1.418E-4</v>
      </c>
      <c r="H663">
        <v>-4.2020000000000001E-5</v>
      </c>
      <c r="I663">
        <v>-1.0210000000000001E-6</v>
      </c>
      <c r="J663">
        <v>1.4789999999999999E-4</v>
      </c>
      <c r="K663">
        <v>0.77980000000000005</v>
      </c>
    </row>
    <row r="664" spans="1:11">
      <c r="A664">
        <v>31306</v>
      </c>
      <c r="B664" t="s">
        <v>562</v>
      </c>
      <c r="C664">
        <v>0.20849999999999999</v>
      </c>
      <c r="D664">
        <v>-0.88080000000000003</v>
      </c>
      <c r="E664">
        <v>1.843E-3</v>
      </c>
      <c r="F664">
        <v>0.9052</v>
      </c>
      <c r="G664">
        <v>-1.628E-4</v>
      </c>
      <c r="H664">
        <v>-4.3189999999999998E-5</v>
      </c>
      <c r="I664">
        <v>-1.6780000000000001E-7</v>
      </c>
      <c r="J664">
        <v>1.684E-4</v>
      </c>
      <c r="K664">
        <v>0.9052</v>
      </c>
    </row>
    <row r="665" spans="1:11">
      <c r="A665">
        <v>32315</v>
      </c>
      <c r="B665" t="s">
        <v>458</v>
      </c>
      <c r="C665">
        <v>91.89</v>
      </c>
      <c r="D665">
        <v>3.8939999999999997E-11</v>
      </c>
      <c r="E665">
        <v>-0.1696</v>
      </c>
      <c r="F665">
        <v>91.89</v>
      </c>
      <c r="G665">
        <v>1.271E-3</v>
      </c>
      <c r="H665">
        <v>-4.829E-3</v>
      </c>
      <c r="I665">
        <v>-2.197E-4</v>
      </c>
      <c r="J665">
        <v>4.9979999999999998E-3</v>
      </c>
      <c r="K665">
        <v>91.89</v>
      </c>
    </row>
    <row r="666" spans="1:11">
      <c r="A666">
        <v>32315</v>
      </c>
      <c r="B666" t="s">
        <v>459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32315</v>
      </c>
      <c r="B667" t="s">
        <v>460</v>
      </c>
      <c r="C667">
        <v>27.12</v>
      </c>
      <c r="D667">
        <v>8.2549999999999999E-12</v>
      </c>
      <c r="E667">
        <v>-4.9739999999999999E-2</v>
      </c>
      <c r="F667">
        <v>27.12</v>
      </c>
      <c r="G667">
        <v>1.5330000000000001E-4</v>
      </c>
      <c r="H667">
        <v>-1.359E-3</v>
      </c>
      <c r="I667">
        <v>-3.612E-5</v>
      </c>
      <c r="J667">
        <v>1.3680000000000001E-3</v>
      </c>
      <c r="K667">
        <v>27.12</v>
      </c>
    </row>
    <row r="668" spans="1:11">
      <c r="A668">
        <v>32315</v>
      </c>
      <c r="B668" t="s">
        <v>461</v>
      </c>
      <c r="C668">
        <v>15.66</v>
      </c>
      <c r="D668">
        <v>3.7990000000000003E-12</v>
      </c>
      <c r="E668">
        <v>-2.6550000000000001E-2</v>
      </c>
      <c r="F668">
        <v>15.66</v>
      </c>
      <c r="G668">
        <v>8.3479999999999994E-5</v>
      </c>
      <c r="H668">
        <v>-8.9829999999999988E-4</v>
      </c>
      <c r="I668">
        <v>-2.5490000000000002E-5</v>
      </c>
      <c r="J668">
        <v>9.0259999999999993E-4</v>
      </c>
      <c r="K668">
        <v>15.66</v>
      </c>
    </row>
    <row r="669" spans="1:11">
      <c r="A669">
        <v>32315</v>
      </c>
      <c r="B669" t="s">
        <v>462</v>
      </c>
      <c r="C669">
        <v>9.5289999999999999</v>
      </c>
      <c r="D669">
        <v>2.6219999999999999E-12</v>
      </c>
      <c r="E669">
        <v>-1.7999999999999999E-2</v>
      </c>
      <c r="F669">
        <v>9.5289999999999999</v>
      </c>
      <c r="G669">
        <v>2.7129999999999998E-4</v>
      </c>
      <c r="H669">
        <v>-5.0469999999999996E-4</v>
      </c>
      <c r="I669">
        <v>-3.1210000000000001E-5</v>
      </c>
      <c r="J669">
        <v>5.7390000000000002E-4</v>
      </c>
      <c r="K669">
        <v>9.5289999999999999</v>
      </c>
    </row>
    <row r="670" spans="1:11">
      <c r="A670">
        <v>32315</v>
      </c>
      <c r="B670" t="s">
        <v>463</v>
      </c>
      <c r="C670">
        <v>3.5150000000000001</v>
      </c>
      <c r="D670">
        <v>1.3730000000000001E-11</v>
      </c>
      <c r="E670">
        <v>-6.3509999999999999E-3</v>
      </c>
      <c r="F670">
        <v>3.5150000000000001</v>
      </c>
      <c r="G670">
        <v>1.5870000000000001E-4</v>
      </c>
      <c r="H670">
        <v>-1.7220000000000001E-4</v>
      </c>
      <c r="I670">
        <v>-1.0360000000000001E-5</v>
      </c>
      <c r="J670">
        <v>2.3440000000000001E-4</v>
      </c>
      <c r="K670">
        <v>3.5150000000000001</v>
      </c>
    </row>
    <row r="671" spans="1:11">
      <c r="A671">
        <v>32315</v>
      </c>
      <c r="B671" t="s">
        <v>464</v>
      </c>
      <c r="C671">
        <v>5.3370000000000006</v>
      </c>
      <c r="D671">
        <v>2.0970000000000001E-12</v>
      </c>
      <c r="E671">
        <v>-8.763E-3</v>
      </c>
      <c r="F671">
        <v>5.3370000000000006</v>
      </c>
      <c r="G671">
        <v>3.6149999999999998E-5</v>
      </c>
      <c r="H671">
        <v>-1.9909999999999999E-4</v>
      </c>
      <c r="I671">
        <v>-9.9029999999999999E-6</v>
      </c>
      <c r="J671">
        <v>2.0259999999999999E-4</v>
      </c>
      <c r="K671">
        <v>5.3370000000000006</v>
      </c>
    </row>
    <row r="672" spans="1:11">
      <c r="A672">
        <v>32315</v>
      </c>
      <c r="B672" t="s">
        <v>465</v>
      </c>
      <c r="C672">
        <v>9.6050000000000004</v>
      </c>
      <c r="D672">
        <v>2.8910000000000001E-12</v>
      </c>
      <c r="E672">
        <v>-1.6799999999999999E-2</v>
      </c>
      <c r="F672">
        <v>9.6050000000000004</v>
      </c>
      <c r="G672">
        <v>1.738E-4</v>
      </c>
      <c r="H672">
        <v>-5.0210000000000001E-4</v>
      </c>
      <c r="I672">
        <v>-3.4400000000000003E-5</v>
      </c>
      <c r="J672">
        <v>5.3249999999999999E-4</v>
      </c>
      <c r="K672">
        <v>9.6050000000000004</v>
      </c>
    </row>
    <row r="673" spans="1:11">
      <c r="A673">
        <v>32315</v>
      </c>
      <c r="B673" t="s">
        <v>466</v>
      </c>
      <c r="C673">
        <v>22.22</v>
      </c>
      <c r="D673">
        <v>6.7999999999999993E-12</v>
      </c>
      <c r="E673">
        <v>-3.9010000000000003E-2</v>
      </c>
      <c r="F673">
        <v>22.22</v>
      </c>
      <c r="G673">
        <v>4.0759999999999999E-4</v>
      </c>
      <c r="H673">
        <v>-1.1620000000000001E-3</v>
      </c>
      <c r="I673">
        <v>-7.8360000000000002E-5</v>
      </c>
      <c r="J673">
        <v>1.2340000000000001E-3</v>
      </c>
      <c r="K673">
        <v>22.22</v>
      </c>
    </row>
    <row r="674" spans="1:11">
      <c r="A674">
        <v>32315</v>
      </c>
      <c r="B674" t="s">
        <v>467</v>
      </c>
      <c r="C674">
        <v>0.95220000000000005</v>
      </c>
      <c r="D674">
        <v>0</v>
      </c>
      <c r="E674">
        <v>-7.9819999999999995E-3</v>
      </c>
      <c r="F674">
        <v>0.95230000000000004</v>
      </c>
      <c r="G674">
        <v>-2.2699999999999999E-6</v>
      </c>
      <c r="H674">
        <v>-1.415E-4</v>
      </c>
      <c r="I674">
        <v>3.0900000000000001E-6</v>
      </c>
      <c r="J674">
        <v>1.415E-4</v>
      </c>
      <c r="K674">
        <v>0.95220000000000005</v>
      </c>
    </row>
    <row r="675" spans="1:11">
      <c r="A675">
        <v>32315</v>
      </c>
      <c r="B675" t="s">
        <v>468</v>
      </c>
      <c r="C675">
        <v>33.97</v>
      </c>
      <c r="D675">
        <v>1.021E-11</v>
      </c>
      <c r="E675">
        <v>-5.9769999999999997E-2</v>
      </c>
      <c r="F675">
        <v>33.97</v>
      </c>
      <c r="G675">
        <v>6.2910000000000006E-4</v>
      </c>
      <c r="H675">
        <v>-1.7650000000000001E-3</v>
      </c>
      <c r="I675">
        <v>-1.2239999999999999E-4</v>
      </c>
      <c r="J675">
        <v>1.8779999999999999E-3</v>
      </c>
      <c r="K675">
        <v>33.97</v>
      </c>
    </row>
    <row r="676" spans="1:11">
      <c r="A676">
        <v>32315</v>
      </c>
      <c r="B676" t="s">
        <v>469</v>
      </c>
      <c r="C676">
        <v>26.97</v>
      </c>
      <c r="D676">
        <v>8.2639999999999995E-12</v>
      </c>
      <c r="E676">
        <v>-4.7460000000000002E-2</v>
      </c>
      <c r="F676">
        <v>26.97</v>
      </c>
      <c r="G676">
        <v>4.994E-4</v>
      </c>
      <c r="H676">
        <v>-1.402E-3</v>
      </c>
      <c r="I676">
        <v>-9.7219999999999994E-5</v>
      </c>
      <c r="J676">
        <v>1.4909999999999999E-3</v>
      </c>
      <c r="K676">
        <v>26.97</v>
      </c>
    </row>
    <row r="677" spans="1:11">
      <c r="A677">
        <v>32315</v>
      </c>
      <c r="B677" t="s">
        <v>470</v>
      </c>
      <c r="C677">
        <v>2.907</v>
      </c>
      <c r="D677">
        <v>0</v>
      </c>
      <c r="E677">
        <v>-5.0990000000000002E-3</v>
      </c>
      <c r="F677">
        <v>2.907</v>
      </c>
      <c r="G677">
        <v>3.2020000000000002E-5</v>
      </c>
      <c r="H677">
        <v>-1.528E-4</v>
      </c>
      <c r="I677">
        <v>-7.0420000000000014E-6</v>
      </c>
      <c r="J677">
        <v>1.563E-4</v>
      </c>
      <c r="K677">
        <v>2.907</v>
      </c>
    </row>
    <row r="678" spans="1:11">
      <c r="A678">
        <v>32315</v>
      </c>
      <c r="B678" t="s">
        <v>471</v>
      </c>
      <c r="C678">
        <v>6.35</v>
      </c>
      <c r="D678">
        <v>2.869E-12</v>
      </c>
      <c r="E678">
        <v>-1.115E-2</v>
      </c>
      <c r="F678">
        <v>6.35</v>
      </c>
      <c r="G678">
        <v>1.082E-4</v>
      </c>
      <c r="H678">
        <v>-3.3129999999999998E-4</v>
      </c>
      <c r="I678">
        <v>-1.9449999999999998E-5</v>
      </c>
      <c r="J678">
        <v>3.4909999999999997E-4</v>
      </c>
      <c r="K678">
        <v>6.35</v>
      </c>
    </row>
    <row r="679" spans="1:11">
      <c r="A679">
        <v>32315</v>
      </c>
      <c r="B679" t="s">
        <v>472</v>
      </c>
      <c r="C679">
        <v>0.47820000000000001</v>
      </c>
      <c r="D679">
        <v>1.148E-4</v>
      </c>
      <c r="E679">
        <v>-1.6029999999999999E-4</v>
      </c>
      <c r="F679">
        <v>0.47820000000000001</v>
      </c>
      <c r="G679">
        <v>-4.8019999999999999E-6</v>
      </c>
      <c r="H679">
        <v>1.1250000000000001E-5</v>
      </c>
      <c r="I679">
        <v>-7.4590000000000001E-6</v>
      </c>
      <c r="J679">
        <v>1.433E-5</v>
      </c>
      <c r="K679">
        <v>0.47820000000000001</v>
      </c>
    </row>
    <row r="680" spans="1:11">
      <c r="A680">
        <v>32315</v>
      </c>
      <c r="B680" t="s">
        <v>473</v>
      </c>
      <c r="C680">
        <v>0.31950000000000001</v>
      </c>
      <c r="D680">
        <v>7.6710000000000002E-5</v>
      </c>
      <c r="E680">
        <v>-1.071E-4</v>
      </c>
      <c r="F680">
        <v>0.31950000000000001</v>
      </c>
      <c r="G680">
        <v>-3.2090000000000001E-6</v>
      </c>
      <c r="H680">
        <v>7.5189999999999987E-6</v>
      </c>
      <c r="I680">
        <v>-4.9830000000000004E-6</v>
      </c>
      <c r="J680">
        <v>9.5740000000000002E-6</v>
      </c>
      <c r="K680">
        <v>0.31950000000000001</v>
      </c>
    </row>
    <row r="681" spans="1:11">
      <c r="A681">
        <v>32315</v>
      </c>
      <c r="B681" t="s">
        <v>474</v>
      </c>
      <c r="C681">
        <v>5.8860000000000001</v>
      </c>
      <c r="D681">
        <v>1.413E-3</v>
      </c>
      <c r="E681">
        <v>-2.2399999999999998E-3</v>
      </c>
      <c r="F681">
        <v>5.8860000000000001</v>
      </c>
      <c r="G681">
        <v>-1.15E-4</v>
      </c>
      <c r="H681">
        <v>1.2349999999999999E-4</v>
      </c>
      <c r="I681">
        <v>-8.8729999999999999E-5</v>
      </c>
      <c r="J681">
        <v>1.907E-4</v>
      </c>
      <c r="K681">
        <v>5.8860000000000001</v>
      </c>
    </row>
    <row r="682" spans="1:11">
      <c r="A682">
        <v>32315</v>
      </c>
      <c r="B682" t="s">
        <v>475</v>
      </c>
      <c r="C682">
        <v>3.9380000000000002</v>
      </c>
      <c r="D682">
        <v>9.456E-4</v>
      </c>
      <c r="E682">
        <v>-1.4989999999999999E-3</v>
      </c>
      <c r="F682">
        <v>3.9380000000000002</v>
      </c>
      <c r="G682">
        <v>-7.6940000000000005E-5</v>
      </c>
      <c r="H682">
        <v>8.2650000000000003E-5</v>
      </c>
      <c r="I682">
        <v>-5.9370000000000002E-5</v>
      </c>
      <c r="J682">
        <v>1.2760000000000001E-4</v>
      </c>
      <c r="K682">
        <v>3.9380000000000002</v>
      </c>
    </row>
    <row r="683" spans="1:11">
      <c r="A683">
        <v>32315</v>
      </c>
      <c r="B683" t="s">
        <v>476</v>
      </c>
      <c r="C683">
        <v>2.4910000000000001</v>
      </c>
      <c r="D683">
        <v>5.9820000000000001E-4</v>
      </c>
      <c r="E683">
        <v>-3.8949999999999998E-4</v>
      </c>
      <c r="F683">
        <v>2.4910000000000001</v>
      </c>
      <c r="G683">
        <v>-3.0170000000000001E-5</v>
      </c>
      <c r="H683">
        <v>-1.2150000000000001E-5</v>
      </c>
      <c r="I683">
        <v>-3.7129999999999999E-5</v>
      </c>
      <c r="J683">
        <v>4.9360000000000002E-5</v>
      </c>
      <c r="K683">
        <v>2.4910000000000001</v>
      </c>
    </row>
    <row r="684" spans="1:11">
      <c r="A684">
        <v>32315</v>
      </c>
      <c r="B684" t="s">
        <v>477</v>
      </c>
      <c r="C684">
        <v>1.6719999999999999</v>
      </c>
      <c r="D684">
        <v>4.0149999999999989E-4</v>
      </c>
      <c r="E684">
        <v>-2.6140000000000001E-4</v>
      </c>
      <c r="F684">
        <v>1.6719999999999999</v>
      </c>
      <c r="G684">
        <v>-2.0250000000000001E-5</v>
      </c>
      <c r="H684">
        <v>-8.1529999999999997E-6</v>
      </c>
      <c r="I684">
        <v>-2.4919999999999999E-5</v>
      </c>
      <c r="J684">
        <v>3.3120000000000001E-5</v>
      </c>
      <c r="K684">
        <v>1.6719999999999999</v>
      </c>
    </row>
    <row r="685" spans="1:11">
      <c r="A685">
        <v>32315</v>
      </c>
      <c r="B685" t="s">
        <v>478</v>
      </c>
      <c r="C685">
        <v>19.760000000000002</v>
      </c>
      <c r="D685">
        <v>2.393E-2</v>
      </c>
      <c r="E685">
        <v>-2.4479999999999998E-2</v>
      </c>
      <c r="F685">
        <v>19.760000000000002</v>
      </c>
      <c r="G685">
        <v>-1.516E-3</v>
      </c>
      <c r="H685">
        <v>-2.8310000000000011E-4</v>
      </c>
      <c r="I685">
        <v>-9.9660000000000005E-4</v>
      </c>
      <c r="J685">
        <v>1.836E-3</v>
      </c>
      <c r="K685">
        <v>19.760000000000002</v>
      </c>
    </row>
    <row r="686" spans="1:11">
      <c r="A686">
        <v>32315</v>
      </c>
      <c r="B686" t="s">
        <v>479</v>
      </c>
      <c r="C686">
        <v>-19.760000000000002</v>
      </c>
      <c r="D686">
        <v>-2.393E-2</v>
      </c>
      <c r="E686">
        <v>2.4479999999999998E-2</v>
      </c>
      <c r="F686">
        <v>19.760000000000002</v>
      </c>
      <c r="G686">
        <v>1.521E-3</v>
      </c>
      <c r="H686">
        <v>2.8360000000000001E-4</v>
      </c>
      <c r="I686">
        <v>9.967000000000001E-4</v>
      </c>
      <c r="J686">
        <v>1.8400000000000001E-3</v>
      </c>
      <c r="K686">
        <v>19.760000000000002</v>
      </c>
    </row>
    <row r="687" spans="1:11">
      <c r="A687">
        <v>32315</v>
      </c>
      <c r="B687" t="s">
        <v>480</v>
      </c>
      <c r="C687">
        <v>13.21</v>
      </c>
      <c r="D687">
        <v>1.6E-2</v>
      </c>
      <c r="E687">
        <v>-1.6369999999999999E-2</v>
      </c>
      <c r="F687">
        <v>13.21</v>
      </c>
      <c r="G687">
        <v>-1.013E-3</v>
      </c>
      <c r="H687">
        <v>-1.8929999999999999E-4</v>
      </c>
      <c r="I687">
        <v>-6.6629999999999999E-4</v>
      </c>
      <c r="J687">
        <v>1.227E-3</v>
      </c>
      <c r="K687">
        <v>13.21</v>
      </c>
    </row>
    <row r="688" spans="1:11">
      <c r="A688">
        <v>32315</v>
      </c>
      <c r="B688" t="s">
        <v>481</v>
      </c>
      <c r="C688">
        <v>-13.21</v>
      </c>
      <c r="D688">
        <v>-1.6E-2</v>
      </c>
      <c r="E688">
        <v>1.6369999999999999E-2</v>
      </c>
      <c r="F688">
        <v>13.21</v>
      </c>
      <c r="G688">
        <v>1.0169999999999999E-3</v>
      </c>
      <c r="H688">
        <v>1.896E-4</v>
      </c>
      <c r="I688">
        <v>6.6639999999999994E-4</v>
      </c>
      <c r="J688">
        <v>1.23E-3</v>
      </c>
      <c r="K688">
        <v>13.21</v>
      </c>
    </row>
    <row r="689" spans="1:11">
      <c r="A689">
        <v>32315</v>
      </c>
      <c r="B689" t="s">
        <v>482</v>
      </c>
      <c r="C689">
        <v>10.72</v>
      </c>
      <c r="D689">
        <v>1.6379999999999999E-2</v>
      </c>
      <c r="E689">
        <v>-1.212E-3</v>
      </c>
      <c r="F689">
        <v>10.72</v>
      </c>
      <c r="G689">
        <v>-7.5370000000000005E-4</v>
      </c>
      <c r="H689">
        <v>-1.2569999999999999E-4</v>
      </c>
      <c r="I689">
        <v>-5.6119999999999998E-4</v>
      </c>
      <c r="J689">
        <v>9.4810000000000001E-4</v>
      </c>
      <c r="K689">
        <v>10.72</v>
      </c>
    </row>
    <row r="690" spans="1:11">
      <c r="A690">
        <v>32315</v>
      </c>
      <c r="B690" t="s">
        <v>483</v>
      </c>
      <c r="C690">
        <v>-10.74</v>
      </c>
      <c r="D690">
        <v>-1.6379999999999999E-2</v>
      </c>
      <c r="E690">
        <v>1.212E-3</v>
      </c>
      <c r="F690">
        <v>10.74</v>
      </c>
      <c r="G690">
        <v>7.3720000000000003E-4</v>
      </c>
      <c r="H690">
        <v>1.2569999999999999E-4</v>
      </c>
      <c r="I690">
        <v>5.6729999999999997E-4</v>
      </c>
      <c r="J690">
        <v>9.3869999999999999E-4</v>
      </c>
      <c r="K690">
        <v>10.74</v>
      </c>
    </row>
    <row r="691" spans="1:11">
      <c r="A691">
        <v>32315</v>
      </c>
      <c r="B691" t="s">
        <v>484</v>
      </c>
      <c r="C691">
        <v>7.165</v>
      </c>
      <c r="D691">
        <v>1.095E-2</v>
      </c>
      <c r="E691">
        <v>-8.1010000000000012E-4</v>
      </c>
      <c r="F691">
        <v>7.165</v>
      </c>
      <c r="G691">
        <v>-5.0370000000000005E-4</v>
      </c>
      <c r="H691">
        <v>-8.4049999999999997E-5</v>
      </c>
      <c r="I691">
        <v>-3.7510000000000001E-4</v>
      </c>
      <c r="J691">
        <v>6.3370000000000006E-4</v>
      </c>
      <c r="K691">
        <v>7.165</v>
      </c>
    </row>
    <row r="692" spans="1:11">
      <c r="A692">
        <v>32315</v>
      </c>
      <c r="B692" t="s">
        <v>485</v>
      </c>
      <c r="C692">
        <v>-7.181</v>
      </c>
      <c r="D692">
        <v>-1.095E-2</v>
      </c>
      <c r="E692">
        <v>8.1010000000000012E-4</v>
      </c>
      <c r="F692">
        <v>7.181</v>
      </c>
      <c r="G692">
        <v>4.927E-4</v>
      </c>
      <c r="H692">
        <v>8.4029999999999993E-5</v>
      </c>
      <c r="I692">
        <v>3.792E-4</v>
      </c>
      <c r="J692">
        <v>6.2739999999999996E-4</v>
      </c>
      <c r="K692">
        <v>7.181</v>
      </c>
    </row>
    <row r="693" spans="1:11">
      <c r="A693">
        <v>32315</v>
      </c>
      <c r="B693" t="s">
        <v>486</v>
      </c>
      <c r="C693">
        <v>-6.2020000000000008</v>
      </c>
      <c r="D693">
        <v>-1.8569999999999999E-12</v>
      </c>
      <c r="E693">
        <v>1.085E-2</v>
      </c>
      <c r="F693">
        <v>6.2020000000000008</v>
      </c>
      <c r="G693">
        <v>-1.11E-4</v>
      </c>
      <c r="H693">
        <v>3.2440000000000002E-4</v>
      </c>
      <c r="I693">
        <v>2.198E-5</v>
      </c>
      <c r="J693">
        <v>3.4360000000000011E-4</v>
      </c>
      <c r="K693">
        <v>6.2020000000000008</v>
      </c>
    </row>
    <row r="694" spans="1:11">
      <c r="A694">
        <v>32315</v>
      </c>
      <c r="B694" t="s">
        <v>487</v>
      </c>
      <c r="C694">
        <v>-4.1500000000000004</v>
      </c>
      <c r="D694">
        <v>-1.236E-12</v>
      </c>
      <c r="E694">
        <v>7.2629999999999986E-3</v>
      </c>
      <c r="F694">
        <v>4.1500000000000004</v>
      </c>
      <c r="G694">
        <v>-7.4300000000000004E-5</v>
      </c>
      <c r="H694">
        <v>2.1709999999999999E-4</v>
      </c>
      <c r="I694">
        <v>1.471E-5</v>
      </c>
      <c r="J694">
        <v>2.299E-4</v>
      </c>
      <c r="K694">
        <v>4.1500000000000004</v>
      </c>
    </row>
    <row r="695" spans="1:11">
      <c r="A695">
        <v>32315</v>
      </c>
      <c r="B695" t="s">
        <v>488</v>
      </c>
      <c r="C695">
        <v>0.4708</v>
      </c>
      <c r="D695">
        <v>1.13E-4</v>
      </c>
      <c r="E695">
        <v>-1.393E-4</v>
      </c>
      <c r="F695">
        <v>0.4708</v>
      </c>
      <c r="G695">
        <v>-5.2809999999999999E-6</v>
      </c>
      <c r="H695">
        <v>2.932E-6</v>
      </c>
      <c r="I695">
        <v>-7.153E-6</v>
      </c>
      <c r="J695">
        <v>9.3620000000000012E-6</v>
      </c>
      <c r="K695">
        <v>0.4708</v>
      </c>
    </row>
    <row r="696" spans="1:11">
      <c r="A696">
        <v>32315</v>
      </c>
      <c r="B696" t="s">
        <v>489</v>
      </c>
      <c r="C696">
        <v>0.30099999999999999</v>
      </c>
      <c r="D696">
        <v>7.2269999999999998E-5</v>
      </c>
      <c r="E696">
        <v>-8.9090000000000003E-5</v>
      </c>
      <c r="F696">
        <v>0.30099999999999999</v>
      </c>
      <c r="G696">
        <v>-3.377E-6</v>
      </c>
      <c r="H696">
        <v>1.874E-6</v>
      </c>
      <c r="I696">
        <v>-4.5739999999999997E-6</v>
      </c>
      <c r="J696">
        <v>5.9859999999999999E-6</v>
      </c>
      <c r="K696">
        <v>0.30099999999999999</v>
      </c>
    </row>
    <row r="697" spans="1:11">
      <c r="A697">
        <v>32315</v>
      </c>
      <c r="B697" t="s">
        <v>490</v>
      </c>
      <c r="C697">
        <v>1.153</v>
      </c>
      <c r="D697">
        <v>1.1620000000000001E-3</v>
      </c>
      <c r="E697">
        <v>-8.4590000000000002E-4</v>
      </c>
      <c r="F697">
        <v>1.153</v>
      </c>
      <c r="G697">
        <v>-6.5069999999999999E-5</v>
      </c>
      <c r="H697">
        <v>-1.5679999999999999E-5</v>
      </c>
      <c r="I697">
        <v>-5.3019999999999997E-5</v>
      </c>
      <c r="J697">
        <v>8.5389999999999994E-5</v>
      </c>
      <c r="K697">
        <v>1.153</v>
      </c>
    </row>
    <row r="698" spans="1:11">
      <c r="A698">
        <v>32315</v>
      </c>
      <c r="B698" t="s">
        <v>491</v>
      </c>
      <c r="C698">
        <v>0.73750000000000004</v>
      </c>
      <c r="D698">
        <v>7.428999999999999E-4</v>
      </c>
      <c r="E698">
        <v>-5.4089999999999997E-4</v>
      </c>
      <c r="F698">
        <v>0.73750000000000004</v>
      </c>
      <c r="G698">
        <v>-4.1610000000000003E-5</v>
      </c>
      <c r="H698">
        <v>-1.0030000000000001E-5</v>
      </c>
      <c r="I698">
        <v>-3.3899999999999997E-5</v>
      </c>
      <c r="J698">
        <v>5.4599999999999999E-5</v>
      </c>
      <c r="K698">
        <v>0.73750000000000004</v>
      </c>
    </row>
    <row r="699" spans="1:11">
      <c r="A699">
        <v>32315</v>
      </c>
      <c r="B699" t="s">
        <v>492</v>
      </c>
      <c r="C699">
        <v>131.30000000000001</v>
      </c>
      <c r="D699">
        <v>-3.3829999999999988E-11</v>
      </c>
      <c r="E699">
        <v>1.392E-7</v>
      </c>
      <c r="F699">
        <v>131.30000000000001</v>
      </c>
      <c r="G699">
        <v>-2.4560000000000001E-4</v>
      </c>
      <c r="H699">
        <v>6.0220000000000003E-5</v>
      </c>
      <c r="I699">
        <v>-6.8000000000000001E-6</v>
      </c>
      <c r="J699">
        <v>2.5290000000000002E-4</v>
      </c>
      <c r="K699">
        <v>131.30000000000001</v>
      </c>
    </row>
    <row r="700" spans="1:11">
      <c r="A700">
        <v>32315</v>
      </c>
      <c r="B700" t="s">
        <v>493</v>
      </c>
      <c r="C700">
        <v>-144</v>
      </c>
      <c r="D700">
        <v>3.7550000000000002E-11</v>
      </c>
      <c r="E700">
        <v>-1.5270000000000001E-7</v>
      </c>
      <c r="F700">
        <v>144</v>
      </c>
      <c r="G700">
        <v>2.6929999999999999E-4</v>
      </c>
      <c r="H700">
        <v>-6.6050000000000006E-5</v>
      </c>
      <c r="I700">
        <v>7.4580000000000004E-6</v>
      </c>
      <c r="J700">
        <v>2.7740000000000002E-4</v>
      </c>
      <c r="K700">
        <v>144</v>
      </c>
    </row>
    <row r="701" spans="1:11">
      <c r="A701">
        <v>32315</v>
      </c>
      <c r="B701" t="s">
        <v>494</v>
      </c>
      <c r="C701">
        <v>34.549999999999997</v>
      </c>
      <c r="D701">
        <v>-1.011E-11</v>
      </c>
      <c r="E701">
        <v>-6.6709999999999993E-7</v>
      </c>
      <c r="F701">
        <v>34.549999999999997</v>
      </c>
      <c r="G701">
        <v>-1.139E-3</v>
      </c>
      <c r="H701">
        <v>-1.3569999999999999E-4</v>
      </c>
      <c r="I701">
        <v>1.8420000000000001E-4</v>
      </c>
      <c r="J701">
        <v>1.1609999999999999E-3</v>
      </c>
      <c r="K701">
        <v>34.549999999999997</v>
      </c>
    </row>
    <row r="702" spans="1:11">
      <c r="A702">
        <v>32315</v>
      </c>
      <c r="B702" t="s">
        <v>495</v>
      </c>
      <c r="C702">
        <v>-13.82</v>
      </c>
      <c r="D702">
        <v>4.0039999999999987E-12</v>
      </c>
      <c r="E702">
        <v>2.6689999999999999E-7</v>
      </c>
      <c r="F702">
        <v>13.82</v>
      </c>
      <c r="G702">
        <v>4.5550000000000001E-4</v>
      </c>
      <c r="H702">
        <v>5.4299999999999998E-5</v>
      </c>
      <c r="I702">
        <v>-7.3670000000000004E-5</v>
      </c>
      <c r="J702">
        <v>4.6460000000000002E-4</v>
      </c>
      <c r="K702">
        <v>13.82</v>
      </c>
    </row>
    <row r="703" spans="1:11">
      <c r="A703">
        <v>32315</v>
      </c>
      <c r="B703" t="s">
        <v>496</v>
      </c>
      <c r="C703">
        <v>-1.8280000000000001</v>
      </c>
      <c r="D703">
        <v>0</v>
      </c>
      <c r="E703">
        <v>2.35E-7</v>
      </c>
      <c r="F703">
        <v>1.8280000000000001</v>
      </c>
      <c r="G703">
        <v>-1.271E-5</v>
      </c>
      <c r="H703">
        <v>2.5329999999999998E-4</v>
      </c>
      <c r="I703">
        <v>6.3820000000000001E-6</v>
      </c>
      <c r="J703">
        <v>2.5369999999999999E-4</v>
      </c>
      <c r="K703">
        <v>1.8280000000000001</v>
      </c>
    </row>
    <row r="704" spans="1:11">
      <c r="A704">
        <v>32315</v>
      </c>
      <c r="B704" t="s">
        <v>497</v>
      </c>
      <c r="C704">
        <v>-1.0269999999999999</v>
      </c>
      <c r="D704">
        <v>-2.272E-11</v>
      </c>
      <c r="E704">
        <v>7.7639999999999999E-8</v>
      </c>
      <c r="F704">
        <v>1.0269999999999999</v>
      </c>
      <c r="G704">
        <v>-2.0699999999999998E-5</v>
      </c>
      <c r="H704">
        <v>1.604E-4</v>
      </c>
      <c r="I704">
        <v>-9.6910000000000009E-6</v>
      </c>
      <c r="J704">
        <v>1.6210000000000001E-4</v>
      </c>
      <c r="K704">
        <v>1.0269999999999999</v>
      </c>
    </row>
    <row r="705" spans="1:11">
      <c r="A705">
        <v>32315</v>
      </c>
      <c r="B705" t="s">
        <v>498</v>
      </c>
      <c r="C705">
        <v>0.38669999999999999</v>
      </c>
      <c r="D705">
        <v>0</v>
      </c>
      <c r="E705">
        <v>4.4120000000000001E-9</v>
      </c>
      <c r="F705">
        <v>0.38669999999999999</v>
      </c>
      <c r="G705">
        <v>1.813E-6</v>
      </c>
      <c r="H705">
        <v>-5.0609999999999998E-5</v>
      </c>
      <c r="I705">
        <v>-1.209E-6</v>
      </c>
      <c r="J705">
        <v>5.0649999999999998E-5</v>
      </c>
      <c r="K705">
        <v>0.38669999999999999</v>
      </c>
    </row>
    <row r="706" spans="1:11">
      <c r="A706">
        <v>32315</v>
      </c>
      <c r="B706" t="s">
        <v>499</v>
      </c>
      <c r="C706">
        <v>0.5837</v>
      </c>
      <c r="D706">
        <v>7.5890000000000009E-11</v>
      </c>
      <c r="E706">
        <v>-3.4610000000000002E-5</v>
      </c>
      <c r="F706">
        <v>0.5837</v>
      </c>
      <c r="G706">
        <v>4.2830000000000002E-5</v>
      </c>
      <c r="H706">
        <v>-5.2480000000000004E-6</v>
      </c>
      <c r="I706">
        <v>2.6180000000000002E-4</v>
      </c>
      <c r="J706">
        <v>2.653E-4</v>
      </c>
      <c r="K706">
        <v>0.5837</v>
      </c>
    </row>
    <row r="707" spans="1:11">
      <c r="A707">
        <v>32315</v>
      </c>
      <c r="B707" t="s">
        <v>500</v>
      </c>
      <c r="C707">
        <v>17.68</v>
      </c>
      <c r="D707">
        <v>-5.9610000000000001E-11</v>
      </c>
      <c r="E707">
        <v>-6.1640000000000001E-8</v>
      </c>
      <c r="F707">
        <v>17.68</v>
      </c>
      <c r="G707">
        <v>-5.524E-5</v>
      </c>
      <c r="H707">
        <v>-2.5359999999999998E-4</v>
      </c>
      <c r="I707">
        <v>-2.254E-4</v>
      </c>
      <c r="J707">
        <v>3.4370000000000001E-4</v>
      </c>
      <c r="K707">
        <v>17.68</v>
      </c>
    </row>
    <row r="708" spans="1:11">
      <c r="A708">
        <v>32315</v>
      </c>
      <c r="B708" t="s">
        <v>501</v>
      </c>
      <c r="C708">
        <v>-6.49</v>
      </c>
      <c r="D708">
        <v>0</v>
      </c>
      <c r="E708">
        <v>4.3440000000000003E-7</v>
      </c>
      <c r="F708">
        <v>6.49</v>
      </c>
      <c r="G708">
        <v>3.2559999999999998E-6</v>
      </c>
      <c r="H708">
        <v>9.5629999999999988E-4</v>
      </c>
      <c r="I708">
        <v>-3.1439999999999999E-6</v>
      </c>
      <c r="J708">
        <v>9.5629999999999988E-4</v>
      </c>
      <c r="K708">
        <v>6.49</v>
      </c>
    </row>
    <row r="709" spans="1:11">
      <c r="A709">
        <v>32315</v>
      </c>
      <c r="B709" t="s">
        <v>502</v>
      </c>
      <c r="C709">
        <v>-1.1359999999999999</v>
      </c>
      <c r="D709">
        <v>2.3000000000000001E-11</v>
      </c>
      <c r="E709">
        <v>6.7160000000000001E-8</v>
      </c>
      <c r="F709">
        <v>1.1359999999999999</v>
      </c>
      <c r="G709">
        <v>2.1780000000000002E-5</v>
      </c>
      <c r="H709">
        <v>1.583E-4</v>
      </c>
      <c r="I709">
        <v>8.6430000000000001E-6</v>
      </c>
      <c r="J709">
        <v>1.6009999999999999E-4</v>
      </c>
      <c r="K709">
        <v>1.1359999999999999</v>
      </c>
    </row>
    <row r="710" spans="1:11">
      <c r="A710">
        <v>32315</v>
      </c>
      <c r="B710" t="s">
        <v>503</v>
      </c>
      <c r="C710">
        <v>6.1179999999999994</v>
      </c>
      <c r="D710">
        <v>-4.5200000000000001E-12</v>
      </c>
      <c r="E710">
        <v>-2.3560000000000001E-2</v>
      </c>
      <c r="F710">
        <v>6.1179999999999994</v>
      </c>
      <c r="G710">
        <v>8.1589999999999994E-4</v>
      </c>
      <c r="H710">
        <v>-1.0839999999999999E-3</v>
      </c>
      <c r="I710">
        <v>-2.9649999999999999E-5</v>
      </c>
      <c r="J710">
        <v>1.3569999999999999E-3</v>
      </c>
      <c r="K710">
        <v>6.1179999999999994</v>
      </c>
    </row>
    <row r="711" spans="1:11">
      <c r="A711">
        <v>32315</v>
      </c>
      <c r="B711" t="s">
        <v>504</v>
      </c>
      <c r="C711">
        <v>1.734</v>
      </c>
      <c r="D711">
        <v>2.7209999999999998E-12</v>
      </c>
      <c r="E711">
        <v>-1.0959999999999999E-2</v>
      </c>
      <c r="F711">
        <v>1.734</v>
      </c>
      <c r="G711">
        <v>9.3070000000000002E-4</v>
      </c>
      <c r="H711">
        <v>-2.2730000000000001E-5</v>
      </c>
      <c r="I711">
        <v>-7.4259999999999997E-5</v>
      </c>
      <c r="J711">
        <v>9.3399999999999993E-4</v>
      </c>
      <c r="K711">
        <v>1.734</v>
      </c>
    </row>
    <row r="712" spans="1:11">
      <c r="A712">
        <v>32315</v>
      </c>
      <c r="B712" t="s">
        <v>505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32315</v>
      </c>
      <c r="B713" t="s">
        <v>506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32315</v>
      </c>
      <c r="B714" t="s">
        <v>507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32315</v>
      </c>
      <c r="B715" t="s">
        <v>508</v>
      </c>
      <c r="C715">
        <v>0.33150000000000002</v>
      </c>
      <c r="D715">
        <v>-3.0030000000000001E-7</v>
      </c>
      <c r="E715">
        <v>7.0560000000000006E-3</v>
      </c>
      <c r="F715">
        <v>0.33150000000000002</v>
      </c>
      <c r="G715">
        <v>-2.0299999999999999E-5</v>
      </c>
      <c r="H715">
        <v>-9.3430000000000005E-5</v>
      </c>
      <c r="I715">
        <v>1.6739999999999999E-5</v>
      </c>
      <c r="J715">
        <v>9.7070000000000004E-5</v>
      </c>
      <c r="K715">
        <v>0.33150000000000002</v>
      </c>
    </row>
    <row r="716" spans="1:11">
      <c r="A716">
        <v>32315</v>
      </c>
      <c r="B716" t="s">
        <v>509</v>
      </c>
      <c r="C716">
        <v>4.9279999999999997E-2</v>
      </c>
      <c r="D716">
        <v>2.0260000000000001E-12</v>
      </c>
      <c r="E716">
        <v>4.1789999999999991E-4</v>
      </c>
      <c r="F716">
        <v>4.9279999999999997E-2</v>
      </c>
      <c r="G716">
        <v>7.8780000000000001E-5</v>
      </c>
      <c r="H716">
        <v>-8.3610000000000001E-6</v>
      </c>
      <c r="I716">
        <v>-1.9829999999999999E-6</v>
      </c>
      <c r="J716">
        <v>7.9250000000000002E-5</v>
      </c>
      <c r="K716">
        <v>4.9279999999999997E-2</v>
      </c>
    </row>
    <row r="717" spans="1:11">
      <c r="A717">
        <v>32315</v>
      </c>
      <c r="B717" t="s">
        <v>510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32315</v>
      </c>
      <c r="B718" t="s">
        <v>511</v>
      </c>
      <c r="C718">
        <v>0.42580000000000001</v>
      </c>
      <c r="D718">
        <v>2.2459999999999999E-12</v>
      </c>
      <c r="E718">
        <v>2.647E-2</v>
      </c>
      <c r="F718">
        <v>0.42659999999999998</v>
      </c>
      <c r="G718">
        <v>-4.2599999999999999E-5</v>
      </c>
      <c r="H718">
        <v>-1.4909999999999999E-4</v>
      </c>
      <c r="I718">
        <v>3.4709999999999998E-5</v>
      </c>
      <c r="J718">
        <v>1.5890000000000001E-4</v>
      </c>
      <c r="K718">
        <v>0.42580000000000001</v>
      </c>
    </row>
    <row r="719" spans="1:11">
      <c r="A719">
        <v>32315</v>
      </c>
      <c r="B719" t="s">
        <v>512</v>
      </c>
      <c r="C719">
        <v>-0.6593</v>
      </c>
      <c r="D719">
        <v>1.557E-7</v>
      </c>
      <c r="E719">
        <v>-3.304E-2</v>
      </c>
      <c r="F719">
        <v>0.66010000000000002</v>
      </c>
      <c r="G719">
        <v>6.0959999999999999E-5</v>
      </c>
      <c r="H719">
        <v>2.1780000000000001E-4</v>
      </c>
      <c r="I719">
        <v>-4.7840000000000003E-5</v>
      </c>
      <c r="J719">
        <v>2.3120000000000001E-4</v>
      </c>
      <c r="K719">
        <v>0.6593</v>
      </c>
    </row>
    <row r="720" spans="1:11">
      <c r="A720">
        <v>32315</v>
      </c>
      <c r="B720" t="s">
        <v>513</v>
      </c>
      <c r="C720">
        <v>-2.2499999999999998E-3</v>
      </c>
      <c r="D720">
        <v>0</v>
      </c>
      <c r="E720">
        <v>-4.7849999999999998E-4</v>
      </c>
      <c r="F720">
        <v>2.3E-3</v>
      </c>
      <c r="G720">
        <v>6.8789999999999997E-5</v>
      </c>
      <c r="H720">
        <v>5.0259999999999998E-6</v>
      </c>
      <c r="I720">
        <v>-3.5149999999999998E-6</v>
      </c>
      <c r="J720">
        <v>6.9060000000000006E-5</v>
      </c>
      <c r="K720">
        <v>2.2499999999999998E-3</v>
      </c>
    </row>
    <row r="721" spans="1:11">
      <c r="A721">
        <v>32315</v>
      </c>
      <c r="B721" t="s">
        <v>514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32315</v>
      </c>
      <c r="B722" t="s">
        <v>515</v>
      </c>
      <c r="C722">
        <v>-0.68410000000000004</v>
      </c>
      <c r="D722">
        <v>-3.191E-12</v>
      </c>
      <c r="E722">
        <v>-3.2969999999999999E-2</v>
      </c>
      <c r="F722">
        <v>0.68489999999999995</v>
      </c>
      <c r="G722">
        <v>7.2689999999999997E-5</v>
      </c>
      <c r="H722">
        <v>2.243E-4</v>
      </c>
      <c r="I722">
        <v>-4.914E-5</v>
      </c>
      <c r="J722">
        <v>2.409E-4</v>
      </c>
      <c r="K722">
        <v>0.68410000000000004</v>
      </c>
    </row>
    <row r="723" spans="1:11">
      <c r="A723">
        <v>32315</v>
      </c>
      <c r="B723" t="s">
        <v>516</v>
      </c>
      <c r="C723">
        <v>0.6431</v>
      </c>
      <c r="D723">
        <v>2.5190000000000001E-12</v>
      </c>
      <c r="E723">
        <v>3.4549999999999997E-2</v>
      </c>
      <c r="F723">
        <v>0.64410000000000001</v>
      </c>
      <c r="G723">
        <v>-7.6160000000000003E-5</v>
      </c>
      <c r="H723">
        <v>-2.3829999999999999E-4</v>
      </c>
      <c r="I723">
        <v>5.2049999999999998E-5</v>
      </c>
      <c r="J723">
        <v>2.5549999999999998E-4</v>
      </c>
      <c r="K723">
        <v>0.6431</v>
      </c>
    </row>
    <row r="724" spans="1:11">
      <c r="A724">
        <v>32315</v>
      </c>
      <c r="B724" t="s">
        <v>517</v>
      </c>
      <c r="C724">
        <v>0.105</v>
      </c>
      <c r="D724">
        <v>2.238E-12</v>
      </c>
      <c r="E724">
        <v>-1.5190000000000001E-4</v>
      </c>
      <c r="F724">
        <v>0.105</v>
      </c>
      <c r="G724">
        <v>2.107E-5</v>
      </c>
      <c r="H724">
        <v>-1.161E-6</v>
      </c>
      <c r="I724">
        <v>-8.9150000000000006E-7</v>
      </c>
      <c r="J724">
        <v>2.1120000000000001E-5</v>
      </c>
      <c r="K724">
        <v>0.105</v>
      </c>
    </row>
    <row r="725" spans="1:11">
      <c r="A725">
        <v>32315</v>
      </c>
      <c r="B725" t="s">
        <v>518</v>
      </c>
      <c r="C725">
        <v>29.12</v>
      </c>
      <c r="D725">
        <v>0</v>
      </c>
      <c r="E725">
        <v>-7.1099999999999997E-2</v>
      </c>
      <c r="F725">
        <v>29.12</v>
      </c>
      <c r="G725">
        <v>4.401E-5</v>
      </c>
      <c r="H725">
        <v>-1.7080000000000001E-3</v>
      </c>
      <c r="I725">
        <v>1.7640000000000001E-5</v>
      </c>
      <c r="J725">
        <v>1.709E-3</v>
      </c>
      <c r="K725">
        <v>29.12</v>
      </c>
    </row>
    <row r="726" spans="1:11">
      <c r="A726">
        <v>32315</v>
      </c>
      <c r="B726" t="s">
        <v>519</v>
      </c>
      <c r="C726">
        <v>6.4699999999999994E-2</v>
      </c>
      <c r="D726">
        <v>0</v>
      </c>
      <c r="E726">
        <v>-1.3970000000000001E-4</v>
      </c>
      <c r="F726">
        <v>6.4699999999999994E-2</v>
      </c>
      <c r="G726">
        <v>5.8309999999999997E-7</v>
      </c>
      <c r="H726">
        <v>-2.889E-7</v>
      </c>
      <c r="I726">
        <v>-1.5200000000000001E-7</v>
      </c>
      <c r="J726">
        <v>6.6830000000000002E-7</v>
      </c>
      <c r="K726">
        <v>6.4699999999999994E-2</v>
      </c>
    </row>
    <row r="727" spans="1:11">
      <c r="A727">
        <v>32315</v>
      </c>
      <c r="B727" t="s">
        <v>520</v>
      </c>
      <c r="C727">
        <v>63.54</v>
      </c>
      <c r="D727">
        <v>2.088E-11</v>
      </c>
      <c r="E727">
        <v>-0.10100000000000001</v>
      </c>
      <c r="F727">
        <v>63.54</v>
      </c>
      <c r="G727">
        <v>3.8840000000000001E-4</v>
      </c>
      <c r="H727">
        <v>-3.2230000000000002E-3</v>
      </c>
      <c r="I727">
        <v>-1.119E-4</v>
      </c>
      <c r="J727">
        <v>3.248E-3</v>
      </c>
      <c r="K727">
        <v>63.54</v>
      </c>
    </row>
    <row r="728" spans="1:11">
      <c r="A728">
        <v>32315</v>
      </c>
      <c r="B728" t="s">
        <v>521</v>
      </c>
      <c r="C728">
        <v>-7.5879999999999993E-3</v>
      </c>
      <c r="D728">
        <v>0</v>
      </c>
      <c r="E728">
        <v>-2.6580000000000001E-9</v>
      </c>
      <c r="F728">
        <v>7.5879999999999993E-3</v>
      </c>
      <c r="G728">
        <v>2.0269999999999998E-6</v>
      </c>
      <c r="H728">
        <v>9.7100000000000002E-6</v>
      </c>
      <c r="I728">
        <v>-1.0130000000000001E-6</v>
      </c>
      <c r="J728">
        <v>9.9709999999999999E-6</v>
      </c>
      <c r="K728">
        <v>7.5879999999999993E-3</v>
      </c>
    </row>
    <row r="729" spans="1:11">
      <c r="A729">
        <v>32315</v>
      </c>
      <c r="B729" t="s">
        <v>522</v>
      </c>
      <c r="C729">
        <v>3.8989999999999997E-2</v>
      </c>
      <c r="D729">
        <v>0</v>
      </c>
      <c r="E729">
        <v>1.5030000000000001E-9</v>
      </c>
      <c r="F729">
        <v>3.8989999999999997E-2</v>
      </c>
      <c r="G729">
        <v>-7.413E-7</v>
      </c>
      <c r="H729">
        <v>-1.772E-5</v>
      </c>
      <c r="I729">
        <v>1.5069999999999999E-7</v>
      </c>
      <c r="J729">
        <v>1.774E-5</v>
      </c>
      <c r="K729">
        <v>3.8989999999999997E-2</v>
      </c>
    </row>
    <row r="730" spans="1:11">
      <c r="A730">
        <v>32315</v>
      </c>
      <c r="B730" t="s">
        <v>523</v>
      </c>
      <c r="C730">
        <v>-1.005E-2</v>
      </c>
      <c r="D730">
        <v>0</v>
      </c>
      <c r="E730">
        <v>-6.5829999999999999E-10</v>
      </c>
      <c r="F730">
        <v>1.005E-2</v>
      </c>
      <c r="G730">
        <v>2.0380000000000001E-7</v>
      </c>
      <c r="H730">
        <v>7.5220000000000001E-6</v>
      </c>
      <c r="I730">
        <v>1.939E-8</v>
      </c>
      <c r="J730">
        <v>7.525E-6</v>
      </c>
      <c r="K730">
        <v>1.005E-2</v>
      </c>
    </row>
    <row r="731" spans="1:11">
      <c r="A731">
        <v>32315</v>
      </c>
      <c r="B731" t="s">
        <v>524</v>
      </c>
      <c r="C731">
        <v>2.1770000000000001E-2</v>
      </c>
      <c r="D731">
        <v>0</v>
      </c>
      <c r="E731">
        <v>1.0029999999999999E-9</v>
      </c>
      <c r="F731">
        <v>2.1770000000000001E-2</v>
      </c>
      <c r="G731">
        <v>-9.0540000000000002E-8</v>
      </c>
      <c r="H731">
        <v>-9.3579999999999992E-6</v>
      </c>
      <c r="I731">
        <v>2.4929999999999999E-8</v>
      </c>
      <c r="J731">
        <v>9.3589999999999997E-6</v>
      </c>
      <c r="K731">
        <v>2.1770000000000001E-2</v>
      </c>
    </row>
    <row r="732" spans="1:11">
      <c r="A732">
        <v>32315</v>
      </c>
      <c r="B732" t="s">
        <v>525</v>
      </c>
      <c r="C732">
        <v>-5.8450000000000004E-3</v>
      </c>
      <c r="D732">
        <v>0</v>
      </c>
      <c r="E732">
        <v>-4.249E-10</v>
      </c>
      <c r="F732">
        <v>5.8450000000000004E-3</v>
      </c>
      <c r="G732">
        <v>7.9440000000000002E-8</v>
      </c>
      <c r="H732">
        <v>5.9220000000000002E-6</v>
      </c>
      <c r="I732">
        <v>-1.5189999999999999E-8</v>
      </c>
      <c r="J732">
        <v>5.9229999999999999E-6</v>
      </c>
      <c r="K732">
        <v>5.8450000000000004E-3</v>
      </c>
    </row>
    <row r="733" spans="1:11">
      <c r="A733">
        <v>32315</v>
      </c>
      <c r="B733" t="s">
        <v>526</v>
      </c>
      <c r="C733">
        <v>1.082E-2</v>
      </c>
      <c r="D733">
        <v>0</v>
      </c>
      <c r="E733">
        <v>4.4689999999999998E-10</v>
      </c>
      <c r="F733">
        <v>1.082E-2</v>
      </c>
      <c r="G733">
        <v>-1.953E-8</v>
      </c>
      <c r="H733">
        <v>-5.8289999999999996E-6</v>
      </c>
      <c r="I733">
        <v>1.0270000000000001E-9</v>
      </c>
      <c r="J733">
        <v>5.8289999999999996E-6</v>
      </c>
      <c r="K733">
        <v>1.082E-2</v>
      </c>
    </row>
    <row r="734" spans="1:11">
      <c r="A734">
        <v>32315</v>
      </c>
      <c r="B734" t="s">
        <v>527</v>
      </c>
      <c r="C734">
        <v>2.2079999999999999E-3</v>
      </c>
      <c r="D734">
        <v>0</v>
      </c>
      <c r="E734">
        <v>2.536E-11</v>
      </c>
      <c r="F734">
        <v>2.2079999999999999E-3</v>
      </c>
      <c r="G734">
        <v>1.274E-8</v>
      </c>
      <c r="H734">
        <v>3.755E-6</v>
      </c>
      <c r="I734">
        <v>-3.6389999999999999E-9</v>
      </c>
      <c r="J734">
        <v>3.755E-6</v>
      </c>
      <c r="K734">
        <v>2.2079999999999999E-3</v>
      </c>
    </row>
    <row r="735" spans="1:11">
      <c r="A735">
        <v>32315</v>
      </c>
      <c r="B735" t="s">
        <v>528</v>
      </c>
      <c r="C735">
        <v>2.2079999999999999E-3</v>
      </c>
      <c r="D735">
        <v>0</v>
      </c>
      <c r="E735">
        <v>-2.8299999999999999E-11</v>
      </c>
      <c r="F735">
        <v>2.2079999999999999E-3</v>
      </c>
      <c r="G735">
        <v>-6.7100000000000002E-9</v>
      </c>
      <c r="H735">
        <v>-3.8229999999999997E-6</v>
      </c>
      <c r="I735">
        <v>1.2130000000000001E-9</v>
      </c>
      <c r="J735">
        <v>3.8229999999999997E-6</v>
      </c>
      <c r="K735">
        <v>2.2079999999999999E-3</v>
      </c>
    </row>
    <row r="736" spans="1:11">
      <c r="A736">
        <v>32315</v>
      </c>
      <c r="B736" t="s">
        <v>529</v>
      </c>
      <c r="C736">
        <v>1.082E-2</v>
      </c>
      <c r="D736">
        <v>0</v>
      </c>
      <c r="E736">
        <v>5.0370000000000003E-10</v>
      </c>
      <c r="F736">
        <v>1.082E-2</v>
      </c>
      <c r="G736">
        <v>3.213E-9</v>
      </c>
      <c r="H736">
        <v>2.4250000000000001E-6</v>
      </c>
      <c r="I736">
        <v>-2.6859999999999998E-10</v>
      </c>
      <c r="J736">
        <v>2.4250000000000001E-6</v>
      </c>
      <c r="K736">
        <v>1.082E-2</v>
      </c>
    </row>
    <row r="737" spans="1:11">
      <c r="A737">
        <v>32315</v>
      </c>
      <c r="B737" t="s">
        <v>530</v>
      </c>
      <c r="C737">
        <v>-5.8450000000000004E-3</v>
      </c>
      <c r="D737">
        <v>0</v>
      </c>
      <c r="E737">
        <v>-4.7689999999999998E-10</v>
      </c>
      <c r="F737">
        <v>5.8450000000000004E-3</v>
      </c>
      <c r="G737">
        <v>-1.935E-9</v>
      </c>
      <c r="H737">
        <v>-2.5150000000000001E-6</v>
      </c>
      <c r="I737">
        <v>4.5360000000000012E-10</v>
      </c>
      <c r="J737">
        <v>2.5150000000000001E-6</v>
      </c>
      <c r="K737">
        <v>5.8450000000000004E-3</v>
      </c>
    </row>
    <row r="738" spans="1:11">
      <c r="A738">
        <v>32315</v>
      </c>
      <c r="B738" t="s">
        <v>531</v>
      </c>
      <c r="C738">
        <v>2.1770000000000001E-2</v>
      </c>
      <c r="D738">
        <v>0</v>
      </c>
      <c r="E738">
        <v>1.0749999999999999E-9</v>
      </c>
      <c r="F738">
        <v>2.1770000000000001E-2</v>
      </c>
      <c r="G738">
        <v>1.2980000000000001E-9</v>
      </c>
      <c r="H738">
        <v>1.4720000000000001E-6</v>
      </c>
      <c r="I738">
        <v>-4.4990000000000002E-10</v>
      </c>
      <c r="J738">
        <v>1.4720000000000001E-6</v>
      </c>
      <c r="K738">
        <v>2.1770000000000001E-2</v>
      </c>
    </row>
    <row r="739" spans="1:11">
      <c r="A739">
        <v>32315</v>
      </c>
      <c r="B739" t="s">
        <v>532</v>
      </c>
      <c r="C739">
        <v>-1.005E-2</v>
      </c>
      <c r="D739">
        <v>0</v>
      </c>
      <c r="E739">
        <v>-7.1659999999999999E-10</v>
      </c>
      <c r="F739">
        <v>1.005E-2</v>
      </c>
      <c r="G739">
        <v>-7.9049999999999991E-10</v>
      </c>
      <c r="H739">
        <v>-1.609E-6</v>
      </c>
      <c r="I739">
        <v>3.2110000000000001E-10</v>
      </c>
      <c r="J739">
        <v>1.609E-6</v>
      </c>
      <c r="K739">
        <v>1.005E-2</v>
      </c>
    </row>
    <row r="740" spans="1:11">
      <c r="A740">
        <v>32315</v>
      </c>
      <c r="B740" t="s">
        <v>533</v>
      </c>
      <c r="C740">
        <v>3.8989999999999997E-2</v>
      </c>
      <c r="D740">
        <v>0</v>
      </c>
      <c r="E740">
        <v>1.6170000000000001E-9</v>
      </c>
      <c r="F740">
        <v>3.8989999999999997E-2</v>
      </c>
      <c r="G740">
        <v>1.6799999999999999E-10</v>
      </c>
      <c r="H740">
        <v>7.5239999999999999E-7</v>
      </c>
      <c r="I740">
        <v>-1.6600000000000001E-9</v>
      </c>
      <c r="J740">
        <v>7.5239999999999999E-7</v>
      </c>
      <c r="K740">
        <v>3.8989999999999997E-2</v>
      </c>
    </row>
    <row r="741" spans="1:11">
      <c r="A741">
        <v>32315</v>
      </c>
      <c r="B741" t="s">
        <v>534</v>
      </c>
      <c r="C741">
        <v>-7.5879999999999993E-3</v>
      </c>
      <c r="D741">
        <v>0</v>
      </c>
      <c r="E741">
        <v>-2.8160000000000002E-9</v>
      </c>
      <c r="F741">
        <v>7.5879999999999993E-3</v>
      </c>
      <c r="G741">
        <v>4.8429999999999997E-10</v>
      </c>
      <c r="H741">
        <v>-9.4799999999999997E-7</v>
      </c>
      <c r="I741">
        <v>4.8680000000000001E-9</v>
      </c>
      <c r="J741">
        <v>9.4809999999999997E-7</v>
      </c>
      <c r="K741">
        <v>7.5879999999999993E-3</v>
      </c>
    </row>
    <row r="742" spans="1:11">
      <c r="A742">
        <v>32315</v>
      </c>
      <c r="B742" t="s">
        <v>535</v>
      </c>
      <c r="C742">
        <v>137.9</v>
      </c>
      <c r="D742">
        <v>-1.4460000000000001E-7</v>
      </c>
      <c r="E742">
        <v>-0.25740000000000002</v>
      </c>
      <c r="F742">
        <v>137.9</v>
      </c>
      <c r="G742">
        <v>2.2959999999999999E-3</v>
      </c>
      <c r="H742">
        <v>-7.247E-3</v>
      </c>
      <c r="I742">
        <v>-3.1750000000000002E-4</v>
      </c>
      <c r="J742">
        <v>7.6090000000000003E-3</v>
      </c>
      <c r="K742">
        <v>137.9</v>
      </c>
    </row>
    <row r="743" spans="1:11">
      <c r="A743">
        <v>32315</v>
      </c>
      <c r="B743" t="s">
        <v>536</v>
      </c>
      <c r="C743">
        <v>133.4</v>
      </c>
      <c r="D743">
        <v>-1.377E-7</v>
      </c>
      <c r="E743">
        <v>-0.24879999999999999</v>
      </c>
      <c r="F743">
        <v>133.4</v>
      </c>
      <c r="G743">
        <v>2.2239999999999998E-3</v>
      </c>
      <c r="H743">
        <v>-7.0089999999999996E-3</v>
      </c>
      <c r="I743">
        <v>-3.0949999999999999E-4</v>
      </c>
      <c r="J743">
        <v>7.3599999999999994E-3</v>
      </c>
      <c r="K743">
        <v>133.4</v>
      </c>
    </row>
    <row r="744" spans="1:11">
      <c r="A744">
        <v>32315</v>
      </c>
      <c r="B744" t="s">
        <v>537</v>
      </c>
      <c r="C744">
        <v>98.63</v>
      </c>
      <c r="D744">
        <v>4.1829999999999999E-11</v>
      </c>
      <c r="E744">
        <v>-0.18190000000000001</v>
      </c>
      <c r="F744">
        <v>98.63</v>
      </c>
      <c r="G744">
        <v>1.346E-3</v>
      </c>
      <c r="H744">
        <v>-5.1859999999999996E-3</v>
      </c>
      <c r="I744">
        <v>-2.3389999999999999E-4</v>
      </c>
      <c r="J744">
        <v>5.3630000000000006E-3</v>
      </c>
      <c r="K744">
        <v>98.63</v>
      </c>
    </row>
    <row r="745" spans="1:11">
      <c r="A745">
        <v>32315</v>
      </c>
      <c r="B745" t="s">
        <v>538</v>
      </c>
      <c r="C745">
        <v>93.93</v>
      </c>
      <c r="D745">
        <v>3.9840000000000008E-11</v>
      </c>
      <c r="E745">
        <v>-0.17319999999999999</v>
      </c>
      <c r="F745">
        <v>93.93</v>
      </c>
      <c r="G745">
        <v>1.2819999999999999E-3</v>
      </c>
      <c r="H745">
        <v>-4.9389999999999998E-3</v>
      </c>
      <c r="I745">
        <v>-2.2279999999999999E-4</v>
      </c>
      <c r="J745">
        <v>5.1070000000000004E-3</v>
      </c>
      <c r="K745">
        <v>93.93</v>
      </c>
    </row>
    <row r="746" spans="1:11">
      <c r="A746">
        <v>32315</v>
      </c>
      <c r="B746" t="s">
        <v>359</v>
      </c>
      <c r="C746">
        <v>2.907</v>
      </c>
      <c r="D746">
        <v>0</v>
      </c>
      <c r="E746">
        <v>-5.0990000000000002E-3</v>
      </c>
      <c r="F746">
        <v>2.907</v>
      </c>
      <c r="G746">
        <v>3.2020000000000002E-5</v>
      </c>
      <c r="H746">
        <v>-1.528E-4</v>
      </c>
      <c r="I746">
        <v>-7.0420000000000014E-6</v>
      </c>
      <c r="J746">
        <v>1.563E-4</v>
      </c>
      <c r="K746">
        <v>2.907</v>
      </c>
    </row>
    <row r="747" spans="1:11">
      <c r="A747">
        <v>32315</v>
      </c>
      <c r="B747" t="s">
        <v>360</v>
      </c>
      <c r="C747">
        <v>6.35</v>
      </c>
      <c r="D747">
        <v>2.869E-12</v>
      </c>
      <c r="E747">
        <v>-1.115E-2</v>
      </c>
      <c r="F747">
        <v>6.35</v>
      </c>
      <c r="G747">
        <v>1.082E-4</v>
      </c>
      <c r="H747">
        <v>-3.3129999999999998E-4</v>
      </c>
      <c r="I747">
        <v>-1.9449999999999998E-5</v>
      </c>
      <c r="J747">
        <v>3.4909999999999997E-4</v>
      </c>
      <c r="K747">
        <v>6.35</v>
      </c>
    </row>
    <row r="748" spans="1:11">
      <c r="A748">
        <v>32315</v>
      </c>
      <c r="B748" t="s">
        <v>361</v>
      </c>
      <c r="C748">
        <v>33.97</v>
      </c>
      <c r="D748">
        <v>1.021E-11</v>
      </c>
      <c r="E748">
        <v>-5.9769999999999997E-2</v>
      </c>
      <c r="F748">
        <v>33.97</v>
      </c>
      <c r="G748">
        <v>6.2910000000000006E-4</v>
      </c>
      <c r="H748">
        <v>-1.7650000000000001E-3</v>
      </c>
      <c r="I748">
        <v>-1.2239999999999999E-4</v>
      </c>
      <c r="J748">
        <v>1.8779999999999999E-3</v>
      </c>
      <c r="K748">
        <v>33.97</v>
      </c>
    </row>
    <row r="749" spans="1:11">
      <c r="A749">
        <v>32315</v>
      </c>
      <c r="B749" t="s">
        <v>362</v>
      </c>
      <c r="C749">
        <v>26.97</v>
      </c>
      <c r="D749">
        <v>8.2639999999999995E-12</v>
      </c>
      <c r="E749">
        <v>-4.7460000000000002E-2</v>
      </c>
      <c r="F749">
        <v>26.97</v>
      </c>
      <c r="G749">
        <v>4.994E-4</v>
      </c>
      <c r="H749">
        <v>-1.402E-3</v>
      </c>
      <c r="I749">
        <v>-9.7219999999999994E-5</v>
      </c>
      <c r="J749">
        <v>1.4909999999999999E-3</v>
      </c>
      <c r="K749">
        <v>26.97</v>
      </c>
    </row>
    <row r="750" spans="1:11">
      <c r="A750">
        <v>32315</v>
      </c>
      <c r="B750" t="s">
        <v>539</v>
      </c>
      <c r="C750">
        <v>141.9</v>
      </c>
      <c r="D750">
        <v>5.5769999999999998E-11</v>
      </c>
      <c r="E750">
        <v>-0.25790000000000002</v>
      </c>
      <c r="F750">
        <v>141.9</v>
      </c>
      <c r="G750">
        <v>2.1150000000000001E-3</v>
      </c>
      <c r="H750">
        <v>-7.4349999999999998E-3</v>
      </c>
      <c r="I750">
        <v>-3.8279999999999998E-4</v>
      </c>
      <c r="J750">
        <v>7.7400000000000004E-3</v>
      </c>
      <c r="K750">
        <v>141.9</v>
      </c>
    </row>
    <row r="751" spans="1:11">
      <c r="A751">
        <v>32315</v>
      </c>
      <c r="B751" t="s">
        <v>540</v>
      </c>
      <c r="C751">
        <v>130.19999999999999</v>
      </c>
      <c r="D751">
        <v>5.1829999999999997E-11</v>
      </c>
      <c r="E751">
        <v>-0.2369</v>
      </c>
      <c r="F751">
        <v>130.19999999999999</v>
      </c>
      <c r="G751">
        <v>1.9220000000000001E-3</v>
      </c>
      <c r="H751">
        <v>-6.8239999999999993E-3</v>
      </c>
      <c r="I751">
        <v>-3.4650000000000002E-4</v>
      </c>
      <c r="J751">
        <v>7.0980000000000001E-3</v>
      </c>
      <c r="K751">
        <v>130.19999999999999</v>
      </c>
    </row>
    <row r="752" spans="1:11">
      <c r="A752">
        <v>32315</v>
      </c>
      <c r="B752" t="s">
        <v>104</v>
      </c>
      <c r="C752">
        <v>3.1240000000000001</v>
      </c>
      <c r="D752">
        <v>2.2390000000000001E-3</v>
      </c>
      <c r="E752">
        <v>7.9239999999999988E-3</v>
      </c>
      <c r="F752">
        <v>3.1240000000000001</v>
      </c>
      <c r="G752">
        <v>-2.6630000000000002E-4</v>
      </c>
      <c r="H752">
        <v>4.4999999999999999E-4</v>
      </c>
      <c r="I752">
        <v>-1.1849999999999999E-4</v>
      </c>
      <c r="J752">
        <v>5.3610000000000007E-4</v>
      </c>
      <c r="K752">
        <v>3.1240000000000001</v>
      </c>
    </row>
    <row r="753" spans="1:11">
      <c r="A753">
        <v>32315</v>
      </c>
      <c r="B753" t="s">
        <v>105</v>
      </c>
      <c r="C753">
        <v>15.53</v>
      </c>
      <c r="D753">
        <v>2.2390000000000001E-3</v>
      </c>
      <c r="E753">
        <v>-1.3780000000000001E-2</v>
      </c>
      <c r="F753">
        <v>15.53</v>
      </c>
      <c r="G753">
        <v>-4.4240000000000003E-5</v>
      </c>
      <c r="H753">
        <v>-1.9880000000000001E-4</v>
      </c>
      <c r="I753">
        <v>-1.6239999999999999E-4</v>
      </c>
      <c r="J753">
        <v>2.6049999999999999E-4</v>
      </c>
      <c r="K753">
        <v>15.53</v>
      </c>
    </row>
    <row r="754" spans="1:11">
      <c r="A754">
        <v>32315</v>
      </c>
      <c r="B754" t="s">
        <v>106</v>
      </c>
      <c r="C754">
        <v>-15.53</v>
      </c>
      <c r="D754">
        <v>-2.2390000000000001E-3</v>
      </c>
      <c r="E754">
        <v>1.3780000000000001E-2</v>
      </c>
      <c r="F754">
        <v>15.53</v>
      </c>
      <c r="G754">
        <v>4.4240000000000003E-5</v>
      </c>
      <c r="H754">
        <v>1.9880000000000001E-4</v>
      </c>
      <c r="I754">
        <v>1.6239999999999999E-4</v>
      </c>
      <c r="J754">
        <v>2.6049999999999999E-4</v>
      </c>
      <c r="K754">
        <v>15.53</v>
      </c>
    </row>
    <row r="755" spans="1:11">
      <c r="A755">
        <v>32315</v>
      </c>
      <c r="B755" t="s">
        <v>107</v>
      </c>
      <c r="C755">
        <v>-3.1240000000000001</v>
      </c>
      <c r="D755">
        <v>-2.2390000000000001E-3</v>
      </c>
      <c r="E755">
        <v>-7.9239999999999988E-3</v>
      </c>
      <c r="F755">
        <v>3.1240000000000001</v>
      </c>
      <c r="G755">
        <v>2.6630000000000002E-4</v>
      </c>
      <c r="H755">
        <v>-4.4999999999999999E-4</v>
      </c>
      <c r="I755">
        <v>1.1849999999999999E-4</v>
      </c>
      <c r="J755">
        <v>5.3610000000000007E-4</v>
      </c>
      <c r="K755">
        <v>3.1240000000000001</v>
      </c>
    </row>
    <row r="756" spans="1:11">
      <c r="A756">
        <v>32315</v>
      </c>
      <c r="B756" t="s">
        <v>108</v>
      </c>
      <c r="C756">
        <v>25.42</v>
      </c>
      <c r="D756">
        <v>4.147E-2</v>
      </c>
      <c r="E756">
        <v>-1.5679999999999999E-2</v>
      </c>
      <c r="F756">
        <v>25.42</v>
      </c>
      <c r="G756">
        <v>-2.4450000000000001E-3</v>
      </c>
      <c r="H756">
        <v>-1.0009999999999999E-4</v>
      </c>
      <c r="I756">
        <v>-1.5889999999999999E-3</v>
      </c>
      <c r="J756">
        <v>2.918E-3</v>
      </c>
      <c r="K756">
        <v>25.42</v>
      </c>
    </row>
    <row r="757" spans="1:11">
      <c r="A757">
        <v>32315</v>
      </c>
      <c r="B757" t="s">
        <v>109</v>
      </c>
      <c r="C757">
        <v>37.83</v>
      </c>
      <c r="D757">
        <v>4.147E-2</v>
      </c>
      <c r="E757">
        <v>-3.739E-2</v>
      </c>
      <c r="F757">
        <v>37.83</v>
      </c>
      <c r="G757">
        <v>-2.2230000000000001E-3</v>
      </c>
      <c r="H757">
        <v>-7.4879999999999999E-4</v>
      </c>
      <c r="I757">
        <v>-1.6329999999999999E-3</v>
      </c>
      <c r="J757">
        <v>2.8579999999999999E-3</v>
      </c>
      <c r="K757">
        <v>37.83</v>
      </c>
    </row>
    <row r="758" spans="1:11">
      <c r="A758">
        <v>32315</v>
      </c>
      <c r="B758" t="s">
        <v>110</v>
      </c>
      <c r="C758">
        <v>-37.85</v>
      </c>
      <c r="D758">
        <v>-4.147E-2</v>
      </c>
      <c r="E758">
        <v>3.739E-2</v>
      </c>
      <c r="F758">
        <v>37.85</v>
      </c>
      <c r="G758">
        <v>2.212E-3</v>
      </c>
      <c r="H758">
        <v>7.4929999999999994E-4</v>
      </c>
      <c r="I758">
        <v>1.639E-3</v>
      </c>
      <c r="J758">
        <v>2.8530000000000001E-3</v>
      </c>
      <c r="K758">
        <v>37.85</v>
      </c>
    </row>
    <row r="759" spans="1:11">
      <c r="A759">
        <v>32315</v>
      </c>
      <c r="B759" t="s">
        <v>111</v>
      </c>
      <c r="C759">
        <v>-25.45</v>
      </c>
      <c r="D759">
        <v>-4.147E-2</v>
      </c>
      <c r="E759">
        <v>1.5679999999999999E-2</v>
      </c>
      <c r="F759">
        <v>25.45</v>
      </c>
      <c r="G759">
        <v>2.434E-3</v>
      </c>
      <c r="H759">
        <v>1.005E-4</v>
      </c>
      <c r="I759">
        <v>1.5950000000000001E-3</v>
      </c>
      <c r="J759">
        <v>2.9120000000000001E-3</v>
      </c>
      <c r="K759">
        <v>25.45</v>
      </c>
    </row>
    <row r="760" spans="1:11">
      <c r="A760">
        <v>32315</v>
      </c>
      <c r="B760" t="s">
        <v>112</v>
      </c>
      <c r="C760">
        <v>15.78</v>
      </c>
      <c r="D760">
        <v>1.883E-2</v>
      </c>
      <c r="E760">
        <v>-2.6909999999999998E-3</v>
      </c>
      <c r="F760">
        <v>15.78</v>
      </c>
      <c r="G760">
        <v>-1.1999999999999999E-3</v>
      </c>
      <c r="H760">
        <v>2.8019999999999998E-4</v>
      </c>
      <c r="I760">
        <v>-7.6279999999999989E-4</v>
      </c>
      <c r="J760">
        <v>1.449E-3</v>
      </c>
      <c r="K760">
        <v>15.78</v>
      </c>
    </row>
    <row r="761" spans="1:11">
      <c r="A761">
        <v>32315</v>
      </c>
      <c r="B761" t="s">
        <v>113</v>
      </c>
      <c r="C761">
        <v>28.18</v>
      </c>
      <c r="D761">
        <v>1.883E-2</v>
      </c>
      <c r="E761">
        <v>-2.4400000000000002E-2</v>
      </c>
      <c r="F761">
        <v>28.18</v>
      </c>
      <c r="G761">
        <v>-9.7799999999999992E-4</v>
      </c>
      <c r="H761">
        <v>-3.6860000000000001E-4</v>
      </c>
      <c r="I761">
        <v>-8.0679999999999999E-4</v>
      </c>
      <c r="J761">
        <v>1.32E-3</v>
      </c>
      <c r="K761">
        <v>28.18</v>
      </c>
    </row>
    <row r="762" spans="1:11">
      <c r="A762">
        <v>32315</v>
      </c>
      <c r="B762" t="s">
        <v>114</v>
      </c>
      <c r="C762">
        <v>-9.5359999999999996</v>
      </c>
      <c r="D762">
        <v>-1.435E-2</v>
      </c>
      <c r="E762">
        <v>1.8540000000000001E-2</v>
      </c>
      <c r="F762">
        <v>9.5359999999999996</v>
      </c>
      <c r="G762">
        <v>6.6299999999999996E-4</v>
      </c>
      <c r="H762">
        <v>6.1989999999999994E-4</v>
      </c>
      <c r="I762">
        <v>5.2829999999999999E-4</v>
      </c>
      <c r="J762">
        <v>1.0499999999999999E-3</v>
      </c>
      <c r="K762">
        <v>9.5359999999999996</v>
      </c>
    </row>
    <row r="763" spans="1:11">
      <c r="A763">
        <v>32315</v>
      </c>
      <c r="B763" t="s">
        <v>115</v>
      </c>
      <c r="C763">
        <v>2.8679999999999999</v>
      </c>
      <c r="D763">
        <v>-1.435E-2</v>
      </c>
      <c r="E763">
        <v>-3.1679999999999998E-3</v>
      </c>
      <c r="F763">
        <v>2.8679999999999999</v>
      </c>
      <c r="G763">
        <v>8.8499999999999994E-4</v>
      </c>
      <c r="H763">
        <v>-2.8839999999999998E-5</v>
      </c>
      <c r="I763">
        <v>4.8440000000000001E-4</v>
      </c>
      <c r="J763">
        <v>1.0089999999999999E-3</v>
      </c>
      <c r="K763">
        <v>2.8679999999999999</v>
      </c>
    </row>
    <row r="764" spans="1:11">
      <c r="A764">
        <v>32315</v>
      </c>
      <c r="B764" t="s">
        <v>117</v>
      </c>
      <c r="C764">
        <v>2.081</v>
      </c>
      <c r="D764">
        <v>1.4959999999999999E-3</v>
      </c>
      <c r="E764">
        <v>5.306E-3</v>
      </c>
      <c r="F764">
        <v>2.081</v>
      </c>
      <c r="G764">
        <v>-1.7809999999999999E-4</v>
      </c>
      <c r="H764">
        <v>3.01E-4</v>
      </c>
      <c r="I764">
        <v>-7.9129999999999996E-5</v>
      </c>
      <c r="J764">
        <v>3.5849999999999999E-4</v>
      </c>
      <c r="K764">
        <v>2.081</v>
      </c>
    </row>
    <row r="765" spans="1:11">
      <c r="A765">
        <v>32315</v>
      </c>
      <c r="B765" t="s">
        <v>118</v>
      </c>
      <c r="C765">
        <v>10.38</v>
      </c>
      <c r="D765">
        <v>1.4959999999999999E-3</v>
      </c>
      <c r="E765">
        <v>-9.2189999999999998E-3</v>
      </c>
      <c r="F765">
        <v>10.38</v>
      </c>
      <c r="G765">
        <v>-2.9479999999999999E-5</v>
      </c>
      <c r="H765">
        <v>-1.3320000000000001E-4</v>
      </c>
      <c r="I765">
        <v>-1.086E-4</v>
      </c>
      <c r="J765">
        <v>1.7430000000000001E-4</v>
      </c>
      <c r="K765">
        <v>10.38</v>
      </c>
    </row>
    <row r="766" spans="1:11">
      <c r="A766">
        <v>32315</v>
      </c>
      <c r="B766" t="s">
        <v>119</v>
      </c>
      <c r="C766">
        <v>-10.38</v>
      </c>
      <c r="D766">
        <v>-1.4959999999999999E-3</v>
      </c>
      <c r="E766">
        <v>9.2189999999999998E-3</v>
      </c>
      <c r="F766">
        <v>10.38</v>
      </c>
      <c r="G766">
        <v>2.9479999999999999E-5</v>
      </c>
      <c r="H766">
        <v>1.3320000000000001E-4</v>
      </c>
      <c r="I766">
        <v>1.086E-4</v>
      </c>
      <c r="J766">
        <v>1.7430000000000001E-4</v>
      </c>
      <c r="K766">
        <v>10.38</v>
      </c>
    </row>
    <row r="767" spans="1:11">
      <c r="A767">
        <v>32315</v>
      </c>
      <c r="B767" t="s">
        <v>120</v>
      </c>
      <c r="C767">
        <v>-2.081</v>
      </c>
      <c r="D767">
        <v>-1.4959999999999999E-3</v>
      </c>
      <c r="E767">
        <v>-5.306E-3</v>
      </c>
      <c r="F767">
        <v>2.081</v>
      </c>
      <c r="G767">
        <v>1.7809999999999999E-4</v>
      </c>
      <c r="H767">
        <v>-3.01E-4</v>
      </c>
      <c r="I767">
        <v>7.9129999999999996E-5</v>
      </c>
      <c r="J767">
        <v>3.5849999999999999E-4</v>
      </c>
      <c r="K767">
        <v>2.081</v>
      </c>
    </row>
    <row r="768" spans="1:11">
      <c r="A768">
        <v>32315</v>
      </c>
      <c r="B768" t="s">
        <v>121</v>
      </c>
      <c r="C768">
        <v>16.96</v>
      </c>
      <c r="D768">
        <v>2.7689999999999999E-2</v>
      </c>
      <c r="E768">
        <v>-1.0449999999999999E-2</v>
      </c>
      <c r="F768">
        <v>16.96</v>
      </c>
      <c r="G768">
        <v>-1.6329999999999999E-3</v>
      </c>
      <c r="H768">
        <v>-6.6260000000000006E-5</v>
      </c>
      <c r="I768">
        <v>-1.0610000000000001E-3</v>
      </c>
      <c r="J768">
        <v>1.9480000000000001E-3</v>
      </c>
      <c r="K768">
        <v>16.96</v>
      </c>
    </row>
    <row r="769" spans="1:11">
      <c r="A769">
        <v>32315</v>
      </c>
      <c r="B769" t="s">
        <v>122</v>
      </c>
      <c r="C769">
        <v>25.26</v>
      </c>
      <c r="D769">
        <v>2.7689999999999999E-2</v>
      </c>
      <c r="E769">
        <v>-2.4979999999999999E-2</v>
      </c>
      <c r="F769">
        <v>25.26</v>
      </c>
      <c r="G769">
        <v>-1.4840000000000001E-3</v>
      </c>
      <c r="H769">
        <v>-5.0039999999999991E-4</v>
      </c>
      <c r="I769">
        <v>-1.09E-3</v>
      </c>
      <c r="J769">
        <v>1.908E-3</v>
      </c>
      <c r="K769">
        <v>25.26</v>
      </c>
    </row>
    <row r="770" spans="1:11">
      <c r="A770">
        <v>32315</v>
      </c>
      <c r="B770" t="s">
        <v>123</v>
      </c>
      <c r="C770">
        <v>-25.28</v>
      </c>
      <c r="D770">
        <v>-2.7689999999999999E-2</v>
      </c>
      <c r="E770">
        <v>2.4979999999999999E-2</v>
      </c>
      <c r="F770">
        <v>25.28</v>
      </c>
      <c r="G770">
        <v>1.477E-3</v>
      </c>
      <c r="H770">
        <v>5.0069999999999997E-4</v>
      </c>
      <c r="I770">
        <v>1.0939999999999999E-3</v>
      </c>
      <c r="J770">
        <v>1.905E-3</v>
      </c>
      <c r="K770">
        <v>25.28</v>
      </c>
    </row>
    <row r="771" spans="1:11">
      <c r="A771">
        <v>32315</v>
      </c>
      <c r="B771" t="s">
        <v>124</v>
      </c>
      <c r="C771">
        <v>-16.98</v>
      </c>
      <c r="D771">
        <v>-2.7689999999999999E-2</v>
      </c>
      <c r="E771">
        <v>1.0449999999999999E-2</v>
      </c>
      <c r="F771">
        <v>16.98</v>
      </c>
      <c r="G771">
        <v>1.6249999999999999E-3</v>
      </c>
      <c r="H771">
        <v>6.656E-5</v>
      </c>
      <c r="I771">
        <v>1.065E-3</v>
      </c>
      <c r="J771">
        <v>1.944E-3</v>
      </c>
      <c r="K771">
        <v>16.98</v>
      </c>
    </row>
    <row r="772" spans="1:11">
      <c r="A772">
        <v>32315</v>
      </c>
      <c r="B772" t="s">
        <v>125</v>
      </c>
      <c r="C772">
        <v>10.53</v>
      </c>
      <c r="D772">
        <v>1.257E-2</v>
      </c>
      <c r="E772">
        <v>-1.781E-3</v>
      </c>
      <c r="F772">
        <v>10.53</v>
      </c>
      <c r="G772">
        <v>-8.0159999999999997E-4</v>
      </c>
      <c r="H772">
        <v>1.8760000000000001E-4</v>
      </c>
      <c r="I772">
        <v>-5.0929999999999997E-4</v>
      </c>
      <c r="J772">
        <v>9.68E-4</v>
      </c>
      <c r="K772">
        <v>10.53</v>
      </c>
    </row>
    <row r="773" spans="1:11">
      <c r="A773">
        <v>32315</v>
      </c>
      <c r="B773" t="s">
        <v>126</v>
      </c>
      <c r="C773">
        <v>18.829999999999998</v>
      </c>
      <c r="D773">
        <v>1.257E-2</v>
      </c>
      <c r="E773">
        <v>-1.6310000000000002E-2</v>
      </c>
      <c r="F773">
        <v>18.829999999999998</v>
      </c>
      <c r="G773">
        <v>-6.5300000000000004E-4</v>
      </c>
      <c r="H773">
        <v>-2.4649999999999997E-4</v>
      </c>
      <c r="I773">
        <v>-5.3870000000000003E-4</v>
      </c>
      <c r="J773">
        <v>8.8170000000000002E-4</v>
      </c>
      <c r="K773">
        <v>18.829999999999998</v>
      </c>
    </row>
    <row r="774" spans="1:11">
      <c r="A774">
        <v>32315</v>
      </c>
      <c r="B774" t="s">
        <v>127</v>
      </c>
      <c r="C774">
        <v>-6.3710000000000004</v>
      </c>
      <c r="D774">
        <v>-9.5790000000000007E-3</v>
      </c>
      <c r="E774">
        <v>1.239E-2</v>
      </c>
      <c r="F774">
        <v>6.3710000000000004</v>
      </c>
      <c r="G774">
        <v>4.4240000000000002E-4</v>
      </c>
      <c r="H774">
        <v>4.1439999999999999E-4</v>
      </c>
      <c r="I774">
        <v>3.5270000000000001E-4</v>
      </c>
      <c r="J774">
        <v>7.0129999999999997E-4</v>
      </c>
      <c r="K774">
        <v>6.3710000000000004</v>
      </c>
    </row>
    <row r="775" spans="1:11">
      <c r="A775">
        <v>32315</v>
      </c>
      <c r="B775" t="s">
        <v>128</v>
      </c>
      <c r="C775">
        <v>1.93</v>
      </c>
      <c r="D775">
        <v>-9.5790000000000007E-3</v>
      </c>
      <c r="E775">
        <v>-2.1329999999999999E-3</v>
      </c>
      <c r="F775">
        <v>1.93</v>
      </c>
      <c r="G775">
        <v>5.9100000000000005E-4</v>
      </c>
      <c r="H775">
        <v>-1.9720000000000001E-5</v>
      </c>
      <c r="I775">
        <v>3.233E-4</v>
      </c>
      <c r="J775">
        <v>6.7389999999999995E-4</v>
      </c>
      <c r="K775">
        <v>1.93</v>
      </c>
    </row>
    <row r="776" spans="1:11">
      <c r="A776">
        <v>32315</v>
      </c>
      <c r="B776" t="s">
        <v>130</v>
      </c>
      <c r="C776">
        <v>-144</v>
      </c>
      <c r="D776">
        <v>3.7550000000000002E-11</v>
      </c>
      <c r="E776">
        <v>-1.5270000000000001E-7</v>
      </c>
      <c r="F776">
        <v>144</v>
      </c>
      <c r="G776">
        <v>2.6929999999999999E-4</v>
      </c>
      <c r="H776">
        <v>-6.6050000000000006E-5</v>
      </c>
      <c r="I776">
        <v>7.4580000000000004E-6</v>
      </c>
      <c r="J776">
        <v>2.7740000000000002E-4</v>
      </c>
      <c r="K776">
        <v>144</v>
      </c>
    </row>
    <row r="777" spans="1:11">
      <c r="A777">
        <v>32315</v>
      </c>
      <c r="B777" t="s">
        <v>131</v>
      </c>
      <c r="C777">
        <v>131.30000000000001</v>
      </c>
      <c r="D777">
        <v>-3.3829999999999988E-11</v>
      </c>
      <c r="E777">
        <v>1.392E-7</v>
      </c>
      <c r="F777">
        <v>131.30000000000001</v>
      </c>
      <c r="G777">
        <v>-2.4560000000000001E-4</v>
      </c>
      <c r="H777">
        <v>6.0220000000000003E-5</v>
      </c>
      <c r="I777">
        <v>-6.8000000000000001E-6</v>
      </c>
      <c r="J777">
        <v>2.5290000000000002E-4</v>
      </c>
      <c r="K777">
        <v>131.30000000000001</v>
      </c>
    </row>
    <row r="778" spans="1:11">
      <c r="A778">
        <v>32315</v>
      </c>
      <c r="B778" t="s">
        <v>132</v>
      </c>
      <c r="C778">
        <v>-13.82</v>
      </c>
      <c r="D778">
        <v>4.0039999999999987E-12</v>
      </c>
      <c r="E778">
        <v>2.6689999999999999E-7</v>
      </c>
      <c r="F778">
        <v>13.82</v>
      </c>
      <c r="G778">
        <v>4.5550000000000001E-4</v>
      </c>
      <c r="H778">
        <v>5.4299999999999998E-5</v>
      </c>
      <c r="I778">
        <v>-7.3670000000000004E-5</v>
      </c>
      <c r="J778">
        <v>4.6460000000000002E-4</v>
      </c>
      <c r="K778">
        <v>13.82</v>
      </c>
    </row>
    <row r="779" spans="1:11">
      <c r="A779">
        <v>32315</v>
      </c>
      <c r="B779" t="s">
        <v>133</v>
      </c>
      <c r="C779">
        <v>34.549999999999997</v>
      </c>
      <c r="D779">
        <v>-1.011E-11</v>
      </c>
      <c r="E779">
        <v>-6.6709999999999993E-7</v>
      </c>
      <c r="F779">
        <v>34.549999999999997</v>
      </c>
      <c r="G779">
        <v>-1.139E-3</v>
      </c>
      <c r="H779">
        <v>-1.3569999999999999E-4</v>
      </c>
      <c r="I779">
        <v>1.8420000000000001E-4</v>
      </c>
      <c r="J779">
        <v>1.1609999999999999E-3</v>
      </c>
      <c r="K779">
        <v>34.549999999999997</v>
      </c>
    </row>
    <row r="780" spans="1:11">
      <c r="A780">
        <v>32315</v>
      </c>
      <c r="B780" t="s">
        <v>134</v>
      </c>
      <c r="C780">
        <v>-1.8280000000000001</v>
      </c>
      <c r="D780">
        <v>0</v>
      </c>
      <c r="E780">
        <v>2.35E-7</v>
      </c>
      <c r="F780">
        <v>1.8280000000000001</v>
      </c>
      <c r="G780">
        <v>-1.271E-5</v>
      </c>
      <c r="H780">
        <v>2.5329999999999998E-4</v>
      </c>
      <c r="I780">
        <v>6.3820000000000001E-6</v>
      </c>
      <c r="J780">
        <v>2.5369999999999999E-4</v>
      </c>
      <c r="K780">
        <v>1.8280000000000001</v>
      </c>
    </row>
    <row r="781" spans="1:11">
      <c r="A781">
        <v>32315</v>
      </c>
      <c r="B781" t="s">
        <v>135</v>
      </c>
      <c r="C781">
        <v>1.8280000000000001</v>
      </c>
      <c r="D781">
        <v>0</v>
      </c>
      <c r="E781">
        <v>-2.35E-7</v>
      </c>
      <c r="F781">
        <v>1.8280000000000001</v>
      </c>
      <c r="G781">
        <v>1.271E-5</v>
      </c>
      <c r="H781">
        <v>-2.5329999999999998E-4</v>
      </c>
      <c r="I781">
        <v>-6.3820000000000001E-6</v>
      </c>
      <c r="J781">
        <v>2.5369999999999999E-4</v>
      </c>
      <c r="K781">
        <v>1.8280000000000001</v>
      </c>
    </row>
    <row r="782" spans="1:11">
      <c r="A782">
        <v>32315</v>
      </c>
      <c r="B782" t="s">
        <v>136</v>
      </c>
      <c r="C782">
        <v>-1.0269999999999999</v>
      </c>
      <c r="D782">
        <v>-2.272E-11</v>
      </c>
      <c r="E782">
        <v>7.7639999999999999E-8</v>
      </c>
      <c r="F782">
        <v>1.0269999999999999</v>
      </c>
      <c r="G782">
        <v>-2.0699999999999998E-5</v>
      </c>
      <c r="H782">
        <v>1.604E-4</v>
      </c>
      <c r="I782">
        <v>-9.6910000000000009E-6</v>
      </c>
      <c r="J782">
        <v>1.6210000000000001E-4</v>
      </c>
      <c r="K782">
        <v>1.0269999999999999</v>
      </c>
    </row>
    <row r="783" spans="1:11">
      <c r="A783">
        <v>32315</v>
      </c>
      <c r="B783" t="s">
        <v>137</v>
      </c>
      <c r="C783">
        <v>1.0269999999999999</v>
      </c>
      <c r="D783">
        <v>2.272E-11</v>
      </c>
      <c r="E783">
        <v>-7.7639999999999999E-8</v>
      </c>
      <c r="F783">
        <v>1.0269999999999999</v>
      </c>
      <c r="G783">
        <v>2.0699999999999998E-5</v>
      </c>
      <c r="H783">
        <v>-1.604E-4</v>
      </c>
      <c r="I783">
        <v>9.6910000000000009E-6</v>
      </c>
      <c r="J783">
        <v>1.6210000000000001E-4</v>
      </c>
      <c r="K783">
        <v>1.0269999999999999</v>
      </c>
    </row>
    <row r="784" spans="1:11">
      <c r="A784">
        <v>32315</v>
      </c>
      <c r="B784" t="s">
        <v>138</v>
      </c>
      <c r="C784">
        <v>-1.1359999999999999</v>
      </c>
      <c r="D784">
        <v>2.3000000000000001E-11</v>
      </c>
      <c r="E784">
        <v>6.7160000000000001E-8</v>
      </c>
      <c r="F784">
        <v>1.1359999999999999</v>
      </c>
      <c r="G784">
        <v>2.1780000000000002E-5</v>
      </c>
      <c r="H784">
        <v>1.583E-4</v>
      </c>
      <c r="I784">
        <v>8.6430000000000001E-6</v>
      </c>
      <c r="J784">
        <v>1.6009999999999999E-4</v>
      </c>
      <c r="K784">
        <v>1.1359999999999999</v>
      </c>
    </row>
    <row r="785" spans="1:11">
      <c r="A785">
        <v>32315</v>
      </c>
      <c r="B785" t="s">
        <v>139</v>
      </c>
      <c r="C785">
        <v>1.1359999999999999</v>
      </c>
      <c r="D785">
        <v>-2.3000000000000001E-11</v>
      </c>
      <c r="E785">
        <v>-6.7160000000000001E-8</v>
      </c>
      <c r="F785">
        <v>1.1359999999999999</v>
      </c>
      <c r="G785">
        <v>-2.1780000000000002E-5</v>
      </c>
      <c r="H785">
        <v>-1.583E-4</v>
      </c>
      <c r="I785">
        <v>-8.6430000000000001E-6</v>
      </c>
      <c r="J785">
        <v>1.6009999999999999E-4</v>
      </c>
      <c r="K785">
        <v>1.1359999999999999</v>
      </c>
    </row>
    <row r="786" spans="1:11">
      <c r="A786">
        <v>32315</v>
      </c>
      <c r="B786" t="s">
        <v>140</v>
      </c>
      <c r="C786">
        <v>-0.38669999999999999</v>
      </c>
      <c r="D786">
        <v>0</v>
      </c>
      <c r="E786">
        <v>-4.4120000000000001E-9</v>
      </c>
      <c r="F786">
        <v>0.38669999999999999</v>
      </c>
      <c r="G786">
        <v>-1.813E-6</v>
      </c>
      <c r="H786">
        <v>5.0609999999999998E-5</v>
      </c>
      <c r="I786">
        <v>1.209E-6</v>
      </c>
      <c r="J786">
        <v>5.0649999999999998E-5</v>
      </c>
      <c r="K786">
        <v>0.38669999999999999</v>
      </c>
    </row>
    <row r="787" spans="1:11">
      <c r="A787">
        <v>32315</v>
      </c>
      <c r="B787" t="s">
        <v>141</v>
      </c>
      <c r="C787">
        <v>0.38669999999999999</v>
      </c>
      <c r="D787">
        <v>0</v>
      </c>
      <c r="E787">
        <v>4.4120000000000001E-9</v>
      </c>
      <c r="F787">
        <v>0.38669999999999999</v>
      </c>
      <c r="G787">
        <v>1.813E-6</v>
      </c>
      <c r="H787">
        <v>-5.0609999999999998E-5</v>
      </c>
      <c r="I787">
        <v>-1.209E-6</v>
      </c>
      <c r="J787">
        <v>5.0649999999999998E-5</v>
      </c>
      <c r="K787">
        <v>0.38669999999999999</v>
      </c>
    </row>
    <row r="788" spans="1:11">
      <c r="A788">
        <v>32315</v>
      </c>
      <c r="B788" t="s">
        <v>142</v>
      </c>
      <c r="C788">
        <v>0.5837</v>
      </c>
      <c r="D788">
        <v>7.5890000000000009E-11</v>
      </c>
      <c r="E788">
        <v>-3.4610000000000002E-5</v>
      </c>
      <c r="F788">
        <v>0.5837</v>
      </c>
      <c r="G788">
        <v>4.2830000000000002E-5</v>
      </c>
      <c r="H788">
        <v>-5.2480000000000004E-6</v>
      </c>
      <c r="I788">
        <v>2.6180000000000002E-4</v>
      </c>
      <c r="J788">
        <v>2.653E-4</v>
      </c>
      <c r="K788">
        <v>0.5837</v>
      </c>
    </row>
    <row r="789" spans="1:11">
      <c r="A789">
        <v>32315</v>
      </c>
      <c r="B789" t="s">
        <v>143</v>
      </c>
      <c r="C789">
        <v>17.68</v>
      </c>
      <c r="D789">
        <v>-5.9610000000000001E-11</v>
      </c>
      <c r="E789">
        <v>-6.1640000000000001E-8</v>
      </c>
      <c r="F789">
        <v>17.68</v>
      </c>
      <c r="G789">
        <v>-5.524E-5</v>
      </c>
      <c r="H789">
        <v>-2.5359999999999998E-4</v>
      </c>
      <c r="I789">
        <v>-2.254E-4</v>
      </c>
      <c r="J789">
        <v>3.4370000000000001E-4</v>
      </c>
      <c r="K789">
        <v>17.68</v>
      </c>
    </row>
    <row r="790" spans="1:11">
      <c r="A790">
        <v>32315</v>
      </c>
      <c r="B790" t="s">
        <v>144</v>
      </c>
      <c r="C790">
        <v>6.49</v>
      </c>
      <c r="D790">
        <v>0</v>
      </c>
      <c r="E790">
        <v>-4.3440000000000003E-7</v>
      </c>
      <c r="F790">
        <v>6.49</v>
      </c>
      <c r="G790">
        <v>-3.2559999999999998E-6</v>
      </c>
      <c r="H790">
        <v>-9.5629999999999988E-4</v>
      </c>
      <c r="I790">
        <v>3.1439999999999999E-6</v>
      </c>
      <c r="J790">
        <v>9.5629999999999988E-4</v>
      </c>
      <c r="K790">
        <v>6.49</v>
      </c>
    </row>
    <row r="791" spans="1:11">
      <c r="A791">
        <v>32315</v>
      </c>
      <c r="B791" t="s">
        <v>145</v>
      </c>
      <c r="C791">
        <v>-6.49</v>
      </c>
      <c r="D791">
        <v>0</v>
      </c>
      <c r="E791">
        <v>4.3440000000000003E-7</v>
      </c>
      <c r="F791">
        <v>6.49</v>
      </c>
      <c r="G791">
        <v>3.2559999999999998E-6</v>
      </c>
      <c r="H791">
        <v>9.5629999999999988E-4</v>
      </c>
      <c r="I791">
        <v>-3.1439999999999999E-6</v>
      </c>
      <c r="J791">
        <v>9.5629999999999988E-4</v>
      </c>
      <c r="K791">
        <v>6.49</v>
      </c>
    </row>
    <row r="792" spans="1:11">
      <c r="A792">
        <v>32315</v>
      </c>
      <c r="B792" t="s">
        <v>146</v>
      </c>
      <c r="C792">
        <v>-62.4</v>
      </c>
      <c r="D792">
        <v>1.731E-11</v>
      </c>
      <c r="E792">
        <v>-2.1600000000000002E-8</v>
      </c>
      <c r="F792">
        <v>62.4</v>
      </c>
      <c r="G792">
        <v>5.6249999999999996E-4</v>
      </c>
      <c r="H792">
        <v>-2.2220000000000001E-4</v>
      </c>
      <c r="I792">
        <v>-7.7440000000000004E-5</v>
      </c>
      <c r="J792">
        <v>6.0970000000000002E-4</v>
      </c>
      <c r="K792">
        <v>62.4</v>
      </c>
    </row>
    <row r="793" spans="1:11">
      <c r="A793">
        <v>32315</v>
      </c>
      <c r="B793" t="s">
        <v>147</v>
      </c>
      <c r="C793">
        <v>78.680000000000007</v>
      </c>
      <c r="D793">
        <v>-2.2109999999999998E-11</v>
      </c>
      <c r="E793">
        <v>-3.8340000000000011E-7</v>
      </c>
      <c r="F793">
        <v>78.680000000000007</v>
      </c>
      <c r="G793">
        <v>-1.237E-3</v>
      </c>
      <c r="H793">
        <v>1.3870000000000001E-4</v>
      </c>
      <c r="I793">
        <v>1.8819999999999999E-4</v>
      </c>
      <c r="J793">
        <v>1.2589999999999999E-3</v>
      </c>
      <c r="K793">
        <v>78.680000000000007</v>
      </c>
    </row>
    <row r="794" spans="1:11">
      <c r="A794">
        <v>32315</v>
      </c>
      <c r="B794" t="s">
        <v>148</v>
      </c>
      <c r="C794">
        <v>-153</v>
      </c>
      <c r="D794">
        <v>4.0680000000000002E-11</v>
      </c>
      <c r="E794">
        <v>-1.2879999999999999E-7</v>
      </c>
      <c r="F794">
        <v>153</v>
      </c>
      <c r="G794">
        <v>6.2049999999999996E-4</v>
      </c>
      <c r="H794">
        <v>-2.153E-4</v>
      </c>
      <c r="I794">
        <v>-5.2580000000000001E-5</v>
      </c>
      <c r="J794">
        <v>6.5889999999999992E-4</v>
      </c>
      <c r="K794">
        <v>153</v>
      </c>
    </row>
    <row r="795" spans="1:11">
      <c r="A795">
        <v>32315</v>
      </c>
      <c r="B795" t="s">
        <v>149</v>
      </c>
      <c r="C795">
        <v>155.80000000000001</v>
      </c>
      <c r="D795">
        <v>-4.1529999999999998E-11</v>
      </c>
      <c r="E795">
        <v>-1.8489999999999999E-7</v>
      </c>
      <c r="F795">
        <v>155.80000000000001</v>
      </c>
      <c r="G795">
        <v>-1.109E-3</v>
      </c>
      <c r="H795">
        <v>1.484E-4</v>
      </c>
      <c r="I795">
        <v>1.361E-4</v>
      </c>
      <c r="J795">
        <v>1.127E-3</v>
      </c>
      <c r="K795">
        <v>155.80000000000001</v>
      </c>
    </row>
    <row r="796" spans="1:11">
      <c r="A796">
        <v>32315</v>
      </c>
      <c r="B796" t="s">
        <v>150</v>
      </c>
      <c r="C796">
        <v>-62.53</v>
      </c>
      <c r="D796">
        <v>1.7300000000000001E-11</v>
      </c>
      <c r="E796">
        <v>-2.3140000000000001E-8</v>
      </c>
      <c r="F796">
        <v>62.53</v>
      </c>
      <c r="G796">
        <v>5.6179999999999999E-4</v>
      </c>
      <c r="H796">
        <v>-2.0440000000000001E-4</v>
      </c>
      <c r="I796">
        <v>-7.7020000000000005E-5</v>
      </c>
      <c r="J796">
        <v>6.0279999999999991E-4</v>
      </c>
      <c r="K796">
        <v>62.53</v>
      </c>
    </row>
    <row r="797" spans="1:11">
      <c r="A797">
        <v>32315</v>
      </c>
      <c r="B797" t="s">
        <v>151</v>
      </c>
      <c r="C797">
        <v>78.819999999999993</v>
      </c>
      <c r="D797">
        <v>-2.21E-11</v>
      </c>
      <c r="E797">
        <v>-3.819E-7</v>
      </c>
      <c r="F797">
        <v>78.819999999999993</v>
      </c>
      <c r="G797">
        <v>-1.237E-3</v>
      </c>
      <c r="H797">
        <v>1.21E-4</v>
      </c>
      <c r="I797">
        <v>1.8780000000000001E-4</v>
      </c>
      <c r="J797">
        <v>1.2570000000000001E-3</v>
      </c>
      <c r="K797">
        <v>78.819999999999993</v>
      </c>
    </row>
    <row r="798" spans="1:11">
      <c r="A798">
        <v>32315</v>
      </c>
      <c r="B798" t="s">
        <v>152</v>
      </c>
      <c r="C798">
        <v>-153.4</v>
      </c>
      <c r="D798">
        <v>4.0650000000000003E-11</v>
      </c>
      <c r="E798">
        <v>-1.332E-7</v>
      </c>
      <c r="F798">
        <v>153.4</v>
      </c>
      <c r="G798">
        <v>6.1870000000000002E-4</v>
      </c>
      <c r="H798">
        <v>-1.6469999999999999E-4</v>
      </c>
      <c r="I798">
        <v>-5.1369999999999998E-5</v>
      </c>
      <c r="J798">
        <v>6.4229999999999995E-4</v>
      </c>
      <c r="K798">
        <v>153.4</v>
      </c>
    </row>
    <row r="799" spans="1:11">
      <c r="A799">
        <v>32315</v>
      </c>
      <c r="B799" t="s">
        <v>153</v>
      </c>
      <c r="C799">
        <v>156.19999999999999</v>
      </c>
      <c r="D799">
        <v>-4.1510000000000001E-11</v>
      </c>
      <c r="E799">
        <v>-1.8050000000000001E-7</v>
      </c>
      <c r="F799">
        <v>156.19999999999999</v>
      </c>
      <c r="G799">
        <v>-1.1069999999999999E-3</v>
      </c>
      <c r="H799">
        <v>9.781E-5</v>
      </c>
      <c r="I799">
        <v>1.349E-4</v>
      </c>
      <c r="J799">
        <v>1.1199999999999999E-3</v>
      </c>
      <c r="K799">
        <v>156.19999999999999</v>
      </c>
    </row>
    <row r="800" spans="1:11">
      <c r="A800">
        <v>32315</v>
      </c>
      <c r="B800" t="s">
        <v>154</v>
      </c>
      <c r="C800">
        <v>-60.26</v>
      </c>
      <c r="D800">
        <v>1.711E-11</v>
      </c>
      <c r="E800">
        <v>-1.7520000000000001E-7</v>
      </c>
      <c r="F800">
        <v>60.26</v>
      </c>
      <c r="G800">
        <v>5.6070000000000002E-4</v>
      </c>
      <c r="H800">
        <v>-5.3919999999999999E-4</v>
      </c>
      <c r="I800">
        <v>-7.5920000000000005E-5</v>
      </c>
      <c r="J800">
        <v>7.8160000000000002E-4</v>
      </c>
      <c r="K800">
        <v>60.26</v>
      </c>
    </row>
    <row r="801" spans="1:11">
      <c r="A801">
        <v>32315</v>
      </c>
      <c r="B801" t="s">
        <v>155</v>
      </c>
      <c r="C801">
        <v>76.540000000000006</v>
      </c>
      <c r="D801">
        <v>-2.1909999999999999E-11</v>
      </c>
      <c r="E801">
        <v>-2.2980000000000001E-7</v>
      </c>
      <c r="F801">
        <v>76.540000000000006</v>
      </c>
      <c r="G801">
        <v>-1.2359999999999999E-3</v>
      </c>
      <c r="H801">
        <v>4.5570000000000002E-4</v>
      </c>
      <c r="I801">
        <v>1.8670000000000001E-4</v>
      </c>
      <c r="J801">
        <v>1.33E-3</v>
      </c>
      <c r="K801">
        <v>76.540000000000006</v>
      </c>
    </row>
    <row r="802" spans="1:11">
      <c r="A802">
        <v>32315</v>
      </c>
      <c r="B802" t="s">
        <v>156</v>
      </c>
      <c r="C802">
        <v>-60.13</v>
      </c>
      <c r="D802">
        <v>1.7120000000000001E-11</v>
      </c>
      <c r="E802">
        <v>-1.7359999999999999E-7</v>
      </c>
      <c r="F802">
        <v>60.13</v>
      </c>
      <c r="G802">
        <v>5.6129999999999993E-4</v>
      </c>
      <c r="H802">
        <v>-5.5690000000000004E-4</v>
      </c>
      <c r="I802">
        <v>-7.6340000000000004E-5</v>
      </c>
      <c r="J802">
        <v>7.9440000000000001E-4</v>
      </c>
      <c r="K802">
        <v>60.13</v>
      </c>
    </row>
    <row r="803" spans="1:11">
      <c r="A803">
        <v>32315</v>
      </c>
      <c r="B803" t="s">
        <v>157</v>
      </c>
      <c r="C803">
        <v>76.41</v>
      </c>
      <c r="D803">
        <v>-2.192E-11</v>
      </c>
      <c r="E803">
        <v>-2.3139999999999999E-7</v>
      </c>
      <c r="F803">
        <v>76.41</v>
      </c>
      <c r="G803">
        <v>-1.2359999999999999E-3</v>
      </c>
      <c r="H803">
        <v>4.7340000000000001E-4</v>
      </c>
      <c r="I803">
        <v>1.8709999999999999E-4</v>
      </c>
      <c r="J803">
        <v>1.3370000000000001E-3</v>
      </c>
      <c r="K803">
        <v>76.41</v>
      </c>
    </row>
    <row r="804" spans="1:11">
      <c r="A804">
        <v>32315</v>
      </c>
      <c r="B804" t="s">
        <v>158</v>
      </c>
      <c r="C804">
        <v>-146.9</v>
      </c>
      <c r="D804">
        <v>4.0100000000000002E-11</v>
      </c>
      <c r="E804">
        <v>-5.6759999999999997E-7</v>
      </c>
      <c r="F804">
        <v>146.9</v>
      </c>
      <c r="G804">
        <v>6.154E-4</v>
      </c>
      <c r="H804">
        <v>-1.121E-3</v>
      </c>
      <c r="I804">
        <v>-4.8229999999999997E-5</v>
      </c>
      <c r="J804">
        <v>1.2800000000000001E-3</v>
      </c>
      <c r="K804">
        <v>146.9</v>
      </c>
    </row>
    <row r="805" spans="1:11">
      <c r="A805">
        <v>32315</v>
      </c>
      <c r="B805" t="s">
        <v>159</v>
      </c>
      <c r="C805">
        <v>149.69999999999999</v>
      </c>
      <c r="D805">
        <v>-4.0949999999999998E-11</v>
      </c>
      <c r="E805">
        <v>2.5390000000000002E-7</v>
      </c>
      <c r="F805">
        <v>149.69999999999999</v>
      </c>
      <c r="G805">
        <v>-1.1039999999999999E-3</v>
      </c>
      <c r="H805">
        <v>1.054E-3</v>
      </c>
      <c r="I805">
        <v>1.3180000000000001E-4</v>
      </c>
      <c r="J805">
        <v>1.5319999999999999E-3</v>
      </c>
      <c r="K805">
        <v>149.69999999999999</v>
      </c>
    </row>
    <row r="806" spans="1:11">
      <c r="A806">
        <v>32315</v>
      </c>
      <c r="B806" t="s">
        <v>160</v>
      </c>
      <c r="C806">
        <v>-146.5</v>
      </c>
      <c r="D806">
        <v>4.0119999999999999E-11</v>
      </c>
      <c r="E806">
        <v>-5.6319999999999996E-7</v>
      </c>
      <c r="F806">
        <v>146.5</v>
      </c>
      <c r="G806">
        <v>6.1720000000000004E-4</v>
      </c>
      <c r="H806">
        <v>-1.1720000000000001E-3</v>
      </c>
      <c r="I806">
        <v>-4.9440000000000001E-5</v>
      </c>
      <c r="J806">
        <v>1.325E-3</v>
      </c>
      <c r="K806">
        <v>146.5</v>
      </c>
    </row>
    <row r="807" spans="1:11">
      <c r="A807">
        <v>32315</v>
      </c>
      <c r="B807" t="s">
        <v>161</v>
      </c>
      <c r="C807">
        <v>149.4</v>
      </c>
      <c r="D807">
        <v>-4.0979999999999997E-11</v>
      </c>
      <c r="E807">
        <v>2.495E-7</v>
      </c>
      <c r="F807">
        <v>149.4</v>
      </c>
      <c r="G807">
        <v>-1.106E-3</v>
      </c>
      <c r="H807">
        <v>1.1050000000000001E-3</v>
      </c>
      <c r="I807">
        <v>1.3300000000000001E-4</v>
      </c>
      <c r="J807">
        <v>1.5690000000000001E-3</v>
      </c>
      <c r="K807">
        <v>149.4</v>
      </c>
    </row>
    <row r="808" spans="1:11">
      <c r="A808">
        <v>32315</v>
      </c>
      <c r="B808" t="s">
        <v>162</v>
      </c>
      <c r="C808">
        <v>45.51</v>
      </c>
      <c r="D808">
        <v>4.1329999999999988E-11</v>
      </c>
      <c r="E808">
        <v>-3.4489999999999997E-5</v>
      </c>
      <c r="F808">
        <v>45.51</v>
      </c>
      <c r="G808">
        <v>-6.3819999999999995E-5</v>
      </c>
      <c r="H808">
        <v>1.763E-4</v>
      </c>
      <c r="I808">
        <v>2.497E-4</v>
      </c>
      <c r="J808">
        <v>3.122E-4</v>
      </c>
      <c r="K808">
        <v>45.51</v>
      </c>
    </row>
    <row r="809" spans="1:11">
      <c r="A809">
        <v>32315</v>
      </c>
      <c r="B809" t="s">
        <v>163</v>
      </c>
      <c r="C809">
        <v>62.5</v>
      </c>
      <c r="D809">
        <v>-4.8449999999999998E-11</v>
      </c>
      <c r="E809">
        <v>5.422999999999999E-8</v>
      </c>
      <c r="F809">
        <v>62.5</v>
      </c>
      <c r="G809">
        <v>-1.194E-4</v>
      </c>
      <c r="H809">
        <v>-7.415E-5</v>
      </c>
      <c r="I809">
        <v>-2.1910000000000001E-4</v>
      </c>
      <c r="J809">
        <v>2.6029999999999998E-4</v>
      </c>
      <c r="K809">
        <v>62.5</v>
      </c>
    </row>
    <row r="810" spans="1:11">
      <c r="A810">
        <v>32315</v>
      </c>
      <c r="B810" t="s">
        <v>164</v>
      </c>
      <c r="C810">
        <v>131</v>
      </c>
      <c r="D810">
        <v>6.0470000000000004E-12</v>
      </c>
      <c r="E810">
        <v>-2.5760000000000001E-5</v>
      </c>
      <c r="F810">
        <v>131</v>
      </c>
      <c r="G810">
        <v>-2.2900000000000001E-4</v>
      </c>
      <c r="H810">
        <v>1.7660000000000001E-4</v>
      </c>
      <c r="I810">
        <v>1.8230000000000001E-4</v>
      </c>
      <c r="J810">
        <v>3.4180000000000001E-4</v>
      </c>
      <c r="K810">
        <v>131</v>
      </c>
    </row>
    <row r="811" spans="1:11">
      <c r="A811">
        <v>32315</v>
      </c>
      <c r="B811" t="s">
        <v>165</v>
      </c>
      <c r="C811">
        <v>143.69999999999999</v>
      </c>
      <c r="D811">
        <v>-6.1290000000000002E-11</v>
      </c>
      <c r="E811">
        <v>1.4329999999999999E-7</v>
      </c>
      <c r="F811">
        <v>143.69999999999999</v>
      </c>
      <c r="G811">
        <v>-2.7070000000000002E-4</v>
      </c>
      <c r="H811">
        <v>-1.1199999999999999E-5</v>
      </c>
      <c r="I811">
        <v>-1.693E-4</v>
      </c>
      <c r="J811">
        <v>3.1950000000000001E-4</v>
      </c>
      <c r="K811">
        <v>143.69999999999999</v>
      </c>
    </row>
    <row r="812" spans="1:11">
      <c r="A812">
        <v>32315</v>
      </c>
      <c r="B812" t="s">
        <v>166</v>
      </c>
      <c r="C812">
        <v>45.65</v>
      </c>
      <c r="D812">
        <v>4.1340000000000003E-11</v>
      </c>
      <c r="E812">
        <v>-3.4489999999999997E-5</v>
      </c>
      <c r="F812">
        <v>45.65</v>
      </c>
      <c r="G812">
        <v>-6.3189999999999996E-5</v>
      </c>
      <c r="H812">
        <v>1.5860000000000001E-4</v>
      </c>
      <c r="I812">
        <v>2.4929999999999999E-4</v>
      </c>
      <c r="J812">
        <v>3.0210000000000002E-4</v>
      </c>
      <c r="K812">
        <v>45.65</v>
      </c>
    </row>
    <row r="813" spans="1:11">
      <c r="A813">
        <v>32315</v>
      </c>
      <c r="B813" t="s">
        <v>167</v>
      </c>
      <c r="C813">
        <v>62.63</v>
      </c>
      <c r="D813">
        <v>-4.8440000000000003E-11</v>
      </c>
      <c r="E813">
        <v>5.5779999999999987E-8</v>
      </c>
      <c r="F813">
        <v>62.63</v>
      </c>
      <c r="G813">
        <v>-1.188E-4</v>
      </c>
      <c r="H813">
        <v>-9.1860000000000005E-5</v>
      </c>
      <c r="I813">
        <v>-2.195E-4</v>
      </c>
      <c r="J813">
        <v>2.6600000000000001E-4</v>
      </c>
      <c r="K813">
        <v>62.63</v>
      </c>
    </row>
    <row r="814" spans="1:11">
      <c r="A814">
        <v>32315</v>
      </c>
      <c r="B814" t="s">
        <v>168</v>
      </c>
      <c r="C814">
        <v>131.4</v>
      </c>
      <c r="D814">
        <v>6.0740000000000002E-12</v>
      </c>
      <c r="E814">
        <v>-2.5760000000000001E-5</v>
      </c>
      <c r="F814">
        <v>131.4</v>
      </c>
      <c r="G814">
        <v>-2.2719999999999999E-4</v>
      </c>
      <c r="H814">
        <v>1.26E-4</v>
      </c>
      <c r="I814">
        <v>1.8100000000000001E-4</v>
      </c>
      <c r="J814">
        <v>3.1660000000000011E-4</v>
      </c>
      <c r="K814">
        <v>131.4</v>
      </c>
    </row>
    <row r="815" spans="1:11">
      <c r="A815">
        <v>32315</v>
      </c>
      <c r="B815" t="s">
        <v>169</v>
      </c>
      <c r="C815">
        <v>144.1</v>
      </c>
      <c r="D815">
        <v>-6.1259999999999991E-11</v>
      </c>
      <c r="E815">
        <v>1.4770000000000001E-7</v>
      </c>
      <c r="F815">
        <v>144.1</v>
      </c>
      <c r="G815">
        <v>-2.6889999999999998E-4</v>
      </c>
      <c r="H815">
        <v>-6.1799999999999998E-5</v>
      </c>
      <c r="I815">
        <v>-1.706E-4</v>
      </c>
      <c r="J815">
        <v>3.2430000000000002E-4</v>
      </c>
      <c r="K815">
        <v>144.1</v>
      </c>
    </row>
    <row r="816" spans="1:11">
      <c r="A816">
        <v>32315</v>
      </c>
      <c r="B816" t="s">
        <v>170</v>
      </c>
      <c r="C816">
        <v>81.09</v>
      </c>
      <c r="D816">
        <v>5.3940000000000003E-11</v>
      </c>
      <c r="E816">
        <v>-3.523E-5</v>
      </c>
      <c r="F816">
        <v>81.09</v>
      </c>
      <c r="G816">
        <v>-1.1820000000000001E-3</v>
      </c>
      <c r="H816">
        <v>-1.199E-4</v>
      </c>
      <c r="I816">
        <v>4.4359999999999999E-4</v>
      </c>
      <c r="J816">
        <v>1.268E-3</v>
      </c>
      <c r="K816">
        <v>81.09</v>
      </c>
    </row>
    <row r="817" spans="1:11">
      <c r="A817">
        <v>32315</v>
      </c>
      <c r="B817" t="s">
        <v>171</v>
      </c>
      <c r="C817">
        <v>98.19</v>
      </c>
      <c r="D817">
        <v>-8.1560000000000001E-11</v>
      </c>
      <c r="E817">
        <v>-6.8010000000000006E-7</v>
      </c>
      <c r="F817">
        <v>98.19</v>
      </c>
      <c r="G817">
        <v>-1.2800000000000001E-3</v>
      </c>
      <c r="H817">
        <v>-3.6820000000000001E-4</v>
      </c>
      <c r="I817">
        <v>-4.3579999999999999E-5</v>
      </c>
      <c r="J817">
        <v>1.333E-3</v>
      </c>
      <c r="K817">
        <v>98.19</v>
      </c>
    </row>
    <row r="818" spans="1:11">
      <c r="A818">
        <v>32315</v>
      </c>
      <c r="B818" t="s">
        <v>172</v>
      </c>
      <c r="C818">
        <v>157.69999999999999</v>
      </c>
      <c r="D818">
        <v>1.551E-11</v>
      </c>
      <c r="E818">
        <v>-2.6319999999999999E-5</v>
      </c>
      <c r="F818">
        <v>157.69999999999999</v>
      </c>
      <c r="G818">
        <v>-1.067E-3</v>
      </c>
      <c r="H818">
        <v>-4.5519999999999998E-5</v>
      </c>
      <c r="I818">
        <v>3.2769999999999989E-4</v>
      </c>
      <c r="J818">
        <v>1.1180000000000001E-3</v>
      </c>
      <c r="K818">
        <v>157.69999999999999</v>
      </c>
    </row>
    <row r="819" spans="1:11">
      <c r="A819">
        <v>32315</v>
      </c>
      <c r="B819" t="s">
        <v>173</v>
      </c>
      <c r="C819">
        <v>170.5</v>
      </c>
      <c r="D819">
        <v>-8.6119999999999996E-11</v>
      </c>
      <c r="E819">
        <v>-4.0740000000000001E-7</v>
      </c>
      <c r="F819">
        <v>170.5</v>
      </c>
      <c r="G819">
        <v>-1.1410000000000001E-3</v>
      </c>
      <c r="H819">
        <v>-2.318E-4</v>
      </c>
      <c r="I819">
        <v>-3.7700000000000002E-5</v>
      </c>
      <c r="J819">
        <v>1.165E-3</v>
      </c>
      <c r="K819">
        <v>170.5</v>
      </c>
    </row>
    <row r="820" spans="1:11">
      <c r="A820">
        <v>32315</v>
      </c>
      <c r="B820" t="s">
        <v>174</v>
      </c>
      <c r="C820">
        <v>-179.3</v>
      </c>
      <c r="D820">
        <v>4.6760000000000002E-11</v>
      </c>
      <c r="E820">
        <v>-1.9009999999999999E-7</v>
      </c>
      <c r="F820">
        <v>179.3</v>
      </c>
      <c r="G820">
        <v>3.3540000000000002E-4</v>
      </c>
      <c r="H820">
        <v>-8.2239999999999999E-5</v>
      </c>
      <c r="I820">
        <v>9.2860000000000005E-6</v>
      </c>
      <c r="J820">
        <v>3.4539999999999999E-4</v>
      </c>
      <c r="K820">
        <v>179.3</v>
      </c>
    </row>
    <row r="821" spans="1:11">
      <c r="A821">
        <v>32315</v>
      </c>
      <c r="B821" t="s">
        <v>175</v>
      </c>
      <c r="C821">
        <v>166.6</v>
      </c>
      <c r="D821">
        <v>-4.2919999999999999E-11</v>
      </c>
      <c r="E821">
        <v>1.7660000000000001E-7</v>
      </c>
      <c r="F821">
        <v>166.6</v>
      </c>
      <c r="G821">
        <v>-3.1159999999999998E-4</v>
      </c>
      <c r="H821">
        <v>7.6409999999999995E-5</v>
      </c>
      <c r="I821">
        <v>-8.6279999999999994E-6</v>
      </c>
      <c r="J821">
        <v>3.2089999999999989E-4</v>
      </c>
      <c r="K821">
        <v>166.6</v>
      </c>
    </row>
    <row r="822" spans="1:11">
      <c r="A822">
        <v>32315</v>
      </c>
      <c r="B822" t="s">
        <v>176</v>
      </c>
      <c r="C822">
        <v>-13.82</v>
      </c>
      <c r="D822">
        <v>4.0039999999999987E-12</v>
      </c>
      <c r="E822">
        <v>2.6689999999999999E-7</v>
      </c>
      <c r="F822">
        <v>13.82</v>
      </c>
      <c r="G822">
        <v>4.5550000000000001E-4</v>
      </c>
      <c r="H822">
        <v>5.4299999999999998E-5</v>
      </c>
      <c r="I822">
        <v>-7.3670000000000004E-5</v>
      </c>
      <c r="J822">
        <v>4.6460000000000002E-4</v>
      </c>
      <c r="K822">
        <v>13.82</v>
      </c>
    </row>
    <row r="823" spans="1:11">
      <c r="A823">
        <v>32315</v>
      </c>
      <c r="B823" t="s">
        <v>177</v>
      </c>
      <c r="C823">
        <v>34.549999999999997</v>
      </c>
      <c r="D823">
        <v>-1.011E-11</v>
      </c>
      <c r="E823">
        <v>-6.6709999999999993E-7</v>
      </c>
      <c r="F823">
        <v>34.549999999999997</v>
      </c>
      <c r="G823">
        <v>-1.139E-3</v>
      </c>
      <c r="H823">
        <v>-1.3569999999999999E-4</v>
      </c>
      <c r="I823">
        <v>1.8420000000000001E-4</v>
      </c>
      <c r="J823">
        <v>1.1609999999999999E-3</v>
      </c>
      <c r="K823">
        <v>34.549999999999997</v>
      </c>
    </row>
    <row r="824" spans="1:11">
      <c r="A824">
        <v>32315</v>
      </c>
      <c r="B824" t="s">
        <v>178</v>
      </c>
      <c r="C824">
        <v>-1.8280000000000001</v>
      </c>
      <c r="D824">
        <v>0</v>
      </c>
      <c r="E824">
        <v>2.35E-7</v>
      </c>
      <c r="F824">
        <v>1.8280000000000001</v>
      </c>
      <c r="G824">
        <v>-1.271E-5</v>
      </c>
      <c r="H824">
        <v>2.5329999999999998E-4</v>
      </c>
      <c r="I824">
        <v>6.3820000000000001E-6</v>
      </c>
      <c r="J824">
        <v>2.5369999999999999E-4</v>
      </c>
      <c r="K824">
        <v>1.8280000000000001</v>
      </c>
    </row>
    <row r="825" spans="1:11">
      <c r="A825">
        <v>32315</v>
      </c>
      <c r="B825" t="s">
        <v>179</v>
      </c>
      <c r="C825">
        <v>1.8280000000000001</v>
      </c>
      <c r="D825">
        <v>0</v>
      </c>
      <c r="E825">
        <v>-2.35E-7</v>
      </c>
      <c r="F825">
        <v>1.8280000000000001</v>
      </c>
      <c r="G825">
        <v>1.271E-5</v>
      </c>
      <c r="H825">
        <v>-2.5329999999999998E-4</v>
      </c>
      <c r="I825">
        <v>-6.3820000000000001E-6</v>
      </c>
      <c r="J825">
        <v>2.5369999999999999E-4</v>
      </c>
      <c r="K825">
        <v>1.8280000000000001</v>
      </c>
    </row>
    <row r="826" spans="1:11">
      <c r="A826">
        <v>32315</v>
      </c>
      <c r="B826" t="s">
        <v>180</v>
      </c>
      <c r="C826">
        <v>1.0269999999999999</v>
      </c>
      <c r="D826">
        <v>2.272E-11</v>
      </c>
      <c r="E826">
        <v>-7.7639999999999999E-8</v>
      </c>
      <c r="F826">
        <v>1.0269999999999999</v>
      </c>
      <c r="G826">
        <v>2.0699999999999998E-5</v>
      </c>
      <c r="H826">
        <v>-1.604E-4</v>
      </c>
      <c r="I826">
        <v>9.6910000000000009E-6</v>
      </c>
      <c r="J826">
        <v>1.6210000000000001E-4</v>
      </c>
      <c r="K826">
        <v>1.0269999999999999</v>
      </c>
    </row>
    <row r="827" spans="1:11">
      <c r="A827">
        <v>32315</v>
      </c>
      <c r="B827" t="s">
        <v>181</v>
      </c>
      <c r="C827">
        <v>-1.0269999999999999</v>
      </c>
      <c r="D827">
        <v>-2.272E-11</v>
      </c>
      <c r="E827">
        <v>7.7639999999999999E-8</v>
      </c>
      <c r="F827">
        <v>1.0269999999999999</v>
      </c>
      <c r="G827">
        <v>-2.0699999999999998E-5</v>
      </c>
      <c r="H827">
        <v>1.604E-4</v>
      </c>
      <c r="I827">
        <v>-9.6910000000000009E-6</v>
      </c>
      <c r="J827">
        <v>1.6210000000000001E-4</v>
      </c>
      <c r="K827">
        <v>1.0269999999999999</v>
      </c>
    </row>
    <row r="828" spans="1:11">
      <c r="A828">
        <v>32315</v>
      </c>
      <c r="B828" t="s">
        <v>182</v>
      </c>
      <c r="C828">
        <v>1.1359999999999999</v>
      </c>
      <c r="D828">
        <v>-2.3000000000000001E-11</v>
      </c>
      <c r="E828">
        <v>-6.7160000000000001E-8</v>
      </c>
      <c r="F828">
        <v>1.1359999999999999</v>
      </c>
      <c r="G828">
        <v>-2.1780000000000002E-5</v>
      </c>
      <c r="H828">
        <v>-1.583E-4</v>
      </c>
      <c r="I828">
        <v>-8.6430000000000001E-6</v>
      </c>
      <c r="J828">
        <v>1.6009999999999999E-4</v>
      </c>
      <c r="K828">
        <v>1.1359999999999999</v>
      </c>
    </row>
    <row r="829" spans="1:11">
      <c r="A829">
        <v>32315</v>
      </c>
      <c r="B829" t="s">
        <v>183</v>
      </c>
      <c r="C829">
        <v>-1.1359999999999999</v>
      </c>
      <c r="D829">
        <v>2.3000000000000001E-11</v>
      </c>
      <c r="E829">
        <v>6.7160000000000001E-8</v>
      </c>
      <c r="F829">
        <v>1.1359999999999999</v>
      </c>
      <c r="G829">
        <v>2.1780000000000002E-5</v>
      </c>
      <c r="H829">
        <v>1.583E-4</v>
      </c>
      <c r="I829">
        <v>8.6430000000000001E-6</v>
      </c>
      <c r="J829">
        <v>1.6009999999999999E-4</v>
      </c>
      <c r="K829">
        <v>1.1359999999999999</v>
      </c>
    </row>
    <row r="830" spans="1:11">
      <c r="A830">
        <v>32315</v>
      </c>
      <c r="B830" t="s">
        <v>184</v>
      </c>
      <c r="C830">
        <v>-0.38669999999999999</v>
      </c>
      <c r="D830">
        <v>0</v>
      </c>
      <c r="E830">
        <v>-4.4120000000000001E-9</v>
      </c>
      <c r="F830">
        <v>0.38669999999999999</v>
      </c>
      <c r="G830">
        <v>-1.813E-6</v>
      </c>
      <c r="H830">
        <v>5.0609999999999998E-5</v>
      </c>
      <c r="I830">
        <v>1.209E-6</v>
      </c>
      <c r="J830">
        <v>5.0649999999999998E-5</v>
      </c>
      <c r="K830">
        <v>0.38669999999999999</v>
      </c>
    </row>
    <row r="831" spans="1:11">
      <c r="A831">
        <v>32315</v>
      </c>
      <c r="B831" t="s">
        <v>185</v>
      </c>
      <c r="C831">
        <v>0.38669999999999999</v>
      </c>
      <c r="D831">
        <v>0</v>
      </c>
      <c r="E831">
        <v>4.4120000000000001E-9</v>
      </c>
      <c r="F831">
        <v>0.38669999999999999</v>
      </c>
      <c r="G831">
        <v>1.813E-6</v>
      </c>
      <c r="H831">
        <v>-5.0609999999999998E-5</v>
      </c>
      <c r="I831">
        <v>-1.209E-6</v>
      </c>
      <c r="J831">
        <v>5.0649999999999998E-5</v>
      </c>
      <c r="K831">
        <v>0.38669999999999999</v>
      </c>
    </row>
    <row r="832" spans="1:11">
      <c r="A832">
        <v>32315</v>
      </c>
      <c r="B832" t="s">
        <v>186</v>
      </c>
      <c r="C832">
        <v>0.5837</v>
      </c>
      <c r="D832">
        <v>7.5890000000000009E-11</v>
      </c>
      <c r="E832">
        <v>-3.4610000000000002E-5</v>
      </c>
      <c r="F832">
        <v>0.5837</v>
      </c>
      <c r="G832">
        <v>4.2830000000000002E-5</v>
      </c>
      <c r="H832">
        <v>-5.2480000000000004E-6</v>
      </c>
      <c r="I832">
        <v>2.6180000000000002E-4</v>
      </c>
      <c r="J832">
        <v>2.653E-4</v>
      </c>
      <c r="K832">
        <v>0.5837</v>
      </c>
    </row>
    <row r="833" spans="1:11">
      <c r="A833">
        <v>32315</v>
      </c>
      <c r="B833" t="s">
        <v>187</v>
      </c>
      <c r="C833">
        <v>17.68</v>
      </c>
      <c r="D833">
        <v>-5.9610000000000001E-11</v>
      </c>
      <c r="E833">
        <v>-6.1640000000000001E-8</v>
      </c>
      <c r="F833">
        <v>17.68</v>
      </c>
      <c r="G833">
        <v>-5.524E-5</v>
      </c>
      <c r="H833">
        <v>-2.5359999999999998E-4</v>
      </c>
      <c r="I833">
        <v>-2.254E-4</v>
      </c>
      <c r="J833">
        <v>3.4370000000000001E-4</v>
      </c>
      <c r="K833">
        <v>17.68</v>
      </c>
    </row>
    <row r="834" spans="1:11">
      <c r="A834">
        <v>32315</v>
      </c>
      <c r="B834" t="s">
        <v>188</v>
      </c>
      <c r="C834">
        <v>-6.49</v>
      </c>
      <c r="D834">
        <v>0</v>
      </c>
      <c r="E834">
        <v>4.3440000000000003E-7</v>
      </c>
      <c r="F834">
        <v>6.49</v>
      </c>
      <c r="G834">
        <v>3.2559999999999998E-6</v>
      </c>
      <c r="H834">
        <v>9.5629999999999988E-4</v>
      </c>
      <c r="I834">
        <v>-3.1439999999999999E-6</v>
      </c>
      <c r="J834">
        <v>9.5629999999999988E-4</v>
      </c>
      <c r="K834">
        <v>6.49</v>
      </c>
    </row>
    <row r="835" spans="1:11">
      <c r="A835">
        <v>32315</v>
      </c>
      <c r="B835" t="s">
        <v>189</v>
      </c>
      <c r="C835">
        <v>6.49</v>
      </c>
      <c r="D835">
        <v>0</v>
      </c>
      <c r="E835">
        <v>-4.3440000000000003E-7</v>
      </c>
      <c r="F835">
        <v>6.49</v>
      </c>
      <c r="G835">
        <v>-3.2559999999999998E-6</v>
      </c>
      <c r="H835">
        <v>-9.5629999999999988E-4</v>
      </c>
      <c r="I835">
        <v>3.1439999999999999E-6</v>
      </c>
      <c r="J835">
        <v>9.5629999999999988E-4</v>
      </c>
      <c r="K835">
        <v>6.49</v>
      </c>
    </row>
    <row r="836" spans="1:11">
      <c r="A836">
        <v>32315</v>
      </c>
      <c r="B836" t="s">
        <v>190</v>
      </c>
      <c r="C836">
        <v>-74.75</v>
      </c>
      <c r="D836">
        <v>2.0529999999999999E-11</v>
      </c>
      <c r="E836">
        <v>-3.4690000000000002E-8</v>
      </c>
      <c r="F836">
        <v>74.75</v>
      </c>
      <c r="G836">
        <v>5.8560000000000003E-4</v>
      </c>
      <c r="H836">
        <v>-2.2780000000000001E-4</v>
      </c>
      <c r="I836">
        <v>-7.6799999999999997E-5</v>
      </c>
      <c r="J836">
        <v>6.3299999999999999E-4</v>
      </c>
      <c r="K836">
        <v>74.75</v>
      </c>
    </row>
    <row r="837" spans="1:11">
      <c r="A837">
        <v>32315</v>
      </c>
      <c r="B837" t="s">
        <v>191</v>
      </c>
      <c r="C837">
        <v>91.03</v>
      </c>
      <c r="D837">
        <v>-2.5299999999999999E-11</v>
      </c>
      <c r="E837">
        <v>-3.7029999999999997E-7</v>
      </c>
      <c r="F837">
        <v>91.03</v>
      </c>
      <c r="G837">
        <v>-1.2600000000000001E-3</v>
      </c>
      <c r="H837">
        <v>1.4430000000000001E-4</v>
      </c>
      <c r="I837">
        <v>1.875E-4</v>
      </c>
      <c r="J837">
        <v>1.2830000000000001E-3</v>
      </c>
      <c r="K837">
        <v>91.03</v>
      </c>
    </row>
    <row r="838" spans="1:11">
      <c r="A838">
        <v>32315</v>
      </c>
      <c r="B838" t="s">
        <v>192</v>
      </c>
      <c r="C838">
        <v>-188.3</v>
      </c>
      <c r="D838">
        <v>4.988E-11</v>
      </c>
      <c r="E838">
        <v>-1.6619999999999999E-7</v>
      </c>
      <c r="F838">
        <v>188.3</v>
      </c>
      <c r="G838">
        <v>6.8650000000000004E-4</v>
      </c>
      <c r="H838">
        <v>-2.3149999999999999E-4</v>
      </c>
      <c r="I838">
        <v>-5.075E-5</v>
      </c>
      <c r="J838">
        <v>7.2630000000000004E-4</v>
      </c>
      <c r="K838">
        <v>188.3</v>
      </c>
    </row>
    <row r="839" spans="1:11">
      <c r="A839">
        <v>32315</v>
      </c>
      <c r="B839" t="s">
        <v>193</v>
      </c>
      <c r="C839">
        <v>191.1</v>
      </c>
      <c r="D839">
        <v>-5.0629999999999997E-11</v>
      </c>
      <c r="E839">
        <v>-1.4749999999999999E-7</v>
      </c>
      <c r="F839">
        <v>191.1</v>
      </c>
      <c r="G839">
        <v>-1.175E-3</v>
      </c>
      <c r="H839">
        <v>1.6459999999999999E-4</v>
      </c>
      <c r="I839">
        <v>1.3430000000000001E-4</v>
      </c>
      <c r="J839">
        <v>1.194E-3</v>
      </c>
      <c r="K839">
        <v>191.1</v>
      </c>
    </row>
    <row r="840" spans="1:11">
      <c r="A840">
        <v>32315</v>
      </c>
      <c r="B840" t="s">
        <v>194</v>
      </c>
      <c r="C840">
        <v>-74.89</v>
      </c>
      <c r="D840">
        <v>2.0520000000000001E-11</v>
      </c>
      <c r="E840">
        <v>-3.6239999999999999E-8</v>
      </c>
      <c r="F840">
        <v>74.89</v>
      </c>
      <c r="G840">
        <v>5.8490000000000007E-4</v>
      </c>
      <c r="H840">
        <v>-2.1010000000000001E-4</v>
      </c>
      <c r="I840">
        <v>-7.6379999999999997E-5</v>
      </c>
      <c r="J840">
        <v>6.2620000000000004E-4</v>
      </c>
      <c r="K840">
        <v>74.89</v>
      </c>
    </row>
    <row r="841" spans="1:11">
      <c r="A841">
        <v>32315</v>
      </c>
      <c r="B841" t="s">
        <v>195</v>
      </c>
      <c r="C841">
        <v>91.17</v>
      </c>
      <c r="D841">
        <v>-2.5290000000000001E-11</v>
      </c>
      <c r="E841">
        <v>-3.6880000000000002E-7</v>
      </c>
      <c r="F841">
        <v>91.17</v>
      </c>
      <c r="G841">
        <v>-1.2600000000000001E-3</v>
      </c>
      <c r="H841">
        <v>1.2659999999999999E-4</v>
      </c>
      <c r="I841">
        <v>1.8709999999999999E-4</v>
      </c>
      <c r="J841">
        <v>1.2800000000000001E-3</v>
      </c>
      <c r="K841">
        <v>91.17</v>
      </c>
    </row>
    <row r="842" spans="1:11">
      <c r="A842">
        <v>32315</v>
      </c>
      <c r="B842" t="s">
        <v>196</v>
      </c>
      <c r="C842">
        <v>-188.7</v>
      </c>
      <c r="D842">
        <v>4.9860000000000003E-11</v>
      </c>
      <c r="E842">
        <v>-1.7060000000000001E-7</v>
      </c>
      <c r="F842">
        <v>188.7</v>
      </c>
      <c r="G842">
        <v>6.847E-4</v>
      </c>
      <c r="H842">
        <v>-1.8090000000000001E-4</v>
      </c>
      <c r="I842">
        <v>-4.9539999999999997E-5</v>
      </c>
      <c r="J842">
        <v>7.0990000000000007E-4</v>
      </c>
      <c r="K842">
        <v>188.7</v>
      </c>
    </row>
    <row r="843" spans="1:11">
      <c r="A843">
        <v>32315</v>
      </c>
      <c r="B843" t="s">
        <v>197</v>
      </c>
      <c r="C843">
        <v>191.5</v>
      </c>
      <c r="D843">
        <v>-5.0599999999999998E-11</v>
      </c>
      <c r="E843">
        <v>-1.431E-7</v>
      </c>
      <c r="F843">
        <v>191.5</v>
      </c>
      <c r="G843">
        <v>-1.173E-3</v>
      </c>
      <c r="H843">
        <v>1.1400000000000001E-4</v>
      </c>
      <c r="I843">
        <v>1.3310000000000001E-4</v>
      </c>
      <c r="J843">
        <v>1.186E-3</v>
      </c>
      <c r="K843">
        <v>191.5</v>
      </c>
    </row>
    <row r="844" spans="1:11">
      <c r="A844">
        <v>32315</v>
      </c>
      <c r="B844" t="s">
        <v>198</v>
      </c>
      <c r="C844">
        <v>-72.61</v>
      </c>
      <c r="D844">
        <v>2.0329999999999999E-11</v>
      </c>
      <c r="E844">
        <v>-1.8830000000000001E-7</v>
      </c>
      <c r="F844">
        <v>72.61</v>
      </c>
      <c r="G844">
        <v>5.8379999999999988E-4</v>
      </c>
      <c r="H844">
        <v>-5.4479999999999991E-4</v>
      </c>
      <c r="I844">
        <v>-7.5279999999999998E-5</v>
      </c>
      <c r="J844">
        <v>8.0210000000000004E-4</v>
      </c>
      <c r="K844">
        <v>72.61</v>
      </c>
    </row>
    <row r="845" spans="1:11">
      <c r="A845">
        <v>32315</v>
      </c>
      <c r="B845" t="s">
        <v>199</v>
      </c>
      <c r="C845">
        <v>88.9</v>
      </c>
      <c r="D845">
        <v>-2.5090000000000001E-11</v>
      </c>
      <c r="E845">
        <v>-2.167E-7</v>
      </c>
      <c r="F845">
        <v>88.9</v>
      </c>
      <c r="G845">
        <v>-1.2589999999999999E-3</v>
      </c>
      <c r="H845">
        <v>4.6129999999999999E-4</v>
      </c>
      <c r="I845">
        <v>1.8599999999999999E-4</v>
      </c>
      <c r="J845">
        <v>1.353E-3</v>
      </c>
      <c r="K845">
        <v>88.9</v>
      </c>
    </row>
    <row r="846" spans="1:11">
      <c r="A846">
        <v>32315</v>
      </c>
      <c r="B846" t="s">
        <v>200</v>
      </c>
      <c r="C846">
        <v>-72.48</v>
      </c>
      <c r="D846">
        <v>2.0340000000000001E-11</v>
      </c>
      <c r="E846">
        <v>-1.867E-7</v>
      </c>
      <c r="F846">
        <v>72.48</v>
      </c>
      <c r="G846">
        <v>5.8439999999999989E-4</v>
      </c>
      <c r="H846">
        <v>-5.6249999999999996E-4</v>
      </c>
      <c r="I846">
        <v>-7.5699999999999997E-5</v>
      </c>
      <c r="J846">
        <v>8.1470000000000002E-4</v>
      </c>
      <c r="K846">
        <v>72.48</v>
      </c>
    </row>
    <row r="847" spans="1:11">
      <c r="A847">
        <v>32315</v>
      </c>
      <c r="B847" t="s">
        <v>201</v>
      </c>
      <c r="C847">
        <v>88.76</v>
      </c>
      <c r="D847">
        <v>-2.5099999999999999E-11</v>
      </c>
      <c r="E847">
        <v>-2.1829999999999999E-7</v>
      </c>
      <c r="F847">
        <v>88.76</v>
      </c>
      <c r="G847">
        <v>-1.2589999999999999E-3</v>
      </c>
      <c r="H847">
        <v>4.7899999999999999E-4</v>
      </c>
      <c r="I847">
        <v>1.864E-4</v>
      </c>
      <c r="J847">
        <v>1.3600000000000001E-3</v>
      </c>
      <c r="K847">
        <v>88.76</v>
      </c>
    </row>
    <row r="848" spans="1:11">
      <c r="A848">
        <v>32315</v>
      </c>
      <c r="B848" t="s">
        <v>202</v>
      </c>
      <c r="C848">
        <v>-182.2</v>
      </c>
      <c r="D848">
        <v>4.9299999999999987E-11</v>
      </c>
      <c r="E848">
        <v>-6.0500000000000003E-7</v>
      </c>
      <c r="F848">
        <v>182.2</v>
      </c>
      <c r="G848">
        <v>6.8139999999999997E-4</v>
      </c>
      <c r="H848">
        <v>-1.137E-3</v>
      </c>
      <c r="I848">
        <v>-4.6400000000000003E-5</v>
      </c>
      <c r="J848">
        <v>1.3270000000000001E-3</v>
      </c>
      <c r="K848">
        <v>182.2</v>
      </c>
    </row>
    <row r="849" spans="1:11">
      <c r="A849">
        <v>32315</v>
      </c>
      <c r="B849" t="s">
        <v>203</v>
      </c>
      <c r="C849">
        <v>185</v>
      </c>
      <c r="D849">
        <v>-5.0040000000000002E-11</v>
      </c>
      <c r="E849">
        <v>2.9130000000000002E-7</v>
      </c>
      <c r="F849">
        <v>185</v>
      </c>
      <c r="G849">
        <v>-1.17E-3</v>
      </c>
      <c r="H849">
        <v>1.07E-3</v>
      </c>
      <c r="I849">
        <v>1.2990000000000001E-4</v>
      </c>
      <c r="J849">
        <v>1.591E-3</v>
      </c>
      <c r="K849">
        <v>185</v>
      </c>
    </row>
    <row r="850" spans="1:11">
      <c r="A850">
        <v>32315</v>
      </c>
      <c r="B850" t="s">
        <v>204</v>
      </c>
      <c r="C850">
        <v>-181.8</v>
      </c>
      <c r="D850">
        <v>4.9329999999999999E-11</v>
      </c>
      <c r="E850">
        <v>-6.0060000000000002E-7</v>
      </c>
      <c r="F850">
        <v>181.8</v>
      </c>
      <c r="G850">
        <v>6.8329999999999997E-4</v>
      </c>
      <c r="H850">
        <v>-1.188E-3</v>
      </c>
      <c r="I850">
        <v>-4.761E-5</v>
      </c>
      <c r="J850">
        <v>1.371E-3</v>
      </c>
      <c r="K850">
        <v>181.8</v>
      </c>
    </row>
    <row r="851" spans="1:11">
      <c r="A851">
        <v>32315</v>
      </c>
      <c r="B851" t="s">
        <v>205</v>
      </c>
      <c r="C851">
        <v>184.7</v>
      </c>
      <c r="D851">
        <v>-5.0070000000000001E-11</v>
      </c>
      <c r="E851">
        <v>2.8690000000000001E-7</v>
      </c>
      <c r="F851">
        <v>184.7</v>
      </c>
      <c r="G851">
        <v>-1.1720000000000001E-3</v>
      </c>
      <c r="H851">
        <v>1.121E-3</v>
      </c>
      <c r="I851">
        <v>1.3109999999999999E-4</v>
      </c>
      <c r="J851">
        <v>1.627E-3</v>
      </c>
      <c r="K851">
        <v>184.7</v>
      </c>
    </row>
    <row r="852" spans="1:11">
      <c r="A852">
        <v>32315</v>
      </c>
      <c r="B852" t="s">
        <v>206</v>
      </c>
      <c r="C852">
        <v>57.87</v>
      </c>
      <c r="D852">
        <v>3.8139999999999997E-11</v>
      </c>
      <c r="E852">
        <v>-3.447E-5</v>
      </c>
      <c r="F852">
        <v>57.87</v>
      </c>
      <c r="G852">
        <v>-8.6929999999999996E-5</v>
      </c>
      <c r="H852">
        <v>1.819E-4</v>
      </c>
      <c r="I852">
        <v>2.4909999999999998E-4</v>
      </c>
      <c r="J852">
        <v>3.2039999999999998E-4</v>
      </c>
      <c r="K852">
        <v>57.87</v>
      </c>
    </row>
    <row r="853" spans="1:11">
      <c r="A853">
        <v>32315</v>
      </c>
      <c r="B853" t="s">
        <v>207</v>
      </c>
      <c r="C853">
        <v>74.849999999999994</v>
      </c>
      <c r="D853">
        <v>-5.163E-11</v>
      </c>
      <c r="E853">
        <v>6.7329999999999995E-8</v>
      </c>
      <c r="F853">
        <v>74.849999999999994</v>
      </c>
      <c r="G853">
        <v>-1.4249999999999999E-4</v>
      </c>
      <c r="H853">
        <v>-6.8479999999999995E-5</v>
      </c>
      <c r="I853">
        <v>-2.198E-4</v>
      </c>
      <c r="J853">
        <v>2.7070000000000002E-4</v>
      </c>
      <c r="K853">
        <v>74.849999999999994</v>
      </c>
    </row>
    <row r="854" spans="1:11">
      <c r="A854">
        <v>32315</v>
      </c>
      <c r="B854" t="s">
        <v>208</v>
      </c>
      <c r="C854">
        <v>166.3</v>
      </c>
      <c r="D854">
        <v>-3.0460000000000001E-12</v>
      </c>
      <c r="E854">
        <v>-2.5729999999999999E-5</v>
      </c>
      <c r="F854">
        <v>166.3</v>
      </c>
      <c r="G854">
        <v>-2.9500000000000001E-4</v>
      </c>
      <c r="H854">
        <v>1.928E-4</v>
      </c>
      <c r="I854">
        <v>1.8039999999999999E-4</v>
      </c>
      <c r="J854">
        <v>3.9589999999999997E-4</v>
      </c>
      <c r="K854">
        <v>166.3</v>
      </c>
    </row>
    <row r="855" spans="1:11">
      <c r="A855">
        <v>32315</v>
      </c>
      <c r="B855" t="s">
        <v>209</v>
      </c>
      <c r="C855">
        <v>179</v>
      </c>
      <c r="D855">
        <v>-7.0379999999999994E-11</v>
      </c>
      <c r="E855">
        <v>1.807E-7</v>
      </c>
      <c r="F855">
        <v>179</v>
      </c>
      <c r="G855">
        <v>-3.367E-4</v>
      </c>
      <c r="H855">
        <v>4.9930000000000003E-6</v>
      </c>
      <c r="I855">
        <v>-1.7119999999999999E-4</v>
      </c>
      <c r="J855">
        <v>3.7770000000000002E-4</v>
      </c>
      <c r="K855">
        <v>179</v>
      </c>
    </row>
    <row r="856" spans="1:11">
      <c r="A856">
        <v>32315</v>
      </c>
      <c r="B856" t="s">
        <v>210</v>
      </c>
      <c r="C856">
        <v>58</v>
      </c>
      <c r="D856">
        <v>3.8149999999999999E-11</v>
      </c>
      <c r="E856">
        <v>-3.447E-5</v>
      </c>
      <c r="F856">
        <v>58</v>
      </c>
      <c r="G856">
        <v>-8.6290000000000002E-5</v>
      </c>
      <c r="H856">
        <v>1.6420000000000001E-4</v>
      </c>
      <c r="I856">
        <v>2.4860000000000003E-4</v>
      </c>
      <c r="J856">
        <v>3.102E-4</v>
      </c>
      <c r="K856">
        <v>58</v>
      </c>
    </row>
    <row r="857" spans="1:11">
      <c r="A857">
        <v>32315</v>
      </c>
      <c r="B857" t="s">
        <v>211</v>
      </c>
      <c r="C857">
        <v>74.989999999999995</v>
      </c>
      <c r="D857">
        <v>-5.1619999999999999E-11</v>
      </c>
      <c r="E857">
        <v>6.8870000000000007E-8</v>
      </c>
      <c r="F857">
        <v>74.989999999999995</v>
      </c>
      <c r="G857">
        <v>-1.4190000000000001E-4</v>
      </c>
      <c r="H857">
        <v>-8.6199999999999995E-5</v>
      </c>
      <c r="I857">
        <v>-2.2020000000000001E-4</v>
      </c>
      <c r="J857">
        <v>2.7569999999999998E-4</v>
      </c>
      <c r="K857">
        <v>74.989999999999995</v>
      </c>
    </row>
    <row r="858" spans="1:11">
      <c r="A858">
        <v>32315</v>
      </c>
      <c r="B858" t="s">
        <v>212</v>
      </c>
      <c r="C858">
        <v>166.7</v>
      </c>
      <c r="D858">
        <v>-3.0200000000000001E-12</v>
      </c>
      <c r="E858">
        <v>-2.5720000000000001E-5</v>
      </c>
      <c r="F858">
        <v>166.7</v>
      </c>
      <c r="G858">
        <v>-2.9320000000000003E-4</v>
      </c>
      <c r="H858">
        <v>1.4219999999999999E-4</v>
      </c>
      <c r="I858">
        <v>1.7919999999999999E-4</v>
      </c>
      <c r="J858">
        <v>3.7189999999999999E-4</v>
      </c>
      <c r="K858">
        <v>166.7</v>
      </c>
    </row>
    <row r="859" spans="1:11">
      <c r="A859">
        <v>32315</v>
      </c>
      <c r="B859" t="s">
        <v>213</v>
      </c>
      <c r="C859">
        <v>179.4</v>
      </c>
      <c r="D859">
        <v>-7.0349999999999995E-11</v>
      </c>
      <c r="E859">
        <v>1.8510000000000001E-7</v>
      </c>
      <c r="F859">
        <v>179.4</v>
      </c>
      <c r="G859">
        <v>-3.3490000000000001E-4</v>
      </c>
      <c r="H859">
        <v>-4.562E-5</v>
      </c>
      <c r="I859">
        <v>-1.7239999999999999E-4</v>
      </c>
      <c r="J859">
        <v>3.7940000000000001E-4</v>
      </c>
      <c r="K859">
        <v>179.4</v>
      </c>
    </row>
    <row r="860" spans="1:11">
      <c r="A860">
        <v>32315</v>
      </c>
      <c r="B860" t="s">
        <v>214</v>
      </c>
      <c r="C860">
        <v>93.45</v>
      </c>
      <c r="D860">
        <v>5.0749999999999999E-11</v>
      </c>
      <c r="E860">
        <v>-3.5219999999999998E-5</v>
      </c>
      <c r="F860">
        <v>93.45</v>
      </c>
      <c r="G860">
        <v>-1.2049999999999999E-3</v>
      </c>
      <c r="H860">
        <v>-1.142E-4</v>
      </c>
      <c r="I860">
        <v>4.4289999999999992E-4</v>
      </c>
      <c r="J860">
        <v>1.289E-3</v>
      </c>
      <c r="K860">
        <v>93.45</v>
      </c>
    </row>
    <row r="861" spans="1:11">
      <c r="A861">
        <v>32315</v>
      </c>
      <c r="B861" t="s">
        <v>215</v>
      </c>
      <c r="C861">
        <v>110.5</v>
      </c>
      <c r="D861">
        <v>-8.4739999999999983E-11</v>
      </c>
      <c r="E861">
        <v>-6.6700000000000003E-7</v>
      </c>
      <c r="F861">
        <v>110.5</v>
      </c>
      <c r="G861">
        <v>-1.3029999999999999E-3</v>
      </c>
      <c r="H861">
        <v>-3.6259999999999998E-4</v>
      </c>
      <c r="I861">
        <v>-4.4209999999999999E-5</v>
      </c>
      <c r="J861">
        <v>1.353E-3</v>
      </c>
      <c r="K861">
        <v>110.5</v>
      </c>
    </row>
    <row r="862" spans="1:11">
      <c r="A862">
        <v>32315</v>
      </c>
      <c r="B862" t="s">
        <v>216</v>
      </c>
      <c r="C862">
        <v>193</v>
      </c>
      <c r="D862">
        <v>6.4120000000000014E-12</v>
      </c>
      <c r="E862">
        <v>-2.6279999999999999E-5</v>
      </c>
      <c r="F862">
        <v>193</v>
      </c>
      <c r="G862">
        <v>-1.134E-3</v>
      </c>
      <c r="H862">
        <v>-2.9329999999999999E-5</v>
      </c>
      <c r="I862">
        <v>3.258E-4</v>
      </c>
      <c r="J862">
        <v>1.1800000000000001E-3</v>
      </c>
      <c r="K862">
        <v>193</v>
      </c>
    </row>
    <row r="863" spans="1:11">
      <c r="A863">
        <v>32315</v>
      </c>
      <c r="B863" t="s">
        <v>217</v>
      </c>
      <c r="C863">
        <v>205.8</v>
      </c>
      <c r="D863">
        <v>-9.521E-11</v>
      </c>
      <c r="E863">
        <v>-3.7E-7</v>
      </c>
      <c r="F863">
        <v>205.8</v>
      </c>
      <c r="G863">
        <v>-1.207E-3</v>
      </c>
      <c r="H863">
        <v>-2.1560000000000001E-4</v>
      </c>
      <c r="I863">
        <v>-3.9520000000000001E-5</v>
      </c>
      <c r="J863">
        <v>1.227E-3</v>
      </c>
      <c r="K863">
        <v>205.8</v>
      </c>
    </row>
    <row r="864" spans="1:11">
      <c r="A864">
        <v>32315</v>
      </c>
      <c r="B864" t="s">
        <v>541</v>
      </c>
      <c r="C864">
        <v>1.734</v>
      </c>
      <c r="D864">
        <v>2.7209999999999998E-12</v>
      </c>
      <c r="E864">
        <v>-1.0959999999999999E-2</v>
      </c>
      <c r="F864">
        <v>1.734</v>
      </c>
      <c r="G864">
        <v>9.3070000000000002E-4</v>
      </c>
      <c r="H864">
        <v>-2.2730000000000001E-5</v>
      </c>
      <c r="I864">
        <v>-7.4259999999999997E-5</v>
      </c>
      <c r="J864">
        <v>9.3399999999999993E-4</v>
      </c>
      <c r="K864">
        <v>1.734</v>
      </c>
    </row>
    <row r="865" spans="1:11">
      <c r="A865">
        <v>32315</v>
      </c>
      <c r="B865" t="s">
        <v>542</v>
      </c>
      <c r="C865">
        <v>0.20910000000000001</v>
      </c>
      <c r="D865">
        <v>-1.4460000000000001E-7</v>
      </c>
      <c r="E865">
        <v>1.8469999999999999E-3</v>
      </c>
      <c r="F865">
        <v>0.20910000000000001</v>
      </c>
      <c r="G865">
        <v>1.6320000000000001E-4</v>
      </c>
      <c r="H865">
        <v>-4.3220000000000003E-5</v>
      </c>
      <c r="I865">
        <v>1.374E-7</v>
      </c>
      <c r="J865">
        <v>1.6880000000000001E-4</v>
      </c>
      <c r="K865">
        <v>0.20910000000000001</v>
      </c>
    </row>
    <row r="866" spans="1:11">
      <c r="A866">
        <v>32315</v>
      </c>
      <c r="B866" t="s">
        <v>543</v>
      </c>
      <c r="C866">
        <v>31.07</v>
      </c>
      <c r="D866">
        <v>-1.4460000000000001E-7</v>
      </c>
      <c r="E866">
        <v>-8.0210000000000004E-2</v>
      </c>
      <c r="F866">
        <v>31.07</v>
      </c>
      <c r="G866">
        <v>1.1379999999999999E-3</v>
      </c>
      <c r="H866">
        <v>-1.774E-3</v>
      </c>
      <c r="I866">
        <v>-5.6480000000000001E-5</v>
      </c>
      <c r="J866">
        <v>2.1080000000000001E-3</v>
      </c>
      <c r="K866">
        <v>31.07</v>
      </c>
    </row>
    <row r="867" spans="1:11">
      <c r="A867">
        <v>32315</v>
      </c>
      <c r="B867" t="s">
        <v>544</v>
      </c>
      <c r="C867">
        <v>31.13</v>
      </c>
      <c r="D867">
        <v>-1.4460000000000001E-7</v>
      </c>
      <c r="E867">
        <v>-8.0350000000000005E-2</v>
      </c>
      <c r="F867">
        <v>31.13</v>
      </c>
      <c r="G867">
        <v>1.139E-3</v>
      </c>
      <c r="H867">
        <v>-1.774E-3</v>
      </c>
      <c r="I867">
        <v>-5.6629999999999998E-5</v>
      </c>
      <c r="J867">
        <v>2.1090000000000002E-3</v>
      </c>
      <c r="K867">
        <v>31.13</v>
      </c>
    </row>
    <row r="868" spans="1:11">
      <c r="A868">
        <v>32315</v>
      </c>
      <c r="B868" t="s">
        <v>545</v>
      </c>
      <c r="C868">
        <v>94.68</v>
      </c>
      <c r="D868">
        <v>-1.4460000000000001E-7</v>
      </c>
      <c r="E868">
        <v>-0.18140000000000001</v>
      </c>
      <c r="F868">
        <v>94.68</v>
      </c>
      <c r="G868">
        <v>1.5269999999999999E-3</v>
      </c>
      <c r="H868">
        <v>-4.9969999999999997E-3</v>
      </c>
      <c r="I868">
        <v>-1.6860000000000001E-4</v>
      </c>
      <c r="J868">
        <v>5.228E-3</v>
      </c>
      <c r="K868">
        <v>94.68</v>
      </c>
    </row>
    <row r="869" spans="1:11">
      <c r="A869">
        <v>32315</v>
      </c>
      <c r="B869" t="s">
        <v>546</v>
      </c>
      <c r="C869">
        <v>2.855</v>
      </c>
      <c r="D869">
        <v>1.9890000000000001E-12</v>
      </c>
      <c r="E869">
        <v>-4.1810000000000002E-8</v>
      </c>
      <c r="F869">
        <v>2.855</v>
      </c>
      <c r="G869">
        <v>4.1730000000000002E-5</v>
      </c>
      <c r="H869">
        <v>-2.1910000000000001E-4</v>
      </c>
      <c r="I869">
        <v>-2.0760000000000001E-5</v>
      </c>
      <c r="J869">
        <v>2.24E-4</v>
      </c>
      <c r="K869">
        <v>2.855</v>
      </c>
    </row>
    <row r="870" spans="1:11">
      <c r="A870">
        <v>32315</v>
      </c>
      <c r="B870" t="s">
        <v>547</v>
      </c>
      <c r="C870">
        <v>-0.95330000000000004</v>
      </c>
      <c r="D870">
        <v>0</v>
      </c>
      <c r="E870">
        <v>1.397E-8</v>
      </c>
      <c r="F870">
        <v>0.95330000000000004</v>
      </c>
      <c r="G870">
        <v>-1.393E-5</v>
      </c>
      <c r="H870">
        <v>7.3189999999999996E-5</v>
      </c>
      <c r="I870">
        <v>6.9320000000000007E-6</v>
      </c>
      <c r="J870">
        <v>7.483E-5</v>
      </c>
      <c r="K870">
        <v>0.95330000000000004</v>
      </c>
    </row>
    <row r="871" spans="1:11">
      <c r="A871">
        <v>32315</v>
      </c>
      <c r="B871" t="s">
        <v>548</v>
      </c>
      <c r="C871">
        <v>94.68</v>
      </c>
      <c r="D871">
        <v>-1.4460000000000001E-7</v>
      </c>
      <c r="E871">
        <v>-0.18140000000000001</v>
      </c>
      <c r="F871">
        <v>94.68</v>
      </c>
      <c r="G871">
        <v>1.5269999999999999E-3</v>
      </c>
      <c r="H871">
        <v>-4.9969999999999997E-3</v>
      </c>
      <c r="I871">
        <v>-1.6860000000000001E-4</v>
      </c>
      <c r="J871">
        <v>5.228E-3</v>
      </c>
      <c r="K871">
        <v>94.68</v>
      </c>
    </row>
    <row r="872" spans="1:11">
      <c r="A872">
        <v>32315</v>
      </c>
      <c r="B872" t="s">
        <v>549</v>
      </c>
      <c r="C872">
        <v>2.855</v>
      </c>
      <c r="D872">
        <v>1.9890000000000001E-12</v>
      </c>
      <c r="E872">
        <v>-4.1810000000000002E-8</v>
      </c>
      <c r="F872">
        <v>2.855</v>
      </c>
      <c r="G872">
        <v>4.1730000000000002E-5</v>
      </c>
      <c r="H872">
        <v>-2.1910000000000001E-4</v>
      </c>
      <c r="I872">
        <v>-2.0760000000000001E-5</v>
      </c>
      <c r="J872">
        <v>2.24E-4</v>
      </c>
      <c r="K872">
        <v>2.855</v>
      </c>
    </row>
    <row r="873" spans="1:11">
      <c r="A873">
        <v>32315</v>
      </c>
      <c r="B873" t="s">
        <v>550</v>
      </c>
      <c r="C873">
        <v>-0.95330000000000004</v>
      </c>
      <c r="D873">
        <v>0</v>
      </c>
      <c r="E873">
        <v>1.397E-8</v>
      </c>
      <c r="F873">
        <v>0.95330000000000004</v>
      </c>
      <c r="G873">
        <v>-1.393E-5</v>
      </c>
      <c r="H873">
        <v>7.3189999999999996E-5</v>
      </c>
      <c r="I873">
        <v>6.9320000000000007E-6</v>
      </c>
      <c r="J873">
        <v>7.483E-5</v>
      </c>
      <c r="K873">
        <v>0.95330000000000004</v>
      </c>
    </row>
    <row r="874" spans="1:11">
      <c r="A874">
        <v>32315</v>
      </c>
      <c r="B874" t="s">
        <v>551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32315</v>
      </c>
      <c r="B875" t="s">
        <v>552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32315</v>
      </c>
      <c r="B876" t="s">
        <v>553</v>
      </c>
      <c r="C876">
        <v>0.33150000000000002</v>
      </c>
      <c r="D876">
        <v>-3.0030000000000001E-7</v>
      </c>
      <c r="E876">
        <v>7.0560000000000006E-3</v>
      </c>
      <c r="F876">
        <v>0.33150000000000002</v>
      </c>
      <c r="G876">
        <v>-2.0299999999999999E-5</v>
      </c>
      <c r="H876">
        <v>-9.3430000000000005E-5</v>
      </c>
      <c r="I876">
        <v>1.6739999999999999E-5</v>
      </c>
      <c r="J876">
        <v>9.7070000000000004E-5</v>
      </c>
      <c r="K876">
        <v>0.33150000000000002</v>
      </c>
    </row>
    <row r="877" spans="1:11">
      <c r="A877">
        <v>32315</v>
      </c>
      <c r="B877" t="s">
        <v>554</v>
      </c>
      <c r="C877">
        <v>0.38069999999999998</v>
      </c>
      <c r="D877">
        <v>-3.0030000000000001E-7</v>
      </c>
      <c r="E877">
        <v>7.4739999999999997E-3</v>
      </c>
      <c r="F877">
        <v>0.38080000000000003</v>
      </c>
      <c r="G877">
        <v>5.8470000000000001E-5</v>
      </c>
      <c r="H877">
        <v>-1.0179999999999999E-4</v>
      </c>
      <c r="I877">
        <v>1.4759999999999999E-5</v>
      </c>
      <c r="J877">
        <v>1.183E-4</v>
      </c>
      <c r="K877">
        <v>0.38069999999999998</v>
      </c>
    </row>
    <row r="878" spans="1:11">
      <c r="A878">
        <v>32315</v>
      </c>
      <c r="B878" t="s">
        <v>555</v>
      </c>
      <c r="C878">
        <v>0.38069999999999998</v>
      </c>
      <c r="D878">
        <v>-3.0030000000000001E-7</v>
      </c>
      <c r="E878">
        <v>7.4739999999999997E-3</v>
      </c>
      <c r="F878">
        <v>0.38080000000000003</v>
      </c>
      <c r="G878">
        <v>5.8470000000000001E-5</v>
      </c>
      <c r="H878">
        <v>-1.0179999999999999E-4</v>
      </c>
      <c r="I878">
        <v>1.4759999999999999E-5</v>
      </c>
      <c r="J878">
        <v>1.183E-4</v>
      </c>
      <c r="K878">
        <v>0.38069999999999998</v>
      </c>
    </row>
    <row r="879" spans="1:11">
      <c r="A879">
        <v>32315</v>
      </c>
      <c r="B879" t="s">
        <v>556</v>
      </c>
      <c r="C879">
        <v>0.80649999999999999</v>
      </c>
      <c r="D879">
        <v>-3.0030000000000001E-7</v>
      </c>
      <c r="E879">
        <v>3.3939999999999998E-2</v>
      </c>
      <c r="F879">
        <v>0.80720000000000003</v>
      </c>
      <c r="G879">
        <v>1.5869999999999999E-5</v>
      </c>
      <c r="H879">
        <v>-2.5090000000000003E-4</v>
      </c>
      <c r="I879">
        <v>4.9469999999999999E-5</v>
      </c>
      <c r="J879">
        <v>2.5619999999999999E-4</v>
      </c>
      <c r="K879">
        <v>0.80649999999999999</v>
      </c>
    </row>
    <row r="880" spans="1:11">
      <c r="A880">
        <v>32315</v>
      </c>
      <c r="B880" t="s">
        <v>557</v>
      </c>
      <c r="C880">
        <v>0.14729999999999999</v>
      </c>
      <c r="D880">
        <v>-1.4460000000000001E-7</v>
      </c>
      <c r="E880">
        <v>9.0039999999999999E-4</v>
      </c>
      <c r="F880">
        <v>0.14729999999999999</v>
      </c>
      <c r="G880">
        <v>7.6829999999999995E-5</v>
      </c>
      <c r="H880">
        <v>-3.3130000000000003E-5</v>
      </c>
      <c r="I880">
        <v>1.6279999999999999E-6</v>
      </c>
      <c r="J880">
        <v>8.3679999999999998E-5</v>
      </c>
      <c r="K880">
        <v>0.14729999999999999</v>
      </c>
    </row>
    <row r="881" spans="1:11">
      <c r="A881">
        <v>32315</v>
      </c>
      <c r="B881" t="s">
        <v>558</v>
      </c>
      <c r="C881">
        <v>0.14499999999999999</v>
      </c>
      <c r="D881">
        <v>-1.4460000000000001E-7</v>
      </c>
      <c r="E881">
        <v>4.2190000000000001E-4</v>
      </c>
      <c r="F881">
        <v>0.14499999999999999</v>
      </c>
      <c r="G881">
        <v>1.4559999999999999E-4</v>
      </c>
      <c r="H881">
        <v>-2.8099999999999999E-5</v>
      </c>
      <c r="I881">
        <v>-1.8870000000000001E-6</v>
      </c>
      <c r="J881">
        <v>1.483E-4</v>
      </c>
      <c r="K881">
        <v>0.14499999999999999</v>
      </c>
    </row>
    <row r="882" spans="1:11">
      <c r="A882">
        <v>32315</v>
      </c>
      <c r="B882" t="s">
        <v>559</v>
      </c>
      <c r="C882">
        <v>0.14499999999999999</v>
      </c>
      <c r="D882">
        <v>-1.4460000000000001E-7</v>
      </c>
      <c r="E882">
        <v>4.2190000000000001E-4</v>
      </c>
      <c r="F882">
        <v>0.14499999999999999</v>
      </c>
      <c r="G882">
        <v>1.4559999999999999E-4</v>
      </c>
      <c r="H882">
        <v>-2.8099999999999999E-5</v>
      </c>
      <c r="I882">
        <v>-1.8870000000000001E-6</v>
      </c>
      <c r="J882">
        <v>1.483E-4</v>
      </c>
      <c r="K882">
        <v>0.14499999999999999</v>
      </c>
    </row>
    <row r="883" spans="1:11">
      <c r="A883">
        <v>32315</v>
      </c>
      <c r="B883" t="s">
        <v>560</v>
      </c>
      <c r="C883">
        <v>-0.53910000000000002</v>
      </c>
      <c r="D883">
        <v>-1.4460000000000001E-7</v>
      </c>
      <c r="E883">
        <v>-3.2550000000000003E-2</v>
      </c>
      <c r="F883">
        <v>0.54010000000000002</v>
      </c>
      <c r="G883">
        <v>2.1829999999999999E-4</v>
      </c>
      <c r="H883">
        <v>1.962E-4</v>
      </c>
      <c r="I883">
        <v>-5.1029999999999998E-5</v>
      </c>
      <c r="J883">
        <v>2.9789999999999998E-4</v>
      </c>
      <c r="K883">
        <v>0.53910000000000002</v>
      </c>
    </row>
    <row r="884" spans="1:11">
      <c r="A884">
        <v>32315</v>
      </c>
      <c r="B884" t="s">
        <v>561</v>
      </c>
      <c r="C884">
        <v>0.1041</v>
      </c>
      <c r="D884">
        <v>-1.4460000000000001E-7</v>
      </c>
      <c r="E884">
        <v>1.9989999999999999E-3</v>
      </c>
      <c r="F884">
        <v>0.1041</v>
      </c>
      <c r="G884">
        <v>1.4219999999999999E-4</v>
      </c>
      <c r="H884">
        <v>-4.206E-5</v>
      </c>
      <c r="I884">
        <v>1.029E-6</v>
      </c>
      <c r="J884">
        <v>1.482E-4</v>
      </c>
      <c r="K884">
        <v>0.1041</v>
      </c>
    </row>
    <row r="885" spans="1:11">
      <c r="A885">
        <v>32315</v>
      </c>
      <c r="B885" t="s">
        <v>562</v>
      </c>
      <c r="C885">
        <v>0.20910000000000001</v>
      </c>
      <c r="D885">
        <v>-1.4460000000000001E-7</v>
      </c>
      <c r="E885">
        <v>1.8469999999999999E-3</v>
      </c>
      <c r="F885">
        <v>0.20910000000000001</v>
      </c>
      <c r="G885">
        <v>1.6320000000000001E-4</v>
      </c>
      <c r="H885">
        <v>-4.3220000000000003E-5</v>
      </c>
      <c r="I885">
        <v>1.374E-7</v>
      </c>
      <c r="J885">
        <v>1.6880000000000001E-4</v>
      </c>
      <c r="K885">
        <v>0.20910000000000001</v>
      </c>
    </row>
    <row r="886" spans="1:11">
      <c r="A886">
        <v>12110</v>
      </c>
      <c r="B886" t="s">
        <v>563</v>
      </c>
      <c r="C886">
        <v>18.510000000000002</v>
      </c>
      <c r="D886">
        <v>-2.8879999999999999</v>
      </c>
      <c r="E886">
        <v>-3.5360000000000003E-2</v>
      </c>
      <c r="F886">
        <v>18.739999999999998</v>
      </c>
      <c r="G886">
        <v>-8.2520000000000011E-4</v>
      </c>
      <c r="H886">
        <v>1.9589999999999998E-3</v>
      </c>
      <c r="I886">
        <v>2.5639999999999989E-4</v>
      </c>
      <c r="J886">
        <v>2.1410000000000001E-3</v>
      </c>
      <c r="K886">
        <v>18.739999999999998</v>
      </c>
    </row>
    <row r="887" spans="1:11">
      <c r="A887">
        <v>12110</v>
      </c>
      <c r="B887" t="s">
        <v>564</v>
      </c>
      <c r="C887">
        <v>-17.02</v>
      </c>
      <c r="D887">
        <v>-0.4047</v>
      </c>
      <c r="E887">
        <v>-4.8210000000000003E-2</v>
      </c>
      <c r="F887">
        <v>17.02</v>
      </c>
      <c r="G887">
        <v>-9.1920000000000001E-5</v>
      </c>
      <c r="H887">
        <v>5.5310000000000005E-4</v>
      </c>
      <c r="I887">
        <v>-5.3200000000000003E-4</v>
      </c>
      <c r="J887">
        <v>7.7289999999999998E-4</v>
      </c>
      <c r="K887">
        <v>17.02</v>
      </c>
    </row>
    <row r="888" spans="1:11">
      <c r="A888">
        <v>12110</v>
      </c>
      <c r="B888" t="s">
        <v>565</v>
      </c>
      <c r="C888">
        <v>16.91</v>
      </c>
      <c r="D888">
        <v>-3.2469999999999999</v>
      </c>
      <c r="E888">
        <v>-4.1279999999999997E-2</v>
      </c>
      <c r="F888">
        <v>17.22</v>
      </c>
      <c r="G888">
        <v>-8.6240000000000004E-4</v>
      </c>
      <c r="H888">
        <v>2.294E-3</v>
      </c>
      <c r="I888">
        <v>2.0479999999999999E-4</v>
      </c>
      <c r="J888">
        <v>2.4589999999999998E-3</v>
      </c>
      <c r="K888">
        <v>17.22</v>
      </c>
    </row>
    <row r="889" spans="1:11">
      <c r="A889">
        <v>12110</v>
      </c>
      <c r="B889" t="s">
        <v>566</v>
      </c>
      <c r="C889">
        <v>-15.2</v>
      </c>
      <c r="D889">
        <v>-0.40870000000000001</v>
      </c>
      <c r="E889">
        <v>-4.1849999999999998E-2</v>
      </c>
      <c r="F889">
        <v>15.21</v>
      </c>
      <c r="G889">
        <v>-1.281E-4</v>
      </c>
      <c r="H889">
        <v>1.406E-4</v>
      </c>
      <c r="I889">
        <v>-5.0259999999999997E-4</v>
      </c>
      <c r="J889">
        <v>5.3739999999999994E-4</v>
      </c>
      <c r="K889">
        <v>15.21</v>
      </c>
    </row>
    <row r="890" spans="1:11">
      <c r="A890">
        <v>12110</v>
      </c>
      <c r="B890" t="s">
        <v>567</v>
      </c>
      <c r="C890">
        <v>9.8829999999999991</v>
      </c>
      <c r="D890">
        <v>-3.141</v>
      </c>
      <c r="E890">
        <v>-4.829E-2</v>
      </c>
      <c r="F890">
        <v>10.37</v>
      </c>
      <c r="G890">
        <v>-7.9770000000000004E-4</v>
      </c>
      <c r="H890">
        <v>2.7629999999999998E-3</v>
      </c>
      <c r="I890">
        <v>-2.0599999999999999E-5</v>
      </c>
      <c r="J890">
        <v>2.8760000000000001E-3</v>
      </c>
      <c r="K890">
        <v>10.37</v>
      </c>
    </row>
    <row r="891" spans="1:11">
      <c r="A891">
        <v>12110</v>
      </c>
      <c r="B891" t="s">
        <v>568</v>
      </c>
      <c r="C891">
        <v>1.579</v>
      </c>
      <c r="D891">
        <v>-3.1080000000000001</v>
      </c>
      <c r="E891">
        <v>-2.317E-2</v>
      </c>
      <c r="F891">
        <v>3.4860000000000002</v>
      </c>
      <c r="G891">
        <v>-4.6969999999999998E-4</v>
      </c>
      <c r="H891">
        <v>-5.7729999999999999E-4</v>
      </c>
      <c r="I891">
        <v>8.3330000000000003E-5</v>
      </c>
      <c r="J891">
        <v>7.4889999999999993E-4</v>
      </c>
      <c r="K891">
        <v>3.4860000000000002</v>
      </c>
    </row>
    <row r="892" spans="1:11">
      <c r="A892">
        <v>12110</v>
      </c>
      <c r="B892" t="s">
        <v>569</v>
      </c>
      <c r="C892">
        <v>10.74</v>
      </c>
      <c r="D892">
        <v>-1.782</v>
      </c>
      <c r="E892">
        <v>-5.6410000000000002E-2</v>
      </c>
      <c r="F892">
        <v>10.89</v>
      </c>
      <c r="G892">
        <v>-6.2319999999999997E-4</v>
      </c>
      <c r="H892">
        <v>2.238E-3</v>
      </c>
      <c r="I892">
        <v>2.9179999999999998E-5</v>
      </c>
      <c r="J892">
        <v>2.323E-3</v>
      </c>
      <c r="K892">
        <v>10.89</v>
      </c>
    </row>
    <row r="893" spans="1:11">
      <c r="A893">
        <v>12110</v>
      </c>
      <c r="B893" t="s">
        <v>570</v>
      </c>
      <c r="C893">
        <v>-0.40160000000000001</v>
      </c>
      <c r="D893">
        <v>-8.6249999999999993E-2</v>
      </c>
      <c r="E893">
        <v>-5.1360000000000002E-4</v>
      </c>
      <c r="F893">
        <v>0.4108</v>
      </c>
      <c r="G893">
        <v>-2.0259999999999999E-5</v>
      </c>
      <c r="H893">
        <v>-4.1699999999999997E-5</v>
      </c>
      <c r="I893">
        <v>-1.417E-5</v>
      </c>
      <c r="J893">
        <v>4.8470000000000002E-5</v>
      </c>
      <c r="K893">
        <v>0.4108</v>
      </c>
    </row>
    <row r="894" spans="1:11">
      <c r="A894">
        <v>12110</v>
      </c>
      <c r="B894" t="s">
        <v>571</v>
      </c>
      <c r="C894">
        <v>10.96</v>
      </c>
      <c r="D894">
        <v>-1.6950000000000001</v>
      </c>
      <c r="E894">
        <v>-5.7779999999999998E-2</v>
      </c>
      <c r="F894">
        <v>11.09</v>
      </c>
      <c r="G894">
        <v>-5.9229999999999992E-4</v>
      </c>
      <c r="H894">
        <v>2.2439999999999999E-3</v>
      </c>
      <c r="I894">
        <v>6.648E-5</v>
      </c>
      <c r="J894">
        <v>2.3219999999999998E-3</v>
      </c>
      <c r="K894">
        <v>11.09</v>
      </c>
    </row>
    <row r="895" spans="1:11">
      <c r="A895">
        <v>12110</v>
      </c>
      <c r="B895" t="s">
        <v>572</v>
      </c>
      <c r="C895">
        <v>-0.30869999999999997</v>
      </c>
      <c r="D895">
        <v>-1.07</v>
      </c>
      <c r="E895">
        <v>-1.103E-3</v>
      </c>
      <c r="F895">
        <v>1.113</v>
      </c>
      <c r="G895">
        <v>-1.2520000000000001E-4</v>
      </c>
      <c r="H895">
        <v>-1.1749999999999999E-5</v>
      </c>
      <c r="I895">
        <v>7.0450000000000003E-6</v>
      </c>
      <c r="J895">
        <v>1.26E-4</v>
      </c>
      <c r="K895">
        <v>1.113</v>
      </c>
    </row>
    <row r="896" spans="1:11">
      <c r="A896">
        <v>12110</v>
      </c>
      <c r="B896" t="s">
        <v>573</v>
      </c>
      <c r="C896">
        <v>13.6</v>
      </c>
      <c r="D896">
        <v>-1.849</v>
      </c>
      <c r="E896">
        <v>-5.4780000000000002E-2</v>
      </c>
      <c r="F896">
        <v>13.72</v>
      </c>
      <c r="G896">
        <v>-5.9049999999999999E-4</v>
      </c>
      <c r="H896">
        <v>2.2360000000000001E-3</v>
      </c>
      <c r="I896">
        <v>1.93E-4</v>
      </c>
      <c r="J896">
        <v>2.3210000000000001E-3</v>
      </c>
      <c r="K896">
        <v>13.72</v>
      </c>
    </row>
    <row r="897" spans="1:11">
      <c r="A897">
        <v>12110</v>
      </c>
      <c r="B897" t="s">
        <v>574</v>
      </c>
      <c r="C897">
        <v>-9.234</v>
      </c>
      <c r="D897">
        <v>-1.5580000000000001</v>
      </c>
      <c r="E897">
        <v>-2.0629999999999999E-2</v>
      </c>
      <c r="F897">
        <v>9.363999999999999</v>
      </c>
      <c r="G897">
        <v>-2.6790000000000001E-4</v>
      </c>
      <c r="H897">
        <v>-8.2789999999999998E-5</v>
      </c>
      <c r="I897">
        <v>-3.0200000000000002E-4</v>
      </c>
      <c r="J897">
        <v>4.1209999999999999E-4</v>
      </c>
      <c r="K897">
        <v>9.363999999999999</v>
      </c>
    </row>
    <row r="898" spans="1:11">
      <c r="A898">
        <v>12110</v>
      </c>
      <c r="B898" t="s">
        <v>575</v>
      </c>
      <c r="C898">
        <v>-10.88</v>
      </c>
      <c r="D898">
        <v>-0.42880000000000001</v>
      </c>
      <c r="E898">
        <v>-4.9790000000000001E-2</v>
      </c>
      <c r="F898">
        <v>10.89</v>
      </c>
      <c r="G898">
        <v>-2.7139999999999998E-4</v>
      </c>
      <c r="H898">
        <v>7.6879999999999993E-4</v>
      </c>
      <c r="I898">
        <v>-4.8710000000000002E-4</v>
      </c>
      <c r="J898">
        <v>9.4969999999999994E-4</v>
      </c>
      <c r="K898">
        <v>10.89</v>
      </c>
    </row>
    <row r="899" spans="1:11">
      <c r="A899">
        <v>12110</v>
      </c>
      <c r="B899" t="s">
        <v>576</v>
      </c>
      <c r="C899">
        <v>6.3120000000000003</v>
      </c>
      <c r="D899">
        <v>-6.5960000000000001</v>
      </c>
      <c r="E899">
        <v>-3.8199999999999998E-2</v>
      </c>
      <c r="F899">
        <v>9.1289999999999996</v>
      </c>
      <c r="G899">
        <v>-9.9700000000000006E-4</v>
      </c>
      <c r="H899">
        <v>1.0889999999999999E-3</v>
      </c>
      <c r="I899">
        <v>2.0919999999999999E-4</v>
      </c>
      <c r="J899">
        <v>1.4909999999999999E-3</v>
      </c>
      <c r="K899">
        <v>9.1289999999999996</v>
      </c>
    </row>
    <row r="900" spans="1:11">
      <c r="A900">
        <v>12110</v>
      </c>
      <c r="B900" t="s">
        <v>577</v>
      </c>
      <c r="C900">
        <v>-11.86</v>
      </c>
      <c r="D900">
        <v>-0.30020000000000002</v>
      </c>
      <c r="E900">
        <v>-3.7960000000000001E-2</v>
      </c>
      <c r="F900">
        <v>11.86</v>
      </c>
      <c r="G900">
        <v>-2.0450000000000001E-4</v>
      </c>
      <c r="H900">
        <v>2.1100000000000001E-4</v>
      </c>
      <c r="I900">
        <v>-4.9009999999999993E-4</v>
      </c>
      <c r="J900">
        <v>5.713999999999999E-4</v>
      </c>
      <c r="K900">
        <v>11.86</v>
      </c>
    </row>
    <row r="901" spans="1:11">
      <c r="A901">
        <v>12110</v>
      </c>
      <c r="B901" t="s">
        <v>578</v>
      </c>
      <c r="C901">
        <v>6.31</v>
      </c>
      <c r="D901">
        <v>-7.2510000000000003</v>
      </c>
      <c r="E901">
        <v>-4.9680000000000002E-2</v>
      </c>
      <c r="F901">
        <v>9.6120000000000001</v>
      </c>
      <c r="G901">
        <v>-1.186E-3</v>
      </c>
      <c r="H901">
        <v>1.5460000000000001E-3</v>
      </c>
      <c r="I901">
        <v>1.9760000000000001E-4</v>
      </c>
      <c r="J901">
        <v>1.9589999999999998E-3</v>
      </c>
      <c r="K901">
        <v>9.6120000000000001</v>
      </c>
    </row>
    <row r="902" spans="1:11">
      <c r="A902">
        <v>12110</v>
      </c>
      <c r="B902" t="s">
        <v>579</v>
      </c>
      <c r="C902">
        <v>-9.468</v>
      </c>
      <c r="D902">
        <v>-0.25140000000000001</v>
      </c>
      <c r="E902">
        <v>-2.6700000000000002E-2</v>
      </c>
      <c r="F902">
        <v>9.4720000000000013</v>
      </c>
      <c r="G902">
        <v>-1.94E-4</v>
      </c>
      <c r="H902">
        <v>-3.9719999999999999E-5</v>
      </c>
      <c r="I902">
        <v>-4.2299999999999998E-4</v>
      </c>
      <c r="J902">
        <v>4.6700000000000002E-4</v>
      </c>
      <c r="K902">
        <v>9.4720000000000013</v>
      </c>
    </row>
    <row r="903" spans="1:11">
      <c r="A903">
        <v>12110</v>
      </c>
      <c r="B903" t="s">
        <v>580</v>
      </c>
      <c r="C903">
        <v>5.1739999999999986</v>
      </c>
      <c r="D903">
        <v>-7.2829999999999986</v>
      </c>
      <c r="E903">
        <v>-5.8259999999999999E-2</v>
      </c>
      <c r="F903">
        <v>8.9339999999999993</v>
      </c>
      <c r="G903">
        <v>-1.2110000000000001E-3</v>
      </c>
      <c r="H903">
        <v>1.8680000000000001E-3</v>
      </c>
      <c r="I903">
        <v>1.5860000000000001E-4</v>
      </c>
      <c r="J903">
        <v>2.2309999999999999E-3</v>
      </c>
      <c r="K903">
        <v>8.9339999999999993</v>
      </c>
    </row>
    <row r="904" spans="1:11">
      <c r="A904">
        <v>12110</v>
      </c>
      <c r="B904" t="s">
        <v>581</v>
      </c>
      <c r="C904">
        <v>-18.32</v>
      </c>
      <c r="D904">
        <v>-1.577</v>
      </c>
      <c r="E904">
        <v>-7.3599999999999999E-2</v>
      </c>
      <c r="F904">
        <v>18.39</v>
      </c>
      <c r="G904">
        <v>-1.4080000000000001E-4</v>
      </c>
      <c r="H904">
        <v>2.078E-3</v>
      </c>
      <c r="I904">
        <v>-4.7570000000000002E-4</v>
      </c>
      <c r="J904">
        <v>2.1359999999999999E-3</v>
      </c>
      <c r="K904">
        <v>18.39</v>
      </c>
    </row>
    <row r="905" spans="1:11">
      <c r="A905">
        <v>12110</v>
      </c>
      <c r="B905" t="s">
        <v>582</v>
      </c>
      <c r="C905">
        <v>12.5</v>
      </c>
      <c r="D905">
        <v>-0.62329999999999997</v>
      </c>
      <c r="E905">
        <v>-1.452E-2</v>
      </c>
      <c r="F905">
        <v>12.51</v>
      </c>
      <c r="G905">
        <v>-3.6230000000000002E-4</v>
      </c>
      <c r="H905">
        <v>6.1070000000000004E-4</v>
      </c>
      <c r="I905">
        <v>1.7760000000000001E-4</v>
      </c>
      <c r="J905">
        <v>7.3200000000000001E-4</v>
      </c>
      <c r="K905">
        <v>12.51</v>
      </c>
    </row>
    <row r="906" spans="1:11">
      <c r="A906">
        <v>12110</v>
      </c>
      <c r="B906" t="s">
        <v>583</v>
      </c>
      <c r="C906">
        <v>-19.489999999999998</v>
      </c>
      <c r="D906">
        <v>-2.2360000000000002</v>
      </c>
      <c r="E906">
        <v>-7.2849999999999998E-2</v>
      </c>
      <c r="F906">
        <v>19.62</v>
      </c>
      <c r="G906">
        <v>-2.206E-4</v>
      </c>
      <c r="H906">
        <v>2.4529999999999999E-3</v>
      </c>
      <c r="I906">
        <v>-5.107E-4</v>
      </c>
      <c r="J906">
        <v>2.5149999999999999E-3</v>
      </c>
      <c r="K906">
        <v>19.62</v>
      </c>
    </row>
    <row r="907" spans="1:11">
      <c r="A907">
        <v>12110</v>
      </c>
      <c r="B907" t="s">
        <v>584</v>
      </c>
      <c r="C907">
        <v>10.95</v>
      </c>
      <c r="D907">
        <v>-0.35920000000000002</v>
      </c>
      <c r="E907">
        <v>-2.0119999999999999E-2</v>
      </c>
      <c r="F907">
        <v>10.95</v>
      </c>
      <c r="G907">
        <v>-3.011E-4</v>
      </c>
      <c r="H907">
        <v>4.0949999999999998E-4</v>
      </c>
      <c r="I907">
        <v>1.9650000000000001E-4</v>
      </c>
      <c r="J907">
        <v>5.4489999999999996E-4</v>
      </c>
      <c r="K907">
        <v>10.95</v>
      </c>
    </row>
    <row r="908" spans="1:11">
      <c r="A908">
        <v>12110</v>
      </c>
      <c r="B908" t="s">
        <v>585</v>
      </c>
      <c r="C908">
        <v>-18.03</v>
      </c>
      <c r="D908">
        <v>-2.7610000000000001</v>
      </c>
      <c r="E908">
        <v>-6.7779999999999993E-2</v>
      </c>
      <c r="F908">
        <v>18.239999999999998</v>
      </c>
      <c r="G908">
        <v>-3.2110000000000011E-4</v>
      </c>
      <c r="H908">
        <v>2.3609999999999998E-3</v>
      </c>
      <c r="I908">
        <v>-4.3820000000000003E-4</v>
      </c>
      <c r="J908">
        <v>2.4229999999999998E-3</v>
      </c>
      <c r="K908">
        <v>18.239999999999998</v>
      </c>
    </row>
    <row r="909" spans="1:11">
      <c r="A909">
        <v>12110</v>
      </c>
      <c r="B909" t="s">
        <v>586</v>
      </c>
      <c r="C909">
        <v>9.5760000000000005</v>
      </c>
      <c r="D909">
        <v>-0.35110000000000002</v>
      </c>
      <c r="E909">
        <v>-2.4150000000000001E-2</v>
      </c>
      <c r="F909">
        <v>9.5830000000000002</v>
      </c>
      <c r="G909">
        <v>-2.9639999999999999E-4</v>
      </c>
      <c r="H909">
        <v>1.76E-4</v>
      </c>
      <c r="I909">
        <v>1.706E-4</v>
      </c>
      <c r="J909">
        <v>3.8460000000000002E-4</v>
      </c>
      <c r="K909">
        <v>9.5830000000000002</v>
      </c>
    </row>
    <row r="910" spans="1:11">
      <c r="A910">
        <v>12110</v>
      </c>
      <c r="B910" t="s">
        <v>587</v>
      </c>
      <c r="C910">
        <v>-5.9329999999999998</v>
      </c>
      <c r="D910">
        <v>-1.3340000000000001</v>
      </c>
      <c r="E910">
        <v>-5.9810000000000002E-2</v>
      </c>
      <c r="F910">
        <v>6.0820000000000007</v>
      </c>
      <c r="G910">
        <v>-1.5760000000000001E-4</v>
      </c>
      <c r="H910">
        <v>3.5980000000000001E-3</v>
      </c>
      <c r="I910">
        <v>-1.761E-4</v>
      </c>
      <c r="J910">
        <v>3.6059999999999998E-3</v>
      </c>
      <c r="K910">
        <v>6.0820000000000007</v>
      </c>
    </row>
    <row r="911" spans="1:11">
      <c r="A911">
        <v>12110</v>
      </c>
      <c r="B911" t="s">
        <v>588</v>
      </c>
      <c r="C911">
        <v>0.40939999999999999</v>
      </c>
      <c r="D911">
        <v>-6.7929999999999993</v>
      </c>
      <c r="E911">
        <v>-4.1779999999999998E-2</v>
      </c>
      <c r="F911">
        <v>6.8049999999999997</v>
      </c>
      <c r="G911">
        <v>-1.2869999999999999E-3</v>
      </c>
      <c r="H911">
        <v>-3.8200000000000002E-4</v>
      </c>
      <c r="I911">
        <v>8.2920000000000012E-6</v>
      </c>
      <c r="J911">
        <v>1.343E-3</v>
      </c>
      <c r="K911">
        <v>6.8049999999999997</v>
      </c>
    </row>
    <row r="912" spans="1:11">
      <c r="A912">
        <v>12110</v>
      </c>
      <c r="B912" t="s">
        <v>589</v>
      </c>
      <c r="C912">
        <v>1.9370000000000001</v>
      </c>
      <c r="D912">
        <v>-0.80620000000000003</v>
      </c>
      <c r="E912">
        <v>-1.439E-2</v>
      </c>
      <c r="F912">
        <v>2.0979999999999999</v>
      </c>
      <c r="G912">
        <v>-1.5660000000000001E-4</v>
      </c>
      <c r="H912">
        <v>-5.3729999999999989E-4</v>
      </c>
      <c r="I912">
        <v>6.5640000000000002E-5</v>
      </c>
      <c r="J912">
        <v>5.6349999999999998E-4</v>
      </c>
      <c r="K912">
        <v>2.0979999999999999</v>
      </c>
    </row>
    <row r="913" spans="1:11">
      <c r="A913">
        <v>12110</v>
      </c>
      <c r="B913" t="s">
        <v>590</v>
      </c>
      <c r="C913">
        <v>-0.56420000000000003</v>
      </c>
      <c r="D913">
        <v>-3.419</v>
      </c>
      <c r="E913">
        <v>-6.6479999999999997E-2</v>
      </c>
      <c r="F913">
        <v>3.4660000000000002</v>
      </c>
      <c r="G913">
        <v>-6.9220000000000002E-4</v>
      </c>
      <c r="H913">
        <v>2.9350000000000001E-3</v>
      </c>
      <c r="I913">
        <v>-1.8220000000000001E-4</v>
      </c>
      <c r="J913">
        <v>3.0209999999999998E-3</v>
      </c>
      <c r="K913">
        <v>3.4649999999999999</v>
      </c>
    </row>
    <row r="914" spans="1:11">
      <c r="A914">
        <v>12110</v>
      </c>
      <c r="B914" t="s">
        <v>591</v>
      </c>
      <c r="C914">
        <v>-0.11459999999999999</v>
      </c>
      <c r="D914">
        <v>-5.9249999999999998</v>
      </c>
      <c r="E914">
        <v>-6.2969999999999998E-2</v>
      </c>
      <c r="F914">
        <v>5.9269999999999996</v>
      </c>
      <c r="G914">
        <v>-1.1019999999999999E-3</v>
      </c>
      <c r="H914">
        <v>3.1020000000000002E-3</v>
      </c>
      <c r="I914">
        <v>-1.8039999999999999E-4</v>
      </c>
      <c r="J914">
        <v>3.297E-3</v>
      </c>
      <c r="K914">
        <v>5.9260000000000002</v>
      </c>
    </row>
    <row r="915" spans="1:11">
      <c r="A915">
        <v>12110</v>
      </c>
      <c r="B915" t="s">
        <v>592</v>
      </c>
      <c r="C915">
        <v>-0.104</v>
      </c>
      <c r="D915">
        <v>-4.7050000000000001</v>
      </c>
      <c r="E915">
        <v>-3.0130000000000001E-2</v>
      </c>
      <c r="F915">
        <v>4.7060000000000004</v>
      </c>
      <c r="G915">
        <v>-9.4510000000000004E-4</v>
      </c>
      <c r="H915">
        <v>-6.6339999999999997E-4</v>
      </c>
      <c r="I915">
        <v>3.7769999999999999E-5</v>
      </c>
      <c r="J915">
        <v>1.155E-3</v>
      </c>
      <c r="K915">
        <v>4.7060000000000004</v>
      </c>
    </row>
    <row r="916" spans="1:11">
      <c r="A916">
        <v>12110</v>
      </c>
      <c r="B916" t="s">
        <v>593</v>
      </c>
      <c r="C916">
        <v>-1.411</v>
      </c>
      <c r="D916">
        <v>-3.3690000000000002</v>
      </c>
      <c r="E916">
        <v>-6.3329999999999997E-2</v>
      </c>
      <c r="F916">
        <v>3.653</v>
      </c>
      <c r="G916">
        <v>-6.5220000000000002E-4</v>
      </c>
      <c r="H916">
        <v>3.0660000000000001E-3</v>
      </c>
      <c r="I916">
        <v>-1.862E-4</v>
      </c>
      <c r="J916">
        <v>3.14E-3</v>
      </c>
      <c r="K916">
        <v>3.653</v>
      </c>
    </row>
    <row r="917" spans="1:11">
      <c r="A917">
        <v>12110</v>
      </c>
      <c r="B917" t="s">
        <v>594</v>
      </c>
      <c r="C917">
        <v>-2.282</v>
      </c>
      <c r="D917">
        <v>-0.86450000000000005</v>
      </c>
      <c r="E917">
        <v>-2.0650000000000002E-2</v>
      </c>
      <c r="F917">
        <v>2.44</v>
      </c>
      <c r="G917">
        <v>-2.455E-4</v>
      </c>
      <c r="H917">
        <v>-6.5700000000000003E-4</v>
      </c>
      <c r="I917">
        <v>-9.9279999999999998E-5</v>
      </c>
      <c r="J917">
        <v>7.0839999999999998E-4</v>
      </c>
      <c r="K917">
        <v>2.44</v>
      </c>
    </row>
    <row r="918" spans="1:11">
      <c r="A918">
        <v>12110</v>
      </c>
      <c r="B918" t="s">
        <v>595</v>
      </c>
      <c r="C918">
        <v>20.7</v>
      </c>
      <c r="D918">
        <v>-1.7250000000000001</v>
      </c>
      <c r="E918">
        <v>-1.8509999999999999E-2</v>
      </c>
      <c r="F918">
        <v>20.77</v>
      </c>
      <c r="G918">
        <v>-6.5870000000000002E-4</v>
      </c>
      <c r="H918">
        <v>8.7579999999999993E-4</v>
      </c>
      <c r="I918">
        <v>3.4390000000000001E-4</v>
      </c>
      <c r="J918">
        <v>1.1490000000000001E-3</v>
      </c>
      <c r="K918">
        <v>20.77</v>
      </c>
    </row>
    <row r="919" spans="1:11">
      <c r="A919">
        <v>12110</v>
      </c>
      <c r="B919" t="s">
        <v>596</v>
      </c>
      <c r="C919">
        <v>-20.58</v>
      </c>
      <c r="D919">
        <v>-0.85370000000000001</v>
      </c>
      <c r="E919">
        <v>-7.0519999999999999E-2</v>
      </c>
      <c r="F919">
        <v>20.6</v>
      </c>
      <c r="G919">
        <v>1.9890000000000001E-5</v>
      </c>
      <c r="H919">
        <v>2.6250000000000002E-3</v>
      </c>
      <c r="I919">
        <v>-5.1020000000000004E-4</v>
      </c>
      <c r="J919">
        <v>2.6740000000000002E-3</v>
      </c>
      <c r="K919">
        <v>20.6</v>
      </c>
    </row>
    <row r="920" spans="1:11">
      <c r="A920">
        <v>12110</v>
      </c>
      <c r="B920" t="s">
        <v>597</v>
      </c>
      <c r="C920">
        <v>0.82930000000000004</v>
      </c>
      <c r="D920">
        <v>-7.9620000000000006</v>
      </c>
      <c r="E920">
        <v>-7.6289999999999997E-2</v>
      </c>
      <c r="F920">
        <v>8.0050000000000008</v>
      </c>
      <c r="G920">
        <v>-1.523E-3</v>
      </c>
      <c r="H920">
        <v>2.715E-3</v>
      </c>
      <c r="I920">
        <v>-8.1819999999999999E-5</v>
      </c>
      <c r="J920">
        <v>3.114E-3</v>
      </c>
      <c r="K920">
        <v>8.0050000000000008</v>
      </c>
    </row>
    <row r="921" spans="1:11">
      <c r="A921">
        <v>12110</v>
      </c>
      <c r="B921" t="s">
        <v>598</v>
      </c>
      <c r="C921">
        <v>-9.1890000000000001</v>
      </c>
      <c r="D921">
        <v>-3.109</v>
      </c>
      <c r="E921">
        <v>-7.9479999999999995E-2</v>
      </c>
      <c r="F921">
        <v>9.7010000000000005</v>
      </c>
      <c r="G921">
        <v>-4.506E-4</v>
      </c>
      <c r="H921">
        <v>4.0330000000000001E-3</v>
      </c>
      <c r="I921">
        <v>-2.7260000000000012E-4</v>
      </c>
      <c r="J921">
        <v>4.0679999999999996E-3</v>
      </c>
      <c r="K921">
        <v>9.7010000000000005</v>
      </c>
    </row>
    <row r="922" spans="1:11">
      <c r="A922">
        <v>12110</v>
      </c>
      <c r="B922" t="s">
        <v>599</v>
      </c>
      <c r="C922">
        <v>-2.367</v>
      </c>
      <c r="D922">
        <v>-0.82110000000000005</v>
      </c>
      <c r="E922">
        <v>-2.1669999999999998E-2</v>
      </c>
      <c r="F922">
        <v>2.5049999999999999</v>
      </c>
      <c r="G922">
        <v>-2.477E-4</v>
      </c>
      <c r="H922">
        <v>-6.2339999999999997E-4</v>
      </c>
      <c r="I922">
        <v>-1.058E-4</v>
      </c>
      <c r="J922">
        <v>6.7910000000000008E-4</v>
      </c>
      <c r="K922">
        <v>2.5049999999999999</v>
      </c>
    </row>
    <row r="923" spans="1:11">
      <c r="A923">
        <v>12110</v>
      </c>
      <c r="B923" t="s">
        <v>600</v>
      </c>
      <c r="C923">
        <v>15.45</v>
      </c>
      <c r="D923">
        <v>-1.131</v>
      </c>
      <c r="E923">
        <v>-1.545E-2</v>
      </c>
      <c r="F923">
        <v>15.49</v>
      </c>
      <c r="G923">
        <v>-3.6919999999999998E-4</v>
      </c>
      <c r="H923">
        <v>1.3359999999999999E-4</v>
      </c>
      <c r="I923">
        <v>4.1370000000000003E-4</v>
      </c>
      <c r="J923">
        <v>5.7039999999999999E-4</v>
      </c>
      <c r="K923">
        <v>15.49</v>
      </c>
    </row>
    <row r="924" spans="1:11">
      <c r="A924">
        <v>12110</v>
      </c>
      <c r="B924" t="s">
        <v>601</v>
      </c>
      <c r="C924">
        <v>-14.75</v>
      </c>
      <c r="D924">
        <v>-2.0819999999999999</v>
      </c>
      <c r="E924">
        <v>-5.9749999999999998E-2</v>
      </c>
      <c r="F924">
        <v>14.9</v>
      </c>
      <c r="G924">
        <v>-3.681E-4</v>
      </c>
      <c r="H924">
        <v>1.7719999999999999E-3</v>
      </c>
      <c r="I924">
        <v>-5.5679999999999998E-4</v>
      </c>
      <c r="J924">
        <v>1.8940000000000001E-3</v>
      </c>
      <c r="K924">
        <v>14.9</v>
      </c>
    </row>
    <row r="925" spans="1:11">
      <c r="A925">
        <v>12110</v>
      </c>
      <c r="B925" t="s">
        <v>602</v>
      </c>
      <c r="C925">
        <v>9.4610000000000003</v>
      </c>
      <c r="D925">
        <v>-3.11</v>
      </c>
      <c r="E925">
        <v>-4.8779999999999997E-2</v>
      </c>
      <c r="F925">
        <v>9.9589999999999996</v>
      </c>
      <c r="G925">
        <v>-7.8949999999999995E-4</v>
      </c>
      <c r="H925">
        <v>2.7720000000000002E-3</v>
      </c>
      <c r="I925">
        <v>-3.5179999999999999E-5</v>
      </c>
      <c r="J925">
        <v>2.882E-3</v>
      </c>
      <c r="K925">
        <v>9.9589999999999996</v>
      </c>
    </row>
    <row r="926" spans="1:11">
      <c r="A926">
        <v>12110</v>
      </c>
      <c r="B926" t="s">
        <v>603</v>
      </c>
      <c r="C926">
        <v>2.1789999999999998</v>
      </c>
      <c r="D926">
        <v>-0.8216</v>
      </c>
      <c r="E926">
        <v>-1.9900000000000001E-2</v>
      </c>
      <c r="F926">
        <v>2.3290000000000002</v>
      </c>
      <c r="G926">
        <v>-1.7670000000000001E-4</v>
      </c>
      <c r="H926">
        <v>-5.6970000000000002E-4</v>
      </c>
      <c r="I926">
        <v>6.6409999999999996E-5</v>
      </c>
      <c r="J926">
        <v>6.001E-4</v>
      </c>
      <c r="K926">
        <v>2.3290000000000002</v>
      </c>
    </row>
    <row r="927" spans="1:11">
      <c r="A927">
        <v>12110</v>
      </c>
      <c r="B927" t="s">
        <v>604</v>
      </c>
      <c r="C927">
        <v>14.93</v>
      </c>
      <c r="D927">
        <v>-2.1320000000000001</v>
      </c>
      <c r="E927">
        <v>-3.1179999999999999E-2</v>
      </c>
      <c r="F927">
        <v>15.08</v>
      </c>
      <c r="G927">
        <v>-5.13E-4</v>
      </c>
      <c r="H927">
        <v>1.299E-3</v>
      </c>
      <c r="I927">
        <v>3.1460000000000011E-4</v>
      </c>
      <c r="J927">
        <v>1.431E-3</v>
      </c>
      <c r="K927">
        <v>15.08</v>
      </c>
    </row>
    <row r="928" spans="1:11">
      <c r="A928">
        <v>12110</v>
      </c>
      <c r="B928" t="s">
        <v>605</v>
      </c>
      <c r="C928">
        <v>-15.36</v>
      </c>
      <c r="D928">
        <v>-0.9516</v>
      </c>
      <c r="E928">
        <v>-4.5170000000000002E-2</v>
      </c>
      <c r="F928">
        <v>15.39</v>
      </c>
      <c r="G928">
        <v>-1.827E-4</v>
      </c>
      <c r="H928">
        <v>7.1020000000000002E-4</v>
      </c>
      <c r="I928">
        <v>-4.663E-4</v>
      </c>
      <c r="J928">
        <v>8.6899999999999998E-4</v>
      </c>
      <c r="K928">
        <v>15.39</v>
      </c>
    </row>
    <row r="929" spans="1:11">
      <c r="A929">
        <v>12110</v>
      </c>
      <c r="B929" t="s">
        <v>606</v>
      </c>
      <c r="C929">
        <v>-3.4319999999999999</v>
      </c>
      <c r="D929">
        <v>-1.393</v>
      </c>
      <c r="E929">
        <v>-6.9269999999999998E-2</v>
      </c>
      <c r="F929">
        <v>3.7050000000000001</v>
      </c>
      <c r="G929">
        <v>-4.1609999999999998E-4</v>
      </c>
      <c r="H929">
        <v>2.0860000000000002E-3</v>
      </c>
      <c r="I929">
        <v>-2.6620000000000002E-4</v>
      </c>
      <c r="J929">
        <v>2.1440000000000001E-3</v>
      </c>
      <c r="K929">
        <v>3.7040000000000002</v>
      </c>
    </row>
    <row r="930" spans="1:11">
      <c r="A930">
        <v>12110</v>
      </c>
      <c r="B930" t="s">
        <v>607</v>
      </c>
      <c r="C930">
        <v>-0.20300000000000001</v>
      </c>
      <c r="D930">
        <v>-4.5920000000000002E-2</v>
      </c>
      <c r="E930">
        <v>-5.7949999999999999E-5</v>
      </c>
      <c r="F930">
        <v>0.20810000000000001</v>
      </c>
      <c r="G930">
        <v>-5.9679999999999986E-6</v>
      </c>
      <c r="H930">
        <v>1.3969999999999999E-7</v>
      </c>
      <c r="I930">
        <v>-6.4560000000000014E-6</v>
      </c>
      <c r="J930">
        <v>8.7930000000000003E-6</v>
      </c>
      <c r="K930">
        <v>0.20810000000000001</v>
      </c>
    </row>
    <row r="931" spans="1:11">
      <c r="A931">
        <v>12110</v>
      </c>
      <c r="B931" t="s">
        <v>608</v>
      </c>
      <c r="C931">
        <v>-0.62960000000000005</v>
      </c>
      <c r="D931">
        <v>-0.30559999999999998</v>
      </c>
      <c r="E931">
        <v>-3.5830000000000001E-2</v>
      </c>
      <c r="F931">
        <v>0.70079999999999998</v>
      </c>
      <c r="G931">
        <v>-1.708E-4</v>
      </c>
      <c r="H931">
        <v>-2.1560000000000001E-4</v>
      </c>
      <c r="I931">
        <v>-6.6400000000000001E-5</v>
      </c>
      <c r="J931">
        <v>2.8289999999999999E-4</v>
      </c>
      <c r="K931">
        <v>0.69989999999999997</v>
      </c>
    </row>
    <row r="932" spans="1:11">
      <c r="A932">
        <v>12110</v>
      </c>
      <c r="B932" t="s">
        <v>609</v>
      </c>
      <c r="C932">
        <v>-5.8570000000000002</v>
      </c>
      <c r="D932">
        <v>-2.6890000000000001</v>
      </c>
      <c r="E932">
        <v>-6.742999999999999E-2</v>
      </c>
      <c r="F932">
        <v>6.4450000000000003</v>
      </c>
      <c r="G932">
        <v>-4.3260000000000011E-4</v>
      </c>
      <c r="H932">
        <v>3.369E-3</v>
      </c>
      <c r="I932">
        <v>-2.2599999999999999E-4</v>
      </c>
      <c r="J932">
        <v>3.4039999999999999E-3</v>
      </c>
      <c r="K932">
        <v>6.444</v>
      </c>
    </row>
    <row r="933" spans="1:11">
      <c r="A933">
        <v>12110</v>
      </c>
      <c r="B933" t="s">
        <v>610</v>
      </c>
      <c r="C933">
        <v>-4.0549999999999997</v>
      </c>
      <c r="D933">
        <v>-0.72499999999999998</v>
      </c>
      <c r="E933">
        <v>-2.385E-2</v>
      </c>
      <c r="F933">
        <v>4.12</v>
      </c>
      <c r="G933">
        <v>-2.4479999999999999E-4</v>
      </c>
      <c r="H933">
        <v>-6.6200000000000005E-4</v>
      </c>
      <c r="I933">
        <v>-1.6699999999999999E-4</v>
      </c>
      <c r="J933">
        <v>7.252999999999999E-4</v>
      </c>
      <c r="K933">
        <v>4.1189999999999998</v>
      </c>
    </row>
    <row r="934" spans="1:11">
      <c r="A934">
        <v>12110</v>
      </c>
      <c r="B934" t="s">
        <v>611</v>
      </c>
      <c r="C934">
        <v>-16.04</v>
      </c>
      <c r="D934">
        <v>-1.2569999999999999</v>
      </c>
      <c r="E934">
        <v>-5.1339999999999997E-2</v>
      </c>
      <c r="F934">
        <v>16.09</v>
      </c>
      <c r="G934">
        <v>-1.7369999999999999E-4</v>
      </c>
      <c r="H934">
        <v>1.0549999999999999E-3</v>
      </c>
      <c r="I934">
        <v>-4.7090000000000001E-4</v>
      </c>
      <c r="J934">
        <v>1.168E-3</v>
      </c>
      <c r="K934">
        <v>16.09</v>
      </c>
    </row>
    <row r="935" spans="1:11">
      <c r="A935">
        <v>12110</v>
      </c>
      <c r="B935" t="s">
        <v>612</v>
      </c>
      <c r="C935">
        <v>16.97</v>
      </c>
      <c r="D935">
        <v>-0.31330000000000002</v>
      </c>
      <c r="E935">
        <v>-1.4449999999999999E-2</v>
      </c>
      <c r="F935">
        <v>16.97</v>
      </c>
      <c r="G935">
        <v>-2.8630000000000002E-4</v>
      </c>
      <c r="H935">
        <v>4.3219999999999999E-4</v>
      </c>
      <c r="I935">
        <v>3.858E-4</v>
      </c>
      <c r="J935">
        <v>6.4620000000000009E-4</v>
      </c>
      <c r="K935">
        <v>16.97</v>
      </c>
    </row>
    <row r="936" spans="1:11">
      <c r="A936">
        <v>12110</v>
      </c>
      <c r="B936" t="s">
        <v>613</v>
      </c>
      <c r="C936">
        <v>13.47</v>
      </c>
      <c r="D936">
        <v>-1.633</v>
      </c>
      <c r="E936">
        <v>-5.3580000000000003E-2</v>
      </c>
      <c r="F936">
        <v>13.57</v>
      </c>
      <c r="G936">
        <v>-5.4040000000000002E-4</v>
      </c>
      <c r="H936">
        <v>1.786E-3</v>
      </c>
      <c r="I936">
        <v>2.0819999999999999E-4</v>
      </c>
      <c r="J936">
        <v>1.877E-3</v>
      </c>
      <c r="K936">
        <v>13.57</v>
      </c>
    </row>
    <row r="937" spans="1:11">
      <c r="A937">
        <v>12110</v>
      </c>
      <c r="B937" t="s">
        <v>614</v>
      </c>
      <c r="C937">
        <v>-10.27</v>
      </c>
      <c r="D937">
        <v>-0.3599</v>
      </c>
      <c r="E937">
        <v>-2.4539999999999999E-2</v>
      </c>
      <c r="F937">
        <v>10.28</v>
      </c>
      <c r="G937">
        <v>-5.5099999999999998E-5</v>
      </c>
      <c r="H937">
        <v>3.4000000000000002E-4</v>
      </c>
      <c r="I937">
        <v>-3.2059999999999999E-4</v>
      </c>
      <c r="J937">
        <v>4.7060000000000011E-4</v>
      </c>
      <c r="K937">
        <v>10.28</v>
      </c>
    </row>
    <row r="938" spans="1:11">
      <c r="A938">
        <v>12110</v>
      </c>
      <c r="B938" t="s">
        <v>615</v>
      </c>
      <c r="C938">
        <v>6.0829999999999993</v>
      </c>
      <c r="D938">
        <v>-2.6890000000000001</v>
      </c>
      <c r="E938">
        <v>-4.7719999999999999E-2</v>
      </c>
      <c r="F938">
        <v>6.6509999999999998</v>
      </c>
      <c r="G938">
        <v>-6.5729999999999998E-4</v>
      </c>
      <c r="H938">
        <v>2.594E-3</v>
      </c>
      <c r="I938">
        <v>-5.8799999999999999E-5</v>
      </c>
      <c r="J938">
        <v>2.6770000000000001E-3</v>
      </c>
      <c r="K938">
        <v>6.6509999999999998</v>
      </c>
    </row>
    <row r="939" spans="1:11">
      <c r="A939">
        <v>12110</v>
      </c>
      <c r="B939" t="s">
        <v>616</v>
      </c>
      <c r="C939">
        <v>3.823</v>
      </c>
      <c r="D939">
        <v>-0.72599999999999998</v>
      </c>
      <c r="E939">
        <v>-1.976E-2</v>
      </c>
      <c r="F939">
        <v>3.891</v>
      </c>
      <c r="G939">
        <v>-1.5320000000000001E-4</v>
      </c>
      <c r="H939">
        <v>-6.0879999999999994E-4</v>
      </c>
      <c r="I939">
        <v>1.204E-4</v>
      </c>
      <c r="J939">
        <v>6.3929999999999998E-4</v>
      </c>
      <c r="K939">
        <v>3.891</v>
      </c>
    </row>
    <row r="940" spans="1:11">
      <c r="A940">
        <v>12110</v>
      </c>
      <c r="B940" t="s">
        <v>617</v>
      </c>
      <c r="C940">
        <v>-16.91</v>
      </c>
      <c r="D940">
        <v>-1.2190000000000001</v>
      </c>
      <c r="E940">
        <v>-5.3939999999999988E-2</v>
      </c>
      <c r="F940">
        <v>16.96</v>
      </c>
      <c r="G940">
        <v>-1.6129999999999999E-4</v>
      </c>
      <c r="H940">
        <v>1.4400000000000001E-3</v>
      </c>
      <c r="I940">
        <v>-4.7580000000000002E-4</v>
      </c>
      <c r="J940">
        <v>1.5250000000000001E-3</v>
      </c>
      <c r="K940">
        <v>16.96</v>
      </c>
    </row>
    <row r="941" spans="1:11">
      <c r="A941">
        <v>12110</v>
      </c>
      <c r="B941" t="s">
        <v>618</v>
      </c>
      <c r="C941">
        <v>15.92</v>
      </c>
      <c r="D941">
        <v>-0.27479999999999999</v>
      </c>
      <c r="E941">
        <v>-1.452E-2</v>
      </c>
      <c r="F941">
        <v>15.93</v>
      </c>
      <c r="G941">
        <v>-2.5980000000000003E-4</v>
      </c>
      <c r="H941">
        <v>1.7229999999999999E-4</v>
      </c>
      <c r="I941">
        <v>3.8000000000000002E-4</v>
      </c>
      <c r="J941">
        <v>4.9149999999999997E-4</v>
      </c>
      <c r="K941">
        <v>15.93</v>
      </c>
    </row>
    <row r="942" spans="1:11">
      <c r="A942">
        <v>12110</v>
      </c>
      <c r="B942" t="s">
        <v>619</v>
      </c>
      <c r="C942">
        <v>-8.7690000000000001</v>
      </c>
      <c r="D942">
        <v>-5.9670000000000014</v>
      </c>
      <c r="E942">
        <v>-9.5560000000000006E-2</v>
      </c>
      <c r="F942">
        <v>10.61</v>
      </c>
      <c r="G942">
        <v>-1.176E-3</v>
      </c>
      <c r="H942">
        <v>2.856E-3</v>
      </c>
      <c r="I942">
        <v>-2.7270000000000001E-4</v>
      </c>
      <c r="J942">
        <v>3.0999999999999999E-3</v>
      </c>
      <c r="K942">
        <v>10.61</v>
      </c>
    </row>
    <row r="943" spans="1:11">
      <c r="A943">
        <v>12110</v>
      </c>
      <c r="B943" t="s">
        <v>620</v>
      </c>
      <c r="C943">
        <v>3.403</v>
      </c>
      <c r="D943">
        <v>-3.7780000000000001E-2</v>
      </c>
      <c r="E943">
        <v>2.9119999999999999E-5</v>
      </c>
      <c r="F943">
        <v>3.403</v>
      </c>
      <c r="G943">
        <v>-7.7929999999999994E-5</v>
      </c>
      <c r="H943">
        <v>1.11E-4</v>
      </c>
      <c r="I943">
        <v>6.0449999999999999E-5</v>
      </c>
      <c r="J943">
        <v>1.485E-4</v>
      </c>
      <c r="K943">
        <v>3.403</v>
      </c>
    </row>
    <row r="944" spans="1:11">
      <c r="A944">
        <v>12110</v>
      </c>
      <c r="B944" t="s">
        <v>621</v>
      </c>
      <c r="C944">
        <v>9.3060000000000009</v>
      </c>
      <c r="D944">
        <v>-5.968</v>
      </c>
      <c r="E944">
        <v>-5.7500000000000002E-2</v>
      </c>
      <c r="F944">
        <v>11.06</v>
      </c>
      <c r="G944">
        <v>-1.196E-3</v>
      </c>
      <c r="H944">
        <v>1.9559999999999998E-3</v>
      </c>
      <c r="I944">
        <v>5.1900000000000001E-5</v>
      </c>
      <c r="J944">
        <v>2.2929999999999999E-3</v>
      </c>
      <c r="K944">
        <v>11.06</v>
      </c>
    </row>
    <row r="945" spans="1:11">
      <c r="A945">
        <v>12110</v>
      </c>
      <c r="B945" t="s">
        <v>622</v>
      </c>
      <c r="C945">
        <v>-3.4039999999999999</v>
      </c>
      <c r="D945">
        <v>-3.6929999999999998E-2</v>
      </c>
      <c r="E945">
        <v>-9.7330000000000003E-3</v>
      </c>
      <c r="F945">
        <v>3.4049999999999998</v>
      </c>
      <c r="G945">
        <v>3.693E-5</v>
      </c>
      <c r="H945">
        <v>4.3070000000000001E-4</v>
      </c>
      <c r="I945">
        <v>-7.1680000000000005E-5</v>
      </c>
      <c r="J945">
        <v>4.3820000000000003E-4</v>
      </c>
      <c r="K945">
        <v>3.4049999999999998</v>
      </c>
    </row>
    <row r="946" spans="1:11">
      <c r="A946">
        <v>12110</v>
      </c>
      <c r="B946" t="s">
        <v>623</v>
      </c>
      <c r="C946">
        <v>-12.35</v>
      </c>
      <c r="D946">
        <v>-1.2829999999999999</v>
      </c>
      <c r="E946">
        <v>-6.7409999999999998E-2</v>
      </c>
      <c r="F946">
        <v>12.42</v>
      </c>
      <c r="G946">
        <v>3.7179999999999998E-6</v>
      </c>
      <c r="H946">
        <v>2.5799999999999998E-3</v>
      </c>
      <c r="I946">
        <v>-2.163E-4</v>
      </c>
      <c r="J946">
        <v>2.5890000000000002E-3</v>
      </c>
      <c r="K946">
        <v>12.42</v>
      </c>
    </row>
    <row r="947" spans="1:11">
      <c r="A947">
        <v>12110</v>
      </c>
      <c r="B947" t="s">
        <v>624</v>
      </c>
      <c r="C947">
        <v>12.4</v>
      </c>
      <c r="D947">
        <v>-2.548</v>
      </c>
      <c r="E947">
        <v>-2.4850000000000001E-2</v>
      </c>
      <c r="F947">
        <v>12.66</v>
      </c>
      <c r="G947">
        <v>-8.4230000000000004E-4</v>
      </c>
      <c r="H947">
        <v>7.4790000000000002E-4</v>
      </c>
      <c r="I947">
        <v>3.4039999999999999E-5</v>
      </c>
      <c r="J947">
        <v>1.127E-3</v>
      </c>
      <c r="K947">
        <v>12.66</v>
      </c>
    </row>
    <row r="948" spans="1:11">
      <c r="A948">
        <v>12110</v>
      </c>
      <c r="B948" t="s">
        <v>625</v>
      </c>
      <c r="C948">
        <v>4.0739999999999998</v>
      </c>
      <c r="D948">
        <v>-1.1100000000000001</v>
      </c>
      <c r="E948">
        <v>-2.648E-2</v>
      </c>
      <c r="F948">
        <v>4.2229999999999999</v>
      </c>
      <c r="G948">
        <v>-2.6899999999999998E-4</v>
      </c>
      <c r="H948">
        <v>-2.308E-4</v>
      </c>
      <c r="I948">
        <v>8.195E-5</v>
      </c>
      <c r="J948">
        <v>3.6380000000000001E-4</v>
      </c>
      <c r="K948">
        <v>4.2229999999999999</v>
      </c>
    </row>
    <row r="949" spans="1:11">
      <c r="A949">
        <v>12110</v>
      </c>
      <c r="B949" t="s">
        <v>626</v>
      </c>
      <c r="C949">
        <v>7.0410000000000004</v>
      </c>
      <c r="D949">
        <v>-2.7250000000000001</v>
      </c>
      <c r="E949">
        <v>-4.5179999999999998E-2</v>
      </c>
      <c r="F949">
        <v>7.55</v>
      </c>
      <c r="G949">
        <v>-6.7470000000000008E-4</v>
      </c>
      <c r="H949">
        <v>2.4390000000000002E-3</v>
      </c>
      <c r="I949">
        <v>-4.1170000000000001E-5</v>
      </c>
      <c r="J949">
        <v>2.5309999999999998E-3</v>
      </c>
      <c r="K949">
        <v>7.55</v>
      </c>
    </row>
    <row r="950" spans="1:11">
      <c r="A950">
        <v>12110</v>
      </c>
      <c r="B950" t="s">
        <v>627</v>
      </c>
      <c r="C950">
        <v>-2.9390000000000001</v>
      </c>
      <c r="D950">
        <v>-0.46450000000000002</v>
      </c>
      <c r="E950">
        <v>-4.2999999999999997E-2</v>
      </c>
      <c r="F950">
        <v>2.976</v>
      </c>
      <c r="G950">
        <v>-3.0929999999999998E-4</v>
      </c>
      <c r="H950">
        <v>2.5090000000000003E-4</v>
      </c>
      <c r="I950">
        <v>-2.4729999999999999E-4</v>
      </c>
      <c r="J950">
        <v>4.6880000000000001E-4</v>
      </c>
      <c r="K950">
        <v>2.976</v>
      </c>
    </row>
    <row r="951" spans="1:11">
      <c r="A951">
        <v>12110</v>
      </c>
      <c r="B951" t="s">
        <v>628</v>
      </c>
      <c r="C951">
        <v>0.65369999999999995</v>
      </c>
      <c r="D951">
        <v>-2.9820000000000002</v>
      </c>
      <c r="E951">
        <v>-4.5929999999999999E-3</v>
      </c>
      <c r="F951">
        <v>3.052</v>
      </c>
      <c r="G951">
        <v>-4.061E-4</v>
      </c>
      <c r="H951">
        <v>-5.9750000000000002E-5</v>
      </c>
      <c r="I951">
        <v>7.0199999999999999E-5</v>
      </c>
      <c r="J951">
        <v>4.1639999999999998E-4</v>
      </c>
      <c r="K951">
        <v>3.052</v>
      </c>
    </row>
    <row r="952" spans="1:11">
      <c r="A952">
        <v>12110</v>
      </c>
      <c r="B952" t="s">
        <v>629</v>
      </c>
      <c r="C952">
        <v>2.464</v>
      </c>
      <c r="D952">
        <v>-0.46550000000000002</v>
      </c>
      <c r="E952">
        <v>-4.6039999999999998E-2</v>
      </c>
      <c r="F952">
        <v>2.508</v>
      </c>
      <c r="G952">
        <v>-1.127E-4</v>
      </c>
      <c r="H952">
        <v>7.5989999999999999E-4</v>
      </c>
      <c r="I952">
        <v>1.098E-4</v>
      </c>
      <c r="J952">
        <v>7.76E-4</v>
      </c>
      <c r="K952">
        <v>2.508</v>
      </c>
    </row>
    <row r="953" spans="1:11">
      <c r="A953">
        <v>12110</v>
      </c>
      <c r="B953" t="s">
        <v>630</v>
      </c>
      <c r="C953">
        <v>-0.36549999999999999</v>
      </c>
      <c r="D953">
        <v>-2.9809999999999999</v>
      </c>
      <c r="E953">
        <v>-1.278E-2</v>
      </c>
      <c r="F953">
        <v>3.004</v>
      </c>
      <c r="G953">
        <v>-7.0060000000000001E-4</v>
      </c>
      <c r="H953">
        <v>-1.861E-4</v>
      </c>
      <c r="I953">
        <v>1.278E-5</v>
      </c>
      <c r="J953">
        <v>7.2499999999999995E-4</v>
      </c>
      <c r="K953">
        <v>3.004</v>
      </c>
    </row>
    <row r="954" spans="1:11">
      <c r="A954">
        <v>12110</v>
      </c>
      <c r="B954" t="s">
        <v>631</v>
      </c>
      <c r="C954">
        <v>12.4</v>
      </c>
      <c r="D954">
        <v>-2.548</v>
      </c>
      <c r="E954">
        <v>-2.4850000000000001E-2</v>
      </c>
      <c r="F954">
        <v>12.66</v>
      </c>
      <c r="G954">
        <v>-8.4230000000000004E-4</v>
      </c>
      <c r="H954">
        <v>7.4790000000000002E-4</v>
      </c>
      <c r="I954">
        <v>3.4039999999999999E-5</v>
      </c>
      <c r="J954">
        <v>1.127E-3</v>
      </c>
      <c r="K954">
        <v>12.66</v>
      </c>
    </row>
    <row r="955" spans="1:11">
      <c r="A955">
        <v>12110</v>
      </c>
      <c r="B955" t="s">
        <v>632</v>
      </c>
      <c r="C955">
        <v>-12.35</v>
      </c>
      <c r="D955">
        <v>-1.2829999999999999</v>
      </c>
      <c r="E955">
        <v>-6.7409999999999998E-2</v>
      </c>
      <c r="F955">
        <v>12.42</v>
      </c>
      <c r="G955">
        <v>3.7179999999999998E-6</v>
      </c>
      <c r="H955">
        <v>2.5799999999999998E-3</v>
      </c>
      <c r="I955">
        <v>-2.163E-4</v>
      </c>
      <c r="J955">
        <v>2.5890000000000002E-3</v>
      </c>
      <c r="K955">
        <v>12.42</v>
      </c>
    </row>
    <row r="956" spans="1:11">
      <c r="A956">
        <v>12110</v>
      </c>
      <c r="B956" t="s">
        <v>633</v>
      </c>
      <c r="C956">
        <v>0.76439999999999997</v>
      </c>
      <c r="D956">
        <v>-7.5209999999999999</v>
      </c>
      <c r="E956">
        <v>-7.7010000000000009E-2</v>
      </c>
      <c r="F956">
        <v>7.56</v>
      </c>
      <c r="G956">
        <v>-1.4289999999999999E-3</v>
      </c>
      <c r="H956">
        <v>2.6189999999999998E-3</v>
      </c>
      <c r="I956">
        <v>-9.3720000000000004E-5</v>
      </c>
      <c r="J956">
        <v>2.9840000000000001E-3</v>
      </c>
      <c r="K956">
        <v>7.56</v>
      </c>
    </row>
    <row r="957" spans="1:11">
      <c r="A957">
        <v>12110</v>
      </c>
      <c r="B957" t="s">
        <v>634</v>
      </c>
      <c r="C957">
        <v>-2.6360000000000001</v>
      </c>
      <c r="D957">
        <v>-0.33760000000000001</v>
      </c>
      <c r="E957">
        <v>-4.1430000000000002E-2</v>
      </c>
      <c r="F957">
        <v>2.6579999999999999</v>
      </c>
      <c r="G957">
        <v>-1.9459999999999999E-4</v>
      </c>
      <c r="H957">
        <v>2.7339999999999999E-5</v>
      </c>
      <c r="I957">
        <v>-1.4019999999999999E-4</v>
      </c>
      <c r="J957">
        <v>2.4140000000000001E-4</v>
      </c>
      <c r="K957">
        <v>2.6579999999999999</v>
      </c>
    </row>
    <row r="958" spans="1:11">
      <c r="A958">
        <v>12110</v>
      </c>
      <c r="B958" t="s">
        <v>635</v>
      </c>
      <c r="C958">
        <v>0.2</v>
      </c>
      <c r="D958">
        <v>-4.4029999999999996</v>
      </c>
      <c r="E958">
        <v>-7.4440000000000001E-3</v>
      </c>
      <c r="F958">
        <v>4.407</v>
      </c>
      <c r="G958">
        <v>-7.9560000000000004E-4</v>
      </c>
      <c r="H958">
        <v>-8.0350000000000001E-5</v>
      </c>
      <c r="I958">
        <v>7.4980000000000004E-5</v>
      </c>
      <c r="J958">
        <v>8.0310000000000006E-4</v>
      </c>
      <c r="K958">
        <v>4.407</v>
      </c>
    </row>
    <row r="959" spans="1:11">
      <c r="A959">
        <v>12110</v>
      </c>
      <c r="B959" t="s">
        <v>636</v>
      </c>
      <c r="C959">
        <v>18.510000000000002</v>
      </c>
      <c r="D959">
        <v>-2.8879999999999999</v>
      </c>
      <c r="E959">
        <v>-3.5360000000000003E-2</v>
      </c>
      <c r="F959">
        <v>18.739999999999998</v>
      </c>
      <c r="G959">
        <v>-8.2520000000000011E-4</v>
      </c>
      <c r="H959">
        <v>1.9589999999999998E-3</v>
      </c>
      <c r="I959">
        <v>2.5639999999999989E-4</v>
      </c>
      <c r="J959">
        <v>2.1410000000000001E-3</v>
      </c>
      <c r="K959">
        <v>18.739999999999998</v>
      </c>
    </row>
    <row r="960" spans="1:11">
      <c r="A960">
        <v>12110</v>
      </c>
      <c r="B960" t="s">
        <v>637</v>
      </c>
      <c r="C960">
        <v>-17.02</v>
      </c>
      <c r="D960">
        <v>-0.4047</v>
      </c>
      <c r="E960">
        <v>-4.8210000000000003E-2</v>
      </c>
      <c r="F960">
        <v>17.02</v>
      </c>
      <c r="G960">
        <v>-9.1920000000000001E-5</v>
      </c>
      <c r="H960">
        <v>5.5310000000000005E-4</v>
      </c>
      <c r="I960">
        <v>-5.3200000000000003E-4</v>
      </c>
      <c r="J960">
        <v>7.7289999999999998E-4</v>
      </c>
      <c r="K960">
        <v>17.02</v>
      </c>
    </row>
    <row r="961" spans="1:11">
      <c r="A961">
        <v>12110</v>
      </c>
      <c r="B961" t="s">
        <v>638</v>
      </c>
      <c r="C961">
        <v>16.91</v>
      </c>
      <c r="D961">
        <v>-3.2469999999999999</v>
      </c>
      <c r="E961">
        <v>-4.1279999999999997E-2</v>
      </c>
      <c r="F961">
        <v>17.22</v>
      </c>
      <c r="G961">
        <v>-8.6240000000000004E-4</v>
      </c>
      <c r="H961">
        <v>2.294E-3</v>
      </c>
      <c r="I961">
        <v>2.0479999999999999E-4</v>
      </c>
      <c r="J961">
        <v>2.4589999999999998E-3</v>
      </c>
      <c r="K961">
        <v>17.22</v>
      </c>
    </row>
    <row r="962" spans="1:11">
      <c r="A962">
        <v>12110</v>
      </c>
      <c r="B962" t="s">
        <v>639</v>
      </c>
      <c r="C962">
        <v>-15.2</v>
      </c>
      <c r="D962">
        <v>-0.40870000000000001</v>
      </c>
      <c r="E962">
        <v>-4.1849999999999998E-2</v>
      </c>
      <c r="F962">
        <v>15.21</v>
      </c>
      <c r="G962">
        <v>-1.281E-4</v>
      </c>
      <c r="H962">
        <v>1.406E-4</v>
      </c>
      <c r="I962">
        <v>-5.0259999999999997E-4</v>
      </c>
      <c r="J962">
        <v>5.3739999999999994E-4</v>
      </c>
      <c r="K962">
        <v>15.21</v>
      </c>
    </row>
    <row r="963" spans="1:11">
      <c r="A963">
        <v>12110</v>
      </c>
      <c r="B963" t="s">
        <v>640</v>
      </c>
      <c r="C963">
        <v>9.8829999999999991</v>
      </c>
      <c r="D963">
        <v>-3.141</v>
      </c>
      <c r="E963">
        <v>-4.829E-2</v>
      </c>
      <c r="F963">
        <v>10.37</v>
      </c>
      <c r="G963">
        <v>-7.9770000000000004E-4</v>
      </c>
      <c r="H963">
        <v>2.7629999999999998E-3</v>
      </c>
      <c r="I963">
        <v>-2.0599999999999999E-5</v>
      </c>
      <c r="J963">
        <v>2.8760000000000001E-3</v>
      </c>
      <c r="K963">
        <v>10.37</v>
      </c>
    </row>
    <row r="964" spans="1:11">
      <c r="A964">
        <v>12110</v>
      </c>
      <c r="B964" t="s">
        <v>641</v>
      </c>
      <c r="C964">
        <v>1.579</v>
      </c>
      <c r="D964">
        <v>-3.1080000000000001</v>
      </c>
      <c r="E964">
        <v>-2.317E-2</v>
      </c>
      <c r="F964">
        <v>3.4860000000000002</v>
      </c>
      <c r="G964">
        <v>-4.6969999999999998E-4</v>
      </c>
      <c r="H964">
        <v>-5.7729999999999999E-4</v>
      </c>
      <c r="I964">
        <v>8.3330000000000003E-5</v>
      </c>
      <c r="J964">
        <v>7.4889999999999993E-4</v>
      </c>
      <c r="K964">
        <v>3.4860000000000002</v>
      </c>
    </row>
    <row r="965" spans="1:11">
      <c r="A965">
        <v>12110</v>
      </c>
      <c r="B965" t="s">
        <v>642</v>
      </c>
      <c r="C965">
        <v>10.74</v>
      </c>
      <c r="D965">
        <v>-1.782</v>
      </c>
      <c r="E965">
        <v>-5.6410000000000002E-2</v>
      </c>
      <c r="F965">
        <v>10.89</v>
      </c>
      <c r="G965">
        <v>-6.2319999999999997E-4</v>
      </c>
      <c r="H965">
        <v>2.238E-3</v>
      </c>
      <c r="I965">
        <v>2.9179999999999998E-5</v>
      </c>
      <c r="J965">
        <v>2.323E-3</v>
      </c>
      <c r="K965">
        <v>10.89</v>
      </c>
    </row>
    <row r="966" spans="1:11">
      <c r="A966">
        <v>12110</v>
      </c>
      <c r="B966" t="s">
        <v>643</v>
      </c>
      <c r="C966">
        <v>-0.40160000000000001</v>
      </c>
      <c r="D966">
        <v>-8.6249999999999993E-2</v>
      </c>
      <c r="E966">
        <v>-5.1360000000000002E-4</v>
      </c>
      <c r="F966">
        <v>0.4108</v>
      </c>
      <c r="G966">
        <v>-2.0259999999999999E-5</v>
      </c>
      <c r="H966">
        <v>-4.1699999999999997E-5</v>
      </c>
      <c r="I966">
        <v>-1.417E-5</v>
      </c>
      <c r="J966">
        <v>4.8470000000000002E-5</v>
      </c>
      <c r="K966">
        <v>0.4108</v>
      </c>
    </row>
    <row r="967" spans="1:11">
      <c r="A967">
        <v>12110</v>
      </c>
      <c r="B967" t="s">
        <v>644</v>
      </c>
      <c r="C967">
        <v>10.96</v>
      </c>
      <c r="D967">
        <v>-1.6950000000000001</v>
      </c>
      <c r="E967">
        <v>-5.7779999999999998E-2</v>
      </c>
      <c r="F967">
        <v>11.09</v>
      </c>
      <c r="G967">
        <v>-5.9229999999999992E-4</v>
      </c>
      <c r="H967">
        <v>2.2439999999999999E-3</v>
      </c>
      <c r="I967">
        <v>6.648E-5</v>
      </c>
      <c r="J967">
        <v>2.3219999999999998E-3</v>
      </c>
      <c r="K967">
        <v>11.09</v>
      </c>
    </row>
    <row r="968" spans="1:11">
      <c r="A968">
        <v>12110</v>
      </c>
      <c r="B968" t="s">
        <v>645</v>
      </c>
      <c r="C968">
        <v>-0.30869999999999997</v>
      </c>
      <c r="D968">
        <v>-1.07</v>
      </c>
      <c r="E968">
        <v>-1.103E-3</v>
      </c>
      <c r="F968">
        <v>1.113</v>
      </c>
      <c r="G968">
        <v>-1.2520000000000001E-4</v>
      </c>
      <c r="H968">
        <v>-1.1749999999999999E-5</v>
      </c>
      <c r="I968">
        <v>7.0450000000000003E-6</v>
      </c>
      <c r="J968">
        <v>1.26E-4</v>
      </c>
      <c r="K968">
        <v>1.113</v>
      </c>
    </row>
    <row r="969" spans="1:11">
      <c r="A969">
        <v>12110</v>
      </c>
      <c r="B969" t="s">
        <v>646</v>
      </c>
      <c r="C969">
        <v>13.6</v>
      </c>
      <c r="D969">
        <v>-1.849</v>
      </c>
      <c r="E969">
        <v>-5.4780000000000002E-2</v>
      </c>
      <c r="F969">
        <v>13.72</v>
      </c>
      <c r="G969">
        <v>-5.9049999999999999E-4</v>
      </c>
      <c r="H969">
        <v>2.2360000000000001E-3</v>
      </c>
      <c r="I969">
        <v>1.93E-4</v>
      </c>
      <c r="J969">
        <v>2.3210000000000001E-3</v>
      </c>
      <c r="K969">
        <v>13.72</v>
      </c>
    </row>
    <row r="970" spans="1:11">
      <c r="A970">
        <v>12110</v>
      </c>
      <c r="B970" t="s">
        <v>647</v>
      </c>
      <c r="C970">
        <v>-9.234</v>
      </c>
      <c r="D970">
        <v>-1.5580000000000001</v>
      </c>
      <c r="E970">
        <v>-2.0629999999999999E-2</v>
      </c>
      <c r="F970">
        <v>9.363999999999999</v>
      </c>
      <c r="G970">
        <v>-2.6790000000000001E-4</v>
      </c>
      <c r="H970">
        <v>-8.2789999999999998E-5</v>
      </c>
      <c r="I970">
        <v>-3.0200000000000002E-4</v>
      </c>
      <c r="J970">
        <v>4.1209999999999999E-4</v>
      </c>
      <c r="K970">
        <v>9.363999999999999</v>
      </c>
    </row>
    <row r="971" spans="1:11">
      <c r="A971">
        <v>12110</v>
      </c>
      <c r="B971" t="s">
        <v>648</v>
      </c>
      <c r="C971">
        <v>-10.88</v>
      </c>
      <c r="D971">
        <v>-0.42880000000000001</v>
      </c>
      <c r="E971">
        <v>-4.9790000000000001E-2</v>
      </c>
      <c r="F971">
        <v>10.89</v>
      </c>
      <c r="G971">
        <v>-2.7139999999999998E-4</v>
      </c>
      <c r="H971">
        <v>7.6879999999999993E-4</v>
      </c>
      <c r="I971">
        <v>-4.8710000000000002E-4</v>
      </c>
      <c r="J971">
        <v>9.4969999999999994E-4</v>
      </c>
      <c r="K971">
        <v>10.89</v>
      </c>
    </row>
    <row r="972" spans="1:11">
      <c r="A972">
        <v>12110</v>
      </c>
      <c r="B972" t="s">
        <v>649</v>
      </c>
      <c r="C972">
        <v>6.3120000000000003</v>
      </c>
      <c r="D972">
        <v>-6.5960000000000001</v>
      </c>
      <c r="E972">
        <v>-3.8199999999999998E-2</v>
      </c>
      <c r="F972">
        <v>9.1289999999999996</v>
      </c>
      <c r="G972">
        <v>-9.9700000000000006E-4</v>
      </c>
      <c r="H972">
        <v>1.0889999999999999E-3</v>
      </c>
      <c r="I972">
        <v>2.0919999999999999E-4</v>
      </c>
      <c r="J972">
        <v>1.4909999999999999E-3</v>
      </c>
      <c r="K972">
        <v>9.1289999999999996</v>
      </c>
    </row>
    <row r="973" spans="1:11">
      <c r="A973">
        <v>12110</v>
      </c>
      <c r="B973" t="s">
        <v>650</v>
      </c>
      <c r="C973">
        <v>-11.86</v>
      </c>
      <c r="D973">
        <v>-0.30020000000000002</v>
      </c>
      <c r="E973">
        <v>-3.7960000000000001E-2</v>
      </c>
      <c r="F973">
        <v>11.86</v>
      </c>
      <c r="G973">
        <v>-2.0450000000000001E-4</v>
      </c>
      <c r="H973">
        <v>2.1100000000000001E-4</v>
      </c>
      <c r="I973">
        <v>-4.9009999999999993E-4</v>
      </c>
      <c r="J973">
        <v>5.713999999999999E-4</v>
      </c>
      <c r="K973">
        <v>11.86</v>
      </c>
    </row>
    <row r="974" spans="1:11">
      <c r="A974">
        <v>12110</v>
      </c>
      <c r="B974" t="s">
        <v>651</v>
      </c>
      <c r="C974">
        <v>6.31</v>
      </c>
      <c r="D974">
        <v>-7.2510000000000003</v>
      </c>
      <c r="E974">
        <v>-4.9680000000000002E-2</v>
      </c>
      <c r="F974">
        <v>9.6120000000000001</v>
      </c>
      <c r="G974">
        <v>-1.186E-3</v>
      </c>
      <c r="H974">
        <v>1.5460000000000001E-3</v>
      </c>
      <c r="I974">
        <v>1.9760000000000001E-4</v>
      </c>
      <c r="J974">
        <v>1.9589999999999998E-3</v>
      </c>
      <c r="K974">
        <v>9.6120000000000001</v>
      </c>
    </row>
    <row r="975" spans="1:11">
      <c r="A975">
        <v>12110</v>
      </c>
      <c r="B975" t="s">
        <v>652</v>
      </c>
      <c r="C975">
        <v>-9.468</v>
      </c>
      <c r="D975">
        <v>-0.25140000000000001</v>
      </c>
      <c r="E975">
        <v>-2.6700000000000002E-2</v>
      </c>
      <c r="F975">
        <v>9.4720000000000013</v>
      </c>
      <c r="G975">
        <v>-1.94E-4</v>
      </c>
      <c r="H975">
        <v>-3.9719999999999999E-5</v>
      </c>
      <c r="I975">
        <v>-4.2299999999999998E-4</v>
      </c>
      <c r="J975">
        <v>4.6700000000000002E-4</v>
      </c>
      <c r="K975">
        <v>9.4720000000000013</v>
      </c>
    </row>
    <row r="976" spans="1:11">
      <c r="A976">
        <v>12110</v>
      </c>
      <c r="B976" t="s">
        <v>653</v>
      </c>
      <c r="C976">
        <v>5.1739999999999986</v>
      </c>
      <c r="D976">
        <v>-7.2829999999999986</v>
      </c>
      <c r="E976">
        <v>-5.8259999999999999E-2</v>
      </c>
      <c r="F976">
        <v>8.9339999999999993</v>
      </c>
      <c r="G976">
        <v>-1.2110000000000001E-3</v>
      </c>
      <c r="H976">
        <v>1.8680000000000001E-3</v>
      </c>
      <c r="I976">
        <v>1.5860000000000001E-4</v>
      </c>
      <c r="J976">
        <v>2.2309999999999999E-3</v>
      </c>
      <c r="K976">
        <v>8.9339999999999993</v>
      </c>
    </row>
    <row r="977" spans="1:11">
      <c r="A977">
        <v>12110</v>
      </c>
      <c r="B977" t="s">
        <v>654</v>
      </c>
      <c r="C977">
        <v>-18.32</v>
      </c>
      <c r="D977">
        <v>-1.577</v>
      </c>
      <c r="E977">
        <v>-7.3599999999999999E-2</v>
      </c>
      <c r="F977">
        <v>18.39</v>
      </c>
      <c r="G977">
        <v>-1.4080000000000001E-4</v>
      </c>
      <c r="H977">
        <v>2.078E-3</v>
      </c>
      <c r="I977">
        <v>-4.7570000000000002E-4</v>
      </c>
      <c r="J977">
        <v>2.1359999999999999E-3</v>
      </c>
      <c r="K977">
        <v>18.39</v>
      </c>
    </row>
    <row r="978" spans="1:11">
      <c r="A978">
        <v>12110</v>
      </c>
      <c r="B978" t="s">
        <v>655</v>
      </c>
      <c r="C978">
        <v>12.5</v>
      </c>
      <c r="D978">
        <v>-0.62329999999999997</v>
      </c>
      <c r="E978">
        <v>-1.452E-2</v>
      </c>
      <c r="F978">
        <v>12.51</v>
      </c>
      <c r="G978">
        <v>-3.6230000000000002E-4</v>
      </c>
      <c r="H978">
        <v>6.1070000000000004E-4</v>
      </c>
      <c r="I978">
        <v>1.7760000000000001E-4</v>
      </c>
      <c r="J978">
        <v>7.3200000000000001E-4</v>
      </c>
      <c r="K978">
        <v>12.51</v>
      </c>
    </row>
    <row r="979" spans="1:11">
      <c r="A979">
        <v>12110</v>
      </c>
      <c r="B979" t="s">
        <v>656</v>
      </c>
      <c r="C979">
        <v>-19.489999999999998</v>
      </c>
      <c r="D979">
        <v>-2.2360000000000002</v>
      </c>
      <c r="E979">
        <v>-7.2849999999999998E-2</v>
      </c>
      <c r="F979">
        <v>19.62</v>
      </c>
      <c r="G979">
        <v>-2.206E-4</v>
      </c>
      <c r="H979">
        <v>2.4529999999999999E-3</v>
      </c>
      <c r="I979">
        <v>-5.107E-4</v>
      </c>
      <c r="J979">
        <v>2.5149999999999999E-3</v>
      </c>
      <c r="K979">
        <v>19.62</v>
      </c>
    </row>
    <row r="980" spans="1:11">
      <c r="A980">
        <v>12110</v>
      </c>
      <c r="B980" t="s">
        <v>657</v>
      </c>
      <c r="C980">
        <v>10.95</v>
      </c>
      <c r="D980">
        <v>-0.35920000000000002</v>
      </c>
      <c r="E980">
        <v>-2.0119999999999999E-2</v>
      </c>
      <c r="F980">
        <v>10.95</v>
      </c>
      <c r="G980">
        <v>-3.011E-4</v>
      </c>
      <c r="H980">
        <v>4.0949999999999998E-4</v>
      </c>
      <c r="I980">
        <v>1.9650000000000001E-4</v>
      </c>
      <c r="J980">
        <v>5.4489999999999996E-4</v>
      </c>
      <c r="K980">
        <v>10.95</v>
      </c>
    </row>
    <row r="981" spans="1:11">
      <c r="A981">
        <v>12110</v>
      </c>
      <c r="B981" t="s">
        <v>658</v>
      </c>
      <c r="C981">
        <v>-18.03</v>
      </c>
      <c r="D981">
        <v>-2.7610000000000001</v>
      </c>
      <c r="E981">
        <v>-6.7779999999999993E-2</v>
      </c>
      <c r="F981">
        <v>18.239999999999998</v>
      </c>
      <c r="G981">
        <v>-3.2110000000000011E-4</v>
      </c>
      <c r="H981">
        <v>2.3609999999999998E-3</v>
      </c>
      <c r="I981">
        <v>-4.3820000000000003E-4</v>
      </c>
      <c r="J981">
        <v>2.4229999999999998E-3</v>
      </c>
      <c r="K981">
        <v>18.239999999999998</v>
      </c>
    </row>
    <row r="982" spans="1:11">
      <c r="A982">
        <v>12110</v>
      </c>
      <c r="B982" t="s">
        <v>659</v>
      </c>
      <c r="C982">
        <v>9.5760000000000005</v>
      </c>
      <c r="D982">
        <v>-0.35110000000000002</v>
      </c>
      <c r="E982">
        <v>-2.4150000000000001E-2</v>
      </c>
      <c r="F982">
        <v>9.5830000000000002</v>
      </c>
      <c r="G982">
        <v>-2.9639999999999999E-4</v>
      </c>
      <c r="H982">
        <v>1.76E-4</v>
      </c>
      <c r="I982">
        <v>1.706E-4</v>
      </c>
      <c r="J982">
        <v>3.8460000000000002E-4</v>
      </c>
      <c r="K982">
        <v>9.5830000000000002</v>
      </c>
    </row>
    <row r="983" spans="1:11">
      <c r="A983">
        <v>12110</v>
      </c>
      <c r="B983" t="s">
        <v>660</v>
      </c>
      <c r="C983">
        <v>-5.9329999999999998</v>
      </c>
      <c r="D983">
        <v>-1.3340000000000001</v>
      </c>
      <c r="E983">
        <v>-5.9810000000000002E-2</v>
      </c>
      <c r="F983">
        <v>6.0820000000000007</v>
      </c>
      <c r="G983">
        <v>-1.5760000000000001E-4</v>
      </c>
      <c r="H983">
        <v>3.5980000000000001E-3</v>
      </c>
      <c r="I983">
        <v>-1.761E-4</v>
      </c>
      <c r="J983">
        <v>3.6059999999999998E-3</v>
      </c>
      <c r="K983">
        <v>6.0820000000000007</v>
      </c>
    </row>
    <row r="984" spans="1:11">
      <c r="A984">
        <v>12110</v>
      </c>
      <c r="B984" t="s">
        <v>661</v>
      </c>
      <c r="C984">
        <v>0.40939999999999999</v>
      </c>
      <c r="D984">
        <v>-6.7929999999999993</v>
      </c>
      <c r="E984">
        <v>-4.1779999999999998E-2</v>
      </c>
      <c r="F984">
        <v>6.8049999999999997</v>
      </c>
      <c r="G984">
        <v>-1.2869999999999999E-3</v>
      </c>
      <c r="H984">
        <v>-3.8200000000000002E-4</v>
      </c>
      <c r="I984">
        <v>8.2920000000000012E-6</v>
      </c>
      <c r="J984">
        <v>1.343E-3</v>
      </c>
      <c r="K984">
        <v>6.8049999999999997</v>
      </c>
    </row>
    <row r="985" spans="1:11">
      <c r="A985">
        <v>12110</v>
      </c>
      <c r="B985" t="s">
        <v>662</v>
      </c>
      <c r="C985">
        <v>1.9370000000000001</v>
      </c>
      <c r="D985">
        <v>-0.80620000000000003</v>
      </c>
      <c r="E985">
        <v>-1.439E-2</v>
      </c>
      <c r="F985">
        <v>2.0979999999999999</v>
      </c>
      <c r="G985">
        <v>-1.5660000000000001E-4</v>
      </c>
      <c r="H985">
        <v>-5.3729999999999989E-4</v>
      </c>
      <c r="I985">
        <v>6.5640000000000002E-5</v>
      </c>
      <c r="J985">
        <v>5.6349999999999998E-4</v>
      </c>
      <c r="K985">
        <v>2.0979999999999999</v>
      </c>
    </row>
    <row r="986" spans="1:11">
      <c r="A986">
        <v>12110</v>
      </c>
      <c r="B986" t="s">
        <v>663</v>
      </c>
      <c r="C986">
        <v>-0.56420000000000003</v>
      </c>
      <c r="D986">
        <v>-3.419</v>
      </c>
      <c r="E986">
        <v>-6.6479999999999997E-2</v>
      </c>
      <c r="F986">
        <v>3.4660000000000002</v>
      </c>
      <c r="G986">
        <v>-6.9220000000000002E-4</v>
      </c>
      <c r="H986">
        <v>2.9350000000000001E-3</v>
      </c>
      <c r="I986">
        <v>-1.8220000000000001E-4</v>
      </c>
      <c r="J986">
        <v>3.0209999999999998E-3</v>
      </c>
      <c r="K986">
        <v>3.4649999999999999</v>
      </c>
    </row>
    <row r="987" spans="1:11">
      <c r="A987">
        <v>12110</v>
      </c>
      <c r="B987" t="s">
        <v>664</v>
      </c>
      <c r="C987">
        <v>-0.11459999999999999</v>
      </c>
      <c r="D987">
        <v>-5.9249999999999998</v>
      </c>
      <c r="E987">
        <v>-6.2969999999999998E-2</v>
      </c>
      <c r="F987">
        <v>5.9269999999999996</v>
      </c>
      <c r="G987">
        <v>-1.1019999999999999E-3</v>
      </c>
      <c r="H987">
        <v>3.1020000000000002E-3</v>
      </c>
      <c r="I987">
        <v>-1.8039999999999999E-4</v>
      </c>
      <c r="J987">
        <v>3.297E-3</v>
      </c>
      <c r="K987">
        <v>5.9260000000000002</v>
      </c>
    </row>
    <row r="988" spans="1:11">
      <c r="A988">
        <v>12110</v>
      </c>
      <c r="B988" t="s">
        <v>665</v>
      </c>
      <c r="C988">
        <v>-0.104</v>
      </c>
      <c r="D988">
        <v>-4.7050000000000001</v>
      </c>
      <c r="E988">
        <v>-3.0130000000000001E-2</v>
      </c>
      <c r="F988">
        <v>4.7060000000000004</v>
      </c>
      <c r="G988">
        <v>-9.4510000000000004E-4</v>
      </c>
      <c r="H988">
        <v>-6.6339999999999997E-4</v>
      </c>
      <c r="I988">
        <v>3.7769999999999999E-5</v>
      </c>
      <c r="J988">
        <v>1.155E-3</v>
      </c>
      <c r="K988">
        <v>4.7060000000000004</v>
      </c>
    </row>
    <row r="989" spans="1:11">
      <c r="A989">
        <v>12110</v>
      </c>
      <c r="B989" t="s">
        <v>666</v>
      </c>
      <c r="C989">
        <v>-1.411</v>
      </c>
      <c r="D989">
        <v>-3.3690000000000002</v>
      </c>
      <c r="E989">
        <v>-6.3329999999999997E-2</v>
      </c>
      <c r="F989">
        <v>3.653</v>
      </c>
      <c r="G989">
        <v>-6.5220000000000002E-4</v>
      </c>
      <c r="H989">
        <v>3.0660000000000001E-3</v>
      </c>
      <c r="I989">
        <v>-1.862E-4</v>
      </c>
      <c r="J989">
        <v>3.14E-3</v>
      </c>
      <c r="K989">
        <v>3.653</v>
      </c>
    </row>
    <row r="990" spans="1:11">
      <c r="A990">
        <v>12110</v>
      </c>
      <c r="B990" t="s">
        <v>667</v>
      </c>
      <c r="C990">
        <v>-2.282</v>
      </c>
      <c r="D990">
        <v>-0.86450000000000005</v>
      </c>
      <c r="E990">
        <v>-2.0650000000000002E-2</v>
      </c>
      <c r="F990">
        <v>2.44</v>
      </c>
      <c r="G990">
        <v>-2.455E-4</v>
      </c>
      <c r="H990">
        <v>-6.5700000000000003E-4</v>
      </c>
      <c r="I990">
        <v>-9.9279999999999998E-5</v>
      </c>
      <c r="J990">
        <v>7.0839999999999998E-4</v>
      </c>
      <c r="K990">
        <v>2.44</v>
      </c>
    </row>
    <row r="991" spans="1:11">
      <c r="A991">
        <v>12110</v>
      </c>
      <c r="B991" t="s">
        <v>668</v>
      </c>
      <c r="C991">
        <v>20.7</v>
      </c>
      <c r="D991">
        <v>-1.7250000000000001</v>
      </c>
      <c r="E991">
        <v>-1.8509999999999999E-2</v>
      </c>
      <c r="F991">
        <v>20.77</v>
      </c>
      <c r="G991">
        <v>-6.5870000000000002E-4</v>
      </c>
      <c r="H991">
        <v>8.7579999999999993E-4</v>
      </c>
      <c r="I991">
        <v>3.4390000000000001E-4</v>
      </c>
      <c r="J991">
        <v>1.1490000000000001E-3</v>
      </c>
      <c r="K991">
        <v>20.77</v>
      </c>
    </row>
    <row r="992" spans="1:11">
      <c r="A992">
        <v>12110</v>
      </c>
      <c r="B992" t="s">
        <v>669</v>
      </c>
      <c r="C992">
        <v>-20.58</v>
      </c>
      <c r="D992">
        <v>-0.85370000000000001</v>
      </c>
      <c r="E992">
        <v>-7.0519999999999999E-2</v>
      </c>
      <c r="F992">
        <v>20.6</v>
      </c>
      <c r="G992">
        <v>1.9890000000000001E-5</v>
      </c>
      <c r="H992">
        <v>2.6250000000000002E-3</v>
      </c>
      <c r="I992">
        <v>-5.1020000000000004E-4</v>
      </c>
      <c r="J992">
        <v>2.6740000000000002E-3</v>
      </c>
      <c r="K992">
        <v>20.6</v>
      </c>
    </row>
    <row r="993" spans="1:11">
      <c r="A993">
        <v>12110</v>
      </c>
      <c r="B993" t="s">
        <v>670</v>
      </c>
      <c r="C993">
        <v>0.82930000000000004</v>
      </c>
      <c r="D993">
        <v>-7.9620000000000006</v>
      </c>
      <c r="E993">
        <v>-7.6289999999999997E-2</v>
      </c>
      <c r="F993">
        <v>8.0050000000000008</v>
      </c>
      <c r="G993">
        <v>-1.523E-3</v>
      </c>
      <c r="H993">
        <v>2.715E-3</v>
      </c>
      <c r="I993">
        <v>-8.1819999999999999E-5</v>
      </c>
      <c r="J993">
        <v>3.114E-3</v>
      </c>
      <c r="K993">
        <v>8.0050000000000008</v>
      </c>
    </row>
    <row r="994" spans="1:11">
      <c r="A994">
        <v>12110</v>
      </c>
      <c r="B994" t="s">
        <v>671</v>
      </c>
      <c r="C994">
        <v>-9.1890000000000001</v>
      </c>
      <c r="D994">
        <v>-3.109</v>
      </c>
      <c r="E994">
        <v>-7.9479999999999995E-2</v>
      </c>
      <c r="F994">
        <v>9.7010000000000005</v>
      </c>
      <c r="G994">
        <v>-4.506E-4</v>
      </c>
      <c r="H994">
        <v>4.0330000000000001E-3</v>
      </c>
      <c r="I994">
        <v>-2.7260000000000012E-4</v>
      </c>
      <c r="J994">
        <v>4.0679999999999996E-3</v>
      </c>
      <c r="K994">
        <v>9.7010000000000005</v>
      </c>
    </row>
    <row r="995" spans="1:11">
      <c r="A995">
        <v>12110</v>
      </c>
      <c r="B995" t="s">
        <v>672</v>
      </c>
      <c r="C995">
        <v>-2.367</v>
      </c>
      <c r="D995">
        <v>-0.82110000000000005</v>
      </c>
      <c r="E995">
        <v>-2.1669999999999998E-2</v>
      </c>
      <c r="F995">
        <v>2.5049999999999999</v>
      </c>
      <c r="G995">
        <v>-2.477E-4</v>
      </c>
      <c r="H995">
        <v>-6.2339999999999997E-4</v>
      </c>
      <c r="I995">
        <v>-1.058E-4</v>
      </c>
      <c r="J995">
        <v>6.7910000000000008E-4</v>
      </c>
      <c r="K995">
        <v>2.5049999999999999</v>
      </c>
    </row>
    <row r="996" spans="1:11">
      <c r="A996">
        <v>12110</v>
      </c>
      <c r="B996" t="s">
        <v>673</v>
      </c>
      <c r="C996">
        <v>15.45</v>
      </c>
      <c r="D996">
        <v>-1.131</v>
      </c>
      <c r="E996">
        <v>-1.545E-2</v>
      </c>
      <c r="F996">
        <v>15.49</v>
      </c>
      <c r="G996">
        <v>-3.6919999999999998E-4</v>
      </c>
      <c r="H996">
        <v>1.3359999999999999E-4</v>
      </c>
      <c r="I996">
        <v>4.1370000000000003E-4</v>
      </c>
      <c r="J996">
        <v>5.7039999999999999E-4</v>
      </c>
      <c r="K996">
        <v>15.49</v>
      </c>
    </row>
    <row r="997" spans="1:11">
      <c r="A997">
        <v>12110</v>
      </c>
      <c r="B997" t="s">
        <v>674</v>
      </c>
      <c r="C997">
        <v>-14.75</v>
      </c>
      <c r="D997">
        <v>-2.0819999999999999</v>
      </c>
      <c r="E997">
        <v>-5.9749999999999998E-2</v>
      </c>
      <c r="F997">
        <v>14.9</v>
      </c>
      <c r="G997">
        <v>-3.681E-4</v>
      </c>
      <c r="H997">
        <v>1.7719999999999999E-3</v>
      </c>
      <c r="I997">
        <v>-5.5679999999999998E-4</v>
      </c>
      <c r="J997">
        <v>1.8940000000000001E-3</v>
      </c>
      <c r="K997">
        <v>14.9</v>
      </c>
    </row>
    <row r="998" spans="1:11">
      <c r="A998">
        <v>12110</v>
      </c>
      <c r="B998" t="s">
        <v>675</v>
      </c>
      <c r="C998">
        <v>9.4610000000000003</v>
      </c>
      <c r="D998">
        <v>-3.11</v>
      </c>
      <c r="E998">
        <v>-4.8779999999999997E-2</v>
      </c>
      <c r="F998">
        <v>9.9589999999999996</v>
      </c>
      <c r="G998">
        <v>-7.8949999999999995E-4</v>
      </c>
      <c r="H998">
        <v>2.7720000000000002E-3</v>
      </c>
      <c r="I998">
        <v>-3.5179999999999999E-5</v>
      </c>
      <c r="J998">
        <v>2.882E-3</v>
      </c>
      <c r="K998">
        <v>9.9589999999999996</v>
      </c>
    </row>
    <row r="999" spans="1:11">
      <c r="A999">
        <v>12110</v>
      </c>
      <c r="B999" t="s">
        <v>676</v>
      </c>
      <c r="C999">
        <v>2.1789999999999998</v>
      </c>
      <c r="D999">
        <v>-0.8216</v>
      </c>
      <c r="E999">
        <v>-1.9900000000000001E-2</v>
      </c>
      <c r="F999">
        <v>2.3290000000000002</v>
      </c>
      <c r="G999">
        <v>-1.7670000000000001E-4</v>
      </c>
      <c r="H999">
        <v>-5.6970000000000002E-4</v>
      </c>
      <c r="I999">
        <v>6.6409999999999996E-5</v>
      </c>
      <c r="J999">
        <v>6.001E-4</v>
      </c>
      <c r="K999">
        <v>2.3290000000000002</v>
      </c>
    </row>
    <row r="1000" spans="1:11">
      <c r="A1000">
        <v>12110</v>
      </c>
      <c r="B1000" t="s">
        <v>677</v>
      </c>
      <c r="C1000">
        <v>14.93</v>
      </c>
      <c r="D1000">
        <v>-2.1320000000000001</v>
      </c>
      <c r="E1000">
        <v>-3.1179999999999999E-2</v>
      </c>
      <c r="F1000">
        <v>15.08</v>
      </c>
      <c r="G1000">
        <v>-5.13E-4</v>
      </c>
      <c r="H1000">
        <v>1.299E-3</v>
      </c>
      <c r="I1000">
        <v>3.1460000000000011E-4</v>
      </c>
      <c r="J1000">
        <v>1.431E-3</v>
      </c>
      <c r="K1000">
        <v>15.08</v>
      </c>
    </row>
    <row r="1001" spans="1:11">
      <c r="A1001">
        <v>12110</v>
      </c>
      <c r="B1001" t="s">
        <v>678</v>
      </c>
      <c r="C1001">
        <v>-15.36</v>
      </c>
      <c r="D1001">
        <v>-0.9516</v>
      </c>
      <c r="E1001">
        <v>-4.5170000000000002E-2</v>
      </c>
      <c r="F1001">
        <v>15.39</v>
      </c>
      <c r="G1001">
        <v>-1.827E-4</v>
      </c>
      <c r="H1001">
        <v>7.1020000000000002E-4</v>
      </c>
      <c r="I1001">
        <v>-4.663E-4</v>
      </c>
      <c r="J1001">
        <v>8.6899999999999998E-4</v>
      </c>
      <c r="K1001">
        <v>15.39</v>
      </c>
    </row>
    <row r="1002" spans="1:11">
      <c r="A1002">
        <v>12110</v>
      </c>
      <c r="B1002" t="s">
        <v>679</v>
      </c>
      <c r="C1002">
        <v>-3.4319999999999999</v>
      </c>
      <c r="D1002">
        <v>-1.393</v>
      </c>
      <c r="E1002">
        <v>-6.9269999999999998E-2</v>
      </c>
      <c r="F1002">
        <v>3.7050000000000001</v>
      </c>
      <c r="G1002">
        <v>-4.1609999999999998E-4</v>
      </c>
      <c r="H1002">
        <v>2.0860000000000002E-3</v>
      </c>
      <c r="I1002">
        <v>-2.6620000000000002E-4</v>
      </c>
      <c r="J1002">
        <v>2.1440000000000001E-3</v>
      </c>
      <c r="K1002">
        <v>3.7040000000000002</v>
      </c>
    </row>
    <row r="1003" spans="1:11">
      <c r="A1003">
        <v>12110</v>
      </c>
      <c r="B1003" t="s">
        <v>680</v>
      </c>
      <c r="C1003">
        <v>-0.20300000000000001</v>
      </c>
      <c r="D1003">
        <v>-4.5920000000000002E-2</v>
      </c>
      <c r="E1003">
        <v>-5.7949999999999999E-5</v>
      </c>
      <c r="F1003">
        <v>0.20810000000000001</v>
      </c>
      <c r="G1003">
        <v>-5.9679999999999986E-6</v>
      </c>
      <c r="H1003">
        <v>1.3969999999999999E-7</v>
      </c>
      <c r="I1003">
        <v>-6.4560000000000014E-6</v>
      </c>
      <c r="J1003">
        <v>8.7930000000000003E-6</v>
      </c>
      <c r="K1003">
        <v>0.20810000000000001</v>
      </c>
    </row>
    <row r="1004" spans="1:11">
      <c r="A1004">
        <v>12110</v>
      </c>
      <c r="B1004" t="s">
        <v>681</v>
      </c>
      <c r="C1004">
        <v>-0.62960000000000005</v>
      </c>
      <c r="D1004">
        <v>-0.30559999999999998</v>
      </c>
      <c r="E1004">
        <v>-3.5830000000000001E-2</v>
      </c>
      <c r="F1004">
        <v>0.70079999999999998</v>
      </c>
      <c r="G1004">
        <v>-1.708E-4</v>
      </c>
      <c r="H1004">
        <v>-2.1560000000000001E-4</v>
      </c>
      <c r="I1004">
        <v>-6.6400000000000001E-5</v>
      </c>
      <c r="J1004">
        <v>2.8289999999999999E-4</v>
      </c>
      <c r="K1004">
        <v>0.69989999999999997</v>
      </c>
    </row>
    <row r="1005" spans="1:11">
      <c r="A1005">
        <v>12110</v>
      </c>
      <c r="B1005" t="s">
        <v>682</v>
      </c>
      <c r="C1005">
        <v>-5.8570000000000002</v>
      </c>
      <c r="D1005">
        <v>-2.6890000000000001</v>
      </c>
      <c r="E1005">
        <v>-6.742999999999999E-2</v>
      </c>
      <c r="F1005">
        <v>6.4450000000000003</v>
      </c>
      <c r="G1005">
        <v>-4.3260000000000011E-4</v>
      </c>
      <c r="H1005">
        <v>3.369E-3</v>
      </c>
      <c r="I1005">
        <v>-2.2599999999999999E-4</v>
      </c>
      <c r="J1005">
        <v>3.4039999999999999E-3</v>
      </c>
      <c r="K1005">
        <v>6.444</v>
      </c>
    </row>
    <row r="1006" spans="1:11">
      <c r="A1006">
        <v>12110</v>
      </c>
      <c r="B1006" t="s">
        <v>683</v>
      </c>
      <c r="C1006">
        <v>-4.0549999999999997</v>
      </c>
      <c r="D1006">
        <v>-0.72499999999999998</v>
      </c>
      <c r="E1006">
        <v>-2.385E-2</v>
      </c>
      <c r="F1006">
        <v>4.12</v>
      </c>
      <c r="G1006">
        <v>-2.4479999999999999E-4</v>
      </c>
      <c r="H1006">
        <v>-6.6200000000000005E-4</v>
      </c>
      <c r="I1006">
        <v>-1.6699999999999999E-4</v>
      </c>
      <c r="J1006">
        <v>7.252999999999999E-4</v>
      </c>
      <c r="K1006">
        <v>4.1189999999999998</v>
      </c>
    </row>
    <row r="1007" spans="1:11">
      <c r="A1007">
        <v>12110</v>
      </c>
      <c r="B1007" t="s">
        <v>684</v>
      </c>
      <c r="C1007">
        <v>-16.04</v>
      </c>
      <c r="D1007">
        <v>-1.2569999999999999</v>
      </c>
      <c r="E1007">
        <v>-5.1339999999999997E-2</v>
      </c>
      <c r="F1007">
        <v>16.09</v>
      </c>
      <c r="G1007">
        <v>-1.7369999999999999E-4</v>
      </c>
      <c r="H1007">
        <v>1.0549999999999999E-3</v>
      </c>
      <c r="I1007">
        <v>-4.7090000000000001E-4</v>
      </c>
      <c r="J1007">
        <v>1.168E-3</v>
      </c>
      <c r="K1007">
        <v>16.09</v>
      </c>
    </row>
    <row r="1008" spans="1:11">
      <c r="A1008">
        <v>12110</v>
      </c>
      <c r="B1008" t="s">
        <v>685</v>
      </c>
      <c r="C1008">
        <v>16.97</v>
      </c>
      <c r="D1008">
        <v>-0.31330000000000002</v>
      </c>
      <c r="E1008">
        <v>-1.4449999999999999E-2</v>
      </c>
      <c r="F1008">
        <v>16.97</v>
      </c>
      <c r="G1008">
        <v>-2.8630000000000002E-4</v>
      </c>
      <c r="H1008">
        <v>4.3219999999999999E-4</v>
      </c>
      <c r="I1008">
        <v>3.858E-4</v>
      </c>
      <c r="J1008">
        <v>6.4620000000000009E-4</v>
      </c>
      <c r="K1008">
        <v>16.97</v>
      </c>
    </row>
    <row r="1009" spans="1:11">
      <c r="A1009">
        <v>12110</v>
      </c>
      <c r="B1009" t="s">
        <v>686</v>
      </c>
      <c r="C1009">
        <v>13.47</v>
      </c>
      <c r="D1009">
        <v>-1.633</v>
      </c>
      <c r="E1009">
        <v>-5.3580000000000003E-2</v>
      </c>
      <c r="F1009">
        <v>13.57</v>
      </c>
      <c r="G1009">
        <v>-5.4040000000000002E-4</v>
      </c>
      <c r="H1009">
        <v>1.786E-3</v>
      </c>
      <c r="I1009">
        <v>2.0819999999999999E-4</v>
      </c>
      <c r="J1009">
        <v>1.877E-3</v>
      </c>
      <c r="K1009">
        <v>13.57</v>
      </c>
    </row>
    <row r="1010" spans="1:11">
      <c r="A1010">
        <v>12110</v>
      </c>
      <c r="B1010" t="s">
        <v>687</v>
      </c>
      <c r="C1010">
        <v>-10.27</v>
      </c>
      <c r="D1010">
        <v>-0.3599</v>
      </c>
      <c r="E1010">
        <v>-2.4539999999999999E-2</v>
      </c>
      <c r="F1010">
        <v>10.28</v>
      </c>
      <c r="G1010">
        <v>-5.5099999999999998E-5</v>
      </c>
      <c r="H1010">
        <v>3.4000000000000002E-4</v>
      </c>
      <c r="I1010">
        <v>-3.2059999999999999E-4</v>
      </c>
      <c r="J1010">
        <v>4.7060000000000011E-4</v>
      </c>
      <c r="K1010">
        <v>10.28</v>
      </c>
    </row>
    <row r="1011" spans="1:11">
      <c r="A1011">
        <v>12110</v>
      </c>
      <c r="B1011" t="s">
        <v>688</v>
      </c>
      <c r="C1011">
        <v>6.0829999999999993</v>
      </c>
      <c r="D1011">
        <v>-2.6890000000000001</v>
      </c>
      <c r="E1011">
        <v>-4.7719999999999999E-2</v>
      </c>
      <c r="F1011">
        <v>6.6509999999999998</v>
      </c>
      <c r="G1011">
        <v>-6.5729999999999998E-4</v>
      </c>
      <c r="H1011">
        <v>2.594E-3</v>
      </c>
      <c r="I1011">
        <v>-5.8799999999999999E-5</v>
      </c>
      <c r="J1011">
        <v>2.6770000000000001E-3</v>
      </c>
      <c r="K1011">
        <v>6.6509999999999998</v>
      </c>
    </row>
    <row r="1012" spans="1:11">
      <c r="A1012">
        <v>12110</v>
      </c>
      <c r="B1012" t="s">
        <v>689</v>
      </c>
      <c r="C1012">
        <v>3.823</v>
      </c>
      <c r="D1012">
        <v>-0.72599999999999998</v>
      </c>
      <c r="E1012">
        <v>-1.976E-2</v>
      </c>
      <c r="F1012">
        <v>3.891</v>
      </c>
      <c r="G1012">
        <v>-1.5320000000000001E-4</v>
      </c>
      <c r="H1012">
        <v>-6.0879999999999994E-4</v>
      </c>
      <c r="I1012">
        <v>1.204E-4</v>
      </c>
      <c r="J1012">
        <v>6.3929999999999998E-4</v>
      </c>
      <c r="K1012">
        <v>3.891</v>
      </c>
    </row>
    <row r="1013" spans="1:11">
      <c r="A1013">
        <v>12110</v>
      </c>
      <c r="B1013" t="s">
        <v>690</v>
      </c>
      <c r="C1013">
        <v>-16.91</v>
      </c>
      <c r="D1013">
        <v>-1.2190000000000001</v>
      </c>
      <c r="E1013">
        <v>-5.3939999999999988E-2</v>
      </c>
      <c r="F1013">
        <v>16.96</v>
      </c>
      <c r="G1013">
        <v>-1.6129999999999999E-4</v>
      </c>
      <c r="H1013">
        <v>1.4400000000000001E-3</v>
      </c>
      <c r="I1013">
        <v>-4.7580000000000002E-4</v>
      </c>
      <c r="J1013">
        <v>1.5250000000000001E-3</v>
      </c>
      <c r="K1013">
        <v>16.96</v>
      </c>
    </row>
    <row r="1014" spans="1:11">
      <c r="A1014">
        <v>12110</v>
      </c>
      <c r="B1014" t="s">
        <v>691</v>
      </c>
      <c r="C1014">
        <v>15.92</v>
      </c>
      <c r="D1014">
        <v>-0.27479999999999999</v>
      </c>
      <c r="E1014">
        <v>-1.452E-2</v>
      </c>
      <c r="F1014">
        <v>15.93</v>
      </c>
      <c r="G1014">
        <v>-2.5980000000000003E-4</v>
      </c>
      <c r="H1014">
        <v>1.7229999999999999E-4</v>
      </c>
      <c r="I1014">
        <v>3.8000000000000002E-4</v>
      </c>
      <c r="J1014">
        <v>4.9149999999999997E-4</v>
      </c>
      <c r="K1014">
        <v>15.93</v>
      </c>
    </row>
    <row r="1015" spans="1:11">
      <c r="A1015">
        <v>12110</v>
      </c>
      <c r="B1015" t="s">
        <v>692</v>
      </c>
      <c r="C1015">
        <v>-8.7690000000000001</v>
      </c>
      <c r="D1015">
        <v>-5.9670000000000014</v>
      </c>
      <c r="E1015">
        <v>-9.5560000000000006E-2</v>
      </c>
      <c r="F1015">
        <v>10.61</v>
      </c>
      <c r="G1015">
        <v>-1.176E-3</v>
      </c>
      <c r="H1015">
        <v>2.856E-3</v>
      </c>
      <c r="I1015">
        <v>-2.7270000000000001E-4</v>
      </c>
      <c r="J1015">
        <v>3.0999999999999999E-3</v>
      </c>
      <c r="K1015">
        <v>10.61</v>
      </c>
    </row>
    <row r="1016" spans="1:11">
      <c r="A1016">
        <v>12110</v>
      </c>
      <c r="B1016" t="s">
        <v>693</v>
      </c>
      <c r="C1016">
        <v>3.403</v>
      </c>
      <c r="D1016">
        <v>-3.7780000000000001E-2</v>
      </c>
      <c r="E1016">
        <v>2.9119999999999999E-5</v>
      </c>
      <c r="F1016">
        <v>3.403</v>
      </c>
      <c r="G1016">
        <v>-7.7929999999999994E-5</v>
      </c>
      <c r="H1016">
        <v>1.11E-4</v>
      </c>
      <c r="I1016">
        <v>6.0449999999999999E-5</v>
      </c>
      <c r="J1016">
        <v>1.485E-4</v>
      </c>
      <c r="K1016">
        <v>3.403</v>
      </c>
    </row>
    <row r="1017" spans="1:11">
      <c r="A1017">
        <v>12110</v>
      </c>
      <c r="B1017" t="s">
        <v>694</v>
      </c>
      <c r="C1017">
        <v>9.3060000000000009</v>
      </c>
      <c r="D1017">
        <v>-5.968</v>
      </c>
      <c r="E1017">
        <v>-5.7500000000000002E-2</v>
      </c>
      <c r="F1017">
        <v>11.06</v>
      </c>
      <c r="G1017">
        <v>-1.196E-3</v>
      </c>
      <c r="H1017">
        <v>1.9559999999999998E-3</v>
      </c>
      <c r="I1017">
        <v>5.1900000000000001E-5</v>
      </c>
      <c r="J1017">
        <v>2.2929999999999999E-3</v>
      </c>
      <c r="K1017">
        <v>11.06</v>
      </c>
    </row>
    <row r="1018" spans="1:11">
      <c r="A1018">
        <v>12110</v>
      </c>
      <c r="B1018" t="s">
        <v>695</v>
      </c>
      <c r="C1018">
        <v>-3.4039999999999999</v>
      </c>
      <c r="D1018">
        <v>-3.6929999999999998E-2</v>
      </c>
      <c r="E1018">
        <v>-9.7330000000000003E-3</v>
      </c>
      <c r="F1018">
        <v>3.4049999999999998</v>
      </c>
      <c r="G1018">
        <v>3.693E-5</v>
      </c>
      <c r="H1018">
        <v>4.3070000000000001E-4</v>
      </c>
      <c r="I1018">
        <v>-7.1680000000000005E-5</v>
      </c>
      <c r="J1018">
        <v>4.3820000000000003E-4</v>
      </c>
      <c r="K1018">
        <v>3.4049999999999998</v>
      </c>
    </row>
    <row r="1019" spans="1:11">
      <c r="A1019">
        <v>12110</v>
      </c>
      <c r="B1019" t="s">
        <v>696</v>
      </c>
      <c r="C1019">
        <v>-12.35</v>
      </c>
      <c r="D1019">
        <v>-1.2829999999999999</v>
      </c>
      <c r="E1019">
        <v>-6.7409999999999998E-2</v>
      </c>
      <c r="F1019">
        <v>12.42</v>
      </c>
      <c r="G1019">
        <v>3.7179999999999998E-6</v>
      </c>
      <c r="H1019">
        <v>2.5799999999999998E-3</v>
      </c>
      <c r="I1019">
        <v>-2.163E-4</v>
      </c>
      <c r="J1019">
        <v>2.5890000000000002E-3</v>
      </c>
      <c r="K1019">
        <v>12.42</v>
      </c>
    </row>
    <row r="1020" spans="1:11">
      <c r="A1020">
        <v>12110</v>
      </c>
      <c r="B1020" t="s">
        <v>697</v>
      </c>
      <c r="C1020">
        <v>12.4</v>
      </c>
      <c r="D1020">
        <v>-2.548</v>
      </c>
      <c r="E1020">
        <v>-2.4850000000000001E-2</v>
      </c>
      <c r="F1020">
        <v>12.66</v>
      </c>
      <c r="G1020">
        <v>-8.4230000000000004E-4</v>
      </c>
      <c r="H1020">
        <v>7.4790000000000002E-4</v>
      </c>
      <c r="I1020">
        <v>3.4039999999999999E-5</v>
      </c>
      <c r="J1020">
        <v>1.127E-3</v>
      </c>
      <c r="K1020">
        <v>12.66</v>
      </c>
    </row>
    <row r="1021" spans="1:11">
      <c r="A1021">
        <v>12110</v>
      </c>
      <c r="B1021" t="s">
        <v>698</v>
      </c>
      <c r="C1021">
        <v>4.0739999999999998</v>
      </c>
      <c r="D1021">
        <v>-1.1100000000000001</v>
      </c>
      <c r="E1021">
        <v>-2.648E-2</v>
      </c>
      <c r="F1021">
        <v>4.2229999999999999</v>
      </c>
      <c r="G1021">
        <v>-2.6899999999999998E-4</v>
      </c>
      <c r="H1021">
        <v>-2.308E-4</v>
      </c>
      <c r="I1021">
        <v>8.195E-5</v>
      </c>
      <c r="J1021">
        <v>3.6380000000000001E-4</v>
      </c>
      <c r="K1021">
        <v>4.2229999999999999</v>
      </c>
    </row>
    <row r="1022" spans="1:11">
      <c r="A1022">
        <v>12110</v>
      </c>
      <c r="B1022" t="s">
        <v>699</v>
      </c>
      <c r="C1022">
        <v>7.0410000000000004</v>
      </c>
      <c r="D1022">
        <v>-2.7250000000000001</v>
      </c>
      <c r="E1022">
        <v>-4.5179999999999998E-2</v>
      </c>
      <c r="F1022">
        <v>7.55</v>
      </c>
      <c r="G1022">
        <v>-6.7470000000000008E-4</v>
      </c>
      <c r="H1022">
        <v>2.4390000000000002E-3</v>
      </c>
      <c r="I1022">
        <v>-4.1170000000000001E-5</v>
      </c>
      <c r="J1022">
        <v>2.5309999999999998E-3</v>
      </c>
      <c r="K1022">
        <v>7.55</v>
      </c>
    </row>
    <row r="1023" spans="1:11">
      <c r="A1023">
        <v>12110</v>
      </c>
      <c r="B1023" t="s">
        <v>700</v>
      </c>
      <c r="C1023">
        <v>-2.9390000000000001</v>
      </c>
      <c r="D1023">
        <v>-0.46450000000000002</v>
      </c>
      <c r="E1023">
        <v>-4.2999999999999997E-2</v>
      </c>
      <c r="F1023">
        <v>2.976</v>
      </c>
      <c r="G1023">
        <v>-3.0929999999999998E-4</v>
      </c>
      <c r="H1023">
        <v>2.5090000000000003E-4</v>
      </c>
      <c r="I1023">
        <v>-2.4729999999999999E-4</v>
      </c>
      <c r="J1023">
        <v>4.6880000000000001E-4</v>
      </c>
      <c r="K1023">
        <v>2.976</v>
      </c>
    </row>
    <row r="1024" spans="1:11">
      <c r="A1024">
        <v>12110</v>
      </c>
      <c r="B1024" t="s">
        <v>701</v>
      </c>
      <c r="C1024">
        <v>0.65369999999999995</v>
      </c>
      <c r="D1024">
        <v>-2.9820000000000002</v>
      </c>
      <c r="E1024">
        <v>-4.5929999999999999E-3</v>
      </c>
      <c r="F1024">
        <v>3.052</v>
      </c>
      <c r="G1024">
        <v>-4.061E-4</v>
      </c>
      <c r="H1024">
        <v>-5.9750000000000002E-5</v>
      </c>
      <c r="I1024">
        <v>7.0199999999999999E-5</v>
      </c>
      <c r="J1024">
        <v>4.1639999999999998E-4</v>
      </c>
      <c r="K1024">
        <v>3.052</v>
      </c>
    </row>
    <row r="1025" spans="1:11">
      <c r="A1025">
        <v>12110</v>
      </c>
      <c r="B1025" t="s">
        <v>702</v>
      </c>
      <c r="C1025">
        <v>2.464</v>
      </c>
      <c r="D1025">
        <v>-0.46550000000000002</v>
      </c>
      <c r="E1025">
        <v>-4.6039999999999998E-2</v>
      </c>
      <c r="F1025">
        <v>2.508</v>
      </c>
      <c r="G1025">
        <v>-1.127E-4</v>
      </c>
      <c r="H1025">
        <v>7.5989999999999999E-4</v>
      </c>
      <c r="I1025">
        <v>1.098E-4</v>
      </c>
      <c r="J1025">
        <v>7.76E-4</v>
      </c>
      <c r="K1025">
        <v>2.508</v>
      </c>
    </row>
    <row r="1026" spans="1:11">
      <c r="A1026">
        <v>12110</v>
      </c>
      <c r="B1026" t="s">
        <v>703</v>
      </c>
      <c r="C1026">
        <v>-0.36549999999999999</v>
      </c>
      <c r="D1026">
        <v>-2.9809999999999999</v>
      </c>
      <c r="E1026">
        <v>-1.278E-2</v>
      </c>
      <c r="F1026">
        <v>3.004</v>
      </c>
      <c r="G1026">
        <v>-7.0060000000000001E-4</v>
      </c>
      <c r="H1026">
        <v>-1.861E-4</v>
      </c>
      <c r="I1026">
        <v>1.278E-5</v>
      </c>
      <c r="J1026">
        <v>7.2499999999999995E-4</v>
      </c>
      <c r="K1026">
        <v>3.004</v>
      </c>
    </row>
    <row r="1027" spans="1:11">
      <c r="A1027">
        <v>12110</v>
      </c>
      <c r="B1027" t="s">
        <v>704</v>
      </c>
      <c r="C1027">
        <v>12.4</v>
      </c>
      <c r="D1027">
        <v>-2.548</v>
      </c>
      <c r="E1027">
        <v>-2.4850000000000001E-2</v>
      </c>
      <c r="F1027">
        <v>12.66</v>
      </c>
      <c r="G1027">
        <v>-8.4230000000000004E-4</v>
      </c>
      <c r="H1027">
        <v>7.4790000000000002E-4</v>
      </c>
      <c r="I1027">
        <v>3.4039999999999999E-5</v>
      </c>
      <c r="J1027">
        <v>1.127E-3</v>
      </c>
      <c r="K1027">
        <v>12.66</v>
      </c>
    </row>
    <row r="1028" spans="1:11">
      <c r="A1028">
        <v>12110</v>
      </c>
      <c r="B1028" t="s">
        <v>705</v>
      </c>
      <c r="C1028">
        <v>-12.35</v>
      </c>
      <c r="D1028">
        <v>-1.2829999999999999</v>
      </c>
      <c r="E1028">
        <v>-6.7409999999999998E-2</v>
      </c>
      <c r="F1028">
        <v>12.42</v>
      </c>
      <c r="G1028">
        <v>3.7179999999999998E-6</v>
      </c>
      <c r="H1028">
        <v>2.5799999999999998E-3</v>
      </c>
      <c r="I1028">
        <v>-2.163E-4</v>
      </c>
      <c r="J1028">
        <v>2.5890000000000002E-3</v>
      </c>
      <c r="K1028">
        <v>12.42</v>
      </c>
    </row>
    <row r="1029" spans="1:11">
      <c r="A1029">
        <v>12110</v>
      </c>
      <c r="B1029" t="s">
        <v>706</v>
      </c>
      <c r="C1029">
        <v>0.76439999999999997</v>
      </c>
      <c r="D1029">
        <v>-7.5209999999999999</v>
      </c>
      <c r="E1029">
        <v>-7.7010000000000009E-2</v>
      </c>
      <c r="F1029">
        <v>7.56</v>
      </c>
      <c r="G1029">
        <v>-1.4289999999999999E-3</v>
      </c>
      <c r="H1029">
        <v>2.6189999999999998E-3</v>
      </c>
      <c r="I1029">
        <v>-9.3720000000000004E-5</v>
      </c>
      <c r="J1029">
        <v>2.9840000000000001E-3</v>
      </c>
      <c r="K1029">
        <v>7.56</v>
      </c>
    </row>
    <row r="1030" spans="1:11">
      <c r="A1030">
        <v>12110</v>
      </c>
      <c r="B1030" t="s">
        <v>707</v>
      </c>
      <c r="C1030">
        <v>-2.6360000000000001</v>
      </c>
      <c r="D1030">
        <v>-0.33760000000000001</v>
      </c>
      <c r="E1030">
        <v>-4.1430000000000002E-2</v>
      </c>
      <c r="F1030">
        <v>2.6579999999999999</v>
      </c>
      <c r="G1030">
        <v>-1.9459999999999999E-4</v>
      </c>
      <c r="H1030">
        <v>2.7339999999999999E-5</v>
      </c>
      <c r="I1030">
        <v>-1.4019999999999999E-4</v>
      </c>
      <c r="J1030">
        <v>2.4140000000000001E-4</v>
      </c>
      <c r="K1030">
        <v>2.6579999999999999</v>
      </c>
    </row>
    <row r="1031" spans="1:11">
      <c r="A1031">
        <v>12110</v>
      </c>
      <c r="B1031" t="s">
        <v>708</v>
      </c>
      <c r="C1031">
        <v>0.2</v>
      </c>
      <c r="D1031">
        <v>-4.4029999999999996</v>
      </c>
      <c r="E1031">
        <v>-7.4440000000000001E-3</v>
      </c>
      <c r="F1031">
        <v>4.407</v>
      </c>
      <c r="G1031">
        <v>-7.9560000000000004E-4</v>
      </c>
      <c r="H1031">
        <v>-8.0350000000000001E-5</v>
      </c>
      <c r="I1031">
        <v>7.4980000000000004E-5</v>
      </c>
      <c r="J1031">
        <v>8.0310000000000006E-4</v>
      </c>
      <c r="K1031">
        <v>4.407</v>
      </c>
    </row>
    <row r="1032" spans="1:11">
      <c r="A1032">
        <v>30097</v>
      </c>
      <c r="B1032" t="s">
        <v>563</v>
      </c>
      <c r="C1032">
        <v>3.0349999999999999E-12</v>
      </c>
      <c r="D1032">
        <v>6.2860000000000008E-9</v>
      </c>
      <c r="E1032">
        <v>-8.2000000000000003E-2</v>
      </c>
      <c r="F1032">
        <v>8.2000000000000003E-2</v>
      </c>
      <c r="G1032">
        <v>3.4650000000000002E-4</v>
      </c>
      <c r="H1032">
        <v>3.473E-3</v>
      </c>
      <c r="I1032">
        <v>5.4160000000000005E-4</v>
      </c>
      <c r="J1032">
        <v>3.532E-3</v>
      </c>
      <c r="K1032">
        <v>6.2860000000000008E-9</v>
      </c>
    </row>
    <row r="1033" spans="1:11">
      <c r="A1033">
        <v>30097</v>
      </c>
      <c r="B1033" t="s">
        <v>564</v>
      </c>
      <c r="C1033">
        <v>-3.4059999999999998E-12</v>
      </c>
      <c r="D1033">
        <v>1.25E-9</v>
      </c>
      <c r="E1033">
        <v>-1.469E-2</v>
      </c>
      <c r="F1033">
        <v>1.469E-2</v>
      </c>
      <c r="G1033">
        <v>2.4869999999999997E-4</v>
      </c>
      <c r="H1033">
        <v>-5.4570000000000001E-5</v>
      </c>
      <c r="I1033">
        <v>-4.5939999999999989E-4</v>
      </c>
      <c r="J1033">
        <v>5.2529999999999992E-4</v>
      </c>
      <c r="K1033">
        <v>1.25E-9</v>
      </c>
    </row>
    <row r="1034" spans="1:11">
      <c r="A1034">
        <v>30097</v>
      </c>
      <c r="B1034" t="s">
        <v>565</v>
      </c>
      <c r="C1034">
        <v>-1.222E-12</v>
      </c>
      <c r="D1034">
        <v>5.5969999999999996E-9</v>
      </c>
      <c r="E1034">
        <v>-8.5510000000000003E-2</v>
      </c>
      <c r="F1034">
        <v>8.5510000000000003E-2</v>
      </c>
      <c r="G1034">
        <v>4.4030000000000002E-4</v>
      </c>
      <c r="H1034">
        <v>3.7420000000000001E-3</v>
      </c>
      <c r="I1034">
        <v>5.0440000000000001E-4</v>
      </c>
      <c r="J1034">
        <v>3.8010000000000001E-3</v>
      </c>
      <c r="K1034">
        <v>5.5969999999999996E-9</v>
      </c>
    </row>
    <row r="1035" spans="1:11">
      <c r="A1035">
        <v>30097</v>
      </c>
      <c r="B1035" t="s">
        <v>566</v>
      </c>
      <c r="C1035">
        <v>-4.5939999999999992E-12</v>
      </c>
      <c r="D1035">
        <v>3.4280000000000002E-9</v>
      </c>
      <c r="E1035">
        <v>-1.4449999999999999E-2</v>
      </c>
      <c r="F1035">
        <v>1.4449999999999999E-2</v>
      </c>
      <c r="G1035">
        <v>1.9770000000000001E-4</v>
      </c>
      <c r="H1035">
        <v>-2.351E-4</v>
      </c>
      <c r="I1035">
        <v>-4.3849999999999998E-4</v>
      </c>
      <c r="J1035">
        <v>5.354E-4</v>
      </c>
      <c r="K1035">
        <v>3.4280000000000002E-9</v>
      </c>
    </row>
    <row r="1036" spans="1:11">
      <c r="A1036">
        <v>30097</v>
      </c>
      <c r="B1036" t="s">
        <v>567</v>
      </c>
      <c r="C1036">
        <v>3.7109999999999998E-12</v>
      </c>
      <c r="D1036">
        <v>5.4390000000000008E-9</v>
      </c>
      <c r="E1036">
        <v>-7.9699999999999993E-2</v>
      </c>
      <c r="F1036">
        <v>7.9699999999999993E-2</v>
      </c>
      <c r="G1036">
        <v>4.526E-4</v>
      </c>
      <c r="H1036">
        <v>4.032E-3</v>
      </c>
      <c r="I1036">
        <v>2.9540000000000002E-4</v>
      </c>
      <c r="J1036">
        <v>4.0679999999999996E-3</v>
      </c>
      <c r="K1036">
        <v>5.4390000000000008E-9</v>
      </c>
    </row>
    <row r="1037" spans="1:11">
      <c r="A1037">
        <v>30097</v>
      </c>
      <c r="B1037" t="s">
        <v>568</v>
      </c>
      <c r="C1037">
        <v>-5.1400000000000003E-12</v>
      </c>
      <c r="D1037">
        <v>-4.0579999999999998E-9</v>
      </c>
      <c r="E1037">
        <v>-3.1419999999999997E-2</v>
      </c>
      <c r="F1037">
        <v>3.1419999999999997E-2</v>
      </c>
      <c r="G1037">
        <v>8.0540000000000006E-4</v>
      </c>
      <c r="H1037">
        <v>-7.427E-4</v>
      </c>
      <c r="I1037">
        <v>5.9030000000000002E-5</v>
      </c>
      <c r="J1037">
        <v>1.0970000000000001E-3</v>
      </c>
      <c r="K1037">
        <v>4.0579999999999998E-9</v>
      </c>
    </row>
    <row r="1038" spans="1:11">
      <c r="A1038">
        <v>30097</v>
      </c>
      <c r="B1038" t="s">
        <v>569</v>
      </c>
      <c r="C1038">
        <v>2.2539999999999999E-12</v>
      </c>
      <c r="D1038">
        <v>6.445E-9</v>
      </c>
      <c r="E1038">
        <v>-8.9370000000000005E-2</v>
      </c>
      <c r="F1038">
        <v>8.9370000000000005E-2</v>
      </c>
      <c r="G1038">
        <v>2.7720000000000002E-4</v>
      </c>
      <c r="H1038">
        <v>3.4380000000000001E-3</v>
      </c>
      <c r="I1038">
        <v>3.344E-4</v>
      </c>
      <c r="J1038">
        <v>3.465999999999999E-3</v>
      </c>
      <c r="K1038">
        <v>6.445E-9</v>
      </c>
    </row>
    <row r="1039" spans="1:11">
      <c r="A1039">
        <v>30097</v>
      </c>
      <c r="B1039" t="s">
        <v>570</v>
      </c>
      <c r="C1039">
        <v>0</v>
      </c>
      <c r="D1039">
        <v>6.4549999999999999E-10</v>
      </c>
      <c r="E1039">
        <v>-1.111E-3</v>
      </c>
      <c r="F1039">
        <v>1.111E-3</v>
      </c>
      <c r="G1039">
        <v>1.5639999999999999E-5</v>
      </c>
      <c r="H1039">
        <v>-3.6180000000000003E-5</v>
      </c>
      <c r="I1039">
        <v>-1.4780000000000001E-5</v>
      </c>
      <c r="J1039">
        <v>4.21E-5</v>
      </c>
      <c r="K1039">
        <v>6.4549999999999999E-10</v>
      </c>
    </row>
    <row r="1040" spans="1:11">
      <c r="A1040">
        <v>30097</v>
      </c>
      <c r="B1040" t="s">
        <v>571</v>
      </c>
      <c r="C1040">
        <v>1.0070000000000001E-11</v>
      </c>
      <c r="D1040">
        <v>4.9030000000000001E-9</v>
      </c>
      <c r="E1040">
        <v>-8.7559999999999999E-2</v>
      </c>
      <c r="F1040">
        <v>8.7559999999999999E-2</v>
      </c>
      <c r="G1040">
        <v>2.8469999999999998E-4</v>
      </c>
      <c r="H1040">
        <v>3.2469999999999999E-3</v>
      </c>
      <c r="I1040">
        <v>3.7030000000000011E-4</v>
      </c>
      <c r="J1040">
        <v>3.2810000000000001E-3</v>
      </c>
      <c r="K1040">
        <v>4.9039999999999996E-9</v>
      </c>
    </row>
    <row r="1041" spans="1:11">
      <c r="A1041">
        <v>30097</v>
      </c>
      <c r="B1041" t="s">
        <v>572</v>
      </c>
      <c r="C1041">
        <v>0</v>
      </c>
      <c r="D1041">
        <v>-4.8729999999999999E-12</v>
      </c>
      <c r="E1041">
        <v>-6.5079999999999999E-3</v>
      </c>
      <c r="F1041">
        <v>6.5079999999999999E-3</v>
      </c>
      <c r="G1041">
        <v>2.7599999999999999E-4</v>
      </c>
      <c r="H1041">
        <v>-7.7219999999999996E-5</v>
      </c>
      <c r="I1041">
        <v>-1.49E-5</v>
      </c>
      <c r="J1041">
        <v>2.8699999999999998E-4</v>
      </c>
      <c r="K1041">
        <v>4.8750000000000001E-12</v>
      </c>
    </row>
    <row r="1042" spans="1:11">
      <c r="A1042">
        <v>30097</v>
      </c>
      <c r="B1042" t="s">
        <v>573</v>
      </c>
      <c r="C1042">
        <v>1.721E-12</v>
      </c>
      <c r="D1042">
        <v>1.5259999999999999E-9</v>
      </c>
      <c r="E1042">
        <v>-8.4320000000000006E-2</v>
      </c>
      <c r="F1042">
        <v>8.4320000000000006E-2</v>
      </c>
      <c r="G1042">
        <v>3.2459999999999998E-4</v>
      </c>
      <c r="H1042">
        <v>3.0599999999999998E-3</v>
      </c>
      <c r="I1042">
        <v>4.8180000000000011E-4</v>
      </c>
      <c r="J1042">
        <v>3.1150000000000001E-3</v>
      </c>
      <c r="K1042">
        <v>1.5259999999999999E-9</v>
      </c>
    </row>
    <row r="1043" spans="1:11">
      <c r="A1043">
        <v>30097</v>
      </c>
      <c r="B1043" t="s">
        <v>574</v>
      </c>
      <c r="C1043">
        <v>0</v>
      </c>
      <c r="D1043">
        <v>5.4400000000000002E-9</v>
      </c>
      <c r="E1043">
        <v>-1.1650000000000001E-2</v>
      </c>
      <c r="F1043">
        <v>1.1650000000000001E-2</v>
      </c>
      <c r="G1043">
        <v>3.8729999999999998E-4</v>
      </c>
      <c r="H1043">
        <v>-2.198E-4</v>
      </c>
      <c r="I1043">
        <v>-3.0800000000000001E-4</v>
      </c>
      <c r="J1043">
        <v>5.4149999999999999E-4</v>
      </c>
      <c r="K1043">
        <v>5.4400000000000002E-9</v>
      </c>
    </row>
    <row r="1044" spans="1:11">
      <c r="A1044">
        <v>30097</v>
      </c>
      <c r="B1044" t="s">
        <v>575</v>
      </c>
      <c r="C1044">
        <v>-1.443E-12</v>
      </c>
      <c r="D1044">
        <v>7.4959999999999998E-9</v>
      </c>
      <c r="E1044">
        <v>-3.6799999999999999E-2</v>
      </c>
      <c r="F1044">
        <v>3.6799999999999999E-2</v>
      </c>
      <c r="G1044">
        <v>1.236E-4</v>
      </c>
      <c r="H1044">
        <v>1.052E-3</v>
      </c>
      <c r="I1044">
        <v>-3.7149999999999998E-4</v>
      </c>
      <c r="J1044">
        <v>1.122E-3</v>
      </c>
      <c r="K1044">
        <v>7.4959999999999998E-9</v>
      </c>
    </row>
    <row r="1045" spans="1:11">
      <c r="A1045">
        <v>30097</v>
      </c>
      <c r="B1045" t="s">
        <v>576</v>
      </c>
      <c r="C1045">
        <v>-3.2189999999999999E-12</v>
      </c>
      <c r="D1045">
        <v>-6.5900000000000006E-9</v>
      </c>
      <c r="E1045">
        <v>-5.0160000000000003E-2</v>
      </c>
      <c r="F1045">
        <v>5.0160000000000003E-2</v>
      </c>
      <c r="G1045">
        <v>1.439E-3</v>
      </c>
      <c r="H1045">
        <v>7.0750000000000001E-4</v>
      </c>
      <c r="I1045">
        <v>3.4560000000000011E-4</v>
      </c>
      <c r="J1045">
        <v>1.6410000000000001E-3</v>
      </c>
      <c r="K1045">
        <v>6.5900000000000006E-9</v>
      </c>
    </row>
    <row r="1046" spans="1:11">
      <c r="A1046">
        <v>30097</v>
      </c>
      <c r="B1046" t="s">
        <v>577</v>
      </c>
      <c r="C1046">
        <v>0</v>
      </c>
      <c r="D1046">
        <v>7.5930000000000006E-9</v>
      </c>
      <c r="E1046">
        <v>-2.2890000000000001E-2</v>
      </c>
      <c r="F1046">
        <v>2.2890000000000001E-2</v>
      </c>
      <c r="G1046">
        <v>7.6180000000000006E-5</v>
      </c>
      <c r="H1046">
        <v>4.102000000000001E-4</v>
      </c>
      <c r="I1046">
        <v>-4.0850000000000001E-4</v>
      </c>
      <c r="J1046">
        <v>5.8389999999999994E-4</v>
      </c>
      <c r="K1046">
        <v>7.5930000000000006E-9</v>
      </c>
    </row>
    <row r="1047" spans="1:11">
      <c r="A1047">
        <v>30097</v>
      </c>
      <c r="B1047" t="s">
        <v>578</v>
      </c>
      <c r="C1047">
        <v>0</v>
      </c>
      <c r="D1047">
        <v>-5.2249999999999996E-9</v>
      </c>
      <c r="E1047">
        <v>-6.0370000000000007E-2</v>
      </c>
      <c r="F1047">
        <v>6.0370000000000007E-2</v>
      </c>
      <c r="G1047">
        <v>1.542E-3</v>
      </c>
      <c r="H1047">
        <v>1.206E-3</v>
      </c>
      <c r="I1047">
        <v>3.4830000000000001E-4</v>
      </c>
      <c r="J1047">
        <v>1.9880000000000002E-3</v>
      </c>
      <c r="K1047">
        <v>5.2249999999999996E-9</v>
      </c>
    </row>
    <row r="1048" spans="1:11">
      <c r="A1048">
        <v>30097</v>
      </c>
      <c r="B1048" t="s">
        <v>579</v>
      </c>
      <c r="C1048">
        <v>-3.2550000000000002E-12</v>
      </c>
      <c r="D1048">
        <v>8.643E-9</v>
      </c>
      <c r="E1048">
        <v>-1.796E-2</v>
      </c>
      <c r="F1048">
        <v>1.796E-2</v>
      </c>
      <c r="G1048">
        <v>1.466E-5</v>
      </c>
      <c r="H1048">
        <v>3.1740000000000002E-4</v>
      </c>
      <c r="I1048">
        <v>-3.5859999999999999E-4</v>
      </c>
      <c r="J1048">
        <v>4.7909999999999999E-4</v>
      </c>
      <c r="K1048">
        <v>8.643E-9</v>
      </c>
    </row>
    <row r="1049" spans="1:11">
      <c r="A1049">
        <v>30097</v>
      </c>
      <c r="B1049" t="s">
        <v>580</v>
      </c>
      <c r="C1049">
        <v>-2.965E-12</v>
      </c>
      <c r="D1049">
        <v>-5.1739999999999997E-9</v>
      </c>
      <c r="E1049">
        <v>-6.652000000000001E-2</v>
      </c>
      <c r="F1049">
        <v>6.652000000000001E-2</v>
      </c>
      <c r="G1049">
        <v>1.578E-3</v>
      </c>
      <c r="H1049">
        <v>1.477E-3</v>
      </c>
      <c r="I1049">
        <v>3.233E-4</v>
      </c>
      <c r="J1049">
        <v>2.186E-3</v>
      </c>
      <c r="K1049">
        <v>5.1739999999999997E-9</v>
      </c>
    </row>
    <row r="1050" spans="1:11">
      <c r="A1050">
        <v>30097</v>
      </c>
      <c r="B1050" t="s">
        <v>581</v>
      </c>
      <c r="C1050">
        <v>0</v>
      </c>
      <c r="D1050">
        <v>-7.6929999999999998E-9</v>
      </c>
      <c r="E1050">
        <v>-2.63E-2</v>
      </c>
      <c r="F1050">
        <v>2.63E-2</v>
      </c>
      <c r="G1050">
        <v>6.4520000000000007E-4</v>
      </c>
      <c r="H1050">
        <v>5.8909999999999995E-4</v>
      </c>
      <c r="I1050">
        <v>-3.1980000000000002E-4</v>
      </c>
      <c r="J1050">
        <v>9.3040000000000006E-4</v>
      </c>
      <c r="K1050">
        <v>7.6929999999999998E-9</v>
      </c>
    </row>
    <row r="1051" spans="1:11">
      <c r="A1051">
        <v>30097</v>
      </c>
      <c r="B1051" t="s">
        <v>582</v>
      </c>
      <c r="C1051">
        <v>0</v>
      </c>
      <c r="D1051">
        <v>6.7989999999999994E-9</v>
      </c>
      <c r="E1051">
        <v>-5.0529999999999999E-2</v>
      </c>
      <c r="F1051">
        <v>5.0529999999999999E-2</v>
      </c>
      <c r="G1051">
        <v>-1.094E-5</v>
      </c>
      <c r="H1051">
        <v>1.8289999999999999E-3</v>
      </c>
      <c r="I1051">
        <v>3.0150000000000001E-4</v>
      </c>
      <c r="J1051">
        <v>1.853E-3</v>
      </c>
      <c r="K1051">
        <v>6.7989999999999994E-9</v>
      </c>
    </row>
    <row r="1052" spans="1:11">
      <c r="A1052">
        <v>30097</v>
      </c>
      <c r="B1052" t="s">
        <v>583</v>
      </c>
      <c r="C1052">
        <v>1.5170000000000001E-12</v>
      </c>
      <c r="D1052">
        <v>-7.8310000000000008E-9</v>
      </c>
      <c r="E1052">
        <v>-2.07E-2</v>
      </c>
      <c r="F1052">
        <v>2.07E-2</v>
      </c>
      <c r="G1052">
        <v>7.3689999999999997E-4</v>
      </c>
      <c r="H1052">
        <v>7.896E-4</v>
      </c>
      <c r="I1052">
        <v>-3.212E-4</v>
      </c>
      <c r="J1052">
        <v>1.127E-3</v>
      </c>
      <c r="K1052">
        <v>7.8310000000000008E-9</v>
      </c>
    </row>
    <row r="1053" spans="1:11">
      <c r="A1053">
        <v>30097</v>
      </c>
      <c r="B1053" t="s">
        <v>584</v>
      </c>
      <c r="C1053">
        <v>0</v>
      </c>
      <c r="D1053">
        <v>5.4109999999999996E-9</v>
      </c>
      <c r="E1053">
        <v>-4.9430000000000002E-2</v>
      </c>
      <c r="F1053">
        <v>4.9430000000000002E-2</v>
      </c>
      <c r="G1053">
        <v>1.7649999999999999E-5</v>
      </c>
      <c r="H1053">
        <v>1.2689999999999999E-3</v>
      </c>
      <c r="I1053">
        <v>2.8669999999999998E-4</v>
      </c>
      <c r="J1053">
        <v>1.3010000000000001E-3</v>
      </c>
      <c r="K1053">
        <v>5.4109999999999996E-9</v>
      </c>
    </row>
    <row r="1054" spans="1:11">
      <c r="A1054">
        <v>30097</v>
      </c>
      <c r="B1054" t="s">
        <v>585</v>
      </c>
      <c r="C1054">
        <v>2.8429999999999999E-12</v>
      </c>
      <c r="D1054">
        <v>-8.8620000000000002E-9</v>
      </c>
      <c r="E1054">
        <v>-1.4080000000000001E-2</v>
      </c>
      <c r="F1054">
        <v>1.4080000000000001E-2</v>
      </c>
      <c r="G1054">
        <v>7.783E-4</v>
      </c>
      <c r="H1054">
        <v>6.5879999999999997E-4</v>
      </c>
      <c r="I1054">
        <v>-2.7960000000000002E-4</v>
      </c>
      <c r="J1054">
        <v>1.057E-3</v>
      </c>
      <c r="K1054">
        <v>8.8620000000000002E-9</v>
      </c>
    </row>
    <row r="1055" spans="1:11">
      <c r="A1055">
        <v>30097</v>
      </c>
      <c r="B1055" t="s">
        <v>586</v>
      </c>
      <c r="C1055">
        <v>-2.9339999999999998E-12</v>
      </c>
      <c r="D1055">
        <v>5.2730000000000003E-9</v>
      </c>
      <c r="E1055">
        <v>-5.0020000000000002E-2</v>
      </c>
      <c r="F1055">
        <v>5.0020000000000002E-2</v>
      </c>
      <c r="G1055">
        <v>4.8439999999999997E-5</v>
      </c>
      <c r="H1055">
        <v>8.9840000000000004E-4</v>
      </c>
      <c r="I1055">
        <v>2.631E-4</v>
      </c>
      <c r="J1055">
        <v>9.3729999999999996E-4</v>
      </c>
      <c r="K1055">
        <v>5.2730000000000003E-9</v>
      </c>
    </row>
    <row r="1056" spans="1:11">
      <c r="A1056">
        <v>30097</v>
      </c>
      <c r="B1056" t="s">
        <v>587</v>
      </c>
      <c r="C1056">
        <v>-3.8110000000000006E-12</v>
      </c>
      <c r="D1056">
        <v>-4.0679999999999996E-9</v>
      </c>
      <c r="E1056">
        <v>-3.9399999999999998E-2</v>
      </c>
      <c r="F1056">
        <v>3.9399999999999998E-2</v>
      </c>
      <c r="G1056">
        <v>4.1730000000000001E-4</v>
      </c>
      <c r="H1056">
        <v>2.689E-3</v>
      </c>
      <c r="I1056">
        <v>5.9410000000000002E-5</v>
      </c>
      <c r="J1056">
        <v>2.722E-3</v>
      </c>
      <c r="K1056">
        <v>4.0679999999999996E-9</v>
      </c>
    </row>
    <row r="1057" spans="1:11">
      <c r="A1057">
        <v>30097</v>
      </c>
      <c r="B1057" t="s">
        <v>588</v>
      </c>
      <c r="C1057">
        <v>-1.226E-12</v>
      </c>
      <c r="D1057">
        <v>-1.069E-10</v>
      </c>
      <c r="E1057">
        <v>-4.283E-2</v>
      </c>
      <c r="F1057">
        <v>4.283E-2</v>
      </c>
      <c r="G1057">
        <v>1.3240000000000001E-3</v>
      </c>
      <c r="H1057">
        <v>-3.8440000000000002E-4</v>
      </c>
      <c r="I1057">
        <v>1.908E-5</v>
      </c>
      <c r="J1057">
        <v>1.379E-3</v>
      </c>
      <c r="K1057">
        <v>1.069E-10</v>
      </c>
    </row>
    <row r="1058" spans="1:11">
      <c r="A1058">
        <v>30097</v>
      </c>
      <c r="B1058" t="s">
        <v>589</v>
      </c>
      <c r="C1058">
        <v>-3.2310000000000011E-12</v>
      </c>
      <c r="D1058">
        <v>-3.9730000000000002E-9</v>
      </c>
      <c r="E1058">
        <v>-1.529E-2</v>
      </c>
      <c r="F1058">
        <v>1.529E-2</v>
      </c>
      <c r="G1058">
        <v>2.2269999999999999E-4</v>
      </c>
      <c r="H1058">
        <v>-5.8929999999999996E-4</v>
      </c>
      <c r="I1058">
        <v>8.2299999999999995E-5</v>
      </c>
      <c r="J1058">
        <v>6.3529999999999999E-4</v>
      </c>
      <c r="K1058">
        <v>3.9730000000000002E-9</v>
      </c>
    </row>
    <row r="1059" spans="1:11">
      <c r="A1059">
        <v>30097</v>
      </c>
      <c r="B1059" t="s">
        <v>590</v>
      </c>
      <c r="C1059">
        <v>-3.3609999999999999E-12</v>
      </c>
      <c r="D1059">
        <v>-2.8660000000000002E-10</v>
      </c>
      <c r="E1059">
        <v>-6.5170000000000006E-2</v>
      </c>
      <c r="F1059">
        <v>6.5170000000000006E-2</v>
      </c>
      <c r="G1059">
        <v>6.9979999999999988E-4</v>
      </c>
      <c r="H1059">
        <v>2.8909999999999999E-3</v>
      </c>
      <c r="I1059">
        <v>1.561E-4</v>
      </c>
      <c r="J1059">
        <v>2.9780000000000002E-3</v>
      </c>
      <c r="K1059">
        <v>2.8660000000000002E-10</v>
      </c>
    </row>
    <row r="1060" spans="1:11">
      <c r="A1060">
        <v>30097</v>
      </c>
      <c r="B1060" t="s">
        <v>591</v>
      </c>
      <c r="C1060">
        <v>9.6600000000000004E-12</v>
      </c>
      <c r="D1060">
        <v>-5.0280000000000013E-11</v>
      </c>
      <c r="E1060">
        <v>-6.13E-2</v>
      </c>
      <c r="F1060">
        <v>6.13E-2</v>
      </c>
      <c r="G1060">
        <v>1.096E-3</v>
      </c>
      <c r="H1060">
        <v>3.0500000000000002E-3</v>
      </c>
      <c r="I1060">
        <v>1.8709999999999999E-4</v>
      </c>
      <c r="J1060">
        <v>3.2460000000000002E-3</v>
      </c>
      <c r="K1060">
        <v>5.1200000000000002E-11</v>
      </c>
    </row>
    <row r="1061" spans="1:11">
      <c r="A1061">
        <v>30097</v>
      </c>
      <c r="B1061" t="s">
        <v>592</v>
      </c>
      <c r="C1061">
        <v>-8.1939999999999984E-12</v>
      </c>
      <c r="D1061">
        <v>2.6829999999999999E-10</v>
      </c>
      <c r="E1061">
        <v>-2.9430000000000001E-2</v>
      </c>
      <c r="F1061">
        <v>2.9430000000000001E-2</v>
      </c>
      <c r="G1061">
        <v>9.1189999999999999E-4</v>
      </c>
      <c r="H1061">
        <v>-6.5289999999999999E-4</v>
      </c>
      <c r="I1061">
        <v>-4.5259999999999997E-5</v>
      </c>
      <c r="J1061">
        <v>1.122E-3</v>
      </c>
      <c r="K1061">
        <v>2.685E-10</v>
      </c>
    </row>
    <row r="1062" spans="1:11">
      <c r="A1062">
        <v>30097</v>
      </c>
      <c r="B1062" t="s">
        <v>593</v>
      </c>
      <c r="C1062">
        <v>1.401E-11</v>
      </c>
      <c r="D1062">
        <v>-7.8040000000000001E-10</v>
      </c>
      <c r="E1062">
        <v>-5.8689999999999999E-2</v>
      </c>
      <c r="F1062">
        <v>5.8689999999999999E-2</v>
      </c>
      <c r="G1062">
        <v>6.9029999999999992E-4</v>
      </c>
      <c r="H1062">
        <v>2.9009999999999999E-3</v>
      </c>
      <c r="I1062">
        <v>1.393E-4</v>
      </c>
      <c r="J1062">
        <v>2.9849999999999998E-3</v>
      </c>
      <c r="K1062">
        <v>7.8049999999999994E-10</v>
      </c>
    </row>
    <row r="1063" spans="1:11">
      <c r="A1063">
        <v>30097</v>
      </c>
      <c r="B1063" t="s">
        <v>594</v>
      </c>
      <c r="C1063">
        <v>-9.0990000000000007E-12</v>
      </c>
      <c r="D1063">
        <v>3.2909999999999999E-9</v>
      </c>
      <c r="E1063">
        <v>-1.8929999999999999E-2</v>
      </c>
      <c r="F1063">
        <v>1.8929999999999999E-2</v>
      </c>
      <c r="G1063">
        <v>1.8709999999999999E-4</v>
      </c>
      <c r="H1063">
        <v>-6.1479999999999998E-4</v>
      </c>
      <c r="I1063">
        <v>-7.0500000000000006E-5</v>
      </c>
      <c r="J1063">
        <v>6.4649999999999994E-4</v>
      </c>
      <c r="K1063">
        <v>3.2909999999999999E-9</v>
      </c>
    </row>
    <row r="1064" spans="1:11">
      <c r="A1064">
        <v>30097</v>
      </c>
      <c r="B1064" t="s">
        <v>595</v>
      </c>
      <c r="C1064">
        <v>5.4510000000000009E-12</v>
      </c>
      <c r="D1064">
        <v>6.836E-9</v>
      </c>
      <c r="E1064">
        <v>-7.2720000000000007E-2</v>
      </c>
      <c r="F1064">
        <v>7.2720000000000007E-2</v>
      </c>
      <c r="G1064">
        <v>1.215E-4</v>
      </c>
      <c r="H1064">
        <v>2.6879999999999999E-3</v>
      </c>
      <c r="I1064">
        <v>5.1800000000000001E-4</v>
      </c>
      <c r="J1064">
        <v>2.7399999999999998E-3</v>
      </c>
      <c r="K1064">
        <v>6.836E-9</v>
      </c>
    </row>
    <row r="1065" spans="1:11">
      <c r="A1065">
        <v>30097</v>
      </c>
      <c r="B1065" t="s">
        <v>596</v>
      </c>
      <c r="C1065">
        <v>1.583E-12</v>
      </c>
      <c r="D1065">
        <v>-6.7220000000000014E-9</v>
      </c>
      <c r="E1065">
        <v>-1.6490000000000001E-2</v>
      </c>
      <c r="F1065">
        <v>1.6490000000000001E-2</v>
      </c>
      <c r="G1065">
        <v>4.9810000000000002E-4</v>
      </c>
      <c r="H1065">
        <v>8.4350000000000007E-4</v>
      </c>
      <c r="I1065">
        <v>-3.4909999999999997E-4</v>
      </c>
      <c r="J1065">
        <v>1.0399999999999999E-3</v>
      </c>
      <c r="K1065">
        <v>6.7220000000000014E-9</v>
      </c>
    </row>
    <row r="1066" spans="1:11">
      <c r="A1066">
        <v>30097</v>
      </c>
      <c r="B1066" t="s">
        <v>597</v>
      </c>
      <c r="C1066">
        <v>0</v>
      </c>
      <c r="D1066">
        <v>3.8380000000000011E-10</v>
      </c>
      <c r="E1066">
        <v>-7.8160000000000007E-2</v>
      </c>
      <c r="F1066">
        <v>7.8160000000000007E-2</v>
      </c>
      <c r="G1066">
        <v>1.547E-3</v>
      </c>
      <c r="H1066">
        <v>2.7499999999999998E-3</v>
      </c>
      <c r="I1066">
        <v>1.2669999999999999E-4</v>
      </c>
      <c r="J1066">
        <v>3.1580000000000002E-3</v>
      </c>
      <c r="K1066">
        <v>3.8380000000000011E-10</v>
      </c>
    </row>
    <row r="1067" spans="1:11">
      <c r="A1067">
        <v>30097</v>
      </c>
      <c r="B1067" t="s">
        <v>598</v>
      </c>
      <c r="C1067">
        <v>4.1280000000000002E-12</v>
      </c>
      <c r="D1067">
        <v>-5.2430000000000002E-9</v>
      </c>
      <c r="E1067">
        <v>-4.8779999999999997E-2</v>
      </c>
      <c r="F1067">
        <v>4.8779999999999997E-2</v>
      </c>
      <c r="G1067">
        <v>7.894E-4</v>
      </c>
      <c r="H1067">
        <v>2.7720000000000002E-3</v>
      </c>
      <c r="I1067">
        <v>4.464E-5</v>
      </c>
      <c r="J1067">
        <v>2.882E-3</v>
      </c>
      <c r="K1067">
        <v>5.2430000000000002E-9</v>
      </c>
    </row>
    <row r="1068" spans="1:11">
      <c r="A1068">
        <v>30097</v>
      </c>
      <c r="B1068" t="s">
        <v>599</v>
      </c>
      <c r="C1068">
        <v>-6.2139999999999992E-12</v>
      </c>
      <c r="D1068">
        <v>3.8030000000000002E-9</v>
      </c>
      <c r="E1068">
        <v>-1.9900000000000001E-2</v>
      </c>
      <c r="F1068">
        <v>1.9900000000000001E-2</v>
      </c>
      <c r="G1068">
        <v>1.7660000000000001E-4</v>
      </c>
      <c r="H1068">
        <v>-5.6970000000000002E-4</v>
      </c>
      <c r="I1068">
        <v>-7.292E-5</v>
      </c>
      <c r="J1068">
        <v>6.0079999999999986E-4</v>
      </c>
      <c r="K1068">
        <v>3.8030000000000002E-9</v>
      </c>
    </row>
    <row r="1069" spans="1:11">
      <c r="A1069">
        <v>30097</v>
      </c>
      <c r="B1069" t="s">
        <v>600</v>
      </c>
      <c r="C1069">
        <v>0</v>
      </c>
      <c r="D1069">
        <v>-1.2739999999999999E-9</v>
      </c>
      <c r="E1069">
        <v>-4.6050000000000001E-2</v>
      </c>
      <c r="F1069">
        <v>4.6050000000000001E-2</v>
      </c>
      <c r="G1069">
        <v>2.1340000000000001E-4</v>
      </c>
      <c r="H1069">
        <v>7.377000000000001E-4</v>
      </c>
      <c r="I1069">
        <v>4.6680000000000002E-4</v>
      </c>
      <c r="J1069">
        <v>8.987E-4</v>
      </c>
      <c r="K1069">
        <v>1.2739999999999999E-9</v>
      </c>
    </row>
    <row r="1070" spans="1:11">
      <c r="A1070">
        <v>30097</v>
      </c>
      <c r="B1070" t="s">
        <v>601</v>
      </c>
      <c r="C1070">
        <v>3.1729999999999999E-12</v>
      </c>
      <c r="D1070">
        <v>1.109E-9</v>
      </c>
      <c r="E1070">
        <v>-3.1050000000000001E-2</v>
      </c>
      <c r="F1070">
        <v>3.1050000000000001E-2</v>
      </c>
      <c r="G1070">
        <v>5.04E-4</v>
      </c>
      <c r="H1070">
        <v>1.2780000000000001E-3</v>
      </c>
      <c r="I1070">
        <v>-3.1300000000000002E-4</v>
      </c>
      <c r="J1070">
        <v>1.4090000000000001E-3</v>
      </c>
      <c r="K1070">
        <v>1.109E-9</v>
      </c>
    </row>
    <row r="1071" spans="1:11">
      <c r="A1071">
        <v>30097</v>
      </c>
      <c r="B1071" t="s">
        <v>602</v>
      </c>
      <c r="C1071">
        <v>9.8369999999999986E-12</v>
      </c>
      <c r="D1071">
        <v>5.4069999999999992E-9</v>
      </c>
      <c r="E1071">
        <v>-7.9479999999999995E-2</v>
      </c>
      <c r="F1071">
        <v>7.9479999999999995E-2</v>
      </c>
      <c r="G1071">
        <v>4.5090000000000001E-4</v>
      </c>
      <c r="H1071">
        <v>4.0330000000000001E-3</v>
      </c>
      <c r="I1071">
        <v>2.8210000000000003E-4</v>
      </c>
      <c r="J1071">
        <v>4.0679999999999996E-3</v>
      </c>
      <c r="K1071">
        <v>5.4069999999999992E-9</v>
      </c>
    </row>
    <row r="1072" spans="1:11">
      <c r="A1072">
        <v>30097</v>
      </c>
      <c r="B1072" t="s">
        <v>603</v>
      </c>
      <c r="C1072">
        <v>-1.4310000000000001E-12</v>
      </c>
      <c r="D1072">
        <v>-3.9229999999999998E-9</v>
      </c>
      <c r="E1072">
        <v>-2.1669999999999998E-2</v>
      </c>
      <c r="F1072">
        <v>2.1669999999999998E-2</v>
      </c>
      <c r="G1072">
        <v>2.4780000000000001E-4</v>
      </c>
      <c r="H1072">
        <v>-6.2339999999999997E-4</v>
      </c>
      <c r="I1072">
        <v>9.9300000000000001E-5</v>
      </c>
      <c r="J1072">
        <v>6.7820000000000001E-4</v>
      </c>
      <c r="K1072">
        <v>3.9229999999999998E-9</v>
      </c>
    </row>
    <row r="1073" spans="1:11">
      <c r="A1073">
        <v>30097</v>
      </c>
      <c r="B1073" t="s">
        <v>604</v>
      </c>
      <c r="C1073">
        <v>0</v>
      </c>
      <c r="D1073">
        <v>-8.8130000000000005E-10</v>
      </c>
      <c r="E1073">
        <v>-6.0380000000000003E-2</v>
      </c>
      <c r="F1073">
        <v>6.0380000000000003E-2</v>
      </c>
      <c r="G1073">
        <v>3.7500000000000001E-4</v>
      </c>
      <c r="H1073">
        <v>1.8140000000000001E-3</v>
      </c>
      <c r="I1073">
        <v>5.616000000000001E-4</v>
      </c>
      <c r="J1073">
        <v>1.936E-3</v>
      </c>
      <c r="K1073">
        <v>8.8130000000000005E-10</v>
      </c>
    </row>
    <row r="1074" spans="1:11">
      <c r="A1074">
        <v>30097</v>
      </c>
      <c r="B1074" t="s">
        <v>605</v>
      </c>
      <c r="C1074">
        <v>-2.6509999999999999E-12</v>
      </c>
      <c r="D1074">
        <v>1.39E-9</v>
      </c>
      <c r="E1074">
        <v>-1.472E-2</v>
      </c>
      <c r="F1074">
        <v>1.472E-2</v>
      </c>
      <c r="G1074">
        <v>3.3369999999999998E-4</v>
      </c>
      <c r="H1074">
        <v>1.156E-4</v>
      </c>
      <c r="I1074">
        <v>-4.1120000000000002E-4</v>
      </c>
      <c r="J1074">
        <v>5.4199999999999995E-4</v>
      </c>
      <c r="K1074">
        <v>1.39E-9</v>
      </c>
    </row>
    <row r="1075" spans="1:11">
      <c r="A1075">
        <v>30097</v>
      </c>
      <c r="B1075" t="s">
        <v>606</v>
      </c>
      <c r="C1075">
        <v>2.8750000000000002E-12</v>
      </c>
      <c r="D1075">
        <v>3.5760000000000001E-9</v>
      </c>
      <c r="E1075">
        <v>-6.7360000000000003E-2</v>
      </c>
      <c r="F1075">
        <v>6.7360000000000003E-2</v>
      </c>
      <c r="G1075">
        <v>3.6749999999999999E-4</v>
      </c>
      <c r="H1075">
        <v>2.2049999999999999E-3</v>
      </c>
      <c r="I1075">
        <v>-3.3189999999999999E-6</v>
      </c>
      <c r="J1075">
        <v>2.2360000000000001E-3</v>
      </c>
      <c r="K1075">
        <v>3.5760000000000001E-9</v>
      </c>
    </row>
    <row r="1076" spans="1:11">
      <c r="A1076">
        <v>30097</v>
      </c>
      <c r="B1076" t="s">
        <v>607</v>
      </c>
      <c r="C1076">
        <v>0</v>
      </c>
      <c r="D1076">
        <v>-5.1539999999999997E-11</v>
      </c>
      <c r="E1076">
        <v>-1.8560000000000001E-4</v>
      </c>
      <c r="F1076">
        <v>1.8560000000000001E-4</v>
      </c>
      <c r="G1076">
        <v>1.112E-5</v>
      </c>
      <c r="H1076">
        <v>-1.406E-6</v>
      </c>
      <c r="I1076">
        <v>-7.5900000000000002E-6</v>
      </c>
      <c r="J1076">
        <v>1.3540000000000001E-5</v>
      </c>
      <c r="K1076">
        <v>5.1539999999999997E-11</v>
      </c>
    </row>
    <row r="1077" spans="1:11">
      <c r="A1077">
        <v>30097</v>
      </c>
      <c r="B1077" t="s">
        <v>608</v>
      </c>
      <c r="C1077">
        <v>-3.5729999999999998E-12</v>
      </c>
      <c r="D1077">
        <v>-6.7480000000000009E-11</v>
      </c>
      <c r="E1077">
        <v>-3.5380000000000002E-2</v>
      </c>
      <c r="F1077">
        <v>3.5380000000000002E-2</v>
      </c>
      <c r="G1077">
        <v>1.7000000000000001E-4</v>
      </c>
      <c r="H1077">
        <v>-2.1890000000000001E-4</v>
      </c>
      <c r="I1077">
        <v>2.3609999999999999E-5</v>
      </c>
      <c r="J1077">
        <v>2.7819999999999999E-4</v>
      </c>
      <c r="K1077">
        <v>6.7580000000000001E-11</v>
      </c>
    </row>
    <row r="1078" spans="1:11">
      <c r="A1078">
        <v>30097</v>
      </c>
      <c r="B1078" t="s">
        <v>609</v>
      </c>
      <c r="C1078">
        <v>1.256E-11</v>
      </c>
      <c r="D1078">
        <v>-3.9169999999999996E-9</v>
      </c>
      <c r="E1078">
        <v>-4.7719999999999999E-2</v>
      </c>
      <c r="F1078">
        <v>4.7719999999999999E-2</v>
      </c>
      <c r="G1078">
        <v>6.5720000000000004E-4</v>
      </c>
      <c r="H1078">
        <v>2.594E-3</v>
      </c>
      <c r="I1078">
        <v>6.6710000000000003E-5</v>
      </c>
      <c r="J1078">
        <v>2.6770000000000001E-3</v>
      </c>
      <c r="K1078">
        <v>3.9169999999999996E-9</v>
      </c>
    </row>
    <row r="1079" spans="1:11">
      <c r="A1079">
        <v>30097</v>
      </c>
      <c r="B1079" t="s">
        <v>610</v>
      </c>
      <c r="C1079">
        <v>-5.6620000000000007E-12</v>
      </c>
      <c r="D1079">
        <v>5.0170000000000004E-9</v>
      </c>
      <c r="E1079">
        <v>-1.976E-2</v>
      </c>
      <c r="F1079">
        <v>1.976E-2</v>
      </c>
      <c r="G1079">
        <v>1.5300000000000001E-4</v>
      </c>
      <c r="H1079">
        <v>-6.0879999999999994E-4</v>
      </c>
      <c r="I1079">
        <v>-1.2850000000000001E-4</v>
      </c>
      <c r="J1079">
        <v>6.4079999999999996E-4</v>
      </c>
      <c r="K1079">
        <v>5.0170000000000004E-9</v>
      </c>
    </row>
    <row r="1080" spans="1:11">
      <c r="A1080">
        <v>30097</v>
      </c>
      <c r="B1080" t="s">
        <v>611</v>
      </c>
      <c r="C1080">
        <v>-2.953E-12</v>
      </c>
      <c r="D1080">
        <v>-1.1639999999999999E-9</v>
      </c>
      <c r="E1080">
        <v>-1.8089999999999998E-2</v>
      </c>
      <c r="F1080">
        <v>1.8089999999999998E-2</v>
      </c>
      <c r="G1080">
        <v>4.5619999999999998E-4</v>
      </c>
      <c r="H1080">
        <v>2.3470000000000001E-4</v>
      </c>
      <c r="I1080">
        <v>-3.7869999999999999E-4</v>
      </c>
      <c r="J1080">
        <v>6.3770000000000005E-4</v>
      </c>
      <c r="K1080">
        <v>1.1639999999999999E-9</v>
      </c>
    </row>
    <row r="1081" spans="1:11">
      <c r="A1081">
        <v>30097</v>
      </c>
      <c r="B1081" t="s">
        <v>612</v>
      </c>
      <c r="C1081">
        <v>2.2520000000000001E-12</v>
      </c>
      <c r="D1081">
        <v>1.531E-9</v>
      </c>
      <c r="E1081">
        <v>-5.2249999999999998E-2</v>
      </c>
      <c r="F1081">
        <v>5.2249999999999998E-2</v>
      </c>
      <c r="G1081">
        <v>8.1089999999999998E-6</v>
      </c>
      <c r="H1081">
        <v>1.42E-3</v>
      </c>
      <c r="I1081">
        <v>4.7160000000000002E-4</v>
      </c>
      <c r="J1081">
        <v>1.4959999999999999E-3</v>
      </c>
      <c r="K1081">
        <v>1.531E-9</v>
      </c>
    </row>
    <row r="1082" spans="1:11">
      <c r="A1082">
        <v>30097</v>
      </c>
      <c r="B1082" t="s">
        <v>613</v>
      </c>
      <c r="C1082">
        <v>2.2990000000000002E-12</v>
      </c>
      <c r="D1082">
        <v>1.016E-9</v>
      </c>
      <c r="E1082">
        <v>-8.252000000000001E-2</v>
      </c>
      <c r="F1082">
        <v>8.252000000000001E-2</v>
      </c>
      <c r="G1082">
        <v>3.0449999999999997E-4</v>
      </c>
      <c r="H1082">
        <v>2.5409999999999999E-3</v>
      </c>
      <c r="I1082">
        <v>4.8139999999999999E-4</v>
      </c>
      <c r="J1082">
        <v>2.604E-3</v>
      </c>
      <c r="K1082">
        <v>1.016E-9</v>
      </c>
    </row>
    <row r="1083" spans="1:11">
      <c r="A1083">
        <v>30097</v>
      </c>
      <c r="B1083" t="s">
        <v>614</v>
      </c>
      <c r="C1083">
        <v>0</v>
      </c>
      <c r="D1083">
        <v>-5.8079999999999988E-11</v>
      </c>
      <c r="E1083">
        <v>-4.0670000000000003E-3</v>
      </c>
      <c r="F1083">
        <v>4.0670000000000003E-3</v>
      </c>
      <c r="G1083">
        <v>1.618E-4</v>
      </c>
      <c r="H1083">
        <v>7.7100000000000007E-6</v>
      </c>
      <c r="I1083">
        <v>-2.9300000000000002E-4</v>
      </c>
      <c r="J1083">
        <v>3.3480000000000001E-4</v>
      </c>
      <c r="K1083">
        <v>5.8079999999999988E-11</v>
      </c>
    </row>
    <row r="1084" spans="1:11">
      <c r="A1084">
        <v>30097</v>
      </c>
      <c r="B1084" t="s">
        <v>615</v>
      </c>
      <c r="C1084">
        <v>6.3089999999999999E-12</v>
      </c>
      <c r="D1084">
        <v>4.0539999999999986E-9</v>
      </c>
      <c r="E1084">
        <v>-6.742999999999999E-2</v>
      </c>
      <c r="F1084">
        <v>6.742999999999999E-2</v>
      </c>
      <c r="G1084">
        <v>4.3290000000000001E-4</v>
      </c>
      <c r="H1084">
        <v>3.3679999999999999E-3</v>
      </c>
      <c r="I1084">
        <v>2.34E-4</v>
      </c>
      <c r="J1084">
        <v>3.4039999999999999E-3</v>
      </c>
      <c r="K1084">
        <v>4.0539999999999986E-9</v>
      </c>
    </row>
    <row r="1085" spans="1:11">
      <c r="A1085">
        <v>30097</v>
      </c>
      <c r="B1085" t="s">
        <v>616</v>
      </c>
      <c r="C1085">
        <v>-5.8070000000000006E-12</v>
      </c>
      <c r="D1085">
        <v>-5.1659999999999997E-9</v>
      </c>
      <c r="E1085">
        <v>-2.385E-2</v>
      </c>
      <c r="F1085">
        <v>2.385E-2</v>
      </c>
      <c r="G1085">
        <v>2.4499999999999999E-4</v>
      </c>
      <c r="H1085">
        <v>-6.6200000000000005E-4</v>
      </c>
      <c r="I1085">
        <v>1.5890000000000001E-4</v>
      </c>
      <c r="J1085">
        <v>7.2350000000000008E-4</v>
      </c>
      <c r="K1085">
        <v>5.1659999999999997E-9</v>
      </c>
    </row>
    <row r="1086" spans="1:11">
      <c r="A1086">
        <v>30097</v>
      </c>
      <c r="B1086" t="s">
        <v>617</v>
      </c>
      <c r="C1086">
        <v>1.134E-12</v>
      </c>
      <c r="D1086">
        <v>-1.527E-9</v>
      </c>
      <c r="E1086">
        <v>-1.6490000000000001E-2</v>
      </c>
      <c r="F1086">
        <v>1.6490000000000001E-2</v>
      </c>
      <c r="G1086">
        <v>4.4920000000000002E-4</v>
      </c>
      <c r="H1086">
        <v>4.5830000000000003E-4</v>
      </c>
      <c r="I1086">
        <v>-3.7910000000000011E-4</v>
      </c>
      <c r="J1086">
        <v>7.4529999999999996E-4</v>
      </c>
      <c r="K1086">
        <v>1.527E-9</v>
      </c>
    </row>
    <row r="1087" spans="1:11">
      <c r="A1087">
        <v>30097</v>
      </c>
      <c r="B1087" t="s">
        <v>618</v>
      </c>
      <c r="C1087">
        <v>-3.1469999999999998E-12</v>
      </c>
      <c r="D1087">
        <v>1.026E-9</v>
      </c>
      <c r="E1087">
        <v>-4.9349999999999998E-2</v>
      </c>
      <c r="F1087">
        <v>4.9349999999999998E-2</v>
      </c>
      <c r="G1087">
        <v>2.6420000000000001E-5</v>
      </c>
      <c r="H1087">
        <v>1.0009999999999999E-3</v>
      </c>
      <c r="I1087">
        <v>4.5869999999999998E-4</v>
      </c>
      <c r="J1087">
        <v>1.101E-3</v>
      </c>
      <c r="K1087">
        <v>1.026E-9</v>
      </c>
    </row>
    <row r="1088" spans="1:11">
      <c r="A1088">
        <v>30097</v>
      </c>
      <c r="B1088" t="s">
        <v>619</v>
      </c>
      <c r="C1088">
        <v>0</v>
      </c>
      <c r="D1088">
        <v>-6.6690000000000009E-9</v>
      </c>
      <c r="E1088">
        <v>-5.7500000000000002E-2</v>
      </c>
      <c r="F1088">
        <v>5.7500000000000002E-2</v>
      </c>
      <c r="G1088">
        <v>1.196E-3</v>
      </c>
      <c r="H1088">
        <v>1.9559999999999998E-3</v>
      </c>
      <c r="I1088">
        <v>-3.3139999999999998E-5</v>
      </c>
      <c r="J1088">
        <v>2.2929999999999999E-3</v>
      </c>
      <c r="K1088">
        <v>6.6690000000000009E-9</v>
      </c>
    </row>
    <row r="1089" spans="1:11">
      <c r="A1089">
        <v>30097</v>
      </c>
      <c r="B1089" t="s">
        <v>620</v>
      </c>
      <c r="C1089">
        <v>1.29E-12</v>
      </c>
      <c r="D1089">
        <v>2.6500000000000002E-9</v>
      </c>
      <c r="E1089">
        <v>-9.7330000000000003E-3</v>
      </c>
      <c r="F1089">
        <v>9.7330000000000003E-3</v>
      </c>
      <c r="G1089">
        <v>-3.6770000000000002E-5</v>
      </c>
      <c r="H1089">
        <v>4.3070000000000001E-4</v>
      </c>
      <c r="I1089">
        <v>7.1639999999999998E-5</v>
      </c>
      <c r="J1089">
        <v>4.3820000000000003E-4</v>
      </c>
      <c r="K1089">
        <v>2.6500000000000002E-9</v>
      </c>
    </row>
    <row r="1090" spans="1:11">
      <c r="A1090">
        <v>30097</v>
      </c>
      <c r="B1090" t="s">
        <v>621</v>
      </c>
      <c r="C1090">
        <v>2.1499999999999999E-12</v>
      </c>
      <c r="D1090">
        <v>7.0040000000000002E-9</v>
      </c>
      <c r="E1090">
        <v>-9.5560000000000006E-2</v>
      </c>
      <c r="F1090">
        <v>9.5560000000000006E-2</v>
      </c>
      <c r="G1090">
        <v>1.176E-3</v>
      </c>
      <c r="H1090">
        <v>2.856E-3</v>
      </c>
      <c r="I1090">
        <v>2.9159999999999999E-4</v>
      </c>
      <c r="J1090">
        <v>3.1020000000000002E-3</v>
      </c>
      <c r="K1090">
        <v>7.0040000000000002E-9</v>
      </c>
    </row>
    <row r="1091" spans="1:11">
      <c r="A1091">
        <v>30097</v>
      </c>
      <c r="B1091" t="s">
        <v>622</v>
      </c>
      <c r="C1091">
        <v>0</v>
      </c>
      <c r="D1091">
        <v>-2.651E-9</v>
      </c>
      <c r="E1091">
        <v>2.915E-5</v>
      </c>
      <c r="F1091">
        <v>2.915E-5</v>
      </c>
      <c r="G1091">
        <v>7.7769999999999996E-5</v>
      </c>
      <c r="H1091">
        <v>1.11E-4</v>
      </c>
      <c r="I1091">
        <v>-6.0529999999999998E-5</v>
      </c>
      <c r="J1091">
        <v>1.484E-4</v>
      </c>
      <c r="K1091">
        <v>2.651E-9</v>
      </c>
    </row>
    <row r="1092" spans="1:11">
      <c r="A1092">
        <v>30097</v>
      </c>
      <c r="B1092" t="s">
        <v>623</v>
      </c>
      <c r="C1092">
        <v>-1.6460000000000001E-12</v>
      </c>
      <c r="D1092">
        <v>-1.4999999999999999E-8</v>
      </c>
      <c r="E1092">
        <v>-2.179E-2</v>
      </c>
      <c r="F1092">
        <v>2.179E-2</v>
      </c>
      <c r="G1092">
        <v>6.2220000000000005E-4</v>
      </c>
      <c r="H1092">
        <v>6.9460000000000008E-4</v>
      </c>
      <c r="I1092">
        <v>-4.1860000000000002E-5</v>
      </c>
      <c r="J1092">
        <v>9.3350000000000008E-4</v>
      </c>
      <c r="K1092">
        <v>1.4999999999999999E-8</v>
      </c>
    </row>
    <row r="1093" spans="1:11">
      <c r="A1093">
        <v>30097</v>
      </c>
      <c r="B1093" t="s">
        <v>624</v>
      </c>
      <c r="C1093">
        <v>-1.51E-12</v>
      </c>
      <c r="D1093">
        <v>1.5020000000000001E-8</v>
      </c>
      <c r="E1093">
        <v>-7.0749999999999993E-2</v>
      </c>
      <c r="F1093">
        <v>7.0749999999999993E-2</v>
      </c>
      <c r="G1093">
        <v>2.163E-4</v>
      </c>
      <c r="H1093">
        <v>2.6410000000000001E-3</v>
      </c>
      <c r="I1093">
        <v>2.2570000000000001E-4</v>
      </c>
      <c r="J1093">
        <v>2.6589999999999999E-3</v>
      </c>
      <c r="K1093">
        <v>1.5020000000000001E-8</v>
      </c>
    </row>
    <row r="1094" spans="1:11">
      <c r="A1094">
        <v>30097</v>
      </c>
      <c r="B1094" t="s">
        <v>625</v>
      </c>
      <c r="C1094">
        <v>-6.4950000000000001E-12</v>
      </c>
      <c r="D1094">
        <v>-3.5870000000000001E-9</v>
      </c>
      <c r="E1094">
        <v>-3.1859999999999999E-2</v>
      </c>
      <c r="F1094">
        <v>3.1859999999999999E-2</v>
      </c>
      <c r="G1094">
        <v>2.7430000000000011E-4</v>
      </c>
      <c r="H1094">
        <v>-1.4329999999999999E-4</v>
      </c>
      <c r="I1094">
        <v>1.7310000000000001E-4</v>
      </c>
      <c r="J1094">
        <v>3.546E-4</v>
      </c>
      <c r="K1094">
        <v>3.5870000000000001E-9</v>
      </c>
    </row>
    <row r="1095" spans="1:11">
      <c r="A1095">
        <v>30097</v>
      </c>
      <c r="B1095" t="s">
        <v>626</v>
      </c>
      <c r="C1095">
        <v>4.9040000000000001E-12</v>
      </c>
      <c r="D1095">
        <v>3.9529999999999999E-9</v>
      </c>
      <c r="E1095">
        <v>-6.8330000000000002E-2</v>
      </c>
      <c r="F1095">
        <v>6.8330000000000002E-2</v>
      </c>
      <c r="G1095">
        <v>4.2900000000000002E-4</v>
      </c>
      <c r="H1095">
        <v>3.3790000000000001E-3</v>
      </c>
      <c r="I1095">
        <v>2.242E-4</v>
      </c>
      <c r="J1095">
        <v>3.4129999999999998E-3</v>
      </c>
      <c r="K1095">
        <v>3.9529999999999999E-9</v>
      </c>
    </row>
    <row r="1096" spans="1:11">
      <c r="A1096">
        <v>30097</v>
      </c>
      <c r="B1096" t="s">
        <v>627</v>
      </c>
      <c r="C1096">
        <v>-2.4320000000000001E-12</v>
      </c>
      <c r="D1096">
        <v>6.4620000000000002E-9</v>
      </c>
      <c r="E1096">
        <v>-4.6039999999999998E-2</v>
      </c>
      <c r="F1096">
        <v>4.6039999999999998E-2</v>
      </c>
      <c r="G1096">
        <v>1.125E-4</v>
      </c>
      <c r="H1096">
        <v>7.5989999999999999E-4</v>
      </c>
      <c r="I1096">
        <v>-1.2630000000000001E-4</v>
      </c>
      <c r="J1096">
        <v>7.785E-4</v>
      </c>
      <c r="K1096">
        <v>6.4620000000000002E-9</v>
      </c>
    </row>
    <row r="1097" spans="1:11">
      <c r="A1097">
        <v>30097</v>
      </c>
      <c r="B1097" t="s">
        <v>628</v>
      </c>
      <c r="C1097">
        <v>0</v>
      </c>
      <c r="D1097">
        <v>-1.513E-9</v>
      </c>
      <c r="E1097">
        <v>-1.278E-2</v>
      </c>
      <c r="F1097">
        <v>1.278E-2</v>
      </c>
      <c r="G1097">
        <v>7.0060000000000001E-4</v>
      </c>
      <c r="H1097">
        <v>-1.8599999999999999E-4</v>
      </c>
      <c r="I1097">
        <v>-2.61E-6</v>
      </c>
      <c r="J1097">
        <v>7.249E-4</v>
      </c>
      <c r="K1097">
        <v>1.513E-9</v>
      </c>
    </row>
    <row r="1098" spans="1:11">
      <c r="A1098">
        <v>30097</v>
      </c>
      <c r="B1098" t="s">
        <v>629</v>
      </c>
      <c r="C1098">
        <v>-2.3459999999999999E-12</v>
      </c>
      <c r="D1098">
        <v>-6.7629999999999999E-9</v>
      </c>
      <c r="E1098">
        <v>-4.2999999999999997E-2</v>
      </c>
      <c r="F1098">
        <v>4.2999999999999997E-2</v>
      </c>
      <c r="G1098">
        <v>3.0949999999999999E-4</v>
      </c>
      <c r="H1098">
        <v>2.5090000000000003E-4</v>
      </c>
      <c r="I1098">
        <v>2.308E-4</v>
      </c>
      <c r="J1098">
        <v>4.6050000000000003E-4</v>
      </c>
      <c r="K1098">
        <v>6.7629999999999999E-9</v>
      </c>
    </row>
    <row r="1099" spans="1:11">
      <c r="A1099">
        <v>30097</v>
      </c>
      <c r="B1099" t="s">
        <v>630</v>
      </c>
      <c r="C1099">
        <v>0</v>
      </c>
      <c r="D1099">
        <v>1.693E-9</v>
      </c>
      <c r="E1099">
        <v>-4.5929999999999999E-3</v>
      </c>
      <c r="F1099">
        <v>4.5929999999999999E-3</v>
      </c>
      <c r="G1099">
        <v>4.061E-4</v>
      </c>
      <c r="H1099">
        <v>-5.9759999999999997E-5</v>
      </c>
      <c r="I1099">
        <v>-6.0099999999999997E-5</v>
      </c>
      <c r="J1099">
        <v>4.1479999999999989E-4</v>
      </c>
      <c r="K1099">
        <v>1.693E-9</v>
      </c>
    </row>
    <row r="1100" spans="1:11">
      <c r="A1100">
        <v>30097</v>
      </c>
      <c r="B1100" t="s">
        <v>631</v>
      </c>
      <c r="C1100">
        <v>-1.664E-12</v>
      </c>
      <c r="D1100">
        <v>1.5020000000000001E-8</v>
      </c>
      <c r="E1100">
        <v>-7.0749999999999993E-2</v>
      </c>
      <c r="F1100">
        <v>7.0749999999999993E-2</v>
      </c>
      <c r="G1100">
        <v>2.163E-4</v>
      </c>
      <c r="H1100">
        <v>2.6410000000000001E-3</v>
      </c>
      <c r="I1100">
        <v>2.2570000000000001E-4</v>
      </c>
      <c r="J1100">
        <v>2.6589999999999999E-3</v>
      </c>
      <c r="K1100">
        <v>1.5020000000000001E-8</v>
      </c>
    </row>
    <row r="1101" spans="1:11">
      <c r="A1101">
        <v>30097</v>
      </c>
      <c r="B1101" t="s">
        <v>632</v>
      </c>
      <c r="C1101">
        <v>0</v>
      </c>
      <c r="D1101">
        <v>-1.4999999999999999E-8</v>
      </c>
      <c r="E1101">
        <v>-2.179E-2</v>
      </c>
      <c r="F1101">
        <v>2.179E-2</v>
      </c>
      <c r="G1101">
        <v>6.2220000000000005E-4</v>
      </c>
      <c r="H1101">
        <v>6.9460000000000008E-4</v>
      </c>
      <c r="I1101">
        <v>-4.1860000000000002E-5</v>
      </c>
      <c r="J1101">
        <v>9.3350000000000008E-4</v>
      </c>
      <c r="K1101">
        <v>1.4999999999999999E-8</v>
      </c>
    </row>
    <row r="1102" spans="1:11">
      <c r="A1102">
        <v>30097</v>
      </c>
      <c r="B1102" t="s">
        <v>633</v>
      </c>
      <c r="C1102">
        <v>5.2120000000000008E-12</v>
      </c>
      <c r="D1102">
        <v>3.885E-10</v>
      </c>
      <c r="E1102">
        <v>-7.9729999999999995E-2</v>
      </c>
      <c r="F1102">
        <v>7.9729999999999995E-2</v>
      </c>
      <c r="G1102">
        <v>1.4959999999999999E-3</v>
      </c>
      <c r="H1102">
        <v>2.6419999999999998E-3</v>
      </c>
      <c r="I1102">
        <v>1.34E-4</v>
      </c>
      <c r="J1102">
        <v>3.039E-3</v>
      </c>
      <c r="K1102">
        <v>3.885E-10</v>
      </c>
    </row>
    <row r="1103" spans="1:11">
      <c r="A1103">
        <v>30097</v>
      </c>
      <c r="B1103" t="s">
        <v>634</v>
      </c>
      <c r="C1103">
        <v>-1.802E-12</v>
      </c>
      <c r="D1103">
        <v>1.2139999999999999E-9</v>
      </c>
      <c r="E1103">
        <v>-3.807E-2</v>
      </c>
      <c r="F1103">
        <v>3.807E-2</v>
      </c>
      <c r="G1103">
        <v>1.8149999999999999E-4</v>
      </c>
      <c r="H1103">
        <v>1.7260000000000001E-5</v>
      </c>
      <c r="I1103">
        <v>-4.0509999999999997E-5</v>
      </c>
      <c r="J1103">
        <v>1.8679999999999999E-4</v>
      </c>
      <c r="K1103">
        <v>1.2139999999999999E-9</v>
      </c>
    </row>
    <row r="1104" spans="1:11">
      <c r="A1104">
        <v>30097</v>
      </c>
      <c r="B1104" t="s">
        <v>635</v>
      </c>
      <c r="C1104">
        <v>0</v>
      </c>
      <c r="D1104">
        <v>1.264E-10</v>
      </c>
      <c r="E1104">
        <v>-7.843000000000001E-3</v>
      </c>
      <c r="F1104">
        <v>7.843000000000001E-3</v>
      </c>
      <c r="G1104">
        <v>8.0829999999999997E-4</v>
      </c>
      <c r="H1104">
        <v>-8.6260000000000004E-5</v>
      </c>
      <c r="I1104">
        <v>-5.9769999999999999E-5</v>
      </c>
      <c r="J1104">
        <v>8.1510000000000003E-4</v>
      </c>
      <c r="K1104">
        <v>1.264E-10</v>
      </c>
    </row>
    <row r="1105" spans="1:11">
      <c r="A1105">
        <v>30097</v>
      </c>
      <c r="B1105" t="s">
        <v>636</v>
      </c>
      <c r="C1105">
        <v>3.0349999999999999E-12</v>
      </c>
      <c r="D1105">
        <v>6.2860000000000008E-9</v>
      </c>
      <c r="E1105">
        <v>-8.2000000000000003E-2</v>
      </c>
      <c r="F1105">
        <v>8.2000000000000003E-2</v>
      </c>
      <c r="G1105">
        <v>3.4650000000000002E-4</v>
      </c>
      <c r="H1105">
        <v>3.473E-3</v>
      </c>
      <c r="I1105">
        <v>5.4160000000000005E-4</v>
      </c>
      <c r="J1105">
        <v>3.532E-3</v>
      </c>
      <c r="K1105">
        <v>6.2860000000000008E-9</v>
      </c>
    </row>
    <row r="1106" spans="1:11">
      <c r="A1106">
        <v>30097</v>
      </c>
      <c r="B1106" t="s">
        <v>637</v>
      </c>
      <c r="C1106">
        <v>-3.4059999999999998E-12</v>
      </c>
      <c r="D1106">
        <v>1.25E-9</v>
      </c>
      <c r="E1106">
        <v>-1.469E-2</v>
      </c>
      <c r="F1106">
        <v>1.469E-2</v>
      </c>
      <c r="G1106">
        <v>2.4869999999999997E-4</v>
      </c>
      <c r="H1106">
        <v>-5.4570000000000001E-5</v>
      </c>
      <c r="I1106">
        <v>-4.5939999999999989E-4</v>
      </c>
      <c r="J1106">
        <v>5.2529999999999992E-4</v>
      </c>
      <c r="K1106">
        <v>1.25E-9</v>
      </c>
    </row>
    <row r="1107" spans="1:11">
      <c r="A1107">
        <v>30097</v>
      </c>
      <c r="B1107" t="s">
        <v>638</v>
      </c>
      <c r="C1107">
        <v>-1.222E-12</v>
      </c>
      <c r="D1107">
        <v>5.5969999999999996E-9</v>
      </c>
      <c r="E1107">
        <v>-8.5510000000000003E-2</v>
      </c>
      <c r="F1107">
        <v>8.5510000000000003E-2</v>
      </c>
      <c r="G1107">
        <v>4.4030000000000002E-4</v>
      </c>
      <c r="H1107">
        <v>3.7420000000000001E-3</v>
      </c>
      <c r="I1107">
        <v>5.0440000000000001E-4</v>
      </c>
      <c r="J1107">
        <v>3.8010000000000001E-3</v>
      </c>
      <c r="K1107">
        <v>5.5969999999999996E-9</v>
      </c>
    </row>
    <row r="1108" spans="1:11">
      <c r="A1108">
        <v>30097</v>
      </c>
      <c r="B1108" t="s">
        <v>639</v>
      </c>
      <c r="C1108">
        <v>-4.5939999999999992E-12</v>
      </c>
      <c r="D1108">
        <v>3.4280000000000002E-9</v>
      </c>
      <c r="E1108">
        <v>-1.4449999999999999E-2</v>
      </c>
      <c r="F1108">
        <v>1.4449999999999999E-2</v>
      </c>
      <c r="G1108">
        <v>1.9770000000000001E-4</v>
      </c>
      <c r="H1108">
        <v>-2.351E-4</v>
      </c>
      <c r="I1108">
        <v>-4.3849999999999998E-4</v>
      </c>
      <c r="J1108">
        <v>5.354E-4</v>
      </c>
      <c r="K1108">
        <v>3.4280000000000002E-9</v>
      </c>
    </row>
    <row r="1109" spans="1:11">
      <c r="A1109">
        <v>30097</v>
      </c>
      <c r="B1109" t="s">
        <v>640</v>
      </c>
      <c r="C1109">
        <v>3.7109999999999998E-12</v>
      </c>
      <c r="D1109">
        <v>5.4390000000000008E-9</v>
      </c>
      <c r="E1109">
        <v>-7.9699999999999993E-2</v>
      </c>
      <c r="F1109">
        <v>7.9699999999999993E-2</v>
      </c>
      <c r="G1109">
        <v>4.526E-4</v>
      </c>
      <c r="H1109">
        <v>4.032E-3</v>
      </c>
      <c r="I1109">
        <v>2.9540000000000002E-4</v>
      </c>
      <c r="J1109">
        <v>4.0679999999999996E-3</v>
      </c>
      <c r="K1109">
        <v>5.4390000000000008E-9</v>
      </c>
    </row>
    <row r="1110" spans="1:11">
      <c r="A1110">
        <v>30097</v>
      </c>
      <c r="B1110" t="s">
        <v>641</v>
      </c>
      <c r="C1110">
        <v>-5.1400000000000003E-12</v>
      </c>
      <c r="D1110">
        <v>-4.0579999999999998E-9</v>
      </c>
      <c r="E1110">
        <v>-3.1419999999999997E-2</v>
      </c>
      <c r="F1110">
        <v>3.1419999999999997E-2</v>
      </c>
      <c r="G1110">
        <v>8.0540000000000006E-4</v>
      </c>
      <c r="H1110">
        <v>-7.427E-4</v>
      </c>
      <c r="I1110">
        <v>5.9030000000000002E-5</v>
      </c>
      <c r="J1110">
        <v>1.0970000000000001E-3</v>
      </c>
      <c r="K1110">
        <v>4.0579999999999998E-9</v>
      </c>
    </row>
    <row r="1111" spans="1:11">
      <c r="A1111">
        <v>30097</v>
      </c>
      <c r="B1111" t="s">
        <v>642</v>
      </c>
      <c r="C1111">
        <v>2.2539999999999999E-12</v>
      </c>
      <c r="D1111">
        <v>6.445E-9</v>
      </c>
      <c r="E1111">
        <v>-8.9370000000000005E-2</v>
      </c>
      <c r="F1111">
        <v>8.9370000000000005E-2</v>
      </c>
      <c r="G1111">
        <v>2.7720000000000002E-4</v>
      </c>
      <c r="H1111">
        <v>3.4380000000000001E-3</v>
      </c>
      <c r="I1111">
        <v>3.344E-4</v>
      </c>
      <c r="J1111">
        <v>3.465999999999999E-3</v>
      </c>
      <c r="K1111">
        <v>6.445E-9</v>
      </c>
    </row>
    <row r="1112" spans="1:11">
      <c r="A1112">
        <v>30097</v>
      </c>
      <c r="B1112" t="s">
        <v>643</v>
      </c>
      <c r="C1112">
        <v>0</v>
      </c>
      <c r="D1112">
        <v>6.4549999999999999E-10</v>
      </c>
      <c r="E1112">
        <v>-1.111E-3</v>
      </c>
      <c r="F1112">
        <v>1.111E-3</v>
      </c>
      <c r="G1112">
        <v>1.5639999999999999E-5</v>
      </c>
      <c r="H1112">
        <v>-3.6180000000000003E-5</v>
      </c>
      <c r="I1112">
        <v>-1.4780000000000001E-5</v>
      </c>
      <c r="J1112">
        <v>4.21E-5</v>
      </c>
      <c r="K1112">
        <v>6.4549999999999999E-10</v>
      </c>
    </row>
    <row r="1113" spans="1:11">
      <c r="A1113">
        <v>30097</v>
      </c>
      <c r="B1113" t="s">
        <v>644</v>
      </c>
      <c r="C1113">
        <v>1.0070000000000001E-11</v>
      </c>
      <c r="D1113">
        <v>4.9030000000000001E-9</v>
      </c>
      <c r="E1113">
        <v>-8.7559999999999999E-2</v>
      </c>
      <c r="F1113">
        <v>8.7559999999999999E-2</v>
      </c>
      <c r="G1113">
        <v>2.8469999999999998E-4</v>
      </c>
      <c r="H1113">
        <v>3.2469999999999999E-3</v>
      </c>
      <c r="I1113">
        <v>3.7030000000000011E-4</v>
      </c>
      <c r="J1113">
        <v>3.2810000000000001E-3</v>
      </c>
      <c r="K1113">
        <v>4.9039999999999996E-9</v>
      </c>
    </row>
    <row r="1114" spans="1:11">
      <c r="A1114">
        <v>30097</v>
      </c>
      <c r="B1114" t="s">
        <v>645</v>
      </c>
      <c r="C1114">
        <v>0</v>
      </c>
      <c r="D1114">
        <v>-4.8729999999999999E-12</v>
      </c>
      <c r="E1114">
        <v>-6.5079999999999999E-3</v>
      </c>
      <c r="F1114">
        <v>6.5079999999999999E-3</v>
      </c>
      <c r="G1114">
        <v>2.7599999999999999E-4</v>
      </c>
      <c r="H1114">
        <v>-7.7219999999999996E-5</v>
      </c>
      <c r="I1114">
        <v>-1.49E-5</v>
      </c>
      <c r="J1114">
        <v>2.8699999999999998E-4</v>
      </c>
      <c r="K1114">
        <v>4.8750000000000001E-12</v>
      </c>
    </row>
    <row r="1115" spans="1:11">
      <c r="A1115">
        <v>30097</v>
      </c>
      <c r="B1115" t="s">
        <v>646</v>
      </c>
      <c r="C1115">
        <v>1.721E-12</v>
      </c>
      <c r="D1115">
        <v>1.5259999999999999E-9</v>
      </c>
      <c r="E1115">
        <v>-8.4320000000000006E-2</v>
      </c>
      <c r="F1115">
        <v>8.4320000000000006E-2</v>
      </c>
      <c r="G1115">
        <v>3.2459999999999998E-4</v>
      </c>
      <c r="H1115">
        <v>3.0599999999999998E-3</v>
      </c>
      <c r="I1115">
        <v>4.8180000000000011E-4</v>
      </c>
      <c r="J1115">
        <v>3.1150000000000001E-3</v>
      </c>
      <c r="K1115">
        <v>1.5259999999999999E-9</v>
      </c>
    </row>
    <row r="1116" spans="1:11">
      <c r="A1116">
        <v>30097</v>
      </c>
      <c r="B1116" t="s">
        <v>647</v>
      </c>
      <c r="C1116">
        <v>0</v>
      </c>
      <c r="D1116">
        <v>5.4400000000000002E-9</v>
      </c>
      <c r="E1116">
        <v>-1.1650000000000001E-2</v>
      </c>
      <c r="F1116">
        <v>1.1650000000000001E-2</v>
      </c>
      <c r="G1116">
        <v>3.8729999999999998E-4</v>
      </c>
      <c r="H1116">
        <v>-2.198E-4</v>
      </c>
      <c r="I1116">
        <v>-3.0800000000000001E-4</v>
      </c>
      <c r="J1116">
        <v>5.4149999999999999E-4</v>
      </c>
      <c r="K1116">
        <v>5.4400000000000002E-9</v>
      </c>
    </row>
    <row r="1117" spans="1:11">
      <c r="A1117">
        <v>30097</v>
      </c>
      <c r="B1117" t="s">
        <v>648</v>
      </c>
      <c r="C1117">
        <v>-1.443E-12</v>
      </c>
      <c r="D1117">
        <v>7.4959999999999998E-9</v>
      </c>
      <c r="E1117">
        <v>-3.6799999999999999E-2</v>
      </c>
      <c r="F1117">
        <v>3.6799999999999999E-2</v>
      </c>
      <c r="G1117">
        <v>1.236E-4</v>
      </c>
      <c r="H1117">
        <v>1.052E-3</v>
      </c>
      <c r="I1117">
        <v>-3.7149999999999998E-4</v>
      </c>
      <c r="J1117">
        <v>1.122E-3</v>
      </c>
      <c r="K1117">
        <v>7.4959999999999998E-9</v>
      </c>
    </row>
    <row r="1118" spans="1:11">
      <c r="A1118">
        <v>30097</v>
      </c>
      <c r="B1118" t="s">
        <v>649</v>
      </c>
      <c r="C1118">
        <v>-3.2189999999999999E-12</v>
      </c>
      <c r="D1118">
        <v>-6.5900000000000006E-9</v>
      </c>
      <c r="E1118">
        <v>-5.0160000000000003E-2</v>
      </c>
      <c r="F1118">
        <v>5.0160000000000003E-2</v>
      </c>
      <c r="G1118">
        <v>1.439E-3</v>
      </c>
      <c r="H1118">
        <v>7.0750000000000001E-4</v>
      </c>
      <c r="I1118">
        <v>3.4560000000000011E-4</v>
      </c>
      <c r="J1118">
        <v>1.6410000000000001E-3</v>
      </c>
      <c r="K1118">
        <v>6.5900000000000006E-9</v>
      </c>
    </row>
    <row r="1119" spans="1:11">
      <c r="A1119">
        <v>30097</v>
      </c>
      <c r="B1119" t="s">
        <v>650</v>
      </c>
      <c r="C1119">
        <v>0</v>
      </c>
      <c r="D1119">
        <v>7.5930000000000006E-9</v>
      </c>
      <c r="E1119">
        <v>-2.2890000000000001E-2</v>
      </c>
      <c r="F1119">
        <v>2.2890000000000001E-2</v>
      </c>
      <c r="G1119">
        <v>7.6180000000000006E-5</v>
      </c>
      <c r="H1119">
        <v>4.102000000000001E-4</v>
      </c>
      <c r="I1119">
        <v>-4.0850000000000001E-4</v>
      </c>
      <c r="J1119">
        <v>5.8389999999999994E-4</v>
      </c>
      <c r="K1119">
        <v>7.5930000000000006E-9</v>
      </c>
    </row>
    <row r="1120" spans="1:11">
      <c r="A1120">
        <v>30097</v>
      </c>
      <c r="B1120" t="s">
        <v>651</v>
      </c>
      <c r="C1120">
        <v>0</v>
      </c>
      <c r="D1120">
        <v>-5.2249999999999996E-9</v>
      </c>
      <c r="E1120">
        <v>-6.0370000000000007E-2</v>
      </c>
      <c r="F1120">
        <v>6.0370000000000007E-2</v>
      </c>
      <c r="G1120">
        <v>1.542E-3</v>
      </c>
      <c r="H1120">
        <v>1.206E-3</v>
      </c>
      <c r="I1120">
        <v>3.4830000000000001E-4</v>
      </c>
      <c r="J1120">
        <v>1.9880000000000002E-3</v>
      </c>
      <c r="K1120">
        <v>5.2249999999999996E-9</v>
      </c>
    </row>
    <row r="1121" spans="1:11">
      <c r="A1121">
        <v>30097</v>
      </c>
      <c r="B1121" t="s">
        <v>652</v>
      </c>
      <c r="C1121">
        <v>-3.2550000000000002E-12</v>
      </c>
      <c r="D1121">
        <v>8.643E-9</v>
      </c>
      <c r="E1121">
        <v>-1.796E-2</v>
      </c>
      <c r="F1121">
        <v>1.796E-2</v>
      </c>
      <c r="G1121">
        <v>1.466E-5</v>
      </c>
      <c r="H1121">
        <v>3.1740000000000002E-4</v>
      </c>
      <c r="I1121">
        <v>-3.5859999999999999E-4</v>
      </c>
      <c r="J1121">
        <v>4.7909999999999999E-4</v>
      </c>
      <c r="K1121">
        <v>8.643E-9</v>
      </c>
    </row>
    <row r="1122" spans="1:11">
      <c r="A1122">
        <v>30097</v>
      </c>
      <c r="B1122" t="s">
        <v>653</v>
      </c>
      <c r="C1122">
        <v>-2.965E-12</v>
      </c>
      <c r="D1122">
        <v>-5.1739999999999997E-9</v>
      </c>
      <c r="E1122">
        <v>-6.652000000000001E-2</v>
      </c>
      <c r="F1122">
        <v>6.652000000000001E-2</v>
      </c>
      <c r="G1122">
        <v>1.578E-3</v>
      </c>
      <c r="H1122">
        <v>1.477E-3</v>
      </c>
      <c r="I1122">
        <v>3.233E-4</v>
      </c>
      <c r="J1122">
        <v>2.186E-3</v>
      </c>
      <c r="K1122">
        <v>5.1739999999999997E-9</v>
      </c>
    </row>
    <row r="1123" spans="1:11">
      <c r="A1123">
        <v>30097</v>
      </c>
      <c r="B1123" t="s">
        <v>654</v>
      </c>
      <c r="C1123">
        <v>0</v>
      </c>
      <c r="D1123">
        <v>-7.6929999999999998E-9</v>
      </c>
      <c r="E1123">
        <v>-2.63E-2</v>
      </c>
      <c r="F1123">
        <v>2.63E-2</v>
      </c>
      <c r="G1123">
        <v>6.4520000000000007E-4</v>
      </c>
      <c r="H1123">
        <v>5.8909999999999995E-4</v>
      </c>
      <c r="I1123">
        <v>-3.1980000000000002E-4</v>
      </c>
      <c r="J1123">
        <v>9.3040000000000006E-4</v>
      </c>
      <c r="K1123">
        <v>7.6929999999999998E-9</v>
      </c>
    </row>
    <row r="1124" spans="1:11">
      <c r="A1124">
        <v>30097</v>
      </c>
      <c r="B1124" t="s">
        <v>655</v>
      </c>
      <c r="C1124">
        <v>0</v>
      </c>
      <c r="D1124">
        <v>6.7989999999999994E-9</v>
      </c>
      <c r="E1124">
        <v>-5.0529999999999999E-2</v>
      </c>
      <c r="F1124">
        <v>5.0529999999999999E-2</v>
      </c>
      <c r="G1124">
        <v>-1.094E-5</v>
      </c>
      <c r="H1124">
        <v>1.8289999999999999E-3</v>
      </c>
      <c r="I1124">
        <v>3.0150000000000001E-4</v>
      </c>
      <c r="J1124">
        <v>1.853E-3</v>
      </c>
      <c r="K1124">
        <v>6.7989999999999994E-9</v>
      </c>
    </row>
    <row r="1125" spans="1:11">
      <c r="A1125">
        <v>30097</v>
      </c>
      <c r="B1125" t="s">
        <v>656</v>
      </c>
      <c r="C1125">
        <v>1.5170000000000001E-12</v>
      </c>
      <c r="D1125">
        <v>-7.8310000000000008E-9</v>
      </c>
      <c r="E1125">
        <v>-2.07E-2</v>
      </c>
      <c r="F1125">
        <v>2.07E-2</v>
      </c>
      <c r="G1125">
        <v>7.3689999999999997E-4</v>
      </c>
      <c r="H1125">
        <v>7.896E-4</v>
      </c>
      <c r="I1125">
        <v>-3.212E-4</v>
      </c>
      <c r="J1125">
        <v>1.127E-3</v>
      </c>
      <c r="K1125">
        <v>7.8310000000000008E-9</v>
      </c>
    </row>
    <row r="1126" spans="1:11">
      <c r="A1126">
        <v>30097</v>
      </c>
      <c r="B1126" t="s">
        <v>657</v>
      </c>
      <c r="C1126">
        <v>0</v>
      </c>
      <c r="D1126">
        <v>5.4109999999999996E-9</v>
      </c>
      <c r="E1126">
        <v>-4.9430000000000002E-2</v>
      </c>
      <c r="F1126">
        <v>4.9430000000000002E-2</v>
      </c>
      <c r="G1126">
        <v>1.7649999999999999E-5</v>
      </c>
      <c r="H1126">
        <v>1.2689999999999999E-3</v>
      </c>
      <c r="I1126">
        <v>2.8669999999999998E-4</v>
      </c>
      <c r="J1126">
        <v>1.3010000000000001E-3</v>
      </c>
      <c r="K1126">
        <v>5.4109999999999996E-9</v>
      </c>
    </row>
    <row r="1127" spans="1:11">
      <c r="A1127">
        <v>30097</v>
      </c>
      <c r="B1127" t="s">
        <v>658</v>
      </c>
      <c r="C1127">
        <v>2.8429999999999999E-12</v>
      </c>
      <c r="D1127">
        <v>-8.8620000000000002E-9</v>
      </c>
      <c r="E1127">
        <v>-1.4080000000000001E-2</v>
      </c>
      <c r="F1127">
        <v>1.4080000000000001E-2</v>
      </c>
      <c r="G1127">
        <v>7.783E-4</v>
      </c>
      <c r="H1127">
        <v>6.5879999999999997E-4</v>
      </c>
      <c r="I1127">
        <v>-2.7960000000000002E-4</v>
      </c>
      <c r="J1127">
        <v>1.057E-3</v>
      </c>
      <c r="K1127">
        <v>8.8620000000000002E-9</v>
      </c>
    </row>
    <row r="1128" spans="1:11">
      <c r="A1128">
        <v>30097</v>
      </c>
      <c r="B1128" t="s">
        <v>659</v>
      </c>
      <c r="C1128">
        <v>-2.9339999999999998E-12</v>
      </c>
      <c r="D1128">
        <v>5.2730000000000003E-9</v>
      </c>
      <c r="E1128">
        <v>-5.0020000000000002E-2</v>
      </c>
      <c r="F1128">
        <v>5.0020000000000002E-2</v>
      </c>
      <c r="G1128">
        <v>4.8439999999999997E-5</v>
      </c>
      <c r="H1128">
        <v>8.9840000000000004E-4</v>
      </c>
      <c r="I1128">
        <v>2.631E-4</v>
      </c>
      <c r="J1128">
        <v>9.3729999999999996E-4</v>
      </c>
      <c r="K1128">
        <v>5.2730000000000003E-9</v>
      </c>
    </row>
    <row r="1129" spans="1:11">
      <c r="A1129">
        <v>30097</v>
      </c>
      <c r="B1129" t="s">
        <v>660</v>
      </c>
      <c r="C1129">
        <v>-3.8110000000000006E-12</v>
      </c>
      <c r="D1129">
        <v>-4.0679999999999996E-9</v>
      </c>
      <c r="E1129">
        <v>-3.9399999999999998E-2</v>
      </c>
      <c r="F1129">
        <v>3.9399999999999998E-2</v>
      </c>
      <c r="G1129">
        <v>4.1730000000000001E-4</v>
      </c>
      <c r="H1129">
        <v>2.689E-3</v>
      </c>
      <c r="I1129">
        <v>5.9410000000000002E-5</v>
      </c>
      <c r="J1129">
        <v>2.722E-3</v>
      </c>
      <c r="K1129">
        <v>4.0679999999999996E-9</v>
      </c>
    </row>
    <row r="1130" spans="1:11">
      <c r="A1130">
        <v>30097</v>
      </c>
      <c r="B1130" t="s">
        <v>661</v>
      </c>
      <c r="C1130">
        <v>-1.226E-12</v>
      </c>
      <c r="D1130">
        <v>-1.069E-10</v>
      </c>
      <c r="E1130">
        <v>-4.283E-2</v>
      </c>
      <c r="F1130">
        <v>4.283E-2</v>
      </c>
      <c r="G1130">
        <v>1.3240000000000001E-3</v>
      </c>
      <c r="H1130">
        <v>-3.8440000000000002E-4</v>
      </c>
      <c r="I1130">
        <v>1.908E-5</v>
      </c>
      <c r="J1130">
        <v>1.379E-3</v>
      </c>
      <c r="K1130">
        <v>1.069E-10</v>
      </c>
    </row>
    <row r="1131" spans="1:11">
      <c r="A1131">
        <v>30097</v>
      </c>
      <c r="B1131" t="s">
        <v>662</v>
      </c>
      <c r="C1131">
        <v>-3.2310000000000011E-12</v>
      </c>
      <c r="D1131">
        <v>-3.9730000000000002E-9</v>
      </c>
      <c r="E1131">
        <v>-1.529E-2</v>
      </c>
      <c r="F1131">
        <v>1.529E-2</v>
      </c>
      <c r="G1131">
        <v>2.2269999999999999E-4</v>
      </c>
      <c r="H1131">
        <v>-5.8929999999999996E-4</v>
      </c>
      <c r="I1131">
        <v>8.2299999999999995E-5</v>
      </c>
      <c r="J1131">
        <v>6.3529999999999999E-4</v>
      </c>
      <c r="K1131">
        <v>3.9730000000000002E-9</v>
      </c>
    </row>
    <row r="1132" spans="1:11">
      <c r="A1132">
        <v>30097</v>
      </c>
      <c r="B1132" t="s">
        <v>663</v>
      </c>
      <c r="C1132">
        <v>-3.3609999999999999E-12</v>
      </c>
      <c r="D1132">
        <v>-2.8660000000000002E-10</v>
      </c>
      <c r="E1132">
        <v>-6.5170000000000006E-2</v>
      </c>
      <c r="F1132">
        <v>6.5170000000000006E-2</v>
      </c>
      <c r="G1132">
        <v>6.9979999999999988E-4</v>
      </c>
      <c r="H1132">
        <v>2.8909999999999999E-3</v>
      </c>
      <c r="I1132">
        <v>1.561E-4</v>
      </c>
      <c r="J1132">
        <v>2.9780000000000002E-3</v>
      </c>
      <c r="K1132">
        <v>2.8660000000000002E-10</v>
      </c>
    </row>
    <row r="1133" spans="1:11">
      <c r="A1133">
        <v>30097</v>
      </c>
      <c r="B1133" t="s">
        <v>664</v>
      </c>
      <c r="C1133">
        <v>9.6600000000000004E-12</v>
      </c>
      <c r="D1133">
        <v>-5.0280000000000013E-11</v>
      </c>
      <c r="E1133">
        <v>-6.13E-2</v>
      </c>
      <c r="F1133">
        <v>6.13E-2</v>
      </c>
      <c r="G1133">
        <v>1.096E-3</v>
      </c>
      <c r="H1133">
        <v>3.0500000000000002E-3</v>
      </c>
      <c r="I1133">
        <v>1.8709999999999999E-4</v>
      </c>
      <c r="J1133">
        <v>3.2460000000000002E-3</v>
      </c>
      <c r="K1133">
        <v>5.1200000000000002E-11</v>
      </c>
    </row>
    <row r="1134" spans="1:11">
      <c r="A1134">
        <v>30097</v>
      </c>
      <c r="B1134" t="s">
        <v>665</v>
      </c>
      <c r="C1134">
        <v>-8.1939999999999984E-12</v>
      </c>
      <c r="D1134">
        <v>2.6829999999999999E-10</v>
      </c>
      <c r="E1134">
        <v>-2.9430000000000001E-2</v>
      </c>
      <c r="F1134">
        <v>2.9430000000000001E-2</v>
      </c>
      <c r="G1134">
        <v>9.1189999999999999E-4</v>
      </c>
      <c r="H1134">
        <v>-6.5289999999999999E-4</v>
      </c>
      <c r="I1134">
        <v>-4.5259999999999997E-5</v>
      </c>
      <c r="J1134">
        <v>1.122E-3</v>
      </c>
      <c r="K1134">
        <v>2.685E-10</v>
      </c>
    </row>
    <row r="1135" spans="1:11">
      <c r="A1135">
        <v>30097</v>
      </c>
      <c r="B1135" t="s">
        <v>666</v>
      </c>
      <c r="C1135">
        <v>1.401E-11</v>
      </c>
      <c r="D1135">
        <v>-7.8040000000000001E-10</v>
      </c>
      <c r="E1135">
        <v>-5.8689999999999999E-2</v>
      </c>
      <c r="F1135">
        <v>5.8689999999999999E-2</v>
      </c>
      <c r="G1135">
        <v>6.9029999999999992E-4</v>
      </c>
      <c r="H1135">
        <v>2.9009999999999999E-3</v>
      </c>
      <c r="I1135">
        <v>1.393E-4</v>
      </c>
      <c r="J1135">
        <v>2.9849999999999998E-3</v>
      </c>
      <c r="K1135">
        <v>7.8049999999999994E-10</v>
      </c>
    </row>
    <row r="1136" spans="1:11">
      <c r="A1136">
        <v>30097</v>
      </c>
      <c r="B1136" t="s">
        <v>667</v>
      </c>
      <c r="C1136">
        <v>-9.0990000000000007E-12</v>
      </c>
      <c r="D1136">
        <v>3.2909999999999999E-9</v>
      </c>
      <c r="E1136">
        <v>-1.8929999999999999E-2</v>
      </c>
      <c r="F1136">
        <v>1.8929999999999999E-2</v>
      </c>
      <c r="G1136">
        <v>1.8709999999999999E-4</v>
      </c>
      <c r="H1136">
        <v>-6.1479999999999998E-4</v>
      </c>
      <c r="I1136">
        <v>-7.0500000000000006E-5</v>
      </c>
      <c r="J1136">
        <v>6.4649999999999994E-4</v>
      </c>
      <c r="K1136">
        <v>3.2909999999999999E-9</v>
      </c>
    </row>
    <row r="1137" spans="1:11">
      <c r="A1137">
        <v>30097</v>
      </c>
      <c r="B1137" t="s">
        <v>668</v>
      </c>
      <c r="C1137">
        <v>5.4510000000000009E-12</v>
      </c>
      <c r="D1137">
        <v>6.836E-9</v>
      </c>
      <c r="E1137">
        <v>-7.2720000000000007E-2</v>
      </c>
      <c r="F1137">
        <v>7.2720000000000007E-2</v>
      </c>
      <c r="G1137">
        <v>1.215E-4</v>
      </c>
      <c r="H1137">
        <v>2.6879999999999999E-3</v>
      </c>
      <c r="I1137">
        <v>5.1800000000000001E-4</v>
      </c>
      <c r="J1137">
        <v>2.7399999999999998E-3</v>
      </c>
      <c r="K1137">
        <v>6.836E-9</v>
      </c>
    </row>
    <row r="1138" spans="1:11">
      <c r="A1138">
        <v>30097</v>
      </c>
      <c r="B1138" t="s">
        <v>669</v>
      </c>
      <c r="C1138">
        <v>1.583E-12</v>
      </c>
      <c r="D1138">
        <v>-6.7220000000000014E-9</v>
      </c>
      <c r="E1138">
        <v>-1.6490000000000001E-2</v>
      </c>
      <c r="F1138">
        <v>1.6490000000000001E-2</v>
      </c>
      <c r="G1138">
        <v>4.9810000000000002E-4</v>
      </c>
      <c r="H1138">
        <v>8.4350000000000007E-4</v>
      </c>
      <c r="I1138">
        <v>-3.4909999999999997E-4</v>
      </c>
      <c r="J1138">
        <v>1.0399999999999999E-3</v>
      </c>
      <c r="K1138">
        <v>6.7220000000000014E-9</v>
      </c>
    </row>
    <row r="1139" spans="1:11">
      <c r="A1139">
        <v>30097</v>
      </c>
      <c r="B1139" t="s">
        <v>670</v>
      </c>
      <c r="C1139">
        <v>0</v>
      </c>
      <c r="D1139">
        <v>3.8380000000000011E-10</v>
      </c>
      <c r="E1139">
        <v>-7.8160000000000007E-2</v>
      </c>
      <c r="F1139">
        <v>7.8160000000000007E-2</v>
      </c>
      <c r="G1139">
        <v>1.547E-3</v>
      </c>
      <c r="H1139">
        <v>2.7499999999999998E-3</v>
      </c>
      <c r="I1139">
        <v>1.2669999999999999E-4</v>
      </c>
      <c r="J1139">
        <v>3.1580000000000002E-3</v>
      </c>
      <c r="K1139">
        <v>3.8380000000000011E-10</v>
      </c>
    </row>
    <row r="1140" spans="1:11">
      <c r="A1140">
        <v>30097</v>
      </c>
      <c r="B1140" t="s">
        <v>671</v>
      </c>
      <c r="C1140">
        <v>4.1280000000000002E-12</v>
      </c>
      <c r="D1140">
        <v>-5.2430000000000002E-9</v>
      </c>
      <c r="E1140">
        <v>-4.8779999999999997E-2</v>
      </c>
      <c r="F1140">
        <v>4.8779999999999997E-2</v>
      </c>
      <c r="G1140">
        <v>7.894E-4</v>
      </c>
      <c r="H1140">
        <v>2.7720000000000002E-3</v>
      </c>
      <c r="I1140">
        <v>4.464E-5</v>
      </c>
      <c r="J1140">
        <v>2.882E-3</v>
      </c>
      <c r="K1140">
        <v>5.2430000000000002E-9</v>
      </c>
    </row>
    <row r="1141" spans="1:11">
      <c r="A1141">
        <v>30097</v>
      </c>
      <c r="B1141" t="s">
        <v>672</v>
      </c>
      <c r="C1141">
        <v>-6.2139999999999992E-12</v>
      </c>
      <c r="D1141">
        <v>3.8030000000000002E-9</v>
      </c>
      <c r="E1141">
        <v>-1.9900000000000001E-2</v>
      </c>
      <c r="F1141">
        <v>1.9900000000000001E-2</v>
      </c>
      <c r="G1141">
        <v>1.7660000000000001E-4</v>
      </c>
      <c r="H1141">
        <v>-5.6970000000000002E-4</v>
      </c>
      <c r="I1141">
        <v>-7.292E-5</v>
      </c>
      <c r="J1141">
        <v>6.0079999999999986E-4</v>
      </c>
      <c r="K1141">
        <v>3.8030000000000002E-9</v>
      </c>
    </row>
    <row r="1142" spans="1:11">
      <c r="A1142">
        <v>30097</v>
      </c>
      <c r="B1142" t="s">
        <v>673</v>
      </c>
      <c r="C1142">
        <v>0</v>
      </c>
      <c r="D1142">
        <v>-1.2739999999999999E-9</v>
      </c>
      <c r="E1142">
        <v>-4.6050000000000001E-2</v>
      </c>
      <c r="F1142">
        <v>4.6050000000000001E-2</v>
      </c>
      <c r="G1142">
        <v>2.1340000000000001E-4</v>
      </c>
      <c r="H1142">
        <v>7.377000000000001E-4</v>
      </c>
      <c r="I1142">
        <v>4.6680000000000002E-4</v>
      </c>
      <c r="J1142">
        <v>8.987E-4</v>
      </c>
      <c r="K1142">
        <v>1.2739999999999999E-9</v>
      </c>
    </row>
    <row r="1143" spans="1:11">
      <c r="A1143">
        <v>30097</v>
      </c>
      <c r="B1143" t="s">
        <v>674</v>
      </c>
      <c r="C1143">
        <v>3.1729999999999999E-12</v>
      </c>
      <c r="D1143">
        <v>1.109E-9</v>
      </c>
      <c r="E1143">
        <v>-3.1050000000000001E-2</v>
      </c>
      <c r="F1143">
        <v>3.1050000000000001E-2</v>
      </c>
      <c r="G1143">
        <v>5.04E-4</v>
      </c>
      <c r="H1143">
        <v>1.2780000000000001E-3</v>
      </c>
      <c r="I1143">
        <v>-3.1300000000000002E-4</v>
      </c>
      <c r="J1143">
        <v>1.4090000000000001E-3</v>
      </c>
      <c r="K1143">
        <v>1.109E-9</v>
      </c>
    </row>
    <row r="1144" spans="1:11">
      <c r="A1144">
        <v>30097</v>
      </c>
      <c r="B1144" t="s">
        <v>675</v>
      </c>
      <c r="C1144">
        <v>9.8369999999999986E-12</v>
      </c>
      <c r="D1144">
        <v>5.4069999999999992E-9</v>
      </c>
      <c r="E1144">
        <v>-7.9479999999999995E-2</v>
      </c>
      <c r="F1144">
        <v>7.9479999999999995E-2</v>
      </c>
      <c r="G1144">
        <v>4.5090000000000001E-4</v>
      </c>
      <c r="H1144">
        <v>4.0330000000000001E-3</v>
      </c>
      <c r="I1144">
        <v>2.8210000000000003E-4</v>
      </c>
      <c r="J1144">
        <v>4.0679999999999996E-3</v>
      </c>
      <c r="K1144">
        <v>5.4069999999999992E-9</v>
      </c>
    </row>
    <row r="1145" spans="1:11">
      <c r="A1145">
        <v>30097</v>
      </c>
      <c r="B1145" t="s">
        <v>676</v>
      </c>
      <c r="C1145">
        <v>-1.4310000000000001E-12</v>
      </c>
      <c r="D1145">
        <v>-3.9229999999999998E-9</v>
      </c>
      <c r="E1145">
        <v>-2.1669999999999998E-2</v>
      </c>
      <c r="F1145">
        <v>2.1669999999999998E-2</v>
      </c>
      <c r="G1145">
        <v>2.4780000000000001E-4</v>
      </c>
      <c r="H1145">
        <v>-6.2339999999999997E-4</v>
      </c>
      <c r="I1145">
        <v>9.9300000000000001E-5</v>
      </c>
      <c r="J1145">
        <v>6.7820000000000001E-4</v>
      </c>
      <c r="K1145">
        <v>3.9229999999999998E-9</v>
      </c>
    </row>
    <row r="1146" spans="1:11">
      <c r="A1146">
        <v>30097</v>
      </c>
      <c r="B1146" t="s">
        <v>677</v>
      </c>
      <c r="C1146">
        <v>0</v>
      </c>
      <c r="D1146">
        <v>-8.8130000000000005E-10</v>
      </c>
      <c r="E1146">
        <v>-6.0380000000000003E-2</v>
      </c>
      <c r="F1146">
        <v>6.0380000000000003E-2</v>
      </c>
      <c r="G1146">
        <v>3.7500000000000001E-4</v>
      </c>
      <c r="H1146">
        <v>1.8140000000000001E-3</v>
      </c>
      <c r="I1146">
        <v>5.616000000000001E-4</v>
      </c>
      <c r="J1146">
        <v>1.936E-3</v>
      </c>
      <c r="K1146">
        <v>8.8130000000000005E-10</v>
      </c>
    </row>
    <row r="1147" spans="1:11">
      <c r="A1147">
        <v>30097</v>
      </c>
      <c r="B1147" t="s">
        <v>678</v>
      </c>
      <c r="C1147">
        <v>-2.6509999999999999E-12</v>
      </c>
      <c r="D1147">
        <v>1.39E-9</v>
      </c>
      <c r="E1147">
        <v>-1.472E-2</v>
      </c>
      <c r="F1147">
        <v>1.472E-2</v>
      </c>
      <c r="G1147">
        <v>3.3369999999999998E-4</v>
      </c>
      <c r="H1147">
        <v>1.156E-4</v>
      </c>
      <c r="I1147">
        <v>-4.1120000000000002E-4</v>
      </c>
      <c r="J1147">
        <v>5.4199999999999995E-4</v>
      </c>
      <c r="K1147">
        <v>1.39E-9</v>
      </c>
    </row>
    <row r="1148" spans="1:11">
      <c r="A1148">
        <v>30097</v>
      </c>
      <c r="B1148" t="s">
        <v>679</v>
      </c>
      <c r="C1148">
        <v>2.8750000000000002E-12</v>
      </c>
      <c r="D1148">
        <v>3.5760000000000001E-9</v>
      </c>
      <c r="E1148">
        <v>-6.7360000000000003E-2</v>
      </c>
      <c r="F1148">
        <v>6.7360000000000003E-2</v>
      </c>
      <c r="G1148">
        <v>3.6749999999999999E-4</v>
      </c>
      <c r="H1148">
        <v>2.2049999999999999E-3</v>
      </c>
      <c r="I1148">
        <v>-3.3189999999999999E-6</v>
      </c>
      <c r="J1148">
        <v>2.2360000000000001E-3</v>
      </c>
      <c r="K1148">
        <v>3.5760000000000001E-9</v>
      </c>
    </row>
    <row r="1149" spans="1:11">
      <c r="A1149">
        <v>30097</v>
      </c>
      <c r="B1149" t="s">
        <v>680</v>
      </c>
      <c r="C1149">
        <v>0</v>
      </c>
      <c r="D1149">
        <v>-5.1539999999999997E-11</v>
      </c>
      <c r="E1149">
        <v>-1.8560000000000001E-4</v>
      </c>
      <c r="F1149">
        <v>1.8560000000000001E-4</v>
      </c>
      <c r="G1149">
        <v>1.112E-5</v>
      </c>
      <c r="H1149">
        <v>-1.406E-6</v>
      </c>
      <c r="I1149">
        <v>-7.5900000000000002E-6</v>
      </c>
      <c r="J1149">
        <v>1.3540000000000001E-5</v>
      </c>
      <c r="K1149">
        <v>5.1539999999999997E-11</v>
      </c>
    </row>
    <row r="1150" spans="1:11">
      <c r="A1150">
        <v>30097</v>
      </c>
      <c r="B1150" t="s">
        <v>681</v>
      </c>
      <c r="C1150">
        <v>-3.5729999999999998E-12</v>
      </c>
      <c r="D1150">
        <v>-6.7480000000000009E-11</v>
      </c>
      <c r="E1150">
        <v>-3.5380000000000002E-2</v>
      </c>
      <c r="F1150">
        <v>3.5380000000000002E-2</v>
      </c>
      <c r="G1150">
        <v>1.7000000000000001E-4</v>
      </c>
      <c r="H1150">
        <v>-2.1890000000000001E-4</v>
      </c>
      <c r="I1150">
        <v>2.3609999999999999E-5</v>
      </c>
      <c r="J1150">
        <v>2.7819999999999999E-4</v>
      </c>
      <c r="K1150">
        <v>6.7580000000000001E-11</v>
      </c>
    </row>
    <row r="1151" spans="1:11">
      <c r="A1151">
        <v>30097</v>
      </c>
      <c r="B1151" t="s">
        <v>682</v>
      </c>
      <c r="C1151">
        <v>1.256E-11</v>
      </c>
      <c r="D1151">
        <v>-3.9169999999999996E-9</v>
      </c>
      <c r="E1151">
        <v>-4.7719999999999999E-2</v>
      </c>
      <c r="F1151">
        <v>4.7719999999999999E-2</v>
      </c>
      <c r="G1151">
        <v>6.5720000000000004E-4</v>
      </c>
      <c r="H1151">
        <v>2.594E-3</v>
      </c>
      <c r="I1151">
        <v>6.6710000000000003E-5</v>
      </c>
      <c r="J1151">
        <v>2.6770000000000001E-3</v>
      </c>
      <c r="K1151">
        <v>3.9169999999999996E-9</v>
      </c>
    </row>
    <row r="1152" spans="1:11">
      <c r="A1152">
        <v>30097</v>
      </c>
      <c r="B1152" t="s">
        <v>683</v>
      </c>
      <c r="C1152">
        <v>-5.6620000000000007E-12</v>
      </c>
      <c r="D1152">
        <v>5.0170000000000004E-9</v>
      </c>
      <c r="E1152">
        <v>-1.976E-2</v>
      </c>
      <c r="F1152">
        <v>1.976E-2</v>
      </c>
      <c r="G1152">
        <v>1.5300000000000001E-4</v>
      </c>
      <c r="H1152">
        <v>-6.0879999999999994E-4</v>
      </c>
      <c r="I1152">
        <v>-1.2850000000000001E-4</v>
      </c>
      <c r="J1152">
        <v>6.4079999999999996E-4</v>
      </c>
      <c r="K1152">
        <v>5.0170000000000004E-9</v>
      </c>
    </row>
    <row r="1153" spans="1:11">
      <c r="A1153">
        <v>30097</v>
      </c>
      <c r="B1153" t="s">
        <v>684</v>
      </c>
      <c r="C1153">
        <v>-2.953E-12</v>
      </c>
      <c r="D1153">
        <v>-1.1639999999999999E-9</v>
      </c>
      <c r="E1153">
        <v>-1.8089999999999998E-2</v>
      </c>
      <c r="F1153">
        <v>1.8089999999999998E-2</v>
      </c>
      <c r="G1153">
        <v>4.5619999999999998E-4</v>
      </c>
      <c r="H1153">
        <v>2.3470000000000001E-4</v>
      </c>
      <c r="I1153">
        <v>-3.7869999999999999E-4</v>
      </c>
      <c r="J1153">
        <v>6.3770000000000005E-4</v>
      </c>
      <c r="K1153">
        <v>1.1639999999999999E-9</v>
      </c>
    </row>
    <row r="1154" spans="1:11">
      <c r="A1154">
        <v>30097</v>
      </c>
      <c r="B1154" t="s">
        <v>685</v>
      </c>
      <c r="C1154">
        <v>2.2520000000000001E-12</v>
      </c>
      <c r="D1154">
        <v>1.531E-9</v>
      </c>
      <c r="E1154">
        <v>-5.2249999999999998E-2</v>
      </c>
      <c r="F1154">
        <v>5.2249999999999998E-2</v>
      </c>
      <c r="G1154">
        <v>8.1089999999999998E-6</v>
      </c>
      <c r="H1154">
        <v>1.42E-3</v>
      </c>
      <c r="I1154">
        <v>4.7160000000000002E-4</v>
      </c>
      <c r="J1154">
        <v>1.4959999999999999E-3</v>
      </c>
      <c r="K1154">
        <v>1.531E-9</v>
      </c>
    </row>
    <row r="1155" spans="1:11">
      <c r="A1155">
        <v>30097</v>
      </c>
      <c r="B1155" t="s">
        <v>686</v>
      </c>
      <c r="C1155">
        <v>2.2990000000000002E-12</v>
      </c>
      <c r="D1155">
        <v>1.016E-9</v>
      </c>
      <c r="E1155">
        <v>-8.252000000000001E-2</v>
      </c>
      <c r="F1155">
        <v>8.252000000000001E-2</v>
      </c>
      <c r="G1155">
        <v>3.0449999999999997E-4</v>
      </c>
      <c r="H1155">
        <v>2.5409999999999999E-3</v>
      </c>
      <c r="I1155">
        <v>4.8139999999999999E-4</v>
      </c>
      <c r="J1155">
        <v>2.604E-3</v>
      </c>
      <c r="K1155">
        <v>1.016E-9</v>
      </c>
    </row>
    <row r="1156" spans="1:11">
      <c r="A1156">
        <v>30097</v>
      </c>
      <c r="B1156" t="s">
        <v>687</v>
      </c>
      <c r="C1156">
        <v>0</v>
      </c>
      <c r="D1156">
        <v>-5.8079999999999988E-11</v>
      </c>
      <c r="E1156">
        <v>-4.0670000000000003E-3</v>
      </c>
      <c r="F1156">
        <v>4.0670000000000003E-3</v>
      </c>
      <c r="G1156">
        <v>1.618E-4</v>
      </c>
      <c r="H1156">
        <v>7.7100000000000007E-6</v>
      </c>
      <c r="I1156">
        <v>-2.9300000000000002E-4</v>
      </c>
      <c r="J1156">
        <v>3.3480000000000001E-4</v>
      </c>
      <c r="K1156">
        <v>5.8079999999999988E-11</v>
      </c>
    </row>
    <row r="1157" spans="1:11">
      <c r="A1157">
        <v>30097</v>
      </c>
      <c r="B1157" t="s">
        <v>688</v>
      </c>
      <c r="C1157">
        <v>6.3089999999999999E-12</v>
      </c>
      <c r="D1157">
        <v>4.0539999999999986E-9</v>
      </c>
      <c r="E1157">
        <v>-6.742999999999999E-2</v>
      </c>
      <c r="F1157">
        <v>6.742999999999999E-2</v>
      </c>
      <c r="G1157">
        <v>4.3290000000000001E-4</v>
      </c>
      <c r="H1157">
        <v>3.3679999999999999E-3</v>
      </c>
      <c r="I1157">
        <v>2.34E-4</v>
      </c>
      <c r="J1157">
        <v>3.4039999999999999E-3</v>
      </c>
      <c r="K1157">
        <v>4.0539999999999986E-9</v>
      </c>
    </row>
    <row r="1158" spans="1:11">
      <c r="A1158">
        <v>30097</v>
      </c>
      <c r="B1158" t="s">
        <v>689</v>
      </c>
      <c r="C1158">
        <v>-5.8070000000000006E-12</v>
      </c>
      <c r="D1158">
        <v>-5.1659999999999997E-9</v>
      </c>
      <c r="E1158">
        <v>-2.385E-2</v>
      </c>
      <c r="F1158">
        <v>2.385E-2</v>
      </c>
      <c r="G1158">
        <v>2.4499999999999999E-4</v>
      </c>
      <c r="H1158">
        <v>-6.6200000000000005E-4</v>
      </c>
      <c r="I1158">
        <v>1.5890000000000001E-4</v>
      </c>
      <c r="J1158">
        <v>7.2350000000000008E-4</v>
      </c>
      <c r="K1158">
        <v>5.1659999999999997E-9</v>
      </c>
    </row>
    <row r="1159" spans="1:11">
      <c r="A1159">
        <v>30097</v>
      </c>
      <c r="B1159" t="s">
        <v>690</v>
      </c>
      <c r="C1159">
        <v>1.134E-12</v>
      </c>
      <c r="D1159">
        <v>-1.527E-9</v>
      </c>
      <c r="E1159">
        <v>-1.6490000000000001E-2</v>
      </c>
      <c r="F1159">
        <v>1.6490000000000001E-2</v>
      </c>
      <c r="G1159">
        <v>4.4920000000000002E-4</v>
      </c>
      <c r="H1159">
        <v>4.5830000000000003E-4</v>
      </c>
      <c r="I1159">
        <v>-3.7910000000000011E-4</v>
      </c>
      <c r="J1159">
        <v>7.4529999999999996E-4</v>
      </c>
      <c r="K1159">
        <v>1.527E-9</v>
      </c>
    </row>
    <row r="1160" spans="1:11">
      <c r="A1160">
        <v>30097</v>
      </c>
      <c r="B1160" t="s">
        <v>691</v>
      </c>
      <c r="C1160">
        <v>-3.1469999999999998E-12</v>
      </c>
      <c r="D1160">
        <v>1.026E-9</v>
      </c>
      <c r="E1160">
        <v>-4.9349999999999998E-2</v>
      </c>
      <c r="F1160">
        <v>4.9349999999999998E-2</v>
      </c>
      <c r="G1160">
        <v>2.6420000000000001E-5</v>
      </c>
      <c r="H1160">
        <v>1.0009999999999999E-3</v>
      </c>
      <c r="I1160">
        <v>4.5869999999999998E-4</v>
      </c>
      <c r="J1160">
        <v>1.101E-3</v>
      </c>
      <c r="K1160">
        <v>1.026E-9</v>
      </c>
    </row>
    <row r="1161" spans="1:11">
      <c r="A1161">
        <v>30097</v>
      </c>
      <c r="B1161" t="s">
        <v>692</v>
      </c>
      <c r="C1161">
        <v>0</v>
      </c>
      <c r="D1161">
        <v>-6.6690000000000009E-9</v>
      </c>
      <c r="E1161">
        <v>-5.7500000000000002E-2</v>
      </c>
      <c r="F1161">
        <v>5.7500000000000002E-2</v>
      </c>
      <c r="G1161">
        <v>1.196E-3</v>
      </c>
      <c r="H1161">
        <v>1.9559999999999998E-3</v>
      </c>
      <c r="I1161">
        <v>-3.3139999999999998E-5</v>
      </c>
      <c r="J1161">
        <v>2.2929999999999999E-3</v>
      </c>
      <c r="K1161">
        <v>6.6690000000000009E-9</v>
      </c>
    </row>
    <row r="1162" spans="1:11">
      <c r="A1162">
        <v>30097</v>
      </c>
      <c r="B1162" t="s">
        <v>693</v>
      </c>
      <c r="C1162">
        <v>1.29E-12</v>
      </c>
      <c r="D1162">
        <v>2.6500000000000002E-9</v>
      </c>
      <c r="E1162">
        <v>-9.7330000000000003E-3</v>
      </c>
      <c r="F1162">
        <v>9.7330000000000003E-3</v>
      </c>
      <c r="G1162">
        <v>-3.6770000000000002E-5</v>
      </c>
      <c r="H1162">
        <v>4.3070000000000001E-4</v>
      </c>
      <c r="I1162">
        <v>7.1639999999999998E-5</v>
      </c>
      <c r="J1162">
        <v>4.3820000000000003E-4</v>
      </c>
      <c r="K1162">
        <v>2.6500000000000002E-9</v>
      </c>
    </row>
    <row r="1163" spans="1:11">
      <c r="A1163">
        <v>30097</v>
      </c>
      <c r="B1163" t="s">
        <v>694</v>
      </c>
      <c r="C1163">
        <v>2.1499999999999999E-12</v>
      </c>
      <c r="D1163">
        <v>7.0040000000000002E-9</v>
      </c>
      <c r="E1163">
        <v>-9.5560000000000006E-2</v>
      </c>
      <c r="F1163">
        <v>9.5560000000000006E-2</v>
      </c>
      <c r="G1163">
        <v>1.176E-3</v>
      </c>
      <c r="H1163">
        <v>2.856E-3</v>
      </c>
      <c r="I1163">
        <v>2.9159999999999999E-4</v>
      </c>
      <c r="J1163">
        <v>3.1020000000000002E-3</v>
      </c>
      <c r="K1163">
        <v>7.0040000000000002E-9</v>
      </c>
    </row>
    <row r="1164" spans="1:11">
      <c r="A1164">
        <v>30097</v>
      </c>
      <c r="B1164" t="s">
        <v>695</v>
      </c>
      <c r="C1164">
        <v>0</v>
      </c>
      <c r="D1164">
        <v>-2.651E-9</v>
      </c>
      <c r="E1164">
        <v>2.915E-5</v>
      </c>
      <c r="F1164">
        <v>2.915E-5</v>
      </c>
      <c r="G1164">
        <v>7.7769999999999996E-5</v>
      </c>
      <c r="H1164">
        <v>1.11E-4</v>
      </c>
      <c r="I1164">
        <v>-6.0529999999999998E-5</v>
      </c>
      <c r="J1164">
        <v>1.484E-4</v>
      </c>
      <c r="K1164">
        <v>2.651E-9</v>
      </c>
    </row>
    <row r="1165" spans="1:11">
      <c r="A1165">
        <v>30097</v>
      </c>
      <c r="B1165" t="s">
        <v>696</v>
      </c>
      <c r="C1165">
        <v>-1.6460000000000001E-12</v>
      </c>
      <c r="D1165">
        <v>-1.4999999999999999E-8</v>
      </c>
      <c r="E1165">
        <v>-2.179E-2</v>
      </c>
      <c r="F1165">
        <v>2.179E-2</v>
      </c>
      <c r="G1165">
        <v>6.2220000000000005E-4</v>
      </c>
      <c r="H1165">
        <v>6.9460000000000008E-4</v>
      </c>
      <c r="I1165">
        <v>-4.1860000000000002E-5</v>
      </c>
      <c r="J1165">
        <v>9.3350000000000008E-4</v>
      </c>
      <c r="K1165">
        <v>1.4999999999999999E-8</v>
      </c>
    </row>
    <row r="1166" spans="1:11">
      <c r="A1166">
        <v>30097</v>
      </c>
      <c r="B1166" t="s">
        <v>697</v>
      </c>
      <c r="C1166">
        <v>-1.51E-12</v>
      </c>
      <c r="D1166">
        <v>1.5020000000000001E-8</v>
      </c>
      <c r="E1166">
        <v>-7.0749999999999993E-2</v>
      </c>
      <c r="F1166">
        <v>7.0749999999999993E-2</v>
      </c>
      <c r="G1166">
        <v>2.163E-4</v>
      </c>
      <c r="H1166">
        <v>2.6410000000000001E-3</v>
      </c>
      <c r="I1166">
        <v>2.2570000000000001E-4</v>
      </c>
      <c r="J1166">
        <v>2.6589999999999999E-3</v>
      </c>
      <c r="K1166">
        <v>1.5020000000000001E-8</v>
      </c>
    </row>
    <row r="1167" spans="1:11">
      <c r="A1167">
        <v>30097</v>
      </c>
      <c r="B1167" t="s">
        <v>698</v>
      </c>
      <c r="C1167">
        <v>-6.4950000000000001E-12</v>
      </c>
      <c r="D1167">
        <v>-3.5870000000000001E-9</v>
      </c>
      <c r="E1167">
        <v>-3.1859999999999999E-2</v>
      </c>
      <c r="F1167">
        <v>3.1859999999999999E-2</v>
      </c>
      <c r="G1167">
        <v>2.7430000000000011E-4</v>
      </c>
      <c r="H1167">
        <v>-1.4329999999999999E-4</v>
      </c>
      <c r="I1167">
        <v>1.7310000000000001E-4</v>
      </c>
      <c r="J1167">
        <v>3.546E-4</v>
      </c>
      <c r="K1167">
        <v>3.5870000000000001E-9</v>
      </c>
    </row>
    <row r="1168" spans="1:11">
      <c r="A1168">
        <v>30097</v>
      </c>
      <c r="B1168" t="s">
        <v>699</v>
      </c>
      <c r="C1168">
        <v>4.9040000000000001E-12</v>
      </c>
      <c r="D1168">
        <v>3.9529999999999999E-9</v>
      </c>
      <c r="E1168">
        <v>-6.8330000000000002E-2</v>
      </c>
      <c r="F1168">
        <v>6.8330000000000002E-2</v>
      </c>
      <c r="G1168">
        <v>4.2900000000000002E-4</v>
      </c>
      <c r="H1168">
        <v>3.3790000000000001E-3</v>
      </c>
      <c r="I1168">
        <v>2.242E-4</v>
      </c>
      <c r="J1168">
        <v>3.4129999999999998E-3</v>
      </c>
      <c r="K1168">
        <v>3.9529999999999999E-9</v>
      </c>
    </row>
    <row r="1169" spans="1:11">
      <c r="A1169">
        <v>30097</v>
      </c>
      <c r="B1169" t="s">
        <v>700</v>
      </c>
      <c r="C1169">
        <v>-2.4320000000000001E-12</v>
      </c>
      <c r="D1169">
        <v>6.4620000000000002E-9</v>
      </c>
      <c r="E1169">
        <v>-4.6039999999999998E-2</v>
      </c>
      <c r="F1169">
        <v>4.6039999999999998E-2</v>
      </c>
      <c r="G1169">
        <v>1.125E-4</v>
      </c>
      <c r="H1169">
        <v>7.5989999999999999E-4</v>
      </c>
      <c r="I1169">
        <v>-1.2630000000000001E-4</v>
      </c>
      <c r="J1169">
        <v>7.785E-4</v>
      </c>
      <c r="K1169">
        <v>6.4620000000000002E-9</v>
      </c>
    </row>
    <row r="1170" spans="1:11">
      <c r="A1170">
        <v>30097</v>
      </c>
      <c r="B1170" t="s">
        <v>701</v>
      </c>
      <c r="C1170">
        <v>0</v>
      </c>
      <c r="D1170">
        <v>-1.513E-9</v>
      </c>
      <c r="E1170">
        <v>-1.278E-2</v>
      </c>
      <c r="F1170">
        <v>1.278E-2</v>
      </c>
      <c r="G1170">
        <v>7.0060000000000001E-4</v>
      </c>
      <c r="H1170">
        <v>-1.8599999999999999E-4</v>
      </c>
      <c r="I1170">
        <v>-2.61E-6</v>
      </c>
      <c r="J1170">
        <v>7.249E-4</v>
      </c>
      <c r="K1170">
        <v>1.513E-9</v>
      </c>
    </row>
    <row r="1171" spans="1:11">
      <c r="A1171">
        <v>30097</v>
      </c>
      <c r="B1171" t="s">
        <v>702</v>
      </c>
      <c r="C1171">
        <v>-2.3459999999999999E-12</v>
      </c>
      <c r="D1171">
        <v>-6.7629999999999999E-9</v>
      </c>
      <c r="E1171">
        <v>-4.2999999999999997E-2</v>
      </c>
      <c r="F1171">
        <v>4.2999999999999997E-2</v>
      </c>
      <c r="G1171">
        <v>3.0949999999999999E-4</v>
      </c>
      <c r="H1171">
        <v>2.5090000000000003E-4</v>
      </c>
      <c r="I1171">
        <v>2.308E-4</v>
      </c>
      <c r="J1171">
        <v>4.6050000000000003E-4</v>
      </c>
      <c r="K1171">
        <v>6.7629999999999999E-9</v>
      </c>
    </row>
    <row r="1172" spans="1:11">
      <c r="A1172">
        <v>30097</v>
      </c>
      <c r="B1172" t="s">
        <v>703</v>
      </c>
      <c r="C1172">
        <v>0</v>
      </c>
      <c r="D1172">
        <v>1.693E-9</v>
      </c>
      <c r="E1172">
        <v>-4.5929999999999999E-3</v>
      </c>
      <c r="F1172">
        <v>4.5929999999999999E-3</v>
      </c>
      <c r="G1172">
        <v>4.061E-4</v>
      </c>
      <c r="H1172">
        <v>-5.9759999999999997E-5</v>
      </c>
      <c r="I1172">
        <v>-6.0099999999999997E-5</v>
      </c>
      <c r="J1172">
        <v>4.1479999999999989E-4</v>
      </c>
      <c r="K1172">
        <v>1.693E-9</v>
      </c>
    </row>
    <row r="1173" spans="1:11">
      <c r="A1173">
        <v>30097</v>
      </c>
      <c r="B1173" t="s">
        <v>704</v>
      </c>
      <c r="C1173">
        <v>-1.664E-12</v>
      </c>
      <c r="D1173">
        <v>1.5020000000000001E-8</v>
      </c>
      <c r="E1173">
        <v>-7.0749999999999993E-2</v>
      </c>
      <c r="F1173">
        <v>7.0749999999999993E-2</v>
      </c>
      <c r="G1173">
        <v>2.163E-4</v>
      </c>
      <c r="H1173">
        <v>2.6410000000000001E-3</v>
      </c>
      <c r="I1173">
        <v>2.2570000000000001E-4</v>
      </c>
      <c r="J1173">
        <v>2.6589999999999999E-3</v>
      </c>
      <c r="K1173">
        <v>1.5020000000000001E-8</v>
      </c>
    </row>
    <row r="1174" spans="1:11">
      <c r="A1174">
        <v>30097</v>
      </c>
      <c r="B1174" t="s">
        <v>705</v>
      </c>
      <c r="C1174">
        <v>0</v>
      </c>
      <c r="D1174">
        <v>-1.4999999999999999E-8</v>
      </c>
      <c r="E1174">
        <v>-2.179E-2</v>
      </c>
      <c r="F1174">
        <v>2.179E-2</v>
      </c>
      <c r="G1174">
        <v>6.2220000000000005E-4</v>
      </c>
      <c r="H1174">
        <v>6.9460000000000008E-4</v>
      </c>
      <c r="I1174">
        <v>-4.1860000000000002E-5</v>
      </c>
      <c r="J1174">
        <v>9.3350000000000008E-4</v>
      </c>
      <c r="K1174">
        <v>1.4999999999999999E-8</v>
      </c>
    </row>
    <row r="1175" spans="1:11">
      <c r="A1175">
        <v>30097</v>
      </c>
      <c r="B1175" t="s">
        <v>706</v>
      </c>
      <c r="C1175">
        <v>5.2120000000000008E-12</v>
      </c>
      <c r="D1175">
        <v>3.885E-10</v>
      </c>
      <c r="E1175">
        <v>-7.9729999999999995E-2</v>
      </c>
      <c r="F1175">
        <v>7.9729999999999995E-2</v>
      </c>
      <c r="G1175">
        <v>1.4959999999999999E-3</v>
      </c>
      <c r="H1175">
        <v>2.6419999999999998E-3</v>
      </c>
      <c r="I1175">
        <v>1.34E-4</v>
      </c>
      <c r="J1175">
        <v>3.039E-3</v>
      </c>
      <c r="K1175">
        <v>3.885E-10</v>
      </c>
    </row>
    <row r="1176" spans="1:11">
      <c r="A1176">
        <v>30097</v>
      </c>
      <c r="B1176" t="s">
        <v>707</v>
      </c>
      <c r="C1176">
        <v>-1.802E-12</v>
      </c>
      <c r="D1176">
        <v>1.2139999999999999E-9</v>
      </c>
      <c r="E1176">
        <v>-3.807E-2</v>
      </c>
      <c r="F1176">
        <v>3.807E-2</v>
      </c>
      <c r="G1176">
        <v>1.8149999999999999E-4</v>
      </c>
      <c r="H1176">
        <v>1.7260000000000001E-5</v>
      </c>
      <c r="I1176">
        <v>-4.0509999999999997E-5</v>
      </c>
      <c r="J1176">
        <v>1.8679999999999999E-4</v>
      </c>
      <c r="K1176">
        <v>1.2139999999999999E-9</v>
      </c>
    </row>
    <row r="1177" spans="1:11">
      <c r="A1177">
        <v>30097</v>
      </c>
      <c r="B1177" t="s">
        <v>708</v>
      </c>
      <c r="C1177">
        <v>0</v>
      </c>
      <c r="D1177">
        <v>1.264E-10</v>
      </c>
      <c r="E1177">
        <v>-7.843000000000001E-3</v>
      </c>
      <c r="F1177">
        <v>7.843000000000001E-3</v>
      </c>
      <c r="G1177">
        <v>8.0829999999999997E-4</v>
      </c>
      <c r="H1177">
        <v>-8.6260000000000004E-5</v>
      </c>
      <c r="I1177">
        <v>-5.9769999999999999E-5</v>
      </c>
      <c r="J1177">
        <v>8.1510000000000003E-4</v>
      </c>
      <c r="K1177">
        <v>1.264E-10</v>
      </c>
    </row>
    <row r="1178" spans="1:11">
      <c r="A1178">
        <v>31306</v>
      </c>
      <c r="B1178" t="s">
        <v>563</v>
      </c>
      <c r="C1178">
        <v>28.08</v>
      </c>
      <c r="D1178">
        <v>-0.21870000000000001</v>
      </c>
      <c r="E1178">
        <v>-1.5810000000000001E-2</v>
      </c>
      <c r="F1178">
        <v>28.08</v>
      </c>
      <c r="G1178">
        <v>-1.159E-4</v>
      </c>
      <c r="H1178">
        <v>3.1540000000000002E-4</v>
      </c>
      <c r="I1178">
        <v>-3.7090000000000002E-4</v>
      </c>
      <c r="J1178">
        <v>5.0049999999999997E-4</v>
      </c>
      <c r="K1178">
        <v>28.08</v>
      </c>
    </row>
    <row r="1179" spans="1:11">
      <c r="A1179">
        <v>31306</v>
      </c>
      <c r="B1179" t="s">
        <v>564</v>
      </c>
      <c r="C1179">
        <v>24.29</v>
      </c>
      <c r="D1179">
        <v>-1.84</v>
      </c>
      <c r="E1179">
        <v>-6.5029999999999991E-2</v>
      </c>
      <c r="F1179">
        <v>24.36</v>
      </c>
      <c r="G1179">
        <v>-2.6160000000000002E-4</v>
      </c>
      <c r="H1179">
        <v>-1.9589999999999998E-3</v>
      </c>
      <c r="I1179">
        <v>5.7110000000000006E-4</v>
      </c>
      <c r="J1179">
        <v>2.0579999999999999E-3</v>
      </c>
      <c r="K1179">
        <v>24.36</v>
      </c>
    </row>
    <row r="1180" spans="1:11">
      <c r="A1180">
        <v>31306</v>
      </c>
      <c r="B1180" t="s">
        <v>565</v>
      </c>
      <c r="C1180">
        <v>29.04</v>
      </c>
      <c r="D1180">
        <v>-0.2198</v>
      </c>
      <c r="E1180">
        <v>-1.6789999999999999E-2</v>
      </c>
      <c r="F1180">
        <v>29.04</v>
      </c>
      <c r="G1180">
        <v>-1.1459999999999999E-4</v>
      </c>
      <c r="H1180">
        <v>3.9960000000000012E-4</v>
      </c>
      <c r="I1180">
        <v>-3.3310000000000002E-4</v>
      </c>
      <c r="J1180">
        <v>5.327000000000001E-4</v>
      </c>
      <c r="K1180">
        <v>29.04</v>
      </c>
    </row>
    <row r="1181" spans="1:11">
      <c r="A1181">
        <v>31306</v>
      </c>
      <c r="B1181" t="s">
        <v>566</v>
      </c>
      <c r="C1181">
        <v>25.32</v>
      </c>
      <c r="D1181">
        <v>-2.3239999999999998</v>
      </c>
      <c r="E1181">
        <v>-7.1789999999999993E-2</v>
      </c>
      <c r="F1181">
        <v>25.43</v>
      </c>
      <c r="G1181">
        <v>-3.1139999999999998E-4</v>
      </c>
      <c r="H1181">
        <v>-2.5660000000000001E-3</v>
      </c>
      <c r="I1181">
        <v>5.6599999999999999E-4</v>
      </c>
      <c r="J1181">
        <v>2.6459999999999999E-3</v>
      </c>
      <c r="K1181">
        <v>25.43</v>
      </c>
    </row>
    <row r="1182" spans="1:11">
      <c r="A1182">
        <v>31306</v>
      </c>
      <c r="B1182" t="s">
        <v>567</v>
      </c>
      <c r="C1182">
        <v>27.4</v>
      </c>
      <c r="D1182">
        <v>-0.39810000000000001</v>
      </c>
      <c r="E1182">
        <v>-1.8790000000000001E-2</v>
      </c>
      <c r="F1182">
        <v>27.4</v>
      </c>
      <c r="G1182">
        <v>-1.032E-4</v>
      </c>
      <c r="H1182">
        <v>6.0130000000000003E-4</v>
      </c>
      <c r="I1182">
        <v>-1.292E-4</v>
      </c>
      <c r="J1182">
        <v>6.2360000000000009E-4</v>
      </c>
      <c r="K1182">
        <v>27.4</v>
      </c>
    </row>
    <row r="1183" spans="1:11">
      <c r="A1183">
        <v>31306</v>
      </c>
      <c r="B1183" t="s">
        <v>568</v>
      </c>
      <c r="C1183">
        <v>20.82</v>
      </c>
      <c r="D1183">
        <v>-2.9489999999999998</v>
      </c>
      <c r="E1183">
        <v>-4.8829999999999998E-2</v>
      </c>
      <c r="F1183">
        <v>21.03</v>
      </c>
      <c r="G1183">
        <v>-6.9660000000000002E-4</v>
      </c>
      <c r="H1183">
        <v>-2.5969999999999999E-3</v>
      </c>
      <c r="I1183">
        <v>8.0119999999999999E-5</v>
      </c>
      <c r="J1183">
        <v>2.6900000000000001E-3</v>
      </c>
      <c r="K1183">
        <v>21.03</v>
      </c>
    </row>
    <row r="1184" spans="1:11">
      <c r="A1184">
        <v>31306</v>
      </c>
      <c r="B1184" t="s">
        <v>569</v>
      </c>
      <c r="C1184">
        <v>40.78</v>
      </c>
      <c r="D1184">
        <v>-0.40200000000000002</v>
      </c>
      <c r="E1184">
        <v>-4.5809999999999997E-2</v>
      </c>
      <c r="F1184">
        <v>40.79</v>
      </c>
      <c r="G1184">
        <v>-1.5410000000000001E-4</v>
      </c>
      <c r="H1184">
        <v>-5.0239999999999996E-4</v>
      </c>
      <c r="I1184">
        <v>-1.3190000000000001E-4</v>
      </c>
      <c r="J1184">
        <v>5.4179999999999994E-4</v>
      </c>
      <c r="K1184">
        <v>40.79</v>
      </c>
    </row>
    <row r="1185" spans="1:11">
      <c r="A1185">
        <v>31306</v>
      </c>
      <c r="B1185" t="s">
        <v>570</v>
      </c>
      <c r="C1185">
        <v>2.9079999999999999</v>
      </c>
      <c r="D1185">
        <v>-3.0419999999999998</v>
      </c>
      <c r="E1185">
        <v>-2.265E-2</v>
      </c>
      <c r="F1185">
        <v>4.2080000000000002</v>
      </c>
      <c r="G1185">
        <v>-4.7770000000000001E-4</v>
      </c>
      <c r="H1185">
        <v>-9.3019999999999995E-4</v>
      </c>
      <c r="I1185">
        <v>8.9519999999999997E-5</v>
      </c>
      <c r="J1185">
        <v>1.049E-3</v>
      </c>
      <c r="K1185">
        <v>4.2080000000000002</v>
      </c>
    </row>
    <row r="1186" spans="1:11">
      <c r="A1186">
        <v>31306</v>
      </c>
      <c r="B1186" t="s">
        <v>571</v>
      </c>
      <c r="C1186">
        <v>40.24</v>
      </c>
      <c r="D1186">
        <v>-0.4027</v>
      </c>
      <c r="E1186">
        <v>-4.3720000000000002E-2</v>
      </c>
      <c r="F1186">
        <v>40.24</v>
      </c>
      <c r="G1186">
        <v>-1.9699999999999999E-4</v>
      </c>
      <c r="H1186">
        <v>-3.9159999999999998E-4</v>
      </c>
      <c r="I1186">
        <v>-1.617E-4</v>
      </c>
      <c r="J1186">
        <v>4.6729999999999997E-4</v>
      </c>
      <c r="K1186">
        <v>40.24</v>
      </c>
    </row>
    <row r="1187" spans="1:11">
      <c r="A1187">
        <v>31306</v>
      </c>
      <c r="B1187" t="s">
        <v>572</v>
      </c>
      <c r="C1187">
        <v>0.31869999999999998</v>
      </c>
      <c r="D1187">
        <v>-3.056</v>
      </c>
      <c r="E1187">
        <v>-7.7569999999999991E-3</v>
      </c>
      <c r="F1187">
        <v>3.0720000000000001</v>
      </c>
      <c r="G1187">
        <v>-4.9489999999999994E-4</v>
      </c>
      <c r="H1187">
        <v>-1.4750000000000001E-4</v>
      </c>
      <c r="I1187">
        <v>-5.3139999999999986E-6</v>
      </c>
      <c r="J1187">
        <v>5.1639999999999998E-4</v>
      </c>
      <c r="K1187">
        <v>3.0720000000000001</v>
      </c>
    </row>
    <row r="1188" spans="1:11">
      <c r="A1188">
        <v>31306</v>
      </c>
      <c r="B1188" t="s">
        <v>573</v>
      </c>
      <c r="C1188">
        <v>36.65</v>
      </c>
      <c r="D1188">
        <v>-0.43009999999999998</v>
      </c>
      <c r="E1188">
        <v>-3.3399999999999999E-2</v>
      </c>
      <c r="F1188">
        <v>36.65</v>
      </c>
      <c r="G1188">
        <v>-2.7940000000000002E-4</v>
      </c>
      <c r="H1188">
        <v>-1.4009999999999999E-4</v>
      </c>
      <c r="I1188">
        <v>-2.8640000000000002E-4</v>
      </c>
      <c r="J1188">
        <v>4.239E-4</v>
      </c>
      <c r="K1188">
        <v>36.65</v>
      </c>
    </row>
    <row r="1189" spans="1:11">
      <c r="A1189">
        <v>31306</v>
      </c>
      <c r="B1189" t="s">
        <v>574</v>
      </c>
      <c r="C1189">
        <v>14.33</v>
      </c>
      <c r="D1189">
        <v>-1.1910000000000001</v>
      </c>
      <c r="E1189">
        <v>-4.904E-2</v>
      </c>
      <c r="F1189">
        <v>14.38</v>
      </c>
      <c r="G1189">
        <v>-6.016E-5</v>
      </c>
      <c r="H1189">
        <v>-1.908E-3</v>
      </c>
      <c r="I1189">
        <v>3.6190000000000001E-4</v>
      </c>
      <c r="J1189">
        <v>1.9430000000000001E-3</v>
      </c>
      <c r="K1189">
        <v>14.38</v>
      </c>
    </row>
    <row r="1190" spans="1:11">
      <c r="A1190">
        <v>31306</v>
      </c>
      <c r="B1190" t="s">
        <v>575</v>
      </c>
      <c r="C1190">
        <v>32.869999999999997</v>
      </c>
      <c r="D1190">
        <v>-1.3320000000000001</v>
      </c>
      <c r="E1190">
        <v>-7.331E-2</v>
      </c>
      <c r="F1190">
        <v>32.9</v>
      </c>
      <c r="G1190">
        <v>-1.054E-4</v>
      </c>
      <c r="H1190">
        <v>-2.0799999999999998E-3</v>
      </c>
      <c r="I1190">
        <v>4.7859999999999998E-4</v>
      </c>
      <c r="J1190">
        <v>2.137E-3</v>
      </c>
      <c r="K1190">
        <v>32.9</v>
      </c>
    </row>
    <row r="1191" spans="1:11">
      <c r="A1191">
        <v>31306</v>
      </c>
      <c r="B1191" t="s">
        <v>576</v>
      </c>
      <c r="C1191">
        <v>16.25</v>
      </c>
      <c r="D1191">
        <v>-0.54039999999999999</v>
      </c>
      <c r="E1191">
        <v>-1.4120000000000001E-2</v>
      </c>
      <c r="F1191">
        <v>16.260000000000002</v>
      </c>
      <c r="G1191">
        <v>-3.4590000000000001E-4</v>
      </c>
      <c r="H1191">
        <v>-5.9949999999999999E-4</v>
      </c>
      <c r="I1191">
        <v>-1.8019999999999999E-4</v>
      </c>
      <c r="J1191">
        <v>7.1509999999999998E-4</v>
      </c>
      <c r="K1191">
        <v>16.260000000000002</v>
      </c>
    </row>
    <row r="1192" spans="1:11">
      <c r="A1192">
        <v>31306</v>
      </c>
      <c r="B1192" t="s">
        <v>577</v>
      </c>
      <c r="C1192">
        <v>27</v>
      </c>
      <c r="D1192">
        <v>-1.9490000000000001</v>
      </c>
      <c r="E1192">
        <v>-7.2450000000000001E-2</v>
      </c>
      <c r="F1192">
        <v>27.07</v>
      </c>
      <c r="G1192">
        <v>-1.7479999999999999E-4</v>
      </c>
      <c r="H1192">
        <v>-2.4599999999999999E-3</v>
      </c>
      <c r="I1192">
        <v>5.1550000000000001E-4</v>
      </c>
      <c r="J1192">
        <v>2.519E-3</v>
      </c>
      <c r="K1192">
        <v>27.07</v>
      </c>
    </row>
    <row r="1193" spans="1:11">
      <c r="A1193">
        <v>31306</v>
      </c>
      <c r="B1193" t="s">
        <v>578</v>
      </c>
      <c r="C1193">
        <v>21.77</v>
      </c>
      <c r="D1193">
        <v>-0.31900000000000001</v>
      </c>
      <c r="E1193">
        <v>-1.9630000000000002E-2</v>
      </c>
      <c r="F1193">
        <v>21.77</v>
      </c>
      <c r="G1193">
        <v>-2.8760000000000011E-4</v>
      </c>
      <c r="H1193">
        <v>-3.8640000000000001E-4</v>
      </c>
      <c r="I1193">
        <v>-1.963E-4</v>
      </c>
      <c r="J1193">
        <v>5.2010000000000001E-4</v>
      </c>
      <c r="K1193">
        <v>21.77</v>
      </c>
    </row>
    <row r="1194" spans="1:11">
      <c r="A1194">
        <v>31306</v>
      </c>
      <c r="B1194" t="s">
        <v>579</v>
      </c>
      <c r="C1194">
        <v>22.23</v>
      </c>
      <c r="D1194">
        <v>-2.323</v>
      </c>
      <c r="E1194">
        <v>-6.6839999999999997E-2</v>
      </c>
      <c r="F1194">
        <v>22.35</v>
      </c>
      <c r="G1194">
        <v>-2.4020000000000001E-4</v>
      </c>
      <c r="H1194">
        <v>-2.369E-3</v>
      </c>
      <c r="I1194">
        <v>4.4640000000000001E-4</v>
      </c>
      <c r="J1194">
        <v>2.4229999999999998E-3</v>
      </c>
      <c r="K1194">
        <v>22.35</v>
      </c>
    </row>
    <row r="1195" spans="1:11">
      <c r="A1195">
        <v>31306</v>
      </c>
      <c r="B1195" t="s">
        <v>580</v>
      </c>
      <c r="C1195">
        <v>25.14</v>
      </c>
      <c r="D1195">
        <v>-0.32050000000000001</v>
      </c>
      <c r="E1195">
        <v>-2.366E-2</v>
      </c>
      <c r="F1195">
        <v>25.14</v>
      </c>
      <c r="G1195">
        <v>-2.8560000000000011E-4</v>
      </c>
      <c r="H1195">
        <v>-1.617E-4</v>
      </c>
      <c r="I1195">
        <v>-1.6870000000000001E-4</v>
      </c>
      <c r="J1195">
        <v>3.6900000000000002E-4</v>
      </c>
      <c r="K1195">
        <v>25.14</v>
      </c>
    </row>
    <row r="1196" spans="1:11">
      <c r="A1196">
        <v>31306</v>
      </c>
      <c r="B1196" t="s">
        <v>581</v>
      </c>
      <c r="C1196">
        <v>25.4</v>
      </c>
      <c r="D1196">
        <v>-0.43070000000000003</v>
      </c>
      <c r="E1196">
        <v>-4.972E-2</v>
      </c>
      <c r="F1196">
        <v>25.4</v>
      </c>
      <c r="G1196">
        <v>-2.719E-4</v>
      </c>
      <c r="H1196">
        <v>-7.6679999999999988E-4</v>
      </c>
      <c r="I1196">
        <v>4.8730000000000003E-4</v>
      </c>
      <c r="J1196">
        <v>9.482999999999999E-4</v>
      </c>
      <c r="K1196">
        <v>25.4</v>
      </c>
    </row>
    <row r="1197" spans="1:11">
      <c r="A1197">
        <v>31306</v>
      </c>
      <c r="B1197" t="s">
        <v>582</v>
      </c>
      <c r="C1197">
        <v>22.57</v>
      </c>
      <c r="D1197">
        <v>-5.8470000000000004</v>
      </c>
      <c r="E1197">
        <v>-3.7280000000000001E-2</v>
      </c>
      <c r="F1197">
        <v>23.31</v>
      </c>
      <c r="G1197">
        <v>-8.6620000000000013E-4</v>
      </c>
      <c r="H1197">
        <v>-1.129E-3</v>
      </c>
      <c r="I1197">
        <v>-1.805E-4</v>
      </c>
      <c r="J1197">
        <v>1.4339999999999999E-3</v>
      </c>
      <c r="K1197">
        <v>23.31</v>
      </c>
    </row>
    <row r="1198" spans="1:11">
      <c r="A1198">
        <v>31306</v>
      </c>
      <c r="B1198" t="s">
        <v>583</v>
      </c>
      <c r="C1198">
        <v>19.37</v>
      </c>
      <c r="D1198">
        <v>-0.3049</v>
      </c>
      <c r="E1198">
        <v>-3.8010000000000002E-2</v>
      </c>
      <c r="F1198">
        <v>19.37</v>
      </c>
      <c r="G1198">
        <v>-2.0599999999999999E-4</v>
      </c>
      <c r="H1198">
        <v>-2.1609999999999999E-4</v>
      </c>
      <c r="I1198">
        <v>4.9070000000000006E-4</v>
      </c>
      <c r="J1198">
        <v>5.7439999999999998E-4</v>
      </c>
      <c r="K1198">
        <v>19.37</v>
      </c>
    </row>
    <row r="1199" spans="1:11">
      <c r="A1199">
        <v>31306</v>
      </c>
      <c r="B1199" t="s">
        <v>584</v>
      </c>
      <c r="C1199">
        <v>26.63</v>
      </c>
      <c r="D1199">
        <v>-6.4179999999999993</v>
      </c>
      <c r="E1199">
        <v>-4.8710000000000003E-2</v>
      </c>
      <c r="F1199">
        <v>27.39</v>
      </c>
      <c r="G1199">
        <v>-1.034E-3</v>
      </c>
      <c r="H1199">
        <v>-1.5939999999999999E-3</v>
      </c>
      <c r="I1199">
        <v>-1.649E-4</v>
      </c>
      <c r="J1199">
        <v>1.9070000000000001E-3</v>
      </c>
      <c r="K1199">
        <v>27.39</v>
      </c>
    </row>
    <row r="1200" spans="1:11">
      <c r="A1200">
        <v>31306</v>
      </c>
      <c r="B1200" t="s">
        <v>585</v>
      </c>
      <c r="C1200">
        <v>13.59</v>
      </c>
      <c r="D1200">
        <v>-0.25280000000000002</v>
      </c>
      <c r="E1200">
        <v>-2.657E-2</v>
      </c>
      <c r="F1200">
        <v>13.59</v>
      </c>
      <c r="G1200">
        <v>-1.9440000000000001E-4</v>
      </c>
      <c r="H1200">
        <v>4.1430000000000001E-5</v>
      </c>
      <c r="I1200">
        <v>4.2250000000000002E-4</v>
      </c>
      <c r="J1200">
        <v>4.6690000000000002E-4</v>
      </c>
      <c r="K1200">
        <v>13.59</v>
      </c>
    </row>
    <row r="1201" spans="1:11">
      <c r="A1201">
        <v>31306</v>
      </c>
      <c r="B1201" t="s">
        <v>586</v>
      </c>
      <c r="C1201">
        <v>29.8</v>
      </c>
      <c r="D1201">
        <v>-6.4529999999999994</v>
      </c>
      <c r="E1201">
        <v>-5.7389999999999997E-2</v>
      </c>
      <c r="F1201">
        <v>30.49</v>
      </c>
      <c r="G1201">
        <v>-1.0610000000000001E-3</v>
      </c>
      <c r="H1201">
        <v>-1.9220000000000001E-3</v>
      </c>
      <c r="I1201">
        <v>-1.2630000000000001E-4</v>
      </c>
      <c r="J1201">
        <v>2.199E-3</v>
      </c>
      <c r="K1201">
        <v>30.49</v>
      </c>
    </row>
    <row r="1202" spans="1:11">
      <c r="A1202">
        <v>31306</v>
      </c>
      <c r="B1202" t="s">
        <v>587</v>
      </c>
      <c r="C1202">
        <v>17.25</v>
      </c>
      <c r="D1202">
        <v>-0.33710000000000001</v>
      </c>
      <c r="E1202">
        <v>-1.4030000000000001E-2</v>
      </c>
      <c r="F1202">
        <v>17.25</v>
      </c>
      <c r="G1202">
        <v>-1.3229999999999999E-4</v>
      </c>
      <c r="H1202">
        <v>5.7679999999999993E-4</v>
      </c>
      <c r="I1202">
        <v>9.0820000000000001E-5</v>
      </c>
      <c r="J1202">
        <v>5.9869999999999997E-4</v>
      </c>
      <c r="K1202">
        <v>17.25</v>
      </c>
    </row>
    <row r="1203" spans="1:11">
      <c r="A1203">
        <v>31306</v>
      </c>
      <c r="B1203" t="s">
        <v>588</v>
      </c>
      <c r="C1203">
        <v>28.46</v>
      </c>
      <c r="D1203">
        <v>-3.3940000000000001</v>
      </c>
      <c r="E1203">
        <v>-6.5089999999999995E-2</v>
      </c>
      <c r="F1203">
        <v>28.66</v>
      </c>
      <c r="G1203">
        <v>-6.9539999999999999E-4</v>
      </c>
      <c r="H1203">
        <v>-2.8939999999999999E-3</v>
      </c>
      <c r="I1203">
        <v>1.6660000000000001E-4</v>
      </c>
      <c r="J1203">
        <v>2.9810000000000001E-3</v>
      </c>
      <c r="K1203">
        <v>28.66</v>
      </c>
    </row>
    <row r="1204" spans="1:11">
      <c r="A1204">
        <v>31306</v>
      </c>
      <c r="B1204" t="s">
        <v>589</v>
      </c>
      <c r="C1204">
        <v>17.16</v>
      </c>
      <c r="D1204">
        <v>-1.327</v>
      </c>
      <c r="E1204">
        <v>-3.9389999999999988E-2</v>
      </c>
      <c r="F1204">
        <v>17.22</v>
      </c>
      <c r="G1204">
        <v>-4.1659999999999999E-4</v>
      </c>
      <c r="H1204">
        <v>-2.689E-3</v>
      </c>
      <c r="I1204">
        <v>5.5989999999999998E-5</v>
      </c>
      <c r="J1204">
        <v>2.7209999999999999E-3</v>
      </c>
      <c r="K1204">
        <v>17.22</v>
      </c>
    </row>
    <row r="1205" spans="1:11">
      <c r="A1205">
        <v>31306</v>
      </c>
      <c r="B1205" t="s">
        <v>590</v>
      </c>
      <c r="C1205">
        <v>28.34</v>
      </c>
      <c r="D1205">
        <v>-5.9109999999999996</v>
      </c>
      <c r="E1205">
        <v>-4.1660000000000003E-2</v>
      </c>
      <c r="F1205">
        <v>28.95</v>
      </c>
      <c r="G1205">
        <v>-1.1429999999999999E-3</v>
      </c>
      <c r="H1205">
        <v>3.0590000000000001E-4</v>
      </c>
      <c r="I1205">
        <v>4.5510000000000003E-5</v>
      </c>
      <c r="J1205">
        <v>1.1839999999999999E-3</v>
      </c>
      <c r="K1205">
        <v>28.95</v>
      </c>
    </row>
    <row r="1206" spans="1:11">
      <c r="A1206">
        <v>31306</v>
      </c>
      <c r="B1206" t="s">
        <v>591</v>
      </c>
      <c r="C1206">
        <v>21.98</v>
      </c>
      <c r="D1206">
        <v>-0.40679999999999999</v>
      </c>
      <c r="E1206">
        <v>-1.797E-2</v>
      </c>
      <c r="F1206">
        <v>21.99</v>
      </c>
      <c r="G1206">
        <v>-1.317E-4</v>
      </c>
      <c r="H1206">
        <v>5.8629999999999999E-4</v>
      </c>
      <c r="I1206">
        <v>3.434E-5</v>
      </c>
      <c r="J1206">
        <v>6.0190000000000005E-4</v>
      </c>
      <c r="K1206">
        <v>21.99</v>
      </c>
    </row>
    <row r="1207" spans="1:11">
      <c r="A1207">
        <v>31306</v>
      </c>
      <c r="B1207" t="s">
        <v>592</v>
      </c>
      <c r="C1207">
        <v>24.59</v>
      </c>
      <c r="D1207">
        <v>-3.3519999999999999</v>
      </c>
      <c r="E1207">
        <v>-6.1559999999999997E-2</v>
      </c>
      <c r="F1207">
        <v>24.82</v>
      </c>
      <c r="G1207">
        <v>-6.6419999999999999E-4</v>
      </c>
      <c r="H1207">
        <v>-3.009E-3</v>
      </c>
      <c r="I1207">
        <v>1.7259999999999999E-4</v>
      </c>
      <c r="J1207">
        <v>3.0860000000000002E-3</v>
      </c>
      <c r="K1207">
        <v>24.82</v>
      </c>
    </row>
    <row r="1208" spans="1:11">
      <c r="A1208">
        <v>31306</v>
      </c>
      <c r="B1208" t="s">
        <v>593</v>
      </c>
      <c r="C1208">
        <v>24.17</v>
      </c>
      <c r="D1208">
        <v>-2.169</v>
      </c>
      <c r="E1208">
        <v>-2.5850000000000001E-2</v>
      </c>
      <c r="F1208">
        <v>24.26</v>
      </c>
      <c r="G1208">
        <v>-4.5939999999999989E-4</v>
      </c>
      <c r="H1208">
        <v>5.9139999999999996E-4</v>
      </c>
      <c r="I1208">
        <v>3.3149999999999999E-5</v>
      </c>
      <c r="J1208">
        <v>7.4960000000000001E-4</v>
      </c>
      <c r="K1208">
        <v>24.26</v>
      </c>
    </row>
    <row r="1209" spans="1:11">
      <c r="A1209">
        <v>31306</v>
      </c>
      <c r="B1209" t="s">
        <v>594</v>
      </c>
      <c r="C1209">
        <v>24.68</v>
      </c>
      <c r="D1209">
        <v>-3.1070000000000002</v>
      </c>
      <c r="E1209">
        <v>-7.0660000000000001E-2</v>
      </c>
      <c r="F1209">
        <v>24.87</v>
      </c>
      <c r="G1209">
        <v>-5.1800000000000001E-4</v>
      </c>
      <c r="H1209">
        <v>-3.7209999999999999E-3</v>
      </c>
      <c r="I1209">
        <v>2.2819999999999999E-4</v>
      </c>
      <c r="J1209">
        <v>3.764E-3</v>
      </c>
      <c r="K1209">
        <v>24.87</v>
      </c>
    </row>
    <row r="1210" spans="1:11">
      <c r="A1210">
        <v>31306</v>
      </c>
      <c r="B1210" t="s">
        <v>595</v>
      </c>
      <c r="C1210">
        <v>25.42</v>
      </c>
      <c r="D1210">
        <v>-0.21990000000000001</v>
      </c>
      <c r="E1210">
        <v>-1.5010000000000001E-2</v>
      </c>
      <c r="F1210">
        <v>25.42</v>
      </c>
      <c r="G1210">
        <v>-1.2219999999999999E-4</v>
      </c>
      <c r="H1210">
        <v>1.108E-4</v>
      </c>
      <c r="I1210">
        <v>-4.1280000000000001E-4</v>
      </c>
      <c r="J1210">
        <v>4.4450000000000002E-4</v>
      </c>
      <c r="K1210">
        <v>25.42</v>
      </c>
    </row>
    <row r="1211" spans="1:11">
      <c r="A1211">
        <v>31306</v>
      </c>
      <c r="B1211" t="s">
        <v>596</v>
      </c>
      <c r="C1211">
        <v>18.89</v>
      </c>
      <c r="D1211">
        <v>-1.0640000000000001</v>
      </c>
      <c r="E1211">
        <v>-3.9480000000000001E-2</v>
      </c>
      <c r="F1211">
        <v>18.920000000000002</v>
      </c>
      <c r="G1211">
        <v>-2.519E-4</v>
      </c>
      <c r="H1211">
        <v>-1.964E-4</v>
      </c>
      <c r="I1211">
        <v>4.9569999999999996E-4</v>
      </c>
      <c r="J1211">
        <v>5.8970000000000008E-4</v>
      </c>
      <c r="K1211">
        <v>18.920000000000002</v>
      </c>
    </row>
    <row r="1212" spans="1:11">
      <c r="A1212">
        <v>31306</v>
      </c>
      <c r="B1212" t="s">
        <v>597</v>
      </c>
      <c r="C1212">
        <v>31.68</v>
      </c>
      <c r="D1212">
        <v>-0.2994</v>
      </c>
      <c r="E1212">
        <v>-3.4590000000000003E-2</v>
      </c>
      <c r="F1212">
        <v>31.69</v>
      </c>
      <c r="G1212">
        <v>-1.6640000000000001E-4</v>
      </c>
      <c r="H1212">
        <v>2.474E-4</v>
      </c>
      <c r="I1212">
        <v>4.7309999999999999E-5</v>
      </c>
      <c r="J1212">
        <v>3.0190000000000002E-4</v>
      </c>
      <c r="K1212">
        <v>31.69</v>
      </c>
    </row>
    <row r="1213" spans="1:11">
      <c r="A1213">
        <v>31306</v>
      </c>
      <c r="B1213" t="s">
        <v>598</v>
      </c>
      <c r="C1213">
        <v>22.15</v>
      </c>
      <c r="D1213">
        <v>-0.33040000000000003</v>
      </c>
      <c r="E1213">
        <v>-2.2669999999999999E-2</v>
      </c>
      <c r="F1213">
        <v>22.15</v>
      </c>
      <c r="G1213">
        <v>-1.6469999999999999E-4</v>
      </c>
      <c r="H1213">
        <v>6.5059999999999998E-4</v>
      </c>
      <c r="I1213">
        <v>1.7320000000000001E-4</v>
      </c>
      <c r="J1213">
        <v>6.9309999999999999E-4</v>
      </c>
      <c r="K1213">
        <v>22.15</v>
      </c>
    </row>
    <row r="1214" spans="1:11">
      <c r="A1214">
        <v>31306</v>
      </c>
      <c r="B1214" t="s">
        <v>599</v>
      </c>
      <c r="C1214">
        <v>24.37</v>
      </c>
      <c r="D1214">
        <v>-2.7450000000000001</v>
      </c>
      <c r="E1214">
        <v>-6.794E-2</v>
      </c>
      <c r="F1214">
        <v>24.52</v>
      </c>
      <c r="G1214">
        <v>-4.4749999999999998E-4</v>
      </c>
      <c r="H1214">
        <v>-3.372E-3</v>
      </c>
      <c r="I1214">
        <v>2.2609999999999999E-4</v>
      </c>
      <c r="J1214">
        <v>3.4090000000000001E-3</v>
      </c>
      <c r="K1214">
        <v>24.52</v>
      </c>
    </row>
    <row r="1215" spans="1:11">
      <c r="A1215">
        <v>31306</v>
      </c>
      <c r="B1215" t="s">
        <v>600</v>
      </c>
      <c r="C1215">
        <v>19.440000000000001</v>
      </c>
      <c r="D1215">
        <v>-0.30449999999999999</v>
      </c>
      <c r="E1215">
        <v>-1.434E-2</v>
      </c>
      <c r="F1215">
        <v>19.440000000000001</v>
      </c>
      <c r="G1215">
        <v>-2.8249999999999998E-4</v>
      </c>
      <c r="H1215">
        <v>-4.2349999999999999E-4</v>
      </c>
      <c r="I1215">
        <v>-3.8499999999999998E-4</v>
      </c>
      <c r="J1215">
        <v>6.3829999999999996E-4</v>
      </c>
      <c r="K1215">
        <v>19.440000000000001</v>
      </c>
    </row>
    <row r="1216" spans="1:11">
      <c r="A1216">
        <v>31306</v>
      </c>
      <c r="B1216" t="s">
        <v>601</v>
      </c>
      <c r="C1216">
        <v>24.41</v>
      </c>
      <c r="D1216">
        <v>-1.044</v>
      </c>
      <c r="E1216">
        <v>-5.1479999999999998E-2</v>
      </c>
      <c r="F1216">
        <v>24.43</v>
      </c>
      <c r="G1216">
        <v>-1.3889999999999999E-4</v>
      </c>
      <c r="H1216">
        <v>-1.088E-3</v>
      </c>
      <c r="I1216">
        <v>4.7439999999999998E-4</v>
      </c>
      <c r="J1216">
        <v>1.1950000000000001E-3</v>
      </c>
      <c r="K1216">
        <v>24.43</v>
      </c>
    </row>
    <row r="1217" spans="1:11">
      <c r="A1217">
        <v>31306</v>
      </c>
      <c r="B1217" t="s">
        <v>602</v>
      </c>
      <c r="C1217">
        <v>27.52</v>
      </c>
      <c r="D1217">
        <v>-0.32940000000000003</v>
      </c>
      <c r="E1217">
        <v>-1.9089999999999999E-2</v>
      </c>
      <c r="F1217">
        <v>27.52</v>
      </c>
      <c r="G1217">
        <v>-8.8239999999999995E-5</v>
      </c>
      <c r="H1217">
        <v>6.0250000000000006E-4</v>
      </c>
      <c r="I1217">
        <v>-1.145E-4</v>
      </c>
      <c r="J1217">
        <v>6.196000000000001E-4</v>
      </c>
      <c r="K1217">
        <v>27.52</v>
      </c>
    </row>
    <row r="1218" spans="1:11">
      <c r="A1218">
        <v>31306</v>
      </c>
      <c r="B1218" t="s">
        <v>603</v>
      </c>
      <c r="C1218">
        <v>20.66</v>
      </c>
      <c r="D1218">
        <v>-2.7440000000000002</v>
      </c>
      <c r="E1218">
        <v>-4.777E-2</v>
      </c>
      <c r="F1218">
        <v>20.84</v>
      </c>
      <c r="G1218">
        <v>-6.6239999999999995E-4</v>
      </c>
      <c r="H1218">
        <v>-2.5950000000000001E-3</v>
      </c>
      <c r="I1218">
        <v>5.9509999999999998E-5</v>
      </c>
      <c r="J1218">
        <v>2.679E-3</v>
      </c>
      <c r="K1218">
        <v>20.84</v>
      </c>
    </row>
    <row r="1219" spans="1:11">
      <c r="A1219">
        <v>31306</v>
      </c>
      <c r="B1219" t="s">
        <v>604</v>
      </c>
      <c r="C1219">
        <v>22.99</v>
      </c>
      <c r="D1219">
        <v>-0.2707</v>
      </c>
      <c r="E1219">
        <v>-1.452E-2</v>
      </c>
      <c r="F1219">
        <v>22.99</v>
      </c>
      <c r="G1219">
        <v>-2.587E-4</v>
      </c>
      <c r="H1219">
        <v>-1.7139999999999999E-4</v>
      </c>
      <c r="I1219">
        <v>-3.8020000000000003E-4</v>
      </c>
      <c r="J1219">
        <v>4.9070000000000006E-4</v>
      </c>
      <c r="K1219">
        <v>22.99</v>
      </c>
    </row>
    <row r="1220" spans="1:11">
      <c r="A1220">
        <v>31306</v>
      </c>
      <c r="B1220" t="s">
        <v>605</v>
      </c>
      <c r="C1220">
        <v>20.9</v>
      </c>
      <c r="D1220">
        <v>-1.161</v>
      </c>
      <c r="E1220">
        <v>-5.3650000000000003E-2</v>
      </c>
      <c r="F1220">
        <v>20.94</v>
      </c>
      <c r="G1220">
        <v>-1.462E-4</v>
      </c>
      <c r="H1220">
        <v>-1.438E-3</v>
      </c>
      <c r="I1220">
        <v>4.7939999999999989E-4</v>
      </c>
      <c r="J1220">
        <v>1.523E-3</v>
      </c>
      <c r="K1220">
        <v>20.94</v>
      </c>
    </row>
    <row r="1221" spans="1:11">
      <c r="A1221">
        <v>31306</v>
      </c>
      <c r="B1221" t="s">
        <v>606</v>
      </c>
      <c r="C1221">
        <v>44.58</v>
      </c>
      <c r="D1221">
        <v>-1.508</v>
      </c>
      <c r="E1221">
        <v>-7.9520000000000007E-2</v>
      </c>
      <c r="F1221">
        <v>44.61</v>
      </c>
      <c r="G1221">
        <v>-2.8310000000000011E-4</v>
      </c>
      <c r="H1221">
        <v>-2.503E-3</v>
      </c>
      <c r="I1221">
        <v>2.5290000000000002E-4</v>
      </c>
      <c r="J1221">
        <v>2.5309999999999998E-3</v>
      </c>
      <c r="K1221">
        <v>44.61</v>
      </c>
    </row>
    <row r="1222" spans="1:11">
      <c r="A1222">
        <v>31306</v>
      </c>
      <c r="B1222" t="s">
        <v>607</v>
      </c>
      <c r="C1222">
        <v>-9.3879999999999991E-2</v>
      </c>
      <c r="D1222">
        <v>-3.74</v>
      </c>
      <c r="E1222">
        <v>-5.679E-3</v>
      </c>
      <c r="F1222">
        <v>3.7410000000000001</v>
      </c>
      <c r="G1222">
        <v>-6.0779999999999992E-4</v>
      </c>
      <c r="H1222">
        <v>3.1920000000000001E-6</v>
      </c>
      <c r="I1222">
        <v>-3.718E-5</v>
      </c>
      <c r="J1222">
        <v>6.089E-4</v>
      </c>
      <c r="K1222">
        <v>3.7410000000000001</v>
      </c>
    </row>
    <row r="1223" spans="1:11">
      <c r="A1223">
        <v>31306</v>
      </c>
      <c r="B1223" t="s">
        <v>608</v>
      </c>
      <c r="C1223">
        <v>31.53</v>
      </c>
      <c r="D1223">
        <v>-7.0770000000000008</v>
      </c>
      <c r="E1223">
        <v>-7.7350000000000002E-2</v>
      </c>
      <c r="F1223">
        <v>32.31</v>
      </c>
      <c r="G1223">
        <v>-1.3669999999999999E-3</v>
      </c>
      <c r="H1223">
        <v>-2.8149999999999998E-3</v>
      </c>
      <c r="I1223">
        <v>1.384E-4</v>
      </c>
      <c r="J1223">
        <v>3.1329999999999999E-3</v>
      </c>
      <c r="K1223">
        <v>32.31</v>
      </c>
    </row>
    <row r="1224" spans="1:11">
      <c r="A1224">
        <v>31306</v>
      </c>
      <c r="B1224" t="s">
        <v>609</v>
      </c>
      <c r="C1224">
        <v>20.87</v>
      </c>
      <c r="D1224">
        <v>-0.37130000000000002</v>
      </c>
      <c r="E1224">
        <v>-2.0420000000000001E-2</v>
      </c>
      <c r="F1224">
        <v>20.87</v>
      </c>
      <c r="G1224">
        <v>-1.594E-4</v>
      </c>
      <c r="H1224">
        <v>6.112E-4</v>
      </c>
      <c r="I1224">
        <v>1.125E-4</v>
      </c>
      <c r="J1224">
        <v>6.4159999999999998E-4</v>
      </c>
      <c r="K1224">
        <v>20.87</v>
      </c>
    </row>
    <row r="1225" spans="1:11">
      <c r="A1225">
        <v>31306</v>
      </c>
      <c r="B1225" t="s">
        <v>610</v>
      </c>
      <c r="C1225">
        <v>27.27</v>
      </c>
      <c r="D1225">
        <v>-3.105</v>
      </c>
      <c r="E1225">
        <v>-7.9460000000000003E-2</v>
      </c>
      <c r="F1225">
        <v>27.45</v>
      </c>
      <c r="G1225">
        <v>-4.4890000000000002E-4</v>
      </c>
      <c r="H1225">
        <v>-4.0340000000000003E-3</v>
      </c>
      <c r="I1225">
        <v>2.7320000000000003E-4</v>
      </c>
      <c r="J1225">
        <v>4.0679999999999996E-3</v>
      </c>
      <c r="K1225">
        <v>27.45</v>
      </c>
    </row>
    <row r="1226" spans="1:11">
      <c r="A1226">
        <v>31306</v>
      </c>
      <c r="B1226" t="s">
        <v>611</v>
      </c>
      <c r="C1226">
        <v>22.99</v>
      </c>
      <c r="D1226">
        <v>-2.0699999999999998</v>
      </c>
      <c r="E1226">
        <v>-5.9720000000000002E-2</v>
      </c>
      <c r="F1226">
        <v>23.08</v>
      </c>
      <c r="G1226">
        <v>-3.658E-4</v>
      </c>
      <c r="H1226">
        <v>-1.776E-3</v>
      </c>
      <c r="I1226">
        <v>5.5670000000000003E-4</v>
      </c>
      <c r="J1226">
        <v>1.897E-3</v>
      </c>
      <c r="K1226">
        <v>23.08</v>
      </c>
    </row>
    <row r="1227" spans="1:11">
      <c r="A1227">
        <v>31306</v>
      </c>
      <c r="B1227" t="s">
        <v>612</v>
      </c>
      <c r="C1227">
        <v>21.02</v>
      </c>
      <c r="D1227">
        <v>-0.42370000000000002</v>
      </c>
      <c r="E1227">
        <v>-1.384E-2</v>
      </c>
      <c r="F1227">
        <v>21.02</v>
      </c>
      <c r="G1227">
        <v>-2.3479999999999999E-4</v>
      </c>
      <c r="H1227">
        <v>-1.4190000000000001E-4</v>
      </c>
      <c r="I1227">
        <v>-4.0499999999999998E-4</v>
      </c>
      <c r="J1227">
        <v>4.8919999999999996E-4</v>
      </c>
      <c r="K1227">
        <v>21.02</v>
      </c>
    </row>
    <row r="1228" spans="1:11">
      <c r="A1228">
        <v>31306</v>
      </c>
      <c r="B1228" t="s">
        <v>613</v>
      </c>
      <c r="C1228">
        <v>41.75</v>
      </c>
      <c r="D1228">
        <v>-1.577</v>
      </c>
      <c r="E1228">
        <v>-5.4089999999999999E-2</v>
      </c>
      <c r="F1228">
        <v>41.78</v>
      </c>
      <c r="G1228">
        <v>-5.0489999999999997E-4</v>
      </c>
      <c r="H1228">
        <v>-1.751E-3</v>
      </c>
      <c r="I1228">
        <v>-2.0039999999999999E-4</v>
      </c>
      <c r="J1228">
        <v>1.833E-3</v>
      </c>
      <c r="K1228">
        <v>41.78</v>
      </c>
    </row>
    <row r="1229" spans="1:11">
      <c r="A1229">
        <v>31306</v>
      </c>
      <c r="B1229" t="s">
        <v>614</v>
      </c>
      <c r="C1229">
        <v>8.7530000000000001</v>
      </c>
      <c r="D1229">
        <v>-0.18390000000000001</v>
      </c>
      <c r="E1229">
        <v>-2.427E-2</v>
      </c>
      <c r="F1229">
        <v>8.7550000000000008</v>
      </c>
      <c r="G1229">
        <v>-3.021E-5</v>
      </c>
      <c r="H1229">
        <v>-3.3809999999999998E-4</v>
      </c>
      <c r="I1229">
        <v>3.235E-4</v>
      </c>
      <c r="J1229">
        <v>4.6890000000000001E-4</v>
      </c>
      <c r="K1229">
        <v>8.7550000000000008</v>
      </c>
    </row>
    <row r="1230" spans="1:11">
      <c r="A1230">
        <v>31306</v>
      </c>
      <c r="B1230" t="s">
        <v>615</v>
      </c>
      <c r="C1230">
        <v>24.56</v>
      </c>
      <c r="D1230">
        <v>-0.37080000000000002</v>
      </c>
      <c r="E1230">
        <v>-1.908E-2</v>
      </c>
      <c r="F1230">
        <v>24.56</v>
      </c>
      <c r="G1230">
        <v>-1E-4</v>
      </c>
      <c r="H1230">
        <v>5.6179999999999999E-4</v>
      </c>
      <c r="I1230">
        <v>-5.9570000000000001E-5</v>
      </c>
      <c r="J1230">
        <v>5.7379999999999996E-4</v>
      </c>
      <c r="K1230">
        <v>24.56</v>
      </c>
    </row>
    <row r="1231" spans="1:11">
      <c r="A1231">
        <v>31306</v>
      </c>
      <c r="B1231" t="s">
        <v>616</v>
      </c>
      <c r="C1231">
        <v>21.89</v>
      </c>
      <c r="D1231">
        <v>-3.1040000000000001</v>
      </c>
      <c r="E1231">
        <v>-4.8829999999999998E-2</v>
      </c>
      <c r="F1231">
        <v>22.11</v>
      </c>
      <c r="G1231">
        <v>-7.894E-4</v>
      </c>
      <c r="H1231">
        <v>-2.7720000000000002E-3</v>
      </c>
      <c r="I1231">
        <v>3.6409999999999999E-5</v>
      </c>
      <c r="J1231">
        <v>2.882E-3</v>
      </c>
      <c r="K1231">
        <v>22.11</v>
      </c>
    </row>
    <row r="1232" spans="1:11">
      <c r="A1232">
        <v>31306</v>
      </c>
      <c r="B1232" t="s">
        <v>617</v>
      </c>
      <c r="C1232">
        <v>19.48</v>
      </c>
      <c r="D1232">
        <v>-0.54210000000000003</v>
      </c>
      <c r="E1232">
        <v>-4.4660000000000012E-2</v>
      </c>
      <c r="F1232">
        <v>19.489999999999998</v>
      </c>
      <c r="G1232">
        <v>-1.1010000000000001E-4</v>
      </c>
      <c r="H1232">
        <v>-7.2999999999999996E-4</v>
      </c>
      <c r="I1232">
        <v>4.7330000000000012E-4</v>
      </c>
      <c r="J1232">
        <v>8.7699999999999996E-4</v>
      </c>
      <c r="K1232">
        <v>19.489999999999998</v>
      </c>
    </row>
    <row r="1233" spans="1:11">
      <c r="A1233">
        <v>31306</v>
      </c>
      <c r="B1233" t="s">
        <v>618</v>
      </c>
      <c r="C1233">
        <v>24</v>
      </c>
      <c r="D1233">
        <v>-2.1120000000000001</v>
      </c>
      <c r="E1233">
        <v>-3.117E-2</v>
      </c>
      <c r="F1233">
        <v>24.09</v>
      </c>
      <c r="G1233">
        <v>-5.0929999999999997E-4</v>
      </c>
      <c r="H1233">
        <v>-1.2999999999999999E-3</v>
      </c>
      <c r="I1233">
        <v>-3.145E-4</v>
      </c>
      <c r="J1233">
        <v>1.431E-3</v>
      </c>
      <c r="K1233">
        <v>24.09</v>
      </c>
    </row>
    <row r="1234" spans="1:11">
      <c r="A1234">
        <v>31306</v>
      </c>
      <c r="B1234" t="s">
        <v>619</v>
      </c>
      <c r="C1234">
        <v>30.76</v>
      </c>
      <c r="D1234">
        <v>-0.4607</v>
      </c>
      <c r="E1234">
        <v>-4.2250000000000003E-2</v>
      </c>
      <c r="F1234">
        <v>30.76</v>
      </c>
      <c r="G1234">
        <v>-3.0939999999999999E-4</v>
      </c>
      <c r="H1234">
        <v>-2.2890000000000001E-4</v>
      </c>
      <c r="I1234">
        <v>2.418E-4</v>
      </c>
      <c r="J1234">
        <v>4.5449999999999999E-4</v>
      </c>
      <c r="K1234">
        <v>30.76</v>
      </c>
    </row>
    <row r="1235" spans="1:11">
      <c r="A1235">
        <v>31306</v>
      </c>
      <c r="B1235" t="s">
        <v>620</v>
      </c>
      <c r="C1235">
        <v>3.2530000000000001</v>
      </c>
      <c r="D1235">
        <v>-5.7110000000000001E-2</v>
      </c>
      <c r="E1235">
        <v>-1.684E-3</v>
      </c>
      <c r="F1235">
        <v>3.254</v>
      </c>
      <c r="G1235">
        <v>3.9380000000000002E-6</v>
      </c>
      <c r="H1235">
        <v>6.1580000000000003E-5</v>
      </c>
      <c r="I1235">
        <v>-4.9969999999999998E-5</v>
      </c>
      <c r="J1235">
        <v>7.9400000000000006E-5</v>
      </c>
      <c r="K1235">
        <v>3.254</v>
      </c>
    </row>
    <row r="1236" spans="1:11">
      <c r="A1236">
        <v>31306</v>
      </c>
      <c r="B1236" t="s">
        <v>621</v>
      </c>
      <c r="C1236">
        <v>37.33</v>
      </c>
      <c r="D1236">
        <v>-0.45960000000000001</v>
      </c>
      <c r="E1236">
        <v>-4.5809999999999997E-2</v>
      </c>
      <c r="F1236">
        <v>37.33</v>
      </c>
      <c r="G1236">
        <v>-1.08E-4</v>
      </c>
      <c r="H1236">
        <v>-7.5120000000000004E-4</v>
      </c>
      <c r="I1236">
        <v>-1.0340000000000001E-4</v>
      </c>
      <c r="J1236">
        <v>7.6590000000000002E-4</v>
      </c>
      <c r="K1236">
        <v>37.33</v>
      </c>
    </row>
    <row r="1237" spans="1:11">
      <c r="A1237">
        <v>31306</v>
      </c>
      <c r="B1237" t="s">
        <v>622</v>
      </c>
      <c r="C1237">
        <v>1.21</v>
      </c>
      <c r="D1237">
        <v>-5.7420000000000013E-2</v>
      </c>
      <c r="E1237">
        <v>-2.3760000000000001E-3</v>
      </c>
      <c r="F1237">
        <v>1.2110000000000001</v>
      </c>
      <c r="G1237">
        <v>-3.697E-5</v>
      </c>
      <c r="H1237">
        <v>9.5929999999999998E-5</v>
      </c>
      <c r="I1237">
        <v>5.3850000000000001E-5</v>
      </c>
      <c r="J1237">
        <v>1.161E-4</v>
      </c>
      <c r="K1237">
        <v>1.2110000000000001</v>
      </c>
    </row>
    <row r="1238" spans="1:11">
      <c r="A1238">
        <v>31306</v>
      </c>
      <c r="B1238" t="s">
        <v>623</v>
      </c>
      <c r="C1238">
        <v>18.079999999999998</v>
      </c>
      <c r="D1238">
        <v>-2.1709999999999998</v>
      </c>
      <c r="E1238">
        <v>-3.1320000000000001E-2</v>
      </c>
      <c r="F1238">
        <v>18.21</v>
      </c>
      <c r="G1238">
        <v>-6.7270000000000003E-4</v>
      </c>
      <c r="H1238">
        <v>-4.6240000000000002E-4</v>
      </c>
      <c r="I1238">
        <v>2.061E-4</v>
      </c>
      <c r="J1238">
        <v>8.4190000000000003E-4</v>
      </c>
      <c r="K1238">
        <v>18.21</v>
      </c>
    </row>
    <row r="1239" spans="1:11">
      <c r="A1239">
        <v>31306</v>
      </c>
      <c r="B1239" t="s">
        <v>624</v>
      </c>
      <c r="C1239">
        <v>31.74</v>
      </c>
      <c r="D1239">
        <v>-1.1379999999999999</v>
      </c>
      <c r="E1239">
        <v>-4.6960000000000002E-2</v>
      </c>
      <c r="F1239">
        <v>31.76</v>
      </c>
      <c r="G1239">
        <v>-6.0170000000000002E-5</v>
      </c>
      <c r="H1239">
        <v>-1.4350000000000001E-3</v>
      </c>
      <c r="I1239">
        <v>-4.3439999999999997E-5</v>
      </c>
      <c r="J1239">
        <v>1.4369999999999999E-3</v>
      </c>
      <c r="K1239">
        <v>31.76</v>
      </c>
    </row>
    <row r="1240" spans="1:11">
      <c r="A1240">
        <v>31306</v>
      </c>
      <c r="B1240" t="s">
        <v>625</v>
      </c>
      <c r="C1240">
        <v>24.9</v>
      </c>
      <c r="D1240">
        <v>-2.8170000000000002</v>
      </c>
      <c r="E1240">
        <v>-5.0729999999999997E-2</v>
      </c>
      <c r="F1240">
        <v>25.06</v>
      </c>
      <c r="G1240">
        <v>-7.0549999999999996E-4</v>
      </c>
      <c r="H1240">
        <v>-2.627E-3</v>
      </c>
      <c r="I1240">
        <v>2.3600000000000001E-5</v>
      </c>
      <c r="J1240">
        <v>2.7200000000000002E-3</v>
      </c>
      <c r="K1240">
        <v>25.06</v>
      </c>
    </row>
    <row r="1241" spans="1:11">
      <c r="A1241">
        <v>31306</v>
      </c>
      <c r="B1241" t="s">
        <v>626</v>
      </c>
      <c r="C1241">
        <v>25.05</v>
      </c>
      <c r="D1241">
        <v>-0.59130000000000005</v>
      </c>
      <c r="E1241">
        <v>-2.0789999999999999E-2</v>
      </c>
      <c r="F1241">
        <v>25.06</v>
      </c>
      <c r="G1241">
        <v>-1.5100000000000001E-4</v>
      </c>
      <c r="H1241">
        <v>3.1349999999999998E-4</v>
      </c>
      <c r="I1241">
        <v>-5.8860000000000002E-5</v>
      </c>
      <c r="J1241">
        <v>3.5290000000000001E-4</v>
      </c>
      <c r="K1241">
        <v>25.06</v>
      </c>
    </row>
    <row r="1242" spans="1:11">
      <c r="A1242">
        <v>31306</v>
      </c>
      <c r="B1242" t="s">
        <v>627</v>
      </c>
      <c r="C1242">
        <v>37.28</v>
      </c>
      <c r="D1242">
        <v>-5.3390000000000004</v>
      </c>
      <c r="E1242">
        <v>-9.4520000000000007E-2</v>
      </c>
      <c r="F1242">
        <v>37.659999999999997</v>
      </c>
      <c r="G1242">
        <v>-1.029E-3</v>
      </c>
      <c r="H1242">
        <v>-2.9729999999999999E-3</v>
      </c>
      <c r="I1242">
        <v>2.8689999999999998E-4</v>
      </c>
      <c r="J1242">
        <v>3.1589999999999999E-3</v>
      </c>
      <c r="K1242">
        <v>37.659999999999997</v>
      </c>
    </row>
    <row r="1243" spans="1:11">
      <c r="A1243">
        <v>31306</v>
      </c>
      <c r="B1243" t="s">
        <v>628</v>
      </c>
      <c r="C1243">
        <v>0.6</v>
      </c>
      <c r="D1243">
        <v>-2.0979999999999999E-2</v>
      </c>
      <c r="E1243">
        <v>6.457E-5</v>
      </c>
      <c r="F1243">
        <v>0.60029999999999994</v>
      </c>
      <c r="G1243">
        <v>-4.3640000000000002E-5</v>
      </c>
      <c r="H1243">
        <v>-6.3629999999999999E-5</v>
      </c>
      <c r="I1243">
        <v>-2.5910000000000001E-5</v>
      </c>
      <c r="J1243">
        <v>8.14E-5</v>
      </c>
      <c r="K1243">
        <v>0.60029999999999994</v>
      </c>
    </row>
    <row r="1244" spans="1:11">
      <c r="A1244">
        <v>31306</v>
      </c>
      <c r="B1244" t="s">
        <v>629</v>
      </c>
      <c r="C1244">
        <v>30.61</v>
      </c>
      <c r="D1244">
        <v>-5.3370000000000006</v>
      </c>
      <c r="E1244">
        <v>-5.6759999999999998E-2</v>
      </c>
      <c r="F1244">
        <v>31.07</v>
      </c>
      <c r="G1244">
        <v>-1.0870000000000001E-3</v>
      </c>
      <c r="H1244">
        <v>-1.983E-3</v>
      </c>
      <c r="I1244">
        <v>-3.2240000000000003E-5</v>
      </c>
      <c r="J1244">
        <v>2.2620000000000001E-3</v>
      </c>
      <c r="K1244">
        <v>31.07</v>
      </c>
    </row>
    <row r="1245" spans="1:11">
      <c r="A1245">
        <v>31306</v>
      </c>
      <c r="B1245" t="s">
        <v>630</v>
      </c>
      <c r="C1245">
        <v>1.905</v>
      </c>
      <c r="D1245">
        <v>-2.145E-2</v>
      </c>
      <c r="E1245">
        <v>-5.3420000000000004E-3</v>
      </c>
      <c r="F1245">
        <v>1.905</v>
      </c>
      <c r="G1245">
        <v>2.107E-5</v>
      </c>
      <c r="H1245">
        <v>-2.421E-4</v>
      </c>
      <c r="I1245">
        <v>4.2009999999999999E-5</v>
      </c>
      <c r="J1245">
        <v>2.4659999999999998E-4</v>
      </c>
      <c r="K1245">
        <v>1.905</v>
      </c>
    </row>
    <row r="1246" spans="1:11">
      <c r="A1246">
        <v>31306</v>
      </c>
      <c r="B1246" t="s">
        <v>631</v>
      </c>
      <c r="C1246">
        <v>31.74</v>
      </c>
      <c r="D1246">
        <v>-1.1379999999999999</v>
      </c>
      <c r="E1246">
        <v>-4.6960000000000002E-2</v>
      </c>
      <c r="F1246">
        <v>31.76</v>
      </c>
      <c r="G1246">
        <v>-6.0170000000000002E-5</v>
      </c>
      <c r="H1246">
        <v>-1.4350000000000001E-3</v>
      </c>
      <c r="I1246">
        <v>-4.3439999999999997E-5</v>
      </c>
      <c r="J1246">
        <v>1.4369999999999999E-3</v>
      </c>
      <c r="K1246">
        <v>31.76</v>
      </c>
    </row>
    <row r="1247" spans="1:11">
      <c r="A1247">
        <v>31306</v>
      </c>
      <c r="B1247" t="s">
        <v>632</v>
      </c>
      <c r="C1247">
        <v>18.079999999999998</v>
      </c>
      <c r="D1247">
        <v>-2.1709999999999998</v>
      </c>
      <c r="E1247">
        <v>-3.1320000000000001E-2</v>
      </c>
      <c r="F1247">
        <v>18.21</v>
      </c>
      <c r="G1247">
        <v>-6.7270000000000003E-4</v>
      </c>
      <c r="H1247">
        <v>-4.6240000000000002E-4</v>
      </c>
      <c r="I1247">
        <v>2.061E-4</v>
      </c>
      <c r="J1247">
        <v>8.4190000000000003E-4</v>
      </c>
      <c r="K1247">
        <v>18.21</v>
      </c>
    </row>
    <row r="1248" spans="1:11">
      <c r="A1248">
        <v>31306</v>
      </c>
      <c r="B1248" t="s">
        <v>633</v>
      </c>
      <c r="C1248">
        <v>33.46</v>
      </c>
      <c r="D1248">
        <v>-0.33150000000000002</v>
      </c>
      <c r="E1248">
        <v>-3.8760000000000003E-2</v>
      </c>
      <c r="F1248">
        <v>33.46</v>
      </c>
      <c r="G1248">
        <v>-1.8340000000000001E-4</v>
      </c>
      <c r="H1248">
        <v>1.5440000000000001E-5</v>
      </c>
      <c r="I1248">
        <v>5.2649999999999999E-5</v>
      </c>
      <c r="J1248">
        <v>1.9139999999999999E-4</v>
      </c>
      <c r="K1248">
        <v>33.46</v>
      </c>
    </row>
    <row r="1249" spans="1:11">
      <c r="A1249">
        <v>31306</v>
      </c>
      <c r="B1249" t="s">
        <v>634</v>
      </c>
      <c r="C1249">
        <v>34.04</v>
      </c>
      <c r="D1249">
        <v>-5.9579999999999993</v>
      </c>
      <c r="E1249">
        <v>-8.5139999999999993E-2</v>
      </c>
      <c r="F1249">
        <v>34.56</v>
      </c>
      <c r="G1249">
        <v>-1.194E-3</v>
      </c>
      <c r="H1249">
        <v>-2.8779999999999999E-3</v>
      </c>
      <c r="I1249">
        <v>2.1350000000000001E-4</v>
      </c>
      <c r="J1249">
        <v>3.1229999999999999E-3</v>
      </c>
      <c r="K1249">
        <v>34.56</v>
      </c>
    </row>
    <row r="1250" spans="1:11">
      <c r="A1250">
        <v>31306</v>
      </c>
      <c r="B1250" t="s">
        <v>635</v>
      </c>
      <c r="C1250">
        <v>0.12559999999999999</v>
      </c>
      <c r="D1250">
        <v>-9.5910000000000006E-4</v>
      </c>
      <c r="E1250">
        <v>4.5670000000000002E-5</v>
      </c>
      <c r="F1250">
        <v>0.12559999999999999</v>
      </c>
      <c r="G1250">
        <v>-7.7779999999999999E-8</v>
      </c>
      <c r="H1250">
        <v>-4.0570000000000003E-6</v>
      </c>
      <c r="I1250">
        <v>7.5429999999999996E-6</v>
      </c>
      <c r="J1250">
        <v>8.5660000000000007E-6</v>
      </c>
      <c r="K1250">
        <v>0.12559999999999999</v>
      </c>
    </row>
    <row r="1251" spans="1:11">
      <c r="A1251">
        <v>31306</v>
      </c>
      <c r="B1251" t="s">
        <v>636</v>
      </c>
      <c r="C1251">
        <v>28.08</v>
      </c>
      <c r="D1251">
        <v>-0.21870000000000001</v>
      </c>
      <c r="E1251">
        <v>-1.5810000000000001E-2</v>
      </c>
      <c r="F1251">
        <v>28.08</v>
      </c>
      <c r="G1251">
        <v>-1.159E-4</v>
      </c>
      <c r="H1251">
        <v>3.1540000000000002E-4</v>
      </c>
      <c r="I1251">
        <v>-3.7090000000000002E-4</v>
      </c>
      <c r="J1251">
        <v>5.0049999999999997E-4</v>
      </c>
      <c r="K1251">
        <v>28.08</v>
      </c>
    </row>
    <row r="1252" spans="1:11">
      <c r="A1252">
        <v>31306</v>
      </c>
      <c r="B1252" t="s">
        <v>637</v>
      </c>
      <c r="C1252">
        <v>24.29</v>
      </c>
      <c r="D1252">
        <v>-1.84</v>
      </c>
      <c r="E1252">
        <v>-6.5029999999999991E-2</v>
      </c>
      <c r="F1252">
        <v>24.36</v>
      </c>
      <c r="G1252">
        <v>-2.6160000000000002E-4</v>
      </c>
      <c r="H1252">
        <v>-1.9589999999999998E-3</v>
      </c>
      <c r="I1252">
        <v>5.7110000000000006E-4</v>
      </c>
      <c r="J1252">
        <v>2.0579999999999999E-3</v>
      </c>
      <c r="K1252">
        <v>24.36</v>
      </c>
    </row>
    <row r="1253" spans="1:11">
      <c r="A1253">
        <v>31306</v>
      </c>
      <c r="B1253" t="s">
        <v>638</v>
      </c>
      <c r="C1253">
        <v>29.04</v>
      </c>
      <c r="D1253">
        <v>-0.2198</v>
      </c>
      <c r="E1253">
        <v>-1.6789999999999999E-2</v>
      </c>
      <c r="F1253">
        <v>29.04</v>
      </c>
      <c r="G1253">
        <v>-1.1459999999999999E-4</v>
      </c>
      <c r="H1253">
        <v>3.9960000000000012E-4</v>
      </c>
      <c r="I1253">
        <v>-3.3310000000000002E-4</v>
      </c>
      <c r="J1253">
        <v>5.327000000000001E-4</v>
      </c>
      <c r="K1253">
        <v>29.04</v>
      </c>
    </row>
    <row r="1254" spans="1:11">
      <c r="A1254">
        <v>31306</v>
      </c>
      <c r="B1254" t="s">
        <v>639</v>
      </c>
      <c r="C1254">
        <v>25.32</v>
      </c>
      <c r="D1254">
        <v>-2.3239999999999998</v>
      </c>
      <c r="E1254">
        <v>-7.1789999999999993E-2</v>
      </c>
      <c r="F1254">
        <v>25.43</v>
      </c>
      <c r="G1254">
        <v>-3.1139999999999998E-4</v>
      </c>
      <c r="H1254">
        <v>-2.5660000000000001E-3</v>
      </c>
      <c r="I1254">
        <v>5.6599999999999999E-4</v>
      </c>
      <c r="J1254">
        <v>2.6459999999999999E-3</v>
      </c>
      <c r="K1254">
        <v>25.43</v>
      </c>
    </row>
    <row r="1255" spans="1:11">
      <c r="A1255">
        <v>31306</v>
      </c>
      <c r="B1255" t="s">
        <v>640</v>
      </c>
      <c r="C1255">
        <v>27.4</v>
      </c>
      <c r="D1255">
        <v>-0.39810000000000001</v>
      </c>
      <c r="E1255">
        <v>-1.8790000000000001E-2</v>
      </c>
      <c r="F1255">
        <v>27.4</v>
      </c>
      <c r="G1255">
        <v>-1.032E-4</v>
      </c>
      <c r="H1255">
        <v>6.0130000000000003E-4</v>
      </c>
      <c r="I1255">
        <v>-1.292E-4</v>
      </c>
      <c r="J1255">
        <v>6.2360000000000009E-4</v>
      </c>
      <c r="K1255">
        <v>27.4</v>
      </c>
    </row>
    <row r="1256" spans="1:11">
      <c r="A1256">
        <v>31306</v>
      </c>
      <c r="B1256" t="s">
        <v>641</v>
      </c>
      <c r="C1256">
        <v>20.82</v>
      </c>
      <c r="D1256">
        <v>-2.9489999999999998</v>
      </c>
      <c r="E1256">
        <v>-4.8829999999999998E-2</v>
      </c>
      <c r="F1256">
        <v>21.03</v>
      </c>
      <c r="G1256">
        <v>-6.9660000000000002E-4</v>
      </c>
      <c r="H1256">
        <v>-2.5969999999999999E-3</v>
      </c>
      <c r="I1256">
        <v>8.0119999999999999E-5</v>
      </c>
      <c r="J1256">
        <v>2.6900000000000001E-3</v>
      </c>
      <c r="K1256">
        <v>21.03</v>
      </c>
    </row>
    <row r="1257" spans="1:11">
      <c r="A1257">
        <v>31306</v>
      </c>
      <c r="B1257" t="s">
        <v>642</v>
      </c>
      <c r="C1257">
        <v>40.78</v>
      </c>
      <c r="D1257">
        <v>-0.40200000000000002</v>
      </c>
      <c r="E1257">
        <v>-4.5809999999999997E-2</v>
      </c>
      <c r="F1257">
        <v>40.79</v>
      </c>
      <c r="G1257">
        <v>-1.5410000000000001E-4</v>
      </c>
      <c r="H1257">
        <v>-5.0239999999999996E-4</v>
      </c>
      <c r="I1257">
        <v>-1.3190000000000001E-4</v>
      </c>
      <c r="J1257">
        <v>5.4179999999999994E-4</v>
      </c>
      <c r="K1257">
        <v>40.79</v>
      </c>
    </row>
    <row r="1258" spans="1:11">
      <c r="A1258">
        <v>31306</v>
      </c>
      <c r="B1258" t="s">
        <v>643</v>
      </c>
      <c r="C1258">
        <v>2.9079999999999999</v>
      </c>
      <c r="D1258">
        <v>-3.0419999999999998</v>
      </c>
      <c r="E1258">
        <v>-2.265E-2</v>
      </c>
      <c r="F1258">
        <v>4.2080000000000002</v>
      </c>
      <c r="G1258">
        <v>-4.7770000000000001E-4</v>
      </c>
      <c r="H1258">
        <v>-9.3019999999999995E-4</v>
      </c>
      <c r="I1258">
        <v>8.9519999999999997E-5</v>
      </c>
      <c r="J1258">
        <v>1.049E-3</v>
      </c>
      <c r="K1258">
        <v>4.2080000000000002</v>
      </c>
    </row>
    <row r="1259" spans="1:11">
      <c r="A1259">
        <v>31306</v>
      </c>
      <c r="B1259" t="s">
        <v>644</v>
      </c>
      <c r="C1259">
        <v>40.24</v>
      </c>
      <c r="D1259">
        <v>-0.4027</v>
      </c>
      <c r="E1259">
        <v>-4.3720000000000002E-2</v>
      </c>
      <c r="F1259">
        <v>40.24</v>
      </c>
      <c r="G1259">
        <v>-1.9699999999999999E-4</v>
      </c>
      <c r="H1259">
        <v>-3.9159999999999998E-4</v>
      </c>
      <c r="I1259">
        <v>-1.617E-4</v>
      </c>
      <c r="J1259">
        <v>4.6729999999999997E-4</v>
      </c>
      <c r="K1259">
        <v>40.24</v>
      </c>
    </row>
    <row r="1260" spans="1:11">
      <c r="A1260">
        <v>31306</v>
      </c>
      <c r="B1260" t="s">
        <v>645</v>
      </c>
      <c r="C1260">
        <v>0.31869999999999998</v>
      </c>
      <c r="D1260">
        <v>-3.056</v>
      </c>
      <c r="E1260">
        <v>-7.7569999999999991E-3</v>
      </c>
      <c r="F1260">
        <v>3.0720000000000001</v>
      </c>
      <c r="G1260">
        <v>-4.9489999999999994E-4</v>
      </c>
      <c r="H1260">
        <v>-1.4750000000000001E-4</v>
      </c>
      <c r="I1260">
        <v>-5.3139999999999986E-6</v>
      </c>
      <c r="J1260">
        <v>5.1639999999999998E-4</v>
      </c>
      <c r="K1260">
        <v>3.0720000000000001</v>
      </c>
    </row>
    <row r="1261" spans="1:11">
      <c r="A1261">
        <v>31306</v>
      </c>
      <c r="B1261" t="s">
        <v>646</v>
      </c>
      <c r="C1261">
        <v>36.65</v>
      </c>
      <c r="D1261">
        <v>-0.43009999999999998</v>
      </c>
      <c r="E1261">
        <v>-3.3399999999999999E-2</v>
      </c>
      <c r="F1261">
        <v>36.65</v>
      </c>
      <c r="G1261">
        <v>-2.7940000000000002E-4</v>
      </c>
      <c r="H1261">
        <v>-1.4009999999999999E-4</v>
      </c>
      <c r="I1261">
        <v>-2.8640000000000002E-4</v>
      </c>
      <c r="J1261">
        <v>4.239E-4</v>
      </c>
      <c r="K1261">
        <v>36.65</v>
      </c>
    </row>
    <row r="1262" spans="1:11">
      <c r="A1262">
        <v>31306</v>
      </c>
      <c r="B1262" t="s">
        <v>647</v>
      </c>
      <c r="C1262">
        <v>14.33</v>
      </c>
      <c r="D1262">
        <v>-1.1910000000000001</v>
      </c>
      <c r="E1262">
        <v>-4.904E-2</v>
      </c>
      <c r="F1262">
        <v>14.38</v>
      </c>
      <c r="G1262">
        <v>-6.016E-5</v>
      </c>
      <c r="H1262">
        <v>-1.908E-3</v>
      </c>
      <c r="I1262">
        <v>3.6190000000000001E-4</v>
      </c>
      <c r="J1262">
        <v>1.9430000000000001E-3</v>
      </c>
      <c r="K1262">
        <v>14.38</v>
      </c>
    </row>
    <row r="1263" spans="1:11">
      <c r="A1263">
        <v>31306</v>
      </c>
      <c r="B1263" t="s">
        <v>648</v>
      </c>
      <c r="C1263">
        <v>32.869999999999997</v>
      </c>
      <c r="D1263">
        <v>-1.3320000000000001</v>
      </c>
      <c r="E1263">
        <v>-7.331E-2</v>
      </c>
      <c r="F1263">
        <v>32.9</v>
      </c>
      <c r="G1263">
        <v>-1.054E-4</v>
      </c>
      <c r="H1263">
        <v>-2.0799999999999998E-3</v>
      </c>
      <c r="I1263">
        <v>4.7859999999999998E-4</v>
      </c>
      <c r="J1263">
        <v>2.137E-3</v>
      </c>
      <c r="K1263">
        <v>32.9</v>
      </c>
    </row>
    <row r="1264" spans="1:11">
      <c r="A1264">
        <v>31306</v>
      </c>
      <c r="B1264" t="s">
        <v>649</v>
      </c>
      <c r="C1264">
        <v>16.25</v>
      </c>
      <c r="D1264">
        <v>-0.54039999999999999</v>
      </c>
      <c r="E1264">
        <v>-1.4120000000000001E-2</v>
      </c>
      <c r="F1264">
        <v>16.260000000000002</v>
      </c>
      <c r="G1264">
        <v>-3.4590000000000001E-4</v>
      </c>
      <c r="H1264">
        <v>-5.9949999999999999E-4</v>
      </c>
      <c r="I1264">
        <v>-1.8019999999999999E-4</v>
      </c>
      <c r="J1264">
        <v>7.1509999999999998E-4</v>
      </c>
      <c r="K1264">
        <v>16.260000000000002</v>
      </c>
    </row>
    <row r="1265" spans="1:11">
      <c r="A1265">
        <v>31306</v>
      </c>
      <c r="B1265" t="s">
        <v>650</v>
      </c>
      <c r="C1265">
        <v>27</v>
      </c>
      <c r="D1265">
        <v>-1.9490000000000001</v>
      </c>
      <c r="E1265">
        <v>-7.2450000000000001E-2</v>
      </c>
      <c r="F1265">
        <v>27.07</v>
      </c>
      <c r="G1265">
        <v>-1.7479999999999999E-4</v>
      </c>
      <c r="H1265">
        <v>-2.4599999999999999E-3</v>
      </c>
      <c r="I1265">
        <v>5.1550000000000001E-4</v>
      </c>
      <c r="J1265">
        <v>2.519E-3</v>
      </c>
      <c r="K1265">
        <v>27.07</v>
      </c>
    </row>
    <row r="1266" spans="1:11">
      <c r="A1266">
        <v>31306</v>
      </c>
      <c r="B1266" t="s">
        <v>651</v>
      </c>
      <c r="C1266">
        <v>21.77</v>
      </c>
      <c r="D1266">
        <v>-0.31900000000000001</v>
      </c>
      <c r="E1266">
        <v>-1.9630000000000002E-2</v>
      </c>
      <c r="F1266">
        <v>21.77</v>
      </c>
      <c r="G1266">
        <v>-2.8760000000000011E-4</v>
      </c>
      <c r="H1266">
        <v>-3.8640000000000001E-4</v>
      </c>
      <c r="I1266">
        <v>-1.963E-4</v>
      </c>
      <c r="J1266">
        <v>5.2010000000000001E-4</v>
      </c>
      <c r="K1266">
        <v>21.77</v>
      </c>
    </row>
    <row r="1267" spans="1:11">
      <c r="A1267">
        <v>31306</v>
      </c>
      <c r="B1267" t="s">
        <v>652</v>
      </c>
      <c r="C1267">
        <v>22.23</v>
      </c>
      <c r="D1267">
        <v>-2.323</v>
      </c>
      <c r="E1267">
        <v>-6.6839999999999997E-2</v>
      </c>
      <c r="F1267">
        <v>22.35</v>
      </c>
      <c r="G1267">
        <v>-2.4020000000000001E-4</v>
      </c>
      <c r="H1267">
        <v>-2.369E-3</v>
      </c>
      <c r="I1267">
        <v>4.4640000000000001E-4</v>
      </c>
      <c r="J1267">
        <v>2.4229999999999998E-3</v>
      </c>
      <c r="K1267">
        <v>22.35</v>
      </c>
    </row>
    <row r="1268" spans="1:11">
      <c r="A1268">
        <v>31306</v>
      </c>
      <c r="B1268" t="s">
        <v>653</v>
      </c>
      <c r="C1268">
        <v>25.14</v>
      </c>
      <c r="D1268">
        <v>-0.32050000000000001</v>
      </c>
      <c r="E1268">
        <v>-2.366E-2</v>
      </c>
      <c r="F1268">
        <v>25.14</v>
      </c>
      <c r="G1268">
        <v>-2.8560000000000011E-4</v>
      </c>
      <c r="H1268">
        <v>-1.617E-4</v>
      </c>
      <c r="I1268">
        <v>-1.6870000000000001E-4</v>
      </c>
      <c r="J1268">
        <v>3.6900000000000002E-4</v>
      </c>
      <c r="K1268">
        <v>25.14</v>
      </c>
    </row>
    <row r="1269" spans="1:11">
      <c r="A1269">
        <v>31306</v>
      </c>
      <c r="B1269" t="s">
        <v>654</v>
      </c>
      <c r="C1269">
        <v>25.4</v>
      </c>
      <c r="D1269">
        <v>-0.43070000000000003</v>
      </c>
      <c r="E1269">
        <v>-4.972E-2</v>
      </c>
      <c r="F1269">
        <v>25.4</v>
      </c>
      <c r="G1269">
        <v>-2.719E-4</v>
      </c>
      <c r="H1269">
        <v>-7.6679999999999988E-4</v>
      </c>
      <c r="I1269">
        <v>4.8730000000000003E-4</v>
      </c>
      <c r="J1269">
        <v>9.482999999999999E-4</v>
      </c>
      <c r="K1269">
        <v>25.4</v>
      </c>
    </row>
    <row r="1270" spans="1:11">
      <c r="A1270">
        <v>31306</v>
      </c>
      <c r="B1270" t="s">
        <v>655</v>
      </c>
      <c r="C1270">
        <v>22.57</v>
      </c>
      <c r="D1270">
        <v>-5.8470000000000004</v>
      </c>
      <c r="E1270">
        <v>-3.7280000000000001E-2</v>
      </c>
      <c r="F1270">
        <v>23.31</v>
      </c>
      <c r="G1270">
        <v>-8.6620000000000013E-4</v>
      </c>
      <c r="H1270">
        <v>-1.129E-3</v>
      </c>
      <c r="I1270">
        <v>-1.805E-4</v>
      </c>
      <c r="J1270">
        <v>1.4339999999999999E-3</v>
      </c>
      <c r="K1270">
        <v>23.31</v>
      </c>
    </row>
    <row r="1271" spans="1:11">
      <c r="A1271">
        <v>31306</v>
      </c>
      <c r="B1271" t="s">
        <v>656</v>
      </c>
      <c r="C1271">
        <v>19.37</v>
      </c>
      <c r="D1271">
        <v>-0.3049</v>
      </c>
      <c r="E1271">
        <v>-3.8010000000000002E-2</v>
      </c>
      <c r="F1271">
        <v>19.37</v>
      </c>
      <c r="G1271">
        <v>-2.0599999999999999E-4</v>
      </c>
      <c r="H1271">
        <v>-2.1609999999999999E-4</v>
      </c>
      <c r="I1271">
        <v>4.9070000000000006E-4</v>
      </c>
      <c r="J1271">
        <v>5.7439999999999998E-4</v>
      </c>
      <c r="K1271">
        <v>19.37</v>
      </c>
    </row>
    <row r="1272" spans="1:11">
      <c r="A1272">
        <v>31306</v>
      </c>
      <c r="B1272" t="s">
        <v>657</v>
      </c>
      <c r="C1272">
        <v>26.63</v>
      </c>
      <c r="D1272">
        <v>-6.4179999999999993</v>
      </c>
      <c r="E1272">
        <v>-4.8710000000000003E-2</v>
      </c>
      <c r="F1272">
        <v>27.39</v>
      </c>
      <c r="G1272">
        <v>-1.034E-3</v>
      </c>
      <c r="H1272">
        <v>-1.5939999999999999E-3</v>
      </c>
      <c r="I1272">
        <v>-1.649E-4</v>
      </c>
      <c r="J1272">
        <v>1.9070000000000001E-3</v>
      </c>
      <c r="K1272">
        <v>27.39</v>
      </c>
    </row>
    <row r="1273" spans="1:11">
      <c r="A1273">
        <v>31306</v>
      </c>
      <c r="B1273" t="s">
        <v>658</v>
      </c>
      <c r="C1273">
        <v>13.59</v>
      </c>
      <c r="D1273">
        <v>-0.25280000000000002</v>
      </c>
      <c r="E1273">
        <v>-2.657E-2</v>
      </c>
      <c r="F1273">
        <v>13.59</v>
      </c>
      <c r="G1273">
        <v>-1.9440000000000001E-4</v>
      </c>
      <c r="H1273">
        <v>4.1430000000000001E-5</v>
      </c>
      <c r="I1273">
        <v>4.2250000000000002E-4</v>
      </c>
      <c r="J1273">
        <v>4.6690000000000002E-4</v>
      </c>
      <c r="K1273">
        <v>13.59</v>
      </c>
    </row>
    <row r="1274" spans="1:11">
      <c r="A1274">
        <v>31306</v>
      </c>
      <c r="B1274" t="s">
        <v>659</v>
      </c>
      <c r="C1274">
        <v>29.8</v>
      </c>
      <c r="D1274">
        <v>-6.4529999999999994</v>
      </c>
      <c r="E1274">
        <v>-5.7389999999999997E-2</v>
      </c>
      <c r="F1274">
        <v>30.49</v>
      </c>
      <c r="G1274">
        <v>-1.0610000000000001E-3</v>
      </c>
      <c r="H1274">
        <v>-1.9220000000000001E-3</v>
      </c>
      <c r="I1274">
        <v>-1.2630000000000001E-4</v>
      </c>
      <c r="J1274">
        <v>2.199E-3</v>
      </c>
      <c r="K1274">
        <v>30.49</v>
      </c>
    </row>
    <row r="1275" spans="1:11">
      <c r="A1275">
        <v>31306</v>
      </c>
      <c r="B1275" t="s">
        <v>660</v>
      </c>
      <c r="C1275">
        <v>17.25</v>
      </c>
      <c r="D1275">
        <v>-0.33710000000000001</v>
      </c>
      <c r="E1275">
        <v>-1.4030000000000001E-2</v>
      </c>
      <c r="F1275">
        <v>17.25</v>
      </c>
      <c r="G1275">
        <v>-1.3229999999999999E-4</v>
      </c>
      <c r="H1275">
        <v>5.7679999999999993E-4</v>
      </c>
      <c r="I1275">
        <v>9.0820000000000001E-5</v>
      </c>
      <c r="J1275">
        <v>5.9869999999999997E-4</v>
      </c>
      <c r="K1275">
        <v>17.25</v>
      </c>
    </row>
    <row r="1276" spans="1:11">
      <c r="A1276">
        <v>31306</v>
      </c>
      <c r="B1276" t="s">
        <v>661</v>
      </c>
      <c r="C1276">
        <v>28.46</v>
      </c>
      <c r="D1276">
        <v>-3.3940000000000001</v>
      </c>
      <c r="E1276">
        <v>-6.5089999999999995E-2</v>
      </c>
      <c r="F1276">
        <v>28.66</v>
      </c>
      <c r="G1276">
        <v>-6.9539999999999999E-4</v>
      </c>
      <c r="H1276">
        <v>-2.8939999999999999E-3</v>
      </c>
      <c r="I1276">
        <v>1.6660000000000001E-4</v>
      </c>
      <c r="J1276">
        <v>2.9810000000000001E-3</v>
      </c>
      <c r="K1276">
        <v>28.66</v>
      </c>
    </row>
    <row r="1277" spans="1:11">
      <c r="A1277">
        <v>31306</v>
      </c>
      <c r="B1277" t="s">
        <v>662</v>
      </c>
      <c r="C1277">
        <v>17.16</v>
      </c>
      <c r="D1277">
        <v>-1.327</v>
      </c>
      <c r="E1277">
        <v>-3.9389999999999988E-2</v>
      </c>
      <c r="F1277">
        <v>17.22</v>
      </c>
      <c r="G1277">
        <v>-4.1659999999999999E-4</v>
      </c>
      <c r="H1277">
        <v>-2.689E-3</v>
      </c>
      <c r="I1277">
        <v>5.5989999999999998E-5</v>
      </c>
      <c r="J1277">
        <v>2.7209999999999999E-3</v>
      </c>
      <c r="K1277">
        <v>17.22</v>
      </c>
    </row>
    <row r="1278" spans="1:11">
      <c r="A1278">
        <v>31306</v>
      </c>
      <c r="B1278" t="s">
        <v>663</v>
      </c>
      <c r="C1278">
        <v>28.34</v>
      </c>
      <c r="D1278">
        <v>-5.9109999999999996</v>
      </c>
      <c r="E1278">
        <v>-4.1660000000000003E-2</v>
      </c>
      <c r="F1278">
        <v>28.95</v>
      </c>
      <c r="G1278">
        <v>-1.1429999999999999E-3</v>
      </c>
      <c r="H1278">
        <v>3.0590000000000001E-4</v>
      </c>
      <c r="I1278">
        <v>4.5510000000000003E-5</v>
      </c>
      <c r="J1278">
        <v>1.1839999999999999E-3</v>
      </c>
      <c r="K1278">
        <v>28.95</v>
      </c>
    </row>
    <row r="1279" spans="1:11">
      <c r="A1279">
        <v>31306</v>
      </c>
      <c r="B1279" t="s">
        <v>664</v>
      </c>
      <c r="C1279">
        <v>21.98</v>
      </c>
      <c r="D1279">
        <v>-0.40679999999999999</v>
      </c>
      <c r="E1279">
        <v>-1.797E-2</v>
      </c>
      <c r="F1279">
        <v>21.99</v>
      </c>
      <c r="G1279">
        <v>-1.317E-4</v>
      </c>
      <c r="H1279">
        <v>5.8629999999999999E-4</v>
      </c>
      <c r="I1279">
        <v>3.434E-5</v>
      </c>
      <c r="J1279">
        <v>6.0190000000000005E-4</v>
      </c>
      <c r="K1279">
        <v>21.99</v>
      </c>
    </row>
    <row r="1280" spans="1:11">
      <c r="A1280">
        <v>31306</v>
      </c>
      <c r="B1280" t="s">
        <v>665</v>
      </c>
      <c r="C1280">
        <v>24.59</v>
      </c>
      <c r="D1280">
        <v>-3.3519999999999999</v>
      </c>
      <c r="E1280">
        <v>-6.1559999999999997E-2</v>
      </c>
      <c r="F1280">
        <v>24.82</v>
      </c>
      <c r="G1280">
        <v>-6.6419999999999999E-4</v>
      </c>
      <c r="H1280">
        <v>-3.009E-3</v>
      </c>
      <c r="I1280">
        <v>1.7259999999999999E-4</v>
      </c>
      <c r="J1280">
        <v>3.0860000000000002E-3</v>
      </c>
      <c r="K1280">
        <v>24.82</v>
      </c>
    </row>
    <row r="1281" spans="1:11">
      <c r="A1281">
        <v>31306</v>
      </c>
      <c r="B1281" t="s">
        <v>666</v>
      </c>
      <c r="C1281">
        <v>24.17</v>
      </c>
      <c r="D1281">
        <v>-2.169</v>
      </c>
      <c r="E1281">
        <v>-2.5850000000000001E-2</v>
      </c>
      <c r="F1281">
        <v>24.26</v>
      </c>
      <c r="G1281">
        <v>-4.5939999999999989E-4</v>
      </c>
      <c r="H1281">
        <v>5.9139999999999996E-4</v>
      </c>
      <c r="I1281">
        <v>3.3149999999999999E-5</v>
      </c>
      <c r="J1281">
        <v>7.4960000000000001E-4</v>
      </c>
      <c r="K1281">
        <v>24.26</v>
      </c>
    </row>
    <row r="1282" spans="1:11">
      <c r="A1282">
        <v>31306</v>
      </c>
      <c r="B1282" t="s">
        <v>667</v>
      </c>
      <c r="C1282">
        <v>24.68</v>
      </c>
      <c r="D1282">
        <v>-3.1070000000000002</v>
      </c>
      <c r="E1282">
        <v>-7.0660000000000001E-2</v>
      </c>
      <c r="F1282">
        <v>24.87</v>
      </c>
      <c r="G1282">
        <v>-5.1800000000000001E-4</v>
      </c>
      <c r="H1282">
        <v>-3.7209999999999999E-3</v>
      </c>
      <c r="I1282">
        <v>2.2819999999999999E-4</v>
      </c>
      <c r="J1282">
        <v>3.764E-3</v>
      </c>
      <c r="K1282">
        <v>24.87</v>
      </c>
    </row>
    <row r="1283" spans="1:11">
      <c r="A1283">
        <v>31306</v>
      </c>
      <c r="B1283" t="s">
        <v>668</v>
      </c>
      <c r="C1283">
        <v>25.42</v>
      </c>
      <c r="D1283">
        <v>-0.21990000000000001</v>
      </c>
      <c r="E1283">
        <v>-1.5010000000000001E-2</v>
      </c>
      <c r="F1283">
        <v>25.42</v>
      </c>
      <c r="G1283">
        <v>-1.2219999999999999E-4</v>
      </c>
      <c r="H1283">
        <v>1.108E-4</v>
      </c>
      <c r="I1283">
        <v>-4.1280000000000001E-4</v>
      </c>
      <c r="J1283">
        <v>4.4450000000000002E-4</v>
      </c>
      <c r="K1283">
        <v>25.42</v>
      </c>
    </row>
    <row r="1284" spans="1:11">
      <c r="A1284">
        <v>31306</v>
      </c>
      <c r="B1284" t="s">
        <v>669</v>
      </c>
      <c r="C1284">
        <v>18.89</v>
      </c>
      <c r="D1284">
        <v>-1.0640000000000001</v>
      </c>
      <c r="E1284">
        <v>-3.9480000000000001E-2</v>
      </c>
      <c r="F1284">
        <v>18.920000000000002</v>
      </c>
      <c r="G1284">
        <v>-2.519E-4</v>
      </c>
      <c r="H1284">
        <v>-1.964E-4</v>
      </c>
      <c r="I1284">
        <v>4.9569999999999996E-4</v>
      </c>
      <c r="J1284">
        <v>5.8970000000000008E-4</v>
      </c>
      <c r="K1284">
        <v>18.920000000000002</v>
      </c>
    </row>
    <row r="1285" spans="1:11">
      <c r="A1285">
        <v>31306</v>
      </c>
      <c r="B1285" t="s">
        <v>670</v>
      </c>
      <c r="C1285">
        <v>31.68</v>
      </c>
      <c r="D1285">
        <v>-0.2994</v>
      </c>
      <c r="E1285">
        <v>-3.4590000000000003E-2</v>
      </c>
      <c r="F1285">
        <v>31.69</v>
      </c>
      <c r="G1285">
        <v>-1.6640000000000001E-4</v>
      </c>
      <c r="H1285">
        <v>2.474E-4</v>
      </c>
      <c r="I1285">
        <v>4.7309999999999999E-5</v>
      </c>
      <c r="J1285">
        <v>3.0190000000000002E-4</v>
      </c>
      <c r="K1285">
        <v>31.69</v>
      </c>
    </row>
    <row r="1286" spans="1:11">
      <c r="A1286">
        <v>31306</v>
      </c>
      <c r="B1286" t="s">
        <v>671</v>
      </c>
      <c r="C1286">
        <v>22.15</v>
      </c>
      <c r="D1286">
        <v>-0.33040000000000003</v>
      </c>
      <c r="E1286">
        <v>-2.2669999999999999E-2</v>
      </c>
      <c r="F1286">
        <v>22.15</v>
      </c>
      <c r="G1286">
        <v>-1.6469999999999999E-4</v>
      </c>
      <c r="H1286">
        <v>6.5059999999999998E-4</v>
      </c>
      <c r="I1286">
        <v>1.7320000000000001E-4</v>
      </c>
      <c r="J1286">
        <v>6.9309999999999999E-4</v>
      </c>
      <c r="K1286">
        <v>22.15</v>
      </c>
    </row>
    <row r="1287" spans="1:11">
      <c r="A1287">
        <v>31306</v>
      </c>
      <c r="B1287" t="s">
        <v>672</v>
      </c>
      <c r="C1287">
        <v>24.37</v>
      </c>
      <c r="D1287">
        <v>-2.7450000000000001</v>
      </c>
      <c r="E1287">
        <v>-6.794E-2</v>
      </c>
      <c r="F1287">
        <v>24.52</v>
      </c>
      <c r="G1287">
        <v>-4.4749999999999998E-4</v>
      </c>
      <c r="H1287">
        <v>-3.372E-3</v>
      </c>
      <c r="I1287">
        <v>2.2609999999999999E-4</v>
      </c>
      <c r="J1287">
        <v>3.4090000000000001E-3</v>
      </c>
      <c r="K1287">
        <v>24.52</v>
      </c>
    </row>
    <row r="1288" spans="1:11">
      <c r="A1288">
        <v>31306</v>
      </c>
      <c r="B1288" t="s">
        <v>673</v>
      </c>
      <c r="C1288">
        <v>19.440000000000001</v>
      </c>
      <c r="D1288">
        <v>-0.30449999999999999</v>
      </c>
      <c r="E1288">
        <v>-1.434E-2</v>
      </c>
      <c r="F1288">
        <v>19.440000000000001</v>
      </c>
      <c r="G1288">
        <v>-2.8249999999999998E-4</v>
      </c>
      <c r="H1288">
        <v>-4.2349999999999999E-4</v>
      </c>
      <c r="I1288">
        <v>-3.8499999999999998E-4</v>
      </c>
      <c r="J1288">
        <v>6.3829999999999996E-4</v>
      </c>
      <c r="K1288">
        <v>19.440000000000001</v>
      </c>
    </row>
    <row r="1289" spans="1:11">
      <c r="A1289">
        <v>31306</v>
      </c>
      <c r="B1289" t="s">
        <v>674</v>
      </c>
      <c r="C1289">
        <v>24.41</v>
      </c>
      <c r="D1289">
        <v>-1.044</v>
      </c>
      <c r="E1289">
        <v>-5.1479999999999998E-2</v>
      </c>
      <c r="F1289">
        <v>24.43</v>
      </c>
      <c r="G1289">
        <v>-1.3889999999999999E-4</v>
      </c>
      <c r="H1289">
        <v>-1.088E-3</v>
      </c>
      <c r="I1289">
        <v>4.7439999999999998E-4</v>
      </c>
      <c r="J1289">
        <v>1.1950000000000001E-3</v>
      </c>
      <c r="K1289">
        <v>24.43</v>
      </c>
    </row>
    <row r="1290" spans="1:11">
      <c r="A1290">
        <v>31306</v>
      </c>
      <c r="B1290" t="s">
        <v>675</v>
      </c>
      <c r="C1290">
        <v>27.52</v>
      </c>
      <c r="D1290">
        <v>-0.32940000000000003</v>
      </c>
      <c r="E1290">
        <v>-1.9089999999999999E-2</v>
      </c>
      <c r="F1290">
        <v>27.52</v>
      </c>
      <c r="G1290">
        <v>-8.8239999999999995E-5</v>
      </c>
      <c r="H1290">
        <v>6.0250000000000006E-4</v>
      </c>
      <c r="I1290">
        <v>-1.145E-4</v>
      </c>
      <c r="J1290">
        <v>6.196000000000001E-4</v>
      </c>
      <c r="K1290">
        <v>27.52</v>
      </c>
    </row>
    <row r="1291" spans="1:11">
      <c r="A1291">
        <v>31306</v>
      </c>
      <c r="B1291" t="s">
        <v>676</v>
      </c>
      <c r="C1291">
        <v>20.66</v>
      </c>
      <c r="D1291">
        <v>-2.7440000000000002</v>
      </c>
      <c r="E1291">
        <v>-4.777E-2</v>
      </c>
      <c r="F1291">
        <v>20.84</v>
      </c>
      <c r="G1291">
        <v>-6.6239999999999995E-4</v>
      </c>
      <c r="H1291">
        <v>-2.5950000000000001E-3</v>
      </c>
      <c r="I1291">
        <v>5.9509999999999998E-5</v>
      </c>
      <c r="J1291">
        <v>2.679E-3</v>
      </c>
      <c r="K1291">
        <v>20.84</v>
      </c>
    </row>
    <row r="1292" spans="1:11">
      <c r="A1292">
        <v>31306</v>
      </c>
      <c r="B1292" t="s">
        <v>677</v>
      </c>
      <c r="C1292">
        <v>22.99</v>
      </c>
      <c r="D1292">
        <v>-0.2707</v>
      </c>
      <c r="E1292">
        <v>-1.452E-2</v>
      </c>
      <c r="F1292">
        <v>22.99</v>
      </c>
      <c r="G1292">
        <v>-2.587E-4</v>
      </c>
      <c r="H1292">
        <v>-1.7139999999999999E-4</v>
      </c>
      <c r="I1292">
        <v>-3.8020000000000003E-4</v>
      </c>
      <c r="J1292">
        <v>4.9070000000000006E-4</v>
      </c>
      <c r="K1292">
        <v>22.99</v>
      </c>
    </row>
    <row r="1293" spans="1:11">
      <c r="A1293">
        <v>31306</v>
      </c>
      <c r="B1293" t="s">
        <v>678</v>
      </c>
      <c r="C1293">
        <v>20.9</v>
      </c>
      <c r="D1293">
        <v>-1.161</v>
      </c>
      <c r="E1293">
        <v>-5.3650000000000003E-2</v>
      </c>
      <c r="F1293">
        <v>20.94</v>
      </c>
      <c r="G1293">
        <v>-1.462E-4</v>
      </c>
      <c r="H1293">
        <v>-1.438E-3</v>
      </c>
      <c r="I1293">
        <v>4.7939999999999989E-4</v>
      </c>
      <c r="J1293">
        <v>1.523E-3</v>
      </c>
      <c r="K1293">
        <v>20.94</v>
      </c>
    </row>
    <row r="1294" spans="1:11">
      <c r="A1294">
        <v>31306</v>
      </c>
      <c r="B1294" t="s">
        <v>679</v>
      </c>
      <c r="C1294">
        <v>44.58</v>
      </c>
      <c r="D1294">
        <v>-1.508</v>
      </c>
      <c r="E1294">
        <v>-7.9520000000000007E-2</v>
      </c>
      <c r="F1294">
        <v>44.61</v>
      </c>
      <c r="G1294">
        <v>-2.8310000000000011E-4</v>
      </c>
      <c r="H1294">
        <v>-2.503E-3</v>
      </c>
      <c r="I1294">
        <v>2.5290000000000002E-4</v>
      </c>
      <c r="J1294">
        <v>2.5309999999999998E-3</v>
      </c>
      <c r="K1294">
        <v>44.61</v>
      </c>
    </row>
    <row r="1295" spans="1:11">
      <c r="A1295">
        <v>31306</v>
      </c>
      <c r="B1295" t="s">
        <v>680</v>
      </c>
      <c r="C1295">
        <v>-9.3879999999999991E-2</v>
      </c>
      <c r="D1295">
        <v>-3.74</v>
      </c>
      <c r="E1295">
        <v>-5.679E-3</v>
      </c>
      <c r="F1295">
        <v>3.7410000000000001</v>
      </c>
      <c r="G1295">
        <v>-6.0779999999999992E-4</v>
      </c>
      <c r="H1295">
        <v>3.1920000000000001E-6</v>
      </c>
      <c r="I1295">
        <v>-3.718E-5</v>
      </c>
      <c r="J1295">
        <v>6.089E-4</v>
      </c>
      <c r="K1295">
        <v>3.7410000000000001</v>
      </c>
    </row>
    <row r="1296" spans="1:11">
      <c r="A1296">
        <v>31306</v>
      </c>
      <c r="B1296" t="s">
        <v>681</v>
      </c>
      <c r="C1296">
        <v>31.53</v>
      </c>
      <c r="D1296">
        <v>-7.0770000000000008</v>
      </c>
      <c r="E1296">
        <v>-7.7350000000000002E-2</v>
      </c>
      <c r="F1296">
        <v>32.31</v>
      </c>
      <c r="G1296">
        <v>-1.3669999999999999E-3</v>
      </c>
      <c r="H1296">
        <v>-2.8149999999999998E-3</v>
      </c>
      <c r="I1296">
        <v>1.384E-4</v>
      </c>
      <c r="J1296">
        <v>3.1329999999999999E-3</v>
      </c>
      <c r="K1296">
        <v>32.31</v>
      </c>
    </row>
    <row r="1297" spans="1:11">
      <c r="A1297">
        <v>31306</v>
      </c>
      <c r="B1297" t="s">
        <v>682</v>
      </c>
      <c r="C1297">
        <v>20.87</v>
      </c>
      <c r="D1297">
        <v>-0.37130000000000002</v>
      </c>
      <c r="E1297">
        <v>-2.0420000000000001E-2</v>
      </c>
      <c r="F1297">
        <v>20.87</v>
      </c>
      <c r="G1297">
        <v>-1.594E-4</v>
      </c>
      <c r="H1297">
        <v>6.112E-4</v>
      </c>
      <c r="I1297">
        <v>1.125E-4</v>
      </c>
      <c r="J1297">
        <v>6.4159999999999998E-4</v>
      </c>
      <c r="K1297">
        <v>20.87</v>
      </c>
    </row>
    <row r="1298" spans="1:11">
      <c r="A1298">
        <v>31306</v>
      </c>
      <c r="B1298" t="s">
        <v>683</v>
      </c>
      <c r="C1298">
        <v>27.27</v>
      </c>
      <c r="D1298">
        <v>-3.105</v>
      </c>
      <c r="E1298">
        <v>-7.9460000000000003E-2</v>
      </c>
      <c r="F1298">
        <v>27.45</v>
      </c>
      <c r="G1298">
        <v>-4.4890000000000002E-4</v>
      </c>
      <c r="H1298">
        <v>-4.0340000000000003E-3</v>
      </c>
      <c r="I1298">
        <v>2.7320000000000003E-4</v>
      </c>
      <c r="J1298">
        <v>4.0679999999999996E-3</v>
      </c>
      <c r="K1298">
        <v>27.45</v>
      </c>
    </row>
    <row r="1299" spans="1:11">
      <c r="A1299">
        <v>31306</v>
      </c>
      <c r="B1299" t="s">
        <v>684</v>
      </c>
      <c r="C1299">
        <v>22.99</v>
      </c>
      <c r="D1299">
        <v>-2.0699999999999998</v>
      </c>
      <c r="E1299">
        <v>-5.9720000000000002E-2</v>
      </c>
      <c r="F1299">
        <v>23.08</v>
      </c>
      <c r="G1299">
        <v>-3.658E-4</v>
      </c>
      <c r="H1299">
        <v>-1.776E-3</v>
      </c>
      <c r="I1299">
        <v>5.5670000000000003E-4</v>
      </c>
      <c r="J1299">
        <v>1.897E-3</v>
      </c>
      <c r="K1299">
        <v>23.08</v>
      </c>
    </row>
    <row r="1300" spans="1:11">
      <c r="A1300">
        <v>31306</v>
      </c>
      <c r="B1300" t="s">
        <v>685</v>
      </c>
      <c r="C1300">
        <v>21.02</v>
      </c>
      <c r="D1300">
        <v>-0.42370000000000002</v>
      </c>
      <c r="E1300">
        <v>-1.384E-2</v>
      </c>
      <c r="F1300">
        <v>21.02</v>
      </c>
      <c r="G1300">
        <v>-2.3479999999999999E-4</v>
      </c>
      <c r="H1300">
        <v>-1.4190000000000001E-4</v>
      </c>
      <c r="I1300">
        <v>-4.0499999999999998E-4</v>
      </c>
      <c r="J1300">
        <v>4.8919999999999996E-4</v>
      </c>
      <c r="K1300">
        <v>21.02</v>
      </c>
    </row>
    <row r="1301" spans="1:11">
      <c r="A1301">
        <v>31306</v>
      </c>
      <c r="B1301" t="s">
        <v>686</v>
      </c>
      <c r="C1301">
        <v>41.75</v>
      </c>
      <c r="D1301">
        <v>-1.577</v>
      </c>
      <c r="E1301">
        <v>-5.4089999999999999E-2</v>
      </c>
      <c r="F1301">
        <v>41.78</v>
      </c>
      <c r="G1301">
        <v>-5.0489999999999997E-4</v>
      </c>
      <c r="H1301">
        <v>-1.751E-3</v>
      </c>
      <c r="I1301">
        <v>-2.0039999999999999E-4</v>
      </c>
      <c r="J1301">
        <v>1.833E-3</v>
      </c>
      <c r="K1301">
        <v>41.78</v>
      </c>
    </row>
    <row r="1302" spans="1:11">
      <c r="A1302">
        <v>31306</v>
      </c>
      <c r="B1302" t="s">
        <v>687</v>
      </c>
      <c r="C1302">
        <v>8.7530000000000001</v>
      </c>
      <c r="D1302">
        <v>-0.18390000000000001</v>
      </c>
      <c r="E1302">
        <v>-2.427E-2</v>
      </c>
      <c r="F1302">
        <v>8.7550000000000008</v>
      </c>
      <c r="G1302">
        <v>-3.021E-5</v>
      </c>
      <c r="H1302">
        <v>-3.3809999999999998E-4</v>
      </c>
      <c r="I1302">
        <v>3.235E-4</v>
      </c>
      <c r="J1302">
        <v>4.6890000000000001E-4</v>
      </c>
      <c r="K1302">
        <v>8.7550000000000008</v>
      </c>
    </row>
    <row r="1303" spans="1:11">
      <c r="A1303">
        <v>31306</v>
      </c>
      <c r="B1303" t="s">
        <v>688</v>
      </c>
      <c r="C1303">
        <v>24.56</v>
      </c>
      <c r="D1303">
        <v>-0.37080000000000002</v>
      </c>
      <c r="E1303">
        <v>-1.908E-2</v>
      </c>
      <c r="F1303">
        <v>24.56</v>
      </c>
      <c r="G1303">
        <v>-1E-4</v>
      </c>
      <c r="H1303">
        <v>5.6179999999999999E-4</v>
      </c>
      <c r="I1303">
        <v>-5.9570000000000001E-5</v>
      </c>
      <c r="J1303">
        <v>5.7379999999999996E-4</v>
      </c>
      <c r="K1303">
        <v>24.56</v>
      </c>
    </row>
    <row r="1304" spans="1:11">
      <c r="A1304">
        <v>31306</v>
      </c>
      <c r="B1304" t="s">
        <v>689</v>
      </c>
      <c r="C1304">
        <v>21.89</v>
      </c>
      <c r="D1304">
        <v>-3.1040000000000001</v>
      </c>
      <c r="E1304">
        <v>-4.8829999999999998E-2</v>
      </c>
      <c r="F1304">
        <v>22.11</v>
      </c>
      <c r="G1304">
        <v>-7.894E-4</v>
      </c>
      <c r="H1304">
        <v>-2.7720000000000002E-3</v>
      </c>
      <c r="I1304">
        <v>3.6409999999999999E-5</v>
      </c>
      <c r="J1304">
        <v>2.882E-3</v>
      </c>
      <c r="K1304">
        <v>22.11</v>
      </c>
    </row>
    <row r="1305" spans="1:11">
      <c r="A1305">
        <v>31306</v>
      </c>
      <c r="B1305" t="s">
        <v>690</v>
      </c>
      <c r="C1305">
        <v>19.48</v>
      </c>
      <c r="D1305">
        <v>-0.54210000000000003</v>
      </c>
      <c r="E1305">
        <v>-4.4660000000000012E-2</v>
      </c>
      <c r="F1305">
        <v>19.489999999999998</v>
      </c>
      <c r="G1305">
        <v>-1.1010000000000001E-4</v>
      </c>
      <c r="H1305">
        <v>-7.2999999999999996E-4</v>
      </c>
      <c r="I1305">
        <v>4.7330000000000012E-4</v>
      </c>
      <c r="J1305">
        <v>8.7699999999999996E-4</v>
      </c>
      <c r="K1305">
        <v>19.489999999999998</v>
      </c>
    </row>
    <row r="1306" spans="1:11">
      <c r="A1306">
        <v>31306</v>
      </c>
      <c r="B1306" t="s">
        <v>691</v>
      </c>
      <c r="C1306">
        <v>24</v>
      </c>
      <c r="D1306">
        <v>-2.1120000000000001</v>
      </c>
      <c r="E1306">
        <v>-3.117E-2</v>
      </c>
      <c r="F1306">
        <v>24.09</v>
      </c>
      <c r="G1306">
        <v>-5.0929999999999997E-4</v>
      </c>
      <c r="H1306">
        <v>-1.2999999999999999E-3</v>
      </c>
      <c r="I1306">
        <v>-3.145E-4</v>
      </c>
      <c r="J1306">
        <v>1.431E-3</v>
      </c>
      <c r="K1306">
        <v>24.09</v>
      </c>
    </row>
    <row r="1307" spans="1:11">
      <c r="A1307">
        <v>31306</v>
      </c>
      <c r="B1307" t="s">
        <v>692</v>
      </c>
      <c r="C1307">
        <v>30.76</v>
      </c>
      <c r="D1307">
        <v>-0.4607</v>
      </c>
      <c r="E1307">
        <v>-4.2250000000000003E-2</v>
      </c>
      <c r="F1307">
        <v>30.76</v>
      </c>
      <c r="G1307">
        <v>-3.0939999999999999E-4</v>
      </c>
      <c r="H1307">
        <v>-2.2890000000000001E-4</v>
      </c>
      <c r="I1307">
        <v>2.418E-4</v>
      </c>
      <c r="J1307">
        <v>4.5449999999999999E-4</v>
      </c>
      <c r="K1307">
        <v>30.76</v>
      </c>
    </row>
    <row r="1308" spans="1:11">
      <c r="A1308">
        <v>31306</v>
      </c>
      <c r="B1308" t="s">
        <v>693</v>
      </c>
      <c r="C1308">
        <v>3.2530000000000001</v>
      </c>
      <c r="D1308">
        <v>-5.7110000000000001E-2</v>
      </c>
      <c r="E1308">
        <v>-1.684E-3</v>
      </c>
      <c r="F1308">
        <v>3.254</v>
      </c>
      <c r="G1308">
        <v>3.9380000000000002E-6</v>
      </c>
      <c r="H1308">
        <v>6.1580000000000003E-5</v>
      </c>
      <c r="I1308">
        <v>-4.9969999999999998E-5</v>
      </c>
      <c r="J1308">
        <v>7.9400000000000006E-5</v>
      </c>
      <c r="K1308">
        <v>3.254</v>
      </c>
    </row>
    <row r="1309" spans="1:11">
      <c r="A1309">
        <v>31306</v>
      </c>
      <c r="B1309" t="s">
        <v>694</v>
      </c>
      <c r="C1309">
        <v>37.33</v>
      </c>
      <c r="D1309">
        <v>-0.45960000000000001</v>
      </c>
      <c r="E1309">
        <v>-4.5809999999999997E-2</v>
      </c>
      <c r="F1309">
        <v>37.33</v>
      </c>
      <c r="G1309">
        <v>-1.08E-4</v>
      </c>
      <c r="H1309">
        <v>-7.5120000000000004E-4</v>
      </c>
      <c r="I1309">
        <v>-1.0340000000000001E-4</v>
      </c>
      <c r="J1309">
        <v>7.6590000000000002E-4</v>
      </c>
      <c r="K1309">
        <v>37.33</v>
      </c>
    </row>
    <row r="1310" spans="1:11">
      <c r="A1310">
        <v>31306</v>
      </c>
      <c r="B1310" t="s">
        <v>695</v>
      </c>
      <c r="C1310">
        <v>1.21</v>
      </c>
      <c r="D1310">
        <v>-5.7420000000000013E-2</v>
      </c>
      <c r="E1310">
        <v>-2.3760000000000001E-3</v>
      </c>
      <c r="F1310">
        <v>1.2110000000000001</v>
      </c>
      <c r="G1310">
        <v>-3.697E-5</v>
      </c>
      <c r="H1310">
        <v>9.5929999999999998E-5</v>
      </c>
      <c r="I1310">
        <v>5.3850000000000001E-5</v>
      </c>
      <c r="J1310">
        <v>1.161E-4</v>
      </c>
      <c r="K1310">
        <v>1.2110000000000001</v>
      </c>
    </row>
    <row r="1311" spans="1:11">
      <c r="A1311">
        <v>31306</v>
      </c>
      <c r="B1311" t="s">
        <v>696</v>
      </c>
      <c r="C1311">
        <v>18.079999999999998</v>
      </c>
      <c r="D1311">
        <v>-2.1709999999999998</v>
      </c>
      <c r="E1311">
        <v>-3.1320000000000001E-2</v>
      </c>
      <c r="F1311">
        <v>18.21</v>
      </c>
      <c r="G1311">
        <v>-6.7270000000000003E-4</v>
      </c>
      <c r="H1311">
        <v>-4.6240000000000002E-4</v>
      </c>
      <c r="I1311">
        <v>2.061E-4</v>
      </c>
      <c r="J1311">
        <v>8.4190000000000003E-4</v>
      </c>
      <c r="K1311">
        <v>18.21</v>
      </c>
    </row>
    <row r="1312" spans="1:11">
      <c r="A1312">
        <v>31306</v>
      </c>
      <c r="B1312" t="s">
        <v>697</v>
      </c>
      <c r="C1312">
        <v>31.74</v>
      </c>
      <c r="D1312">
        <v>-1.1379999999999999</v>
      </c>
      <c r="E1312">
        <v>-4.6960000000000002E-2</v>
      </c>
      <c r="F1312">
        <v>31.76</v>
      </c>
      <c r="G1312">
        <v>-6.0170000000000002E-5</v>
      </c>
      <c r="H1312">
        <v>-1.4350000000000001E-3</v>
      </c>
      <c r="I1312">
        <v>-4.3439999999999997E-5</v>
      </c>
      <c r="J1312">
        <v>1.4369999999999999E-3</v>
      </c>
      <c r="K1312">
        <v>31.76</v>
      </c>
    </row>
    <row r="1313" spans="1:11">
      <c r="A1313">
        <v>31306</v>
      </c>
      <c r="B1313" t="s">
        <v>698</v>
      </c>
      <c r="C1313">
        <v>24.9</v>
      </c>
      <c r="D1313">
        <v>-2.8170000000000002</v>
      </c>
      <c r="E1313">
        <v>-5.0729999999999997E-2</v>
      </c>
      <c r="F1313">
        <v>25.06</v>
      </c>
      <c r="G1313">
        <v>-7.0549999999999996E-4</v>
      </c>
      <c r="H1313">
        <v>-2.627E-3</v>
      </c>
      <c r="I1313">
        <v>2.3600000000000001E-5</v>
      </c>
      <c r="J1313">
        <v>2.7200000000000002E-3</v>
      </c>
      <c r="K1313">
        <v>25.06</v>
      </c>
    </row>
    <row r="1314" spans="1:11">
      <c r="A1314">
        <v>31306</v>
      </c>
      <c r="B1314" t="s">
        <v>699</v>
      </c>
      <c r="C1314">
        <v>25.05</v>
      </c>
      <c r="D1314">
        <v>-0.59130000000000005</v>
      </c>
      <c r="E1314">
        <v>-2.0789999999999999E-2</v>
      </c>
      <c r="F1314">
        <v>25.06</v>
      </c>
      <c r="G1314">
        <v>-1.5100000000000001E-4</v>
      </c>
      <c r="H1314">
        <v>3.1349999999999998E-4</v>
      </c>
      <c r="I1314">
        <v>-5.8860000000000002E-5</v>
      </c>
      <c r="J1314">
        <v>3.5290000000000001E-4</v>
      </c>
      <c r="K1314">
        <v>25.06</v>
      </c>
    </row>
    <row r="1315" spans="1:11">
      <c r="A1315">
        <v>31306</v>
      </c>
      <c r="B1315" t="s">
        <v>700</v>
      </c>
      <c r="C1315">
        <v>37.28</v>
      </c>
      <c r="D1315">
        <v>-5.3390000000000004</v>
      </c>
      <c r="E1315">
        <v>-9.4520000000000007E-2</v>
      </c>
      <c r="F1315">
        <v>37.659999999999997</v>
      </c>
      <c r="G1315">
        <v>-1.029E-3</v>
      </c>
      <c r="H1315">
        <v>-2.9729999999999999E-3</v>
      </c>
      <c r="I1315">
        <v>2.8689999999999998E-4</v>
      </c>
      <c r="J1315">
        <v>3.1589999999999999E-3</v>
      </c>
      <c r="K1315">
        <v>37.659999999999997</v>
      </c>
    </row>
    <row r="1316" spans="1:11">
      <c r="A1316">
        <v>31306</v>
      </c>
      <c r="B1316" t="s">
        <v>701</v>
      </c>
      <c r="C1316">
        <v>0.6</v>
      </c>
      <c r="D1316">
        <v>-2.0979999999999999E-2</v>
      </c>
      <c r="E1316">
        <v>6.457E-5</v>
      </c>
      <c r="F1316">
        <v>0.60029999999999994</v>
      </c>
      <c r="G1316">
        <v>-4.3640000000000002E-5</v>
      </c>
      <c r="H1316">
        <v>-6.3629999999999999E-5</v>
      </c>
      <c r="I1316">
        <v>-2.5910000000000001E-5</v>
      </c>
      <c r="J1316">
        <v>8.14E-5</v>
      </c>
      <c r="K1316">
        <v>0.60029999999999994</v>
      </c>
    </row>
    <row r="1317" spans="1:11">
      <c r="A1317">
        <v>31306</v>
      </c>
      <c r="B1317" t="s">
        <v>702</v>
      </c>
      <c r="C1317">
        <v>30.61</v>
      </c>
      <c r="D1317">
        <v>-5.3370000000000006</v>
      </c>
      <c r="E1317">
        <v>-5.6759999999999998E-2</v>
      </c>
      <c r="F1317">
        <v>31.07</v>
      </c>
      <c r="G1317">
        <v>-1.0870000000000001E-3</v>
      </c>
      <c r="H1317">
        <v>-1.983E-3</v>
      </c>
      <c r="I1317">
        <v>-3.2240000000000003E-5</v>
      </c>
      <c r="J1317">
        <v>2.2620000000000001E-3</v>
      </c>
      <c r="K1317">
        <v>31.07</v>
      </c>
    </row>
    <row r="1318" spans="1:11">
      <c r="A1318">
        <v>31306</v>
      </c>
      <c r="B1318" t="s">
        <v>703</v>
      </c>
      <c r="C1318">
        <v>1.905</v>
      </c>
      <c r="D1318">
        <v>-2.145E-2</v>
      </c>
      <c r="E1318">
        <v>-5.3420000000000004E-3</v>
      </c>
      <c r="F1318">
        <v>1.905</v>
      </c>
      <c r="G1318">
        <v>2.107E-5</v>
      </c>
      <c r="H1318">
        <v>-2.421E-4</v>
      </c>
      <c r="I1318">
        <v>4.2009999999999999E-5</v>
      </c>
      <c r="J1318">
        <v>2.4659999999999998E-4</v>
      </c>
      <c r="K1318">
        <v>1.905</v>
      </c>
    </row>
    <row r="1319" spans="1:11">
      <c r="A1319">
        <v>31306</v>
      </c>
      <c r="B1319" t="s">
        <v>704</v>
      </c>
      <c r="C1319">
        <v>31.74</v>
      </c>
      <c r="D1319">
        <v>-1.1379999999999999</v>
      </c>
      <c r="E1319">
        <v>-4.6960000000000002E-2</v>
      </c>
      <c r="F1319">
        <v>31.76</v>
      </c>
      <c r="G1319">
        <v>-6.0170000000000002E-5</v>
      </c>
      <c r="H1319">
        <v>-1.4350000000000001E-3</v>
      </c>
      <c r="I1319">
        <v>-4.3439999999999997E-5</v>
      </c>
      <c r="J1319">
        <v>1.4369999999999999E-3</v>
      </c>
      <c r="K1319">
        <v>31.76</v>
      </c>
    </row>
    <row r="1320" spans="1:11">
      <c r="A1320">
        <v>31306</v>
      </c>
      <c r="B1320" t="s">
        <v>705</v>
      </c>
      <c r="C1320">
        <v>18.079999999999998</v>
      </c>
      <c r="D1320">
        <v>-2.1709999999999998</v>
      </c>
      <c r="E1320">
        <v>-3.1320000000000001E-2</v>
      </c>
      <c r="F1320">
        <v>18.21</v>
      </c>
      <c r="G1320">
        <v>-6.7270000000000003E-4</v>
      </c>
      <c r="H1320">
        <v>-4.6240000000000002E-4</v>
      </c>
      <c r="I1320">
        <v>2.061E-4</v>
      </c>
      <c r="J1320">
        <v>8.4190000000000003E-4</v>
      </c>
      <c r="K1320">
        <v>18.21</v>
      </c>
    </row>
    <row r="1321" spans="1:11">
      <c r="A1321">
        <v>31306</v>
      </c>
      <c r="B1321" t="s">
        <v>706</v>
      </c>
      <c r="C1321">
        <v>33.46</v>
      </c>
      <c r="D1321">
        <v>-0.33150000000000002</v>
      </c>
      <c r="E1321">
        <v>-3.8760000000000003E-2</v>
      </c>
      <c r="F1321">
        <v>33.46</v>
      </c>
      <c r="G1321">
        <v>-1.8340000000000001E-4</v>
      </c>
      <c r="H1321">
        <v>1.5440000000000001E-5</v>
      </c>
      <c r="I1321">
        <v>5.2649999999999999E-5</v>
      </c>
      <c r="J1321">
        <v>1.9139999999999999E-4</v>
      </c>
      <c r="K1321">
        <v>33.46</v>
      </c>
    </row>
    <row r="1322" spans="1:11">
      <c r="A1322">
        <v>31306</v>
      </c>
      <c r="B1322" t="s">
        <v>707</v>
      </c>
      <c r="C1322">
        <v>34.04</v>
      </c>
      <c r="D1322">
        <v>-5.9579999999999993</v>
      </c>
      <c r="E1322">
        <v>-8.5139999999999993E-2</v>
      </c>
      <c r="F1322">
        <v>34.56</v>
      </c>
      <c r="G1322">
        <v>-1.194E-3</v>
      </c>
      <c r="H1322">
        <v>-2.8779999999999999E-3</v>
      </c>
      <c r="I1322">
        <v>2.1350000000000001E-4</v>
      </c>
      <c r="J1322">
        <v>3.1229999999999999E-3</v>
      </c>
      <c r="K1322">
        <v>34.56</v>
      </c>
    </row>
    <row r="1323" spans="1:11">
      <c r="A1323">
        <v>31306</v>
      </c>
      <c r="B1323" t="s">
        <v>708</v>
      </c>
      <c r="C1323">
        <v>0.12559999999999999</v>
      </c>
      <c r="D1323">
        <v>-9.5910000000000006E-4</v>
      </c>
      <c r="E1323">
        <v>4.5670000000000002E-5</v>
      </c>
      <c r="F1323">
        <v>0.12559999999999999</v>
      </c>
      <c r="G1323">
        <v>-7.7779999999999999E-8</v>
      </c>
      <c r="H1323">
        <v>-4.0570000000000003E-6</v>
      </c>
      <c r="I1323">
        <v>7.5429999999999996E-6</v>
      </c>
      <c r="J1323">
        <v>8.5660000000000007E-6</v>
      </c>
      <c r="K1323">
        <v>0.12559999999999999</v>
      </c>
    </row>
    <row r="1324" spans="1:11">
      <c r="A1324">
        <v>32315</v>
      </c>
      <c r="B1324" t="s">
        <v>563</v>
      </c>
      <c r="C1324">
        <v>40.46</v>
      </c>
      <c r="D1324">
        <v>-6.2860000000000008E-9</v>
      </c>
      <c r="E1324">
        <v>-3.5659999999999997E-2</v>
      </c>
      <c r="F1324">
        <v>40.46</v>
      </c>
      <c r="G1324">
        <v>1.294E-4</v>
      </c>
      <c r="H1324">
        <v>1.3880000000000001E-4</v>
      </c>
      <c r="I1324">
        <v>-4.3580000000000008E-4</v>
      </c>
      <c r="J1324">
        <v>4.7540000000000001E-4</v>
      </c>
      <c r="K1324">
        <v>40.46</v>
      </c>
    </row>
    <row r="1325" spans="1:11">
      <c r="A1325">
        <v>32315</v>
      </c>
      <c r="B1325" t="s">
        <v>564</v>
      </c>
      <c r="C1325">
        <v>5.9539999999999997</v>
      </c>
      <c r="D1325">
        <v>-1.2489999999999999E-9</v>
      </c>
      <c r="E1325">
        <v>-2.5940000000000001E-2</v>
      </c>
      <c r="F1325">
        <v>5.9539999999999997</v>
      </c>
      <c r="G1325">
        <v>5.7360000000000006E-4</v>
      </c>
      <c r="H1325">
        <v>-9.8570000000000016E-4</v>
      </c>
      <c r="I1325">
        <v>3.8610000000000001E-4</v>
      </c>
      <c r="J1325">
        <v>1.204E-3</v>
      </c>
      <c r="K1325">
        <v>5.9539999999999997</v>
      </c>
    </row>
    <row r="1326" spans="1:11">
      <c r="A1326">
        <v>32315</v>
      </c>
      <c r="B1326" t="s">
        <v>565</v>
      </c>
      <c r="C1326">
        <v>40.17</v>
      </c>
      <c r="D1326">
        <v>-5.5969999999999996E-9</v>
      </c>
      <c r="E1326">
        <v>-3.465E-2</v>
      </c>
      <c r="F1326">
        <v>40.17</v>
      </c>
      <c r="G1326">
        <v>1.316E-4</v>
      </c>
      <c r="H1326">
        <v>2.5710000000000002E-4</v>
      </c>
      <c r="I1326">
        <v>-3.9819999999999998E-4</v>
      </c>
      <c r="J1326">
        <v>4.9189999999999998E-4</v>
      </c>
      <c r="K1326">
        <v>40.17</v>
      </c>
    </row>
    <row r="1327" spans="1:11">
      <c r="A1327">
        <v>32315</v>
      </c>
      <c r="B1327" t="s">
        <v>566</v>
      </c>
      <c r="C1327">
        <v>6.8540000000000001</v>
      </c>
      <c r="D1327">
        <v>-3.4269999999999998E-9</v>
      </c>
      <c r="E1327">
        <v>-2.9180000000000001E-2</v>
      </c>
      <c r="F1327">
        <v>6.8540000000000001</v>
      </c>
      <c r="G1327">
        <v>6.8110000000000002E-4</v>
      </c>
      <c r="H1327">
        <v>-1.3960000000000001E-3</v>
      </c>
      <c r="I1327">
        <v>3.3750000000000002E-4</v>
      </c>
      <c r="J1327">
        <v>1.5889999999999999E-3</v>
      </c>
      <c r="K1327">
        <v>6.8540000000000001</v>
      </c>
    </row>
    <row r="1328" spans="1:11">
      <c r="A1328">
        <v>32315</v>
      </c>
      <c r="B1328" t="s">
        <v>567</v>
      </c>
      <c r="C1328">
        <v>31.62</v>
      </c>
      <c r="D1328">
        <v>-5.4390000000000008E-9</v>
      </c>
      <c r="E1328">
        <v>-2.2950000000000002E-2</v>
      </c>
      <c r="F1328">
        <v>31.62</v>
      </c>
      <c r="G1328">
        <v>1.729E-4</v>
      </c>
      <c r="H1328">
        <v>6.4500000000000007E-4</v>
      </c>
      <c r="I1328">
        <v>-1.7660000000000001E-4</v>
      </c>
      <c r="J1328">
        <v>6.9079999999999999E-4</v>
      </c>
      <c r="K1328">
        <v>31.62</v>
      </c>
    </row>
    <row r="1329" spans="1:11">
      <c r="A1329">
        <v>32315</v>
      </c>
      <c r="B1329" t="s">
        <v>568</v>
      </c>
      <c r="C1329">
        <v>26.3</v>
      </c>
      <c r="D1329">
        <v>4.0579999999999998E-9</v>
      </c>
      <c r="E1329">
        <v>-6.8420000000000009E-2</v>
      </c>
      <c r="F1329">
        <v>26.3</v>
      </c>
      <c r="G1329">
        <v>4.8749999999999998E-4</v>
      </c>
      <c r="H1329">
        <v>-3.3730000000000001E-3</v>
      </c>
      <c r="I1329">
        <v>-2.1139999999999999E-4</v>
      </c>
      <c r="J1329">
        <v>3.4150000000000001E-3</v>
      </c>
      <c r="K1329">
        <v>26.3</v>
      </c>
    </row>
    <row r="1330" spans="1:11">
      <c r="A1330">
        <v>32315</v>
      </c>
      <c r="B1330" t="s">
        <v>569</v>
      </c>
      <c r="C1330">
        <v>45.16</v>
      </c>
      <c r="D1330">
        <v>-6.445E-9</v>
      </c>
      <c r="E1330">
        <v>-4.8370000000000003E-2</v>
      </c>
      <c r="F1330">
        <v>45.16</v>
      </c>
      <c r="G1330">
        <v>2.7970000000000002E-4</v>
      </c>
      <c r="H1330">
        <v>-2.7470000000000001E-4</v>
      </c>
      <c r="I1330">
        <v>-2.4919999999999999E-4</v>
      </c>
      <c r="J1330">
        <v>4.6460000000000002E-4</v>
      </c>
      <c r="K1330">
        <v>45.16</v>
      </c>
    </row>
    <row r="1331" spans="1:11">
      <c r="A1331">
        <v>32315</v>
      </c>
      <c r="B1331" t="s">
        <v>570</v>
      </c>
      <c r="C1331">
        <v>1.0609999999999999</v>
      </c>
      <c r="D1331">
        <v>-6.4539999999999996E-10</v>
      </c>
      <c r="E1331">
        <v>-8.8249999999999995E-3</v>
      </c>
      <c r="F1331">
        <v>1.0609999999999999</v>
      </c>
      <c r="G1331">
        <v>5.2910000000000001E-4</v>
      </c>
      <c r="H1331">
        <v>-3.4489999999999998E-4</v>
      </c>
      <c r="I1331">
        <v>-1.0739999999999999E-4</v>
      </c>
      <c r="J1331">
        <v>6.4060000000000007E-4</v>
      </c>
      <c r="K1331">
        <v>1.0609999999999999</v>
      </c>
    </row>
    <row r="1332" spans="1:11">
      <c r="A1332">
        <v>32315</v>
      </c>
      <c r="B1332" t="s">
        <v>571</v>
      </c>
      <c r="C1332">
        <v>46.55</v>
      </c>
      <c r="D1332">
        <v>-4.9030000000000001E-9</v>
      </c>
      <c r="E1332">
        <v>-5.2150000000000002E-2</v>
      </c>
      <c r="F1332">
        <v>46.55</v>
      </c>
      <c r="G1332">
        <v>2.4630000000000002E-4</v>
      </c>
      <c r="H1332">
        <v>-3.8650000000000002E-4</v>
      </c>
      <c r="I1332">
        <v>-2.8039999999999999E-4</v>
      </c>
      <c r="J1332">
        <v>5.3729999999999989E-4</v>
      </c>
      <c r="K1332">
        <v>46.55</v>
      </c>
    </row>
    <row r="1333" spans="1:11">
      <c r="A1333">
        <v>32315</v>
      </c>
      <c r="B1333" t="s">
        <v>572</v>
      </c>
      <c r="C1333">
        <v>8.4440000000000001E-2</v>
      </c>
      <c r="D1333">
        <v>4.8810000000000007E-12</v>
      </c>
      <c r="E1333">
        <v>-7.7319999999999993E-3</v>
      </c>
      <c r="F1333">
        <v>8.4790000000000004E-2</v>
      </c>
      <c r="G1333">
        <v>5.7570000000000006E-4</v>
      </c>
      <c r="H1333">
        <v>-6.2589999999999995E-5</v>
      </c>
      <c r="I1333">
        <v>3.112E-6</v>
      </c>
      <c r="J1333">
        <v>5.7910000000000004E-4</v>
      </c>
      <c r="K1333">
        <v>8.4440000000000001E-2</v>
      </c>
    </row>
    <row r="1334" spans="1:11">
      <c r="A1334">
        <v>32315</v>
      </c>
      <c r="B1334" t="s">
        <v>573</v>
      </c>
      <c r="C1334">
        <v>48.73</v>
      </c>
      <c r="D1334">
        <v>-1.527E-9</v>
      </c>
      <c r="E1334">
        <v>-5.7239999999999999E-2</v>
      </c>
      <c r="F1334">
        <v>48.73</v>
      </c>
      <c r="G1334">
        <v>1.5410000000000001E-4</v>
      </c>
      <c r="H1334">
        <v>-6.2579999999999992E-4</v>
      </c>
      <c r="I1334">
        <v>-3.971E-4</v>
      </c>
      <c r="J1334">
        <v>7.5700000000000008E-4</v>
      </c>
      <c r="K1334">
        <v>48.73</v>
      </c>
    </row>
    <row r="1335" spans="1:11">
      <c r="A1335">
        <v>32315</v>
      </c>
      <c r="B1335" t="s">
        <v>574</v>
      </c>
      <c r="C1335">
        <v>-0.6069</v>
      </c>
      <c r="D1335">
        <v>-5.4400000000000002E-9</v>
      </c>
      <c r="E1335">
        <v>-5.6549999999999986E-3</v>
      </c>
      <c r="F1335">
        <v>0.6069</v>
      </c>
      <c r="G1335">
        <v>4.3080000000000001E-4</v>
      </c>
      <c r="H1335">
        <v>-4.6000000000000001E-4</v>
      </c>
      <c r="I1335">
        <v>2.207E-4</v>
      </c>
      <c r="J1335">
        <v>6.6779999999999997E-4</v>
      </c>
      <c r="K1335">
        <v>0.6069</v>
      </c>
    </row>
    <row r="1336" spans="1:11">
      <c r="A1336">
        <v>32315</v>
      </c>
      <c r="B1336" t="s">
        <v>575</v>
      </c>
      <c r="C1336">
        <v>14.55</v>
      </c>
      <c r="D1336">
        <v>-7.4939999999999991E-9</v>
      </c>
      <c r="E1336">
        <v>-2.5590000000000002E-2</v>
      </c>
      <c r="F1336">
        <v>14.55</v>
      </c>
      <c r="G1336">
        <v>5.9270000000000004E-4</v>
      </c>
      <c r="H1336">
        <v>-5.9620000000000007E-4</v>
      </c>
      <c r="I1336">
        <v>3.1780000000000003E-4</v>
      </c>
      <c r="J1336">
        <v>8.987E-4</v>
      </c>
      <c r="K1336">
        <v>14.55</v>
      </c>
    </row>
    <row r="1337" spans="1:11">
      <c r="A1337">
        <v>32315</v>
      </c>
      <c r="B1337" t="s">
        <v>576</v>
      </c>
      <c r="C1337">
        <v>28.59</v>
      </c>
      <c r="D1337">
        <v>6.5890000000000003E-9</v>
      </c>
      <c r="E1337">
        <v>-4.9689999999999998E-2</v>
      </c>
      <c r="F1337">
        <v>28.59</v>
      </c>
      <c r="G1337">
        <v>-2.1679999999999999E-5</v>
      </c>
      <c r="H1337">
        <v>-1.7880000000000001E-3</v>
      </c>
      <c r="I1337">
        <v>-2.9520000000000002E-4</v>
      </c>
      <c r="J1337">
        <v>1.8129999999999999E-3</v>
      </c>
      <c r="K1337">
        <v>28.59</v>
      </c>
    </row>
    <row r="1338" spans="1:11">
      <c r="A1338">
        <v>32315</v>
      </c>
      <c r="B1338" t="s">
        <v>577</v>
      </c>
      <c r="C1338">
        <v>7.4929999999999994</v>
      </c>
      <c r="D1338">
        <v>-7.5919999999999994E-9</v>
      </c>
      <c r="E1338">
        <v>-1.9970000000000002E-2</v>
      </c>
      <c r="F1338">
        <v>7.4929999999999994</v>
      </c>
      <c r="G1338">
        <v>6.7829999999999995E-4</v>
      </c>
      <c r="H1338">
        <v>-8.0020000000000004E-4</v>
      </c>
      <c r="I1338">
        <v>3.1770000000000002E-4</v>
      </c>
      <c r="J1338">
        <v>1.096E-3</v>
      </c>
      <c r="K1338">
        <v>7.4929999999999994</v>
      </c>
    </row>
    <row r="1339" spans="1:11">
      <c r="A1339">
        <v>32315</v>
      </c>
      <c r="B1339" t="s">
        <v>578</v>
      </c>
      <c r="C1339">
        <v>32.51</v>
      </c>
      <c r="D1339">
        <v>5.2240000000000002E-9</v>
      </c>
      <c r="E1339">
        <v>-4.8520000000000001E-2</v>
      </c>
      <c r="F1339">
        <v>32.51</v>
      </c>
      <c r="G1339">
        <v>1.5979999999999999E-5</v>
      </c>
      <c r="H1339">
        <v>-1.212E-3</v>
      </c>
      <c r="I1339">
        <v>-2.8390000000000002E-4</v>
      </c>
      <c r="J1339">
        <v>1.2440000000000001E-3</v>
      </c>
      <c r="K1339">
        <v>32.51</v>
      </c>
    </row>
    <row r="1340" spans="1:11">
      <c r="A1340">
        <v>32315</v>
      </c>
      <c r="B1340" t="s">
        <v>579</v>
      </c>
      <c r="C1340">
        <v>4.1589999999999998</v>
      </c>
      <c r="D1340">
        <v>-8.643E-9</v>
      </c>
      <c r="E1340">
        <v>-1.324E-2</v>
      </c>
      <c r="F1340">
        <v>4.1589999999999998</v>
      </c>
      <c r="G1340">
        <v>7.0010000000000005E-4</v>
      </c>
      <c r="H1340">
        <v>-6.672999999999999E-4</v>
      </c>
      <c r="I1340">
        <v>2.7490000000000001E-4</v>
      </c>
      <c r="J1340">
        <v>1.005E-3</v>
      </c>
      <c r="K1340">
        <v>4.1589999999999998</v>
      </c>
    </row>
    <row r="1341" spans="1:11">
      <c r="A1341">
        <v>32315</v>
      </c>
      <c r="B1341" t="s">
        <v>580</v>
      </c>
      <c r="C1341">
        <v>34.53</v>
      </c>
      <c r="D1341">
        <v>5.1730000000000002E-9</v>
      </c>
      <c r="E1341">
        <v>-4.9260000000000012E-2</v>
      </c>
      <c r="F1341">
        <v>34.53</v>
      </c>
      <c r="G1341">
        <v>4.6119999999999999E-5</v>
      </c>
      <c r="H1341">
        <v>-8.6089999999999995E-4</v>
      </c>
      <c r="I1341">
        <v>-2.5980000000000003E-4</v>
      </c>
      <c r="J1341">
        <v>9.0050000000000004E-4</v>
      </c>
      <c r="K1341">
        <v>34.53</v>
      </c>
    </row>
    <row r="1342" spans="1:11">
      <c r="A1342">
        <v>32315</v>
      </c>
      <c r="B1342" t="s">
        <v>581</v>
      </c>
      <c r="C1342">
        <v>14.52</v>
      </c>
      <c r="D1342">
        <v>7.6929999999999998E-9</v>
      </c>
      <c r="E1342">
        <v>-3.6760000000000001E-2</v>
      </c>
      <c r="F1342">
        <v>14.52</v>
      </c>
      <c r="G1342">
        <v>1.236E-4</v>
      </c>
      <c r="H1342">
        <v>-1.0510000000000001E-3</v>
      </c>
      <c r="I1342">
        <v>3.7189999999999999E-4</v>
      </c>
      <c r="J1342">
        <v>1.121E-3</v>
      </c>
      <c r="K1342">
        <v>14.52</v>
      </c>
    </row>
    <row r="1343" spans="1:11">
      <c r="A1343">
        <v>32315</v>
      </c>
      <c r="B1343" t="s">
        <v>582</v>
      </c>
      <c r="C1343">
        <v>29.03</v>
      </c>
      <c r="D1343">
        <v>-6.7989999999999994E-9</v>
      </c>
      <c r="E1343">
        <v>-4.8959999999999997E-2</v>
      </c>
      <c r="F1343">
        <v>29.03</v>
      </c>
      <c r="G1343">
        <v>1.266E-3</v>
      </c>
      <c r="H1343">
        <v>-8.1899999999999996E-4</v>
      </c>
      <c r="I1343">
        <v>-3.6670000000000002E-4</v>
      </c>
      <c r="J1343">
        <v>1.552E-3</v>
      </c>
      <c r="K1343">
        <v>29.03</v>
      </c>
    </row>
    <row r="1344" spans="1:11">
      <c r="A1344">
        <v>32315</v>
      </c>
      <c r="B1344" t="s">
        <v>583</v>
      </c>
      <c r="C1344">
        <v>7.52</v>
      </c>
      <c r="D1344">
        <v>7.8310000000000008E-9</v>
      </c>
      <c r="E1344">
        <v>-2.3E-2</v>
      </c>
      <c r="F1344">
        <v>7.52</v>
      </c>
      <c r="G1344">
        <v>7.6550000000000004E-5</v>
      </c>
      <c r="H1344">
        <v>-4.192E-4</v>
      </c>
      <c r="I1344">
        <v>4.0880000000000002E-4</v>
      </c>
      <c r="J1344">
        <v>5.9049999999999999E-4</v>
      </c>
      <c r="K1344">
        <v>7.52</v>
      </c>
    </row>
    <row r="1345" spans="1:11">
      <c r="A1345">
        <v>32315</v>
      </c>
      <c r="B1345" t="s">
        <v>584</v>
      </c>
      <c r="C1345">
        <v>33.04</v>
      </c>
      <c r="D1345">
        <v>-5.4100000000000001E-9</v>
      </c>
      <c r="E1345">
        <v>-5.9220000000000002E-2</v>
      </c>
      <c r="F1345">
        <v>33.04</v>
      </c>
      <c r="G1345">
        <v>1.358E-3</v>
      </c>
      <c r="H1345">
        <v>-1.3010000000000001E-3</v>
      </c>
      <c r="I1345">
        <v>-3.7800000000000003E-4</v>
      </c>
      <c r="J1345">
        <v>1.9189999999999999E-3</v>
      </c>
      <c r="K1345">
        <v>33.04</v>
      </c>
    </row>
    <row r="1346" spans="1:11">
      <c r="A1346">
        <v>32315</v>
      </c>
      <c r="B1346" t="s">
        <v>585</v>
      </c>
      <c r="C1346">
        <v>4.1349999999999998</v>
      </c>
      <c r="D1346">
        <v>8.8629999999999997E-9</v>
      </c>
      <c r="E1346">
        <v>-1.7919999999999998E-2</v>
      </c>
      <c r="F1346">
        <v>4.1349999999999998</v>
      </c>
      <c r="G1346">
        <v>1.4450000000000001E-5</v>
      </c>
      <c r="H1346">
        <v>-3.167E-4</v>
      </c>
      <c r="I1346">
        <v>3.5849999999999999E-4</v>
      </c>
      <c r="J1346">
        <v>4.7849999999999998E-4</v>
      </c>
      <c r="K1346">
        <v>4.1349999999999998</v>
      </c>
    </row>
    <row r="1347" spans="1:11">
      <c r="A1347">
        <v>32315</v>
      </c>
      <c r="B1347" t="s">
        <v>586</v>
      </c>
      <c r="C1347">
        <v>35.119999999999997</v>
      </c>
      <c r="D1347">
        <v>-5.2730000000000003E-9</v>
      </c>
      <c r="E1347">
        <v>-6.5619999999999998E-2</v>
      </c>
      <c r="F1347">
        <v>35.119999999999997</v>
      </c>
      <c r="G1347">
        <v>1.3940000000000001E-3</v>
      </c>
      <c r="H1347">
        <v>-1.585E-3</v>
      </c>
      <c r="I1347">
        <v>-3.5389999999999998E-4</v>
      </c>
      <c r="J1347">
        <v>2.14E-3</v>
      </c>
      <c r="K1347">
        <v>35.119999999999997</v>
      </c>
    </row>
    <row r="1348" spans="1:11">
      <c r="A1348">
        <v>32315</v>
      </c>
      <c r="B1348" t="s">
        <v>587</v>
      </c>
      <c r="C1348">
        <v>15.24</v>
      </c>
      <c r="D1348">
        <v>4.0679999999999996E-9</v>
      </c>
      <c r="E1348">
        <v>-1.3480000000000001E-2</v>
      </c>
      <c r="F1348">
        <v>15.24</v>
      </c>
      <c r="G1348">
        <v>7.5320000000000004E-5</v>
      </c>
      <c r="H1348">
        <v>5.285E-4</v>
      </c>
      <c r="I1348">
        <v>6.1489999999999996E-5</v>
      </c>
      <c r="J1348">
        <v>5.3739999999999994E-4</v>
      </c>
      <c r="K1348">
        <v>15.24</v>
      </c>
    </row>
    <row r="1349" spans="1:11">
      <c r="A1349">
        <v>32315</v>
      </c>
      <c r="B1349" t="s">
        <v>588</v>
      </c>
      <c r="C1349">
        <v>28.73</v>
      </c>
      <c r="D1349">
        <v>1.071E-10</v>
      </c>
      <c r="E1349">
        <v>-6.6390000000000005E-2</v>
      </c>
      <c r="F1349">
        <v>28.73</v>
      </c>
      <c r="G1349">
        <v>6.8760000000000002E-4</v>
      </c>
      <c r="H1349">
        <v>-2.9380000000000001E-3</v>
      </c>
      <c r="I1349">
        <v>-1.7210000000000001E-4</v>
      </c>
      <c r="J1349">
        <v>3.0230000000000001E-3</v>
      </c>
      <c r="K1349">
        <v>28.73</v>
      </c>
    </row>
    <row r="1350" spans="1:11">
      <c r="A1350">
        <v>32315</v>
      </c>
      <c r="B1350" t="s">
        <v>589</v>
      </c>
      <c r="C1350">
        <v>23.18</v>
      </c>
      <c r="D1350">
        <v>3.9719999999999999E-9</v>
      </c>
      <c r="E1350">
        <v>-5.9779999999999993E-2</v>
      </c>
      <c r="F1350">
        <v>23.18</v>
      </c>
      <c r="G1350">
        <v>1.5640000000000001E-4</v>
      </c>
      <c r="H1350">
        <v>-3.5969999999999999E-3</v>
      </c>
      <c r="I1350">
        <v>-1.7870000000000001E-4</v>
      </c>
      <c r="J1350">
        <v>3.6050000000000001E-3</v>
      </c>
      <c r="K1350">
        <v>23.18</v>
      </c>
    </row>
    <row r="1351" spans="1:11">
      <c r="A1351">
        <v>32315</v>
      </c>
      <c r="B1351" t="s">
        <v>590</v>
      </c>
      <c r="C1351">
        <v>28.2</v>
      </c>
      <c r="D1351">
        <v>2.8660000000000002E-10</v>
      </c>
      <c r="E1351">
        <v>-4.0629999999999999E-2</v>
      </c>
      <c r="F1351">
        <v>28.2</v>
      </c>
      <c r="G1351">
        <v>1.1119999999999999E-3</v>
      </c>
      <c r="H1351">
        <v>3.0959999999999999E-4</v>
      </c>
      <c r="I1351">
        <v>-3.7499999999999997E-5</v>
      </c>
      <c r="J1351">
        <v>1.155E-3</v>
      </c>
      <c r="K1351">
        <v>28.2</v>
      </c>
    </row>
    <row r="1352" spans="1:11">
      <c r="A1352">
        <v>32315</v>
      </c>
      <c r="B1352" t="s">
        <v>591</v>
      </c>
      <c r="C1352">
        <v>21.57</v>
      </c>
      <c r="D1352">
        <v>5.0370000000000003E-11</v>
      </c>
      <c r="E1352">
        <v>-1.788E-2</v>
      </c>
      <c r="F1352">
        <v>21.57</v>
      </c>
      <c r="G1352">
        <v>1.2799999999999999E-4</v>
      </c>
      <c r="H1352">
        <v>5.8399999999999999E-4</v>
      </c>
      <c r="I1352">
        <v>-5.006E-6</v>
      </c>
      <c r="J1352">
        <v>5.9790000000000006E-4</v>
      </c>
      <c r="K1352">
        <v>21.57</v>
      </c>
    </row>
    <row r="1353" spans="1:11">
      <c r="A1353">
        <v>32315</v>
      </c>
      <c r="B1353" t="s">
        <v>592</v>
      </c>
      <c r="C1353">
        <v>24.13</v>
      </c>
      <c r="D1353">
        <v>-2.6820000000000001E-10</v>
      </c>
      <c r="E1353">
        <v>-6.0320000000000012E-2</v>
      </c>
      <c r="F1353">
        <v>24.13</v>
      </c>
      <c r="G1353">
        <v>6.7220000000000008E-4</v>
      </c>
      <c r="H1353">
        <v>-2.9640000000000001E-3</v>
      </c>
      <c r="I1353">
        <v>-1.538E-4</v>
      </c>
      <c r="J1353">
        <v>3.0430000000000001E-3</v>
      </c>
      <c r="K1353">
        <v>24.13</v>
      </c>
    </row>
    <row r="1354" spans="1:11">
      <c r="A1354">
        <v>32315</v>
      </c>
      <c r="B1354" t="s">
        <v>593</v>
      </c>
      <c r="C1354">
        <v>23.42</v>
      </c>
      <c r="D1354">
        <v>7.8029999999999998E-10</v>
      </c>
      <c r="E1354">
        <v>-2.5430000000000001E-2</v>
      </c>
      <c r="F1354">
        <v>23.42</v>
      </c>
      <c r="G1354">
        <v>4.595E-4</v>
      </c>
      <c r="H1354">
        <v>5.8589999999999998E-4</v>
      </c>
      <c r="I1354">
        <v>2.1670000000000001E-5</v>
      </c>
      <c r="J1354">
        <v>7.4489999999999995E-4</v>
      </c>
      <c r="K1354">
        <v>23.42</v>
      </c>
    </row>
    <row r="1355" spans="1:11">
      <c r="A1355">
        <v>32315</v>
      </c>
      <c r="B1355" t="s">
        <v>594</v>
      </c>
      <c r="C1355">
        <v>19.27</v>
      </c>
      <c r="D1355">
        <v>-3.2909999999999999E-9</v>
      </c>
      <c r="E1355">
        <v>-5.2010000000000001E-2</v>
      </c>
      <c r="F1355">
        <v>19.27</v>
      </c>
      <c r="G1355">
        <v>7.0570000000000008E-4</v>
      </c>
      <c r="H1355">
        <v>-2.9919999999999999E-3</v>
      </c>
      <c r="I1355">
        <v>-8.5099999999999995E-5</v>
      </c>
      <c r="J1355">
        <v>3.075E-3</v>
      </c>
      <c r="K1355">
        <v>19.27</v>
      </c>
    </row>
    <row r="1356" spans="1:11">
      <c r="A1356">
        <v>32315</v>
      </c>
      <c r="B1356" t="s">
        <v>595</v>
      </c>
      <c r="C1356">
        <v>39.31</v>
      </c>
      <c r="D1356">
        <v>-6.836E-9</v>
      </c>
      <c r="E1356">
        <v>-3.739E-2</v>
      </c>
      <c r="F1356">
        <v>39.31</v>
      </c>
      <c r="G1356">
        <v>1.2420000000000001E-4</v>
      </c>
      <c r="H1356">
        <v>-1.2799999999999999E-4</v>
      </c>
      <c r="I1356">
        <v>-4.7830000000000003E-4</v>
      </c>
      <c r="J1356">
        <v>5.1049999999999999E-4</v>
      </c>
      <c r="K1356">
        <v>39.31</v>
      </c>
    </row>
    <row r="1357" spans="1:11">
      <c r="A1357">
        <v>32315</v>
      </c>
      <c r="B1357" t="s">
        <v>596</v>
      </c>
      <c r="C1357">
        <v>4.9649999999999999</v>
      </c>
      <c r="D1357">
        <v>6.7220000000000014E-9</v>
      </c>
      <c r="E1357">
        <v>-1.8540000000000001E-2</v>
      </c>
      <c r="F1357">
        <v>4.9649999999999999</v>
      </c>
      <c r="G1357">
        <v>2.8570000000000001E-4</v>
      </c>
      <c r="H1357">
        <v>2.0299999999999999E-5</v>
      </c>
      <c r="I1357">
        <v>4.0309999999999999E-4</v>
      </c>
      <c r="J1357">
        <v>4.9450000000000004E-4</v>
      </c>
      <c r="K1357">
        <v>4.9649999999999999</v>
      </c>
    </row>
    <row r="1358" spans="1:11">
      <c r="A1358">
        <v>32315</v>
      </c>
      <c r="B1358" t="s">
        <v>597</v>
      </c>
      <c r="C1358">
        <v>31.6</v>
      </c>
      <c r="D1358">
        <v>-3.8389999999999999E-10</v>
      </c>
      <c r="E1358">
        <v>-3.5029999999999999E-2</v>
      </c>
      <c r="F1358">
        <v>31.6</v>
      </c>
      <c r="G1358">
        <v>1.672E-4</v>
      </c>
      <c r="H1358">
        <v>2.4439999999999998E-4</v>
      </c>
      <c r="I1358">
        <v>-4.0710000000000002E-5</v>
      </c>
      <c r="J1358">
        <v>2.99E-4</v>
      </c>
      <c r="K1358">
        <v>31.6</v>
      </c>
    </row>
    <row r="1359" spans="1:11">
      <c r="A1359">
        <v>32315</v>
      </c>
      <c r="B1359" t="s">
        <v>598</v>
      </c>
      <c r="C1359">
        <v>18.059999999999999</v>
      </c>
      <c r="D1359">
        <v>5.2430000000000002E-9</v>
      </c>
      <c r="E1359">
        <v>-1.9089999999999999E-2</v>
      </c>
      <c r="F1359">
        <v>18.059999999999999</v>
      </c>
      <c r="G1359">
        <v>8.8430000000000005E-5</v>
      </c>
      <c r="H1359">
        <v>6.0260000000000001E-4</v>
      </c>
      <c r="I1359">
        <v>1.239E-4</v>
      </c>
      <c r="J1359">
        <v>6.2149999999999998E-4</v>
      </c>
      <c r="K1359">
        <v>18.059999999999999</v>
      </c>
    </row>
    <row r="1360" spans="1:11">
      <c r="A1360">
        <v>32315</v>
      </c>
      <c r="B1360" t="s">
        <v>599</v>
      </c>
      <c r="C1360">
        <v>18.48</v>
      </c>
      <c r="D1360">
        <v>-3.8019999999999999E-9</v>
      </c>
      <c r="E1360">
        <v>-4.777E-2</v>
      </c>
      <c r="F1360">
        <v>18.48</v>
      </c>
      <c r="G1360">
        <v>6.625E-4</v>
      </c>
      <c r="H1360">
        <v>-2.5950000000000001E-3</v>
      </c>
      <c r="I1360">
        <v>-6.6000000000000005E-5</v>
      </c>
      <c r="J1360">
        <v>2.679E-3</v>
      </c>
      <c r="K1360">
        <v>18.48</v>
      </c>
    </row>
    <row r="1361" spans="1:11">
      <c r="A1361">
        <v>32315</v>
      </c>
      <c r="B1361" t="s">
        <v>600</v>
      </c>
      <c r="C1361">
        <v>36.299999999999997</v>
      </c>
      <c r="D1361">
        <v>1.2739999999999999E-9</v>
      </c>
      <c r="E1361">
        <v>-5.1880000000000003E-2</v>
      </c>
      <c r="F1361">
        <v>36.299999999999997</v>
      </c>
      <c r="G1361">
        <v>8.3210000000000005E-6</v>
      </c>
      <c r="H1361">
        <v>-1.397E-3</v>
      </c>
      <c r="I1361">
        <v>-4.6960000000000008E-4</v>
      </c>
      <c r="J1361">
        <v>1.474E-3</v>
      </c>
      <c r="K1361">
        <v>36.299999999999997</v>
      </c>
    </row>
    <row r="1362" spans="1:11">
      <c r="A1362">
        <v>32315</v>
      </c>
      <c r="B1362" t="s">
        <v>601</v>
      </c>
      <c r="C1362">
        <v>8.2569999999999997</v>
      </c>
      <c r="D1362">
        <v>-1.109E-9</v>
      </c>
      <c r="E1362">
        <v>-1.7469999999999999E-2</v>
      </c>
      <c r="F1362">
        <v>8.2569999999999997</v>
      </c>
      <c r="G1362">
        <v>4.1340000000000002E-4</v>
      </c>
      <c r="H1362">
        <v>-2.4830000000000002E-4</v>
      </c>
      <c r="I1362">
        <v>3.7500000000000001E-4</v>
      </c>
      <c r="J1362">
        <v>6.1090000000000005E-4</v>
      </c>
      <c r="K1362">
        <v>8.2569999999999997</v>
      </c>
    </row>
    <row r="1363" spans="1:11">
      <c r="A1363">
        <v>32315</v>
      </c>
      <c r="B1363" t="s">
        <v>602</v>
      </c>
      <c r="C1363">
        <v>31.34</v>
      </c>
      <c r="D1363">
        <v>-5.4069999999999992E-9</v>
      </c>
      <c r="E1363">
        <v>-2.2669999999999999E-2</v>
      </c>
      <c r="F1363">
        <v>31.34</v>
      </c>
      <c r="G1363">
        <v>1.6449999999999999E-4</v>
      </c>
      <c r="H1363">
        <v>6.5059999999999998E-4</v>
      </c>
      <c r="I1363">
        <v>-1.638E-4</v>
      </c>
      <c r="J1363">
        <v>6.9079999999999999E-4</v>
      </c>
      <c r="K1363">
        <v>31.34</v>
      </c>
    </row>
    <row r="1364" spans="1:11">
      <c r="A1364">
        <v>32315</v>
      </c>
      <c r="B1364" t="s">
        <v>603</v>
      </c>
      <c r="C1364">
        <v>26.73</v>
      </c>
      <c r="D1364">
        <v>3.9229999999999998E-9</v>
      </c>
      <c r="E1364">
        <v>-6.794E-2</v>
      </c>
      <c r="F1364">
        <v>26.73</v>
      </c>
      <c r="G1364">
        <v>4.4719999999999997E-4</v>
      </c>
      <c r="H1364">
        <v>-3.372E-3</v>
      </c>
      <c r="I1364">
        <v>-2.3250000000000001E-4</v>
      </c>
      <c r="J1364">
        <v>3.4099999999999998E-3</v>
      </c>
      <c r="K1364">
        <v>26.73</v>
      </c>
    </row>
    <row r="1365" spans="1:11">
      <c r="A1365">
        <v>32315</v>
      </c>
      <c r="B1365" t="s">
        <v>604</v>
      </c>
      <c r="C1365">
        <v>38.9</v>
      </c>
      <c r="D1365">
        <v>8.8060000000000004E-10</v>
      </c>
      <c r="E1365">
        <v>-4.9299999999999997E-2</v>
      </c>
      <c r="F1365">
        <v>38.9</v>
      </c>
      <c r="G1365">
        <v>2.5950000000000001E-5</v>
      </c>
      <c r="H1365">
        <v>-9.9760000000000018E-4</v>
      </c>
      <c r="I1365">
        <v>-4.5859999999999998E-4</v>
      </c>
      <c r="J1365">
        <v>1.098E-3</v>
      </c>
      <c r="K1365">
        <v>38.9</v>
      </c>
    </row>
    <row r="1366" spans="1:11">
      <c r="A1366">
        <v>32315</v>
      </c>
      <c r="B1366" t="s">
        <v>605</v>
      </c>
      <c r="C1366">
        <v>4.0139999999999993</v>
      </c>
      <c r="D1366">
        <v>-1.39E-9</v>
      </c>
      <c r="E1366">
        <v>-1.6580000000000001E-2</v>
      </c>
      <c r="F1366">
        <v>4.0139999999999993</v>
      </c>
      <c r="G1366">
        <v>4.4109999999999999E-4</v>
      </c>
      <c r="H1366">
        <v>-4.638E-4</v>
      </c>
      <c r="I1366">
        <v>3.7639999999999999E-4</v>
      </c>
      <c r="J1366">
        <v>7.425E-4</v>
      </c>
      <c r="K1366">
        <v>4.0139999999999993</v>
      </c>
    </row>
    <row r="1367" spans="1:11">
      <c r="A1367">
        <v>32315</v>
      </c>
      <c r="B1367" t="s">
        <v>606</v>
      </c>
      <c r="C1367">
        <v>37.06</v>
      </c>
      <c r="D1367">
        <v>-3.5760000000000001E-9</v>
      </c>
      <c r="E1367">
        <v>-5.6079999999999998E-2</v>
      </c>
      <c r="F1367">
        <v>37.06</v>
      </c>
      <c r="G1367">
        <v>5.3039999999999999E-4</v>
      </c>
      <c r="H1367">
        <v>-1.57E-3</v>
      </c>
      <c r="I1367">
        <v>-2.3439999999999999E-5</v>
      </c>
      <c r="J1367">
        <v>1.658E-3</v>
      </c>
      <c r="K1367">
        <v>37.06</v>
      </c>
    </row>
    <row r="1368" spans="1:11">
      <c r="A1368">
        <v>32315</v>
      </c>
      <c r="B1368" t="s">
        <v>607</v>
      </c>
      <c r="C1368">
        <v>9.0859999999999996E-2</v>
      </c>
      <c r="D1368">
        <v>5.1710000000000002E-11</v>
      </c>
      <c r="E1368">
        <v>-8.1390000000000004E-3</v>
      </c>
      <c r="F1368">
        <v>9.1229999999999992E-2</v>
      </c>
      <c r="G1368">
        <v>7.1779999999999999E-4</v>
      </c>
      <c r="H1368">
        <v>8.038E-6</v>
      </c>
      <c r="I1368">
        <v>3.0389999999999999E-5</v>
      </c>
      <c r="J1368">
        <v>7.1849999999999995E-4</v>
      </c>
      <c r="K1368">
        <v>9.0859999999999996E-2</v>
      </c>
    </row>
    <row r="1369" spans="1:11">
      <c r="A1369">
        <v>32315</v>
      </c>
      <c r="B1369" t="s">
        <v>608</v>
      </c>
      <c r="C1369">
        <v>31.38</v>
      </c>
      <c r="D1369">
        <v>6.7540000000000007E-11</v>
      </c>
      <c r="E1369">
        <v>-7.5499999999999998E-2</v>
      </c>
      <c r="F1369">
        <v>31.38</v>
      </c>
      <c r="G1369">
        <v>1.3489999999999999E-3</v>
      </c>
      <c r="H1369">
        <v>-2.7729999999999999E-3</v>
      </c>
      <c r="I1369">
        <v>-1.4229999999999999E-4</v>
      </c>
      <c r="J1369">
        <v>3.0869999999999999E-3</v>
      </c>
      <c r="K1369">
        <v>31.38</v>
      </c>
    </row>
    <row r="1370" spans="1:11">
      <c r="A1370">
        <v>32315</v>
      </c>
      <c r="B1370" t="s">
        <v>609</v>
      </c>
      <c r="C1370">
        <v>18.47</v>
      </c>
      <c r="D1370">
        <v>3.9169999999999996E-9</v>
      </c>
      <c r="E1370">
        <v>-1.908E-2</v>
      </c>
      <c r="F1370">
        <v>18.47</v>
      </c>
      <c r="G1370">
        <v>1.0009999999999999E-4</v>
      </c>
      <c r="H1370">
        <v>5.6189999999999994E-4</v>
      </c>
      <c r="I1370">
        <v>6.7409999999999993E-5</v>
      </c>
      <c r="J1370">
        <v>5.7470000000000004E-4</v>
      </c>
      <c r="K1370">
        <v>18.47</v>
      </c>
    </row>
    <row r="1371" spans="1:11">
      <c r="A1371">
        <v>32315</v>
      </c>
      <c r="B1371" t="s">
        <v>610</v>
      </c>
      <c r="C1371">
        <v>18.07</v>
      </c>
      <c r="D1371">
        <v>-5.0170000000000004E-9</v>
      </c>
      <c r="E1371">
        <v>-4.8829999999999998E-2</v>
      </c>
      <c r="F1371">
        <v>18.07</v>
      </c>
      <c r="G1371">
        <v>7.8949999999999995E-4</v>
      </c>
      <c r="H1371">
        <v>-2.7720000000000002E-3</v>
      </c>
      <c r="I1371">
        <v>-4.4450000000000003E-5</v>
      </c>
      <c r="J1371">
        <v>2.882E-3</v>
      </c>
      <c r="K1371">
        <v>18.07</v>
      </c>
    </row>
    <row r="1372" spans="1:11">
      <c r="A1372">
        <v>32315</v>
      </c>
      <c r="B1372" t="s">
        <v>611</v>
      </c>
      <c r="C1372">
        <v>8.24</v>
      </c>
      <c r="D1372">
        <v>1.1639999999999999E-9</v>
      </c>
      <c r="E1372">
        <v>-3.099E-2</v>
      </c>
      <c r="F1372">
        <v>8.24</v>
      </c>
      <c r="G1372">
        <v>5.0220000000000006E-4</v>
      </c>
      <c r="H1372">
        <v>-1.281E-3</v>
      </c>
      <c r="I1372">
        <v>3.1290000000000002E-4</v>
      </c>
      <c r="J1372">
        <v>1.4109999999999999E-3</v>
      </c>
      <c r="K1372">
        <v>8.24</v>
      </c>
    </row>
    <row r="1373" spans="1:11">
      <c r="A1373">
        <v>32315</v>
      </c>
      <c r="B1373" t="s">
        <v>612</v>
      </c>
      <c r="C1373">
        <v>36.46</v>
      </c>
      <c r="D1373">
        <v>-1.5320000000000001E-9</v>
      </c>
      <c r="E1373">
        <v>-4.4819999999999999E-2</v>
      </c>
      <c r="F1373">
        <v>36.46</v>
      </c>
      <c r="G1373">
        <v>9.3280000000000001E-5</v>
      </c>
      <c r="H1373">
        <v>-7.4839999999999998E-4</v>
      </c>
      <c r="I1373">
        <v>-4.7360000000000007E-4</v>
      </c>
      <c r="J1373">
        <v>8.9060000000000007E-4</v>
      </c>
      <c r="K1373">
        <v>36.46</v>
      </c>
    </row>
    <row r="1374" spans="1:11">
      <c r="A1374">
        <v>32315</v>
      </c>
      <c r="B1374" t="s">
        <v>613</v>
      </c>
      <c r="C1374">
        <v>54.6</v>
      </c>
      <c r="D1374">
        <v>-1.0169999999999999E-9</v>
      </c>
      <c r="E1374">
        <v>-8.0360000000000001E-2</v>
      </c>
      <c r="F1374">
        <v>54.6</v>
      </c>
      <c r="G1374">
        <v>3.1540000000000002E-4</v>
      </c>
      <c r="H1374">
        <v>-2.4220000000000001E-3</v>
      </c>
      <c r="I1374">
        <v>-4.7189999999999992E-4</v>
      </c>
      <c r="J1374">
        <v>2.4870000000000001E-3</v>
      </c>
      <c r="K1374">
        <v>54.6</v>
      </c>
    </row>
    <row r="1375" spans="1:11">
      <c r="A1375">
        <v>32315</v>
      </c>
      <c r="B1375" t="s">
        <v>614</v>
      </c>
      <c r="C1375">
        <v>-1.5109999999999999</v>
      </c>
      <c r="D1375">
        <v>5.8280000000000005E-11</v>
      </c>
      <c r="E1375">
        <v>-3.5509999999999999E-3</v>
      </c>
      <c r="F1375">
        <v>1.5109999999999999</v>
      </c>
      <c r="G1375">
        <v>1.2229999999999999E-4</v>
      </c>
      <c r="H1375">
        <v>-1.242E-5</v>
      </c>
      <c r="I1375">
        <v>2.9080000000000002E-4</v>
      </c>
      <c r="J1375">
        <v>3.1569999999999998E-4</v>
      </c>
      <c r="K1375">
        <v>1.5109999999999999</v>
      </c>
    </row>
    <row r="1376" spans="1:11">
      <c r="A1376">
        <v>32315</v>
      </c>
      <c r="B1376" t="s">
        <v>615</v>
      </c>
      <c r="C1376">
        <v>26.72</v>
      </c>
      <c r="D1376">
        <v>-4.0539999999999986E-9</v>
      </c>
      <c r="E1376">
        <v>-2.0420000000000001E-2</v>
      </c>
      <c r="F1376">
        <v>26.72</v>
      </c>
      <c r="G1376">
        <v>1.593E-4</v>
      </c>
      <c r="H1376">
        <v>6.112E-4</v>
      </c>
      <c r="I1376">
        <v>-1.047E-4</v>
      </c>
      <c r="J1376">
        <v>6.4020000000000006E-4</v>
      </c>
      <c r="K1376">
        <v>26.72</v>
      </c>
    </row>
    <row r="1377" spans="1:11">
      <c r="A1377">
        <v>32315</v>
      </c>
      <c r="B1377" t="s">
        <v>616</v>
      </c>
      <c r="C1377">
        <v>31.32</v>
      </c>
      <c r="D1377">
        <v>5.1659999999999997E-9</v>
      </c>
      <c r="E1377">
        <v>-7.9460000000000003E-2</v>
      </c>
      <c r="F1377">
        <v>31.32</v>
      </c>
      <c r="G1377">
        <v>4.4860000000000012E-4</v>
      </c>
      <c r="H1377">
        <v>-4.0340000000000003E-3</v>
      </c>
      <c r="I1377">
        <v>-2.812E-4</v>
      </c>
      <c r="J1377">
        <v>4.0689999999999997E-3</v>
      </c>
      <c r="K1377">
        <v>31.32</v>
      </c>
    </row>
    <row r="1378" spans="1:11">
      <c r="A1378">
        <v>32315</v>
      </c>
      <c r="B1378" t="s">
        <v>617</v>
      </c>
      <c r="C1378">
        <v>4.0410000000000004</v>
      </c>
      <c r="D1378">
        <v>1.5280000000000001E-9</v>
      </c>
      <c r="E1378">
        <v>-1.3939999999999999E-2</v>
      </c>
      <c r="F1378">
        <v>4.0410000000000004</v>
      </c>
      <c r="G1378">
        <v>2.587E-4</v>
      </c>
      <c r="H1378">
        <v>-1.2750000000000001E-4</v>
      </c>
      <c r="I1378">
        <v>4.0670000000000002E-4</v>
      </c>
      <c r="J1378">
        <v>4.9860000000000008E-4</v>
      </c>
      <c r="K1378">
        <v>4.0410000000000004</v>
      </c>
    </row>
    <row r="1379" spans="1:11">
      <c r="A1379">
        <v>32315</v>
      </c>
      <c r="B1379" t="s">
        <v>618</v>
      </c>
      <c r="C1379">
        <v>38.909999999999997</v>
      </c>
      <c r="D1379">
        <v>-1.026E-9</v>
      </c>
      <c r="E1379">
        <v>-6.0329999999999988E-2</v>
      </c>
      <c r="F1379">
        <v>38.909999999999997</v>
      </c>
      <c r="G1379">
        <v>3.7189999999999999E-4</v>
      </c>
      <c r="H1379">
        <v>-1.8129999999999999E-3</v>
      </c>
      <c r="I1379">
        <v>-5.6150000000000004E-4</v>
      </c>
      <c r="J1379">
        <v>1.934E-3</v>
      </c>
      <c r="K1379">
        <v>38.909999999999997</v>
      </c>
    </row>
    <row r="1380" spans="1:11">
      <c r="A1380">
        <v>32315</v>
      </c>
      <c r="B1380" t="s">
        <v>619</v>
      </c>
      <c r="C1380">
        <v>28.02</v>
      </c>
      <c r="D1380">
        <v>6.6690000000000009E-9</v>
      </c>
      <c r="E1380">
        <v>-4.5809999999999997E-2</v>
      </c>
      <c r="F1380">
        <v>28.02</v>
      </c>
      <c r="G1380">
        <v>1.082E-4</v>
      </c>
      <c r="H1380">
        <v>-7.5120000000000004E-4</v>
      </c>
      <c r="I1380">
        <v>1.2210000000000001E-4</v>
      </c>
      <c r="J1380">
        <v>7.6869999999999998E-4</v>
      </c>
      <c r="K1380">
        <v>28.02</v>
      </c>
    </row>
    <row r="1381" spans="1:11">
      <c r="A1381">
        <v>32315</v>
      </c>
      <c r="B1381" t="s">
        <v>620</v>
      </c>
      <c r="C1381">
        <v>4.6139999999999999</v>
      </c>
      <c r="D1381">
        <v>-2.6500000000000002E-9</v>
      </c>
      <c r="E1381">
        <v>-2.3760000000000001E-3</v>
      </c>
      <c r="F1381">
        <v>4.6139999999999999</v>
      </c>
      <c r="G1381">
        <v>3.6909999999999997E-5</v>
      </c>
      <c r="H1381">
        <v>9.5929999999999998E-5</v>
      </c>
      <c r="I1381">
        <v>-5.3919999999999999E-5</v>
      </c>
      <c r="J1381">
        <v>1.161E-4</v>
      </c>
      <c r="K1381">
        <v>4.6139999999999999</v>
      </c>
    </row>
    <row r="1382" spans="1:11">
      <c r="A1382">
        <v>32315</v>
      </c>
      <c r="B1382" t="s">
        <v>621</v>
      </c>
      <c r="C1382">
        <v>39.53</v>
      </c>
      <c r="D1382">
        <v>-7.0040000000000002E-9</v>
      </c>
      <c r="E1382">
        <v>-4.2250000000000003E-2</v>
      </c>
      <c r="F1382">
        <v>39.53</v>
      </c>
      <c r="G1382">
        <v>3.0919999999999998E-4</v>
      </c>
      <c r="H1382">
        <v>-2.2890000000000001E-4</v>
      </c>
      <c r="I1382">
        <v>-2.231E-4</v>
      </c>
      <c r="J1382">
        <v>4.4470000000000002E-4</v>
      </c>
      <c r="K1382">
        <v>39.53</v>
      </c>
    </row>
    <row r="1383" spans="1:11">
      <c r="A1383">
        <v>32315</v>
      </c>
      <c r="B1383" t="s">
        <v>622</v>
      </c>
      <c r="C1383">
        <v>-0.14949999999999999</v>
      </c>
      <c r="D1383">
        <v>2.651E-9</v>
      </c>
      <c r="E1383">
        <v>-1.684E-3</v>
      </c>
      <c r="F1383">
        <v>0.14949999999999999</v>
      </c>
      <c r="G1383">
        <v>-3.8789999999999996E-6</v>
      </c>
      <c r="H1383">
        <v>6.1580000000000003E-5</v>
      </c>
      <c r="I1383">
        <v>4.99E-5</v>
      </c>
      <c r="J1383">
        <v>7.9359999999999999E-5</v>
      </c>
      <c r="K1383">
        <v>0.14949999999999999</v>
      </c>
    </row>
    <row r="1384" spans="1:11">
      <c r="A1384">
        <v>32315</v>
      </c>
      <c r="B1384" t="s">
        <v>623</v>
      </c>
      <c r="C1384">
        <v>19.36</v>
      </c>
      <c r="D1384">
        <v>1.4999999999999999E-8</v>
      </c>
      <c r="E1384">
        <v>-4.9700000000000001E-2</v>
      </c>
      <c r="F1384">
        <v>19.36</v>
      </c>
      <c r="G1384">
        <v>2.376E-4</v>
      </c>
      <c r="H1384">
        <v>-1.4970000000000001E-3</v>
      </c>
      <c r="I1384">
        <v>3.099E-5</v>
      </c>
      <c r="J1384">
        <v>1.516E-3</v>
      </c>
      <c r="K1384">
        <v>19.36</v>
      </c>
    </row>
    <row r="1385" spans="1:11">
      <c r="A1385">
        <v>32315</v>
      </c>
      <c r="B1385" t="s">
        <v>624</v>
      </c>
      <c r="C1385">
        <v>30.44</v>
      </c>
      <c r="D1385">
        <v>-1.501E-8</v>
      </c>
      <c r="E1385">
        <v>-2.8590000000000001E-2</v>
      </c>
      <c r="F1385">
        <v>30.44</v>
      </c>
      <c r="G1385">
        <v>4.9410000000000003E-4</v>
      </c>
      <c r="H1385">
        <v>-4.016E-4</v>
      </c>
      <c r="I1385">
        <v>-1.919E-4</v>
      </c>
      <c r="J1385">
        <v>6.6500000000000001E-4</v>
      </c>
      <c r="K1385">
        <v>30.44</v>
      </c>
    </row>
    <row r="1386" spans="1:11">
      <c r="A1386">
        <v>32315</v>
      </c>
      <c r="B1386" t="s">
        <v>625</v>
      </c>
      <c r="C1386">
        <v>32.770000000000003</v>
      </c>
      <c r="D1386">
        <v>3.5870000000000001E-9</v>
      </c>
      <c r="E1386">
        <v>-7.4560000000000001E-2</v>
      </c>
      <c r="F1386">
        <v>32.770000000000003</v>
      </c>
      <c r="G1386">
        <v>4.5889999999999988E-4</v>
      </c>
      <c r="H1386">
        <v>-3.5560000000000001E-3</v>
      </c>
      <c r="I1386">
        <v>-2.6810000000000001E-4</v>
      </c>
      <c r="J1386">
        <v>3.5950000000000001E-3</v>
      </c>
      <c r="K1386">
        <v>32.770000000000003</v>
      </c>
    </row>
    <row r="1387" spans="1:11">
      <c r="A1387">
        <v>32315</v>
      </c>
      <c r="B1387" t="s">
        <v>626</v>
      </c>
      <c r="C1387">
        <v>28.15</v>
      </c>
      <c r="D1387">
        <v>-3.9529999999999999E-9</v>
      </c>
      <c r="E1387">
        <v>-2.478E-2</v>
      </c>
      <c r="F1387">
        <v>28.15</v>
      </c>
      <c r="G1387">
        <v>1.7980000000000001E-4</v>
      </c>
      <c r="H1387">
        <v>2.4600000000000002E-4</v>
      </c>
      <c r="I1387">
        <v>-1.3239999999999999E-4</v>
      </c>
      <c r="J1387">
        <v>3.322E-4</v>
      </c>
      <c r="K1387">
        <v>28.15</v>
      </c>
    </row>
    <row r="1388" spans="1:11">
      <c r="A1388">
        <v>32315</v>
      </c>
      <c r="B1388" t="s">
        <v>627</v>
      </c>
      <c r="C1388">
        <v>28.15</v>
      </c>
      <c r="D1388">
        <v>-6.4620000000000002E-9</v>
      </c>
      <c r="E1388">
        <v>-5.6759999999999998E-2</v>
      </c>
      <c r="F1388">
        <v>28.15</v>
      </c>
      <c r="G1388">
        <v>1.0870000000000001E-3</v>
      </c>
      <c r="H1388">
        <v>-1.983E-3</v>
      </c>
      <c r="I1388">
        <v>1.5760000000000002E-5</v>
      </c>
      <c r="J1388">
        <v>2.2620000000000001E-3</v>
      </c>
      <c r="K1388">
        <v>28.15</v>
      </c>
    </row>
    <row r="1389" spans="1:11">
      <c r="A1389">
        <v>32315</v>
      </c>
      <c r="B1389" t="s">
        <v>628</v>
      </c>
      <c r="C1389">
        <v>2.2709999999999999</v>
      </c>
      <c r="D1389">
        <v>1.513E-9</v>
      </c>
      <c r="E1389">
        <v>-5.3409999999999994E-3</v>
      </c>
      <c r="F1389">
        <v>2.2709999999999999</v>
      </c>
      <c r="G1389">
        <v>-2.1160000000000001E-5</v>
      </c>
      <c r="H1389">
        <v>-2.421E-4</v>
      </c>
      <c r="I1389">
        <v>-3.1970000000000001E-5</v>
      </c>
      <c r="J1389">
        <v>2.4509999999999999E-4</v>
      </c>
      <c r="K1389">
        <v>2.2709999999999999</v>
      </c>
    </row>
    <row r="1390" spans="1:11">
      <c r="A1390">
        <v>32315</v>
      </c>
      <c r="B1390" t="s">
        <v>629</v>
      </c>
      <c r="C1390">
        <v>40.22</v>
      </c>
      <c r="D1390">
        <v>6.7629999999999999E-9</v>
      </c>
      <c r="E1390">
        <v>-9.4520000000000007E-2</v>
      </c>
      <c r="F1390">
        <v>40.22</v>
      </c>
      <c r="G1390">
        <v>1.0280000000000001E-3</v>
      </c>
      <c r="H1390">
        <v>-2.9729999999999999E-3</v>
      </c>
      <c r="I1390">
        <v>-3.033E-4</v>
      </c>
      <c r="J1390">
        <v>3.16E-3</v>
      </c>
      <c r="K1390">
        <v>40.22</v>
      </c>
    </row>
    <row r="1391" spans="1:11">
      <c r="A1391">
        <v>32315</v>
      </c>
      <c r="B1391" t="s">
        <v>630</v>
      </c>
      <c r="C1391">
        <v>-5.3499999999999999E-2</v>
      </c>
      <c r="D1391">
        <v>-1.693E-9</v>
      </c>
      <c r="E1391">
        <v>6.4670000000000003E-5</v>
      </c>
      <c r="F1391">
        <v>5.3499999999999999E-2</v>
      </c>
      <c r="G1391">
        <v>4.3739999999999998E-5</v>
      </c>
      <c r="H1391">
        <v>-6.3639999999999994E-5</v>
      </c>
      <c r="I1391">
        <v>3.5930000000000003E-5</v>
      </c>
      <c r="J1391">
        <v>8.5169999999999999E-5</v>
      </c>
      <c r="K1391">
        <v>5.3499999999999999E-2</v>
      </c>
    </row>
    <row r="1392" spans="1:11">
      <c r="A1392">
        <v>32315</v>
      </c>
      <c r="B1392" t="s">
        <v>631</v>
      </c>
      <c r="C1392">
        <v>30.44</v>
      </c>
      <c r="D1392">
        <v>-1.501E-8</v>
      </c>
      <c r="E1392">
        <v>-2.8590000000000001E-2</v>
      </c>
      <c r="F1392">
        <v>30.44</v>
      </c>
      <c r="G1392">
        <v>4.9410000000000003E-4</v>
      </c>
      <c r="H1392">
        <v>-4.016E-4</v>
      </c>
      <c r="I1392">
        <v>-1.919E-4</v>
      </c>
      <c r="J1392">
        <v>6.6500000000000001E-4</v>
      </c>
      <c r="K1392">
        <v>30.44</v>
      </c>
    </row>
    <row r="1393" spans="1:11">
      <c r="A1393">
        <v>32315</v>
      </c>
      <c r="B1393" t="s">
        <v>632</v>
      </c>
      <c r="C1393">
        <v>19.36</v>
      </c>
      <c r="D1393">
        <v>1.4999999999999999E-8</v>
      </c>
      <c r="E1393">
        <v>-4.9700000000000001E-2</v>
      </c>
      <c r="F1393">
        <v>19.36</v>
      </c>
      <c r="G1393">
        <v>2.376E-4</v>
      </c>
      <c r="H1393">
        <v>-1.4970000000000001E-3</v>
      </c>
      <c r="I1393">
        <v>3.099E-5</v>
      </c>
      <c r="J1393">
        <v>1.516E-3</v>
      </c>
      <c r="K1393">
        <v>19.36</v>
      </c>
    </row>
    <row r="1394" spans="1:11">
      <c r="A1394">
        <v>32315</v>
      </c>
      <c r="B1394" t="s">
        <v>633</v>
      </c>
      <c r="C1394">
        <v>33.35</v>
      </c>
      <c r="D1394">
        <v>-3.885E-10</v>
      </c>
      <c r="E1394">
        <v>-3.9059999999999997E-2</v>
      </c>
      <c r="F1394">
        <v>33.35</v>
      </c>
      <c r="G1394">
        <v>1.8569999999999999E-4</v>
      </c>
      <c r="H1394">
        <v>1.6710000000000001E-5</v>
      </c>
      <c r="I1394">
        <v>-4.5049999999999997E-5</v>
      </c>
      <c r="J1394">
        <v>1.918E-4</v>
      </c>
      <c r="K1394">
        <v>33.35</v>
      </c>
    </row>
    <row r="1395" spans="1:11">
      <c r="A1395">
        <v>32315</v>
      </c>
      <c r="B1395" t="s">
        <v>634</v>
      </c>
      <c r="C1395">
        <v>30.38</v>
      </c>
      <c r="D1395">
        <v>-1.2139999999999999E-9</v>
      </c>
      <c r="E1395">
        <v>-6.9929999999999992E-2</v>
      </c>
      <c r="F1395">
        <v>30.38</v>
      </c>
      <c r="G1395">
        <v>1.142E-3</v>
      </c>
      <c r="H1395">
        <v>-2.513E-3</v>
      </c>
      <c r="I1395">
        <v>-8.1559999999999998E-5</v>
      </c>
      <c r="J1395">
        <v>2.7620000000000001E-3</v>
      </c>
      <c r="K1395">
        <v>30.38</v>
      </c>
    </row>
    <row r="1396" spans="1:11">
      <c r="A1396">
        <v>32315</v>
      </c>
      <c r="B1396" t="s">
        <v>635</v>
      </c>
      <c r="C1396">
        <v>-9.178E-2</v>
      </c>
      <c r="D1396">
        <v>-1.265E-10</v>
      </c>
      <c r="E1396">
        <v>4.5019999999999999E-5</v>
      </c>
      <c r="F1396">
        <v>9.178E-2</v>
      </c>
      <c r="G1396">
        <v>-2.2010000000000002E-9</v>
      </c>
      <c r="H1396">
        <v>-4.1659999999999996E-6</v>
      </c>
      <c r="I1396">
        <v>7.6379999999999987E-6</v>
      </c>
      <c r="J1396">
        <v>8.7010000000000002E-6</v>
      </c>
      <c r="K1396">
        <v>9.178E-2</v>
      </c>
    </row>
    <row r="1397" spans="1:11">
      <c r="A1397">
        <v>32315</v>
      </c>
      <c r="B1397" t="s">
        <v>636</v>
      </c>
      <c r="C1397">
        <v>40.46</v>
      </c>
      <c r="D1397">
        <v>-6.2860000000000008E-9</v>
      </c>
      <c r="E1397">
        <v>-3.5659999999999997E-2</v>
      </c>
      <c r="F1397">
        <v>40.46</v>
      </c>
      <c r="G1397">
        <v>1.294E-4</v>
      </c>
      <c r="H1397">
        <v>1.3880000000000001E-4</v>
      </c>
      <c r="I1397">
        <v>-4.3580000000000008E-4</v>
      </c>
      <c r="J1397">
        <v>4.7540000000000001E-4</v>
      </c>
      <c r="K1397">
        <v>40.46</v>
      </c>
    </row>
    <row r="1398" spans="1:11">
      <c r="A1398">
        <v>32315</v>
      </c>
      <c r="B1398" t="s">
        <v>637</v>
      </c>
      <c r="C1398">
        <v>5.9539999999999997</v>
      </c>
      <c r="D1398">
        <v>-1.2489999999999999E-9</v>
      </c>
      <c r="E1398">
        <v>-2.5940000000000001E-2</v>
      </c>
      <c r="F1398">
        <v>5.9539999999999997</v>
      </c>
      <c r="G1398">
        <v>5.7360000000000006E-4</v>
      </c>
      <c r="H1398">
        <v>-9.8570000000000016E-4</v>
      </c>
      <c r="I1398">
        <v>3.8610000000000001E-4</v>
      </c>
      <c r="J1398">
        <v>1.204E-3</v>
      </c>
      <c r="K1398">
        <v>5.9539999999999997</v>
      </c>
    </row>
    <row r="1399" spans="1:11">
      <c r="A1399">
        <v>32315</v>
      </c>
      <c r="B1399" t="s">
        <v>638</v>
      </c>
      <c r="C1399">
        <v>40.17</v>
      </c>
      <c r="D1399">
        <v>-5.5969999999999996E-9</v>
      </c>
      <c r="E1399">
        <v>-3.465E-2</v>
      </c>
      <c r="F1399">
        <v>40.17</v>
      </c>
      <c r="G1399">
        <v>1.316E-4</v>
      </c>
      <c r="H1399">
        <v>2.5710000000000002E-4</v>
      </c>
      <c r="I1399">
        <v>-3.9819999999999998E-4</v>
      </c>
      <c r="J1399">
        <v>4.9189999999999998E-4</v>
      </c>
      <c r="K1399">
        <v>40.17</v>
      </c>
    </row>
    <row r="1400" spans="1:11">
      <c r="A1400">
        <v>32315</v>
      </c>
      <c r="B1400" t="s">
        <v>639</v>
      </c>
      <c r="C1400">
        <v>6.8540000000000001</v>
      </c>
      <c r="D1400">
        <v>-3.4269999999999998E-9</v>
      </c>
      <c r="E1400">
        <v>-2.9180000000000001E-2</v>
      </c>
      <c r="F1400">
        <v>6.8540000000000001</v>
      </c>
      <c r="G1400">
        <v>6.8110000000000002E-4</v>
      </c>
      <c r="H1400">
        <v>-1.3960000000000001E-3</v>
      </c>
      <c r="I1400">
        <v>3.3750000000000002E-4</v>
      </c>
      <c r="J1400">
        <v>1.5889999999999999E-3</v>
      </c>
      <c r="K1400">
        <v>6.8540000000000001</v>
      </c>
    </row>
    <row r="1401" spans="1:11">
      <c r="A1401">
        <v>32315</v>
      </c>
      <c r="B1401" t="s">
        <v>640</v>
      </c>
      <c r="C1401">
        <v>31.62</v>
      </c>
      <c r="D1401">
        <v>-5.4390000000000008E-9</v>
      </c>
      <c r="E1401">
        <v>-2.2950000000000002E-2</v>
      </c>
      <c r="F1401">
        <v>31.62</v>
      </c>
      <c r="G1401">
        <v>1.729E-4</v>
      </c>
      <c r="H1401">
        <v>6.4500000000000007E-4</v>
      </c>
      <c r="I1401">
        <v>-1.7660000000000001E-4</v>
      </c>
      <c r="J1401">
        <v>6.9079999999999999E-4</v>
      </c>
      <c r="K1401">
        <v>31.62</v>
      </c>
    </row>
    <row r="1402" spans="1:11">
      <c r="A1402">
        <v>32315</v>
      </c>
      <c r="B1402" t="s">
        <v>641</v>
      </c>
      <c r="C1402">
        <v>26.3</v>
      </c>
      <c r="D1402">
        <v>4.0579999999999998E-9</v>
      </c>
      <c r="E1402">
        <v>-6.8420000000000009E-2</v>
      </c>
      <c r="F1402">
        <v>26.3</v>
      </c>
      <c r="G1402">
        <v>4.8749999999999998E-4</v>
      </c>
      <c r="H1402">
        <v>-3.3730000000000001E-3</v>
      </c>
      <c r="I1402">
        <v>-2.1139999999999999E-4</v>
      </c>
      <c r="J1402">
        <v>3.4150000000000001E-3</v>
      </c>
      <c r="K1402">
        <v>26.3</v>
      </c>
    </row>
    <row r="1403" spans="1:11">
      <c r="A1403">
        <v>32315</v>
      </c>
      <c r="B1403" t="s">
        <v>642</v>
      </c>
      <c r="C1403">
        <v>45.16</v>
      </c>
      <c r="D1403">
        <v>-6.445E-9</v>
      </c>
      <c r="E1403">
        <v>-4.8370000000000003E-2</v>
      </c>
      <c r="F1403">
        <v>45.16</v>
      </c>
      <c r="G1403">
        <v>2.7970000000000002E-4</v>
      </c>
      <c r="H1403">
        <v>-2.7470000000000001E-4</v>
      </c>
      <c r="I1403">
        <v>-2.4919999999999999E-4</v>
      </c>
      <c r="J1403">
        <v>4.6460000000000002E-4</v>
      </c>
      <c r="K1403">
        <v>45.16</v>
      </c>
    </row>
    <row r="1404" spans="1:11">
      <c r="A1404">
        <v>32315</v>
      </c>
      <c r="B1404" t="s">
        <v>643</v>
      </c>
      <c r="C1404">
        <v>1.0609999999999999</v>
      </c>
      <c r="D1404">
        <v>-6.4539999999999996E-10</v>
      </c>
      <c r="E1404">
        <v>-8.8249999999999995E-3</v>
      </c>
      <c r="F1404">
        <v>1.0609999999999999</v>
      </c>
      <c r="G1404">
        <v>5.2910000000000001E-4</v>
      </c>
      <c r="H1404">
        <v>-3.4489999999999998E-4</v>
      </c>
      <c r="I1404">
        <v>-1.0739999999999999E-4</v>
      </c>
      <c r="J1404">
        <v>6.4060000000000007E-4</v>
      </c>
      <c r="K1404">
        <v>1.0609999999999999</v>
      </c>
    </row>
    <row r="1405" spans="1:11">
      <c r="A1405">
        <v>32315</v>
      </c>
      <c r="B1405" t="s">
        <v>644</v>
      </c>
      <c r="C1405">
        <v>46.55</v>
      </c>
      <c r="D1405">
        <v>-4.9030000000000001E-9</v>
      </c>
      <c r="E1405">
        <v>-5.2150000000000002E-2</v>
      </c>
      <c r="F1405">
        <v>46.55</v>
      </c>
      <c r="G1405">
        <v>2.4630000000000002E-4</v>
      </c>
      <c r="H1405">
        <v>-3.8650000000000002E-4</v>
      </c>
      <c r="I1405">
        <v>-2.8039999999999999E-4</v>
      </c>
      <c r="J1405">
        <v>5.3729999999999989E-4</v>
      </c>
      <c r="K1405">
        <v>46.55</v>
      </c>
    </row>
    <row r="1406" spans="1:11">
      <c r="A1406">
        <v>32315</v>
      </c>
      <c r="B1406" t="s">
        <v>645</v>
      </c>
      <c r="C1406">
        <v>8.4440000000000001E-2</v>
      </c>
      <c r="D1406">
        <v>4.8810000000000007E-12</v>
      </c>
      <c r="E1406">
        <v>-7.7319999999999993E-3</v>
      </c>
      <c r="F1406">
        <v>8.4790000000000004E-2</v>
      </c>
      <c r="G1406">
        <v>5.7570000000000006E-4</v>
      </c>
      <c r="H1406">
        <v>-6.2589999999999995E-5</v>
      </c>
      <c r="I1406">
        <v>3.112E-6</v>
      </c>
      <c r="J1406">
        <v>5.7910000000000004E-4</v>
      </c>
      <c r="K1406">
        <v>8.4440000000000001E-2</v>
      </c>
    </row>
    <row r="1407" spans="1:11">
      <c r="A1407">
        <v>32315</v>
      </c>
      <c r="B1407" t="s">
        <v>646</v>
      </c>
      <c r="C1407">
        <v>48.73</v>
      </c>
      <c r="D1407">
        <v>-1.527E-9</v>
      </c>
      <c r="E1407">
        <v>-5.7239999999999999E-2</v>
      </c>
      <c r="F1407">
        <v>48.73</v>
      </c>
      <c r="G1407">
        <v>1.5410000000000001E-4</v>
      </c>
      <c r="H1407">
        <v>-6.2579999999999992E-4</v>
      </c>
      <c r="I1407">
        <v>-3.971E-4</v>
      </c>
      <c r="J1407">
        <v>7.5700000000000008E-4</v>
      </c>
      <c r="K1407">
        <v>48.73</v>
      </c>
    </row>
    <row r="1408" spans="1:11">
      <c r="A1408">
        <v>32315</v>
      </c>
      <c r="B1408" t="s">
        <v>647</v>
      </c>
      <c r="C1408">
        <v>-0.6069</v>
      </c>
      <c r="D1408">
        <v>-5.4400000000000002E-9</v>
      </c>
      <c r="E1408">
        <v>-5.6549999999999986E-3</v>
      </c>
      <c r="F1408">
        <v>0.6069</v>
      </c>
      <c r="G1408">
        <v>4.3080000000000001E-4</v>
      </c>
      <c r="H1408">
        <v>-4.6000000000000001E-4</v>
      </c>
      <c r="I1408">
        <v>2.207E-4</v>
      </c>
      <c r="J1408">
        <v>6.6779999999999997E-4</v>
      </c>
      <c r="K1408">
        <v>0.6069</v>
      </c>
    </row>
    <row r="1409" spans="1:11">
      <c r="A1409">
        <v>32315</v>
      </c>
      <c r="B1409" t="s">
        <v>648</v>
      </c>
      <c r="C1409">
        <v>14.55</v>
      </c>
      <c r="D1409">
        <v>-7.4939999999999991E-9</v>
      </c>
      <c r="E1409">
        <v>-2.5590000000000002E-2</v>
      </c>
      <c r="F1409">
        <v>14.55</v>
      </c>
      <c r="G1409">
        <v>5.9270000000000004E-4</v>
      </c>
      <c r="H1409">
        <v>-5.9620000000000007E-4</v>
      </c>
      <c r="I1409">
        <v>3.1780000000000003E-4</v>
      </c>
      <c r="J1409">
        <v>8.987E-4</v>
      </c>
      <c r="K1409">
        <v>14.55</v>
      </c>
    </row>
    <row r="1410" spans="1:11">
      <c r="A1410">
        <v>32315</v>
      </c>
      <c r="B1410" t="s">
        <v>649</v>
      </c>
      <c r="C1410">
        <v>28.59</v>
      </c>
      <c r="D1410">
        <v>6.5890000000000003E-9</v>
      </c>
      <c r="E1410">
        <v>-4.9689999999999998E-2</v>
      </c>
      <c r="F1410">
        <v>28.59</v>
      </c>
      <c r="G1410">
        <v>-2.1679999999999999E-5</v>
      </c>
      <c r="H1410">
        <v>-1.7880000000000001E-3</v>
      </c>
      <c r="I1410">
        <v>-2.9520000000000002E-4</v>
      </c>
      <c r="J1410">
        <v>1.8129999999999999E-3</v>
      </c>
      <c r="K1410">
        <v>28.59</v>
      </c>
    </row>
    <row r="1411" spans="1:11">
      <c r="A1411">
        <v>32315</v>
      </c>
      <c r="B1411" t="s">
        <v>650</v>
      </c>
      <c r="C1411">
        <v>7.4929999999999994</v>
      </c>
      <c r="D1411">
        <v>-7.5919999999999994E-9</v>
      </c>
      <c r="E1411">
        <v>-1.9970000000000002E-2</v>
      </c>
      <c r="F1411">
        <v>7.4929999999999994</v>
      </c>
      <c r="G1411">
        <v>6.7829999999999995E-4</v>
      </c>
      <c r="H1411">
        <v>-8.0020000000000004E-4</v>
      </c>
      <c r="I1411">
        <v>3.1770000000000002E-4</v>
      </c>
      <c r="J1411">
        <v>1.096E-3</v>
      </c>
      <c r="K1411">
        <v>7.4929999999999994</v>
      </c>
    </row>
    <row r="1412" spans="1:11">
      <c r="A1412">
        <v>32315</v>
      </c>
      <c r="B1412" t="s">
        <v>651</v>
      </c>
      <c r="C1412">
        <v>32.51</v>
      </c>
      <c r="D1412">
        <v>5.2240000000000002E-9</v>
      </c>
      <c r="E1412">
        <v>-4.8520000000000001E-2</v>
      </c>
      <c r="F1412">
        <v>32.51</v>
      </c>
      <c r="G1412">
        <v>1.5979999999999999E-5</v>
      </c>
      <c r="H1412">
        <v>-1.212E-3</v>
      </c>
      <c r="I1412">
        <v>-2.8390000000000002E-4</v>
      </c>
      <c r="J1412">
        <v>1.2440000000000001E-3</v>
      </c>
      <c r="K1412">
        <v>32.51</v>
      </c>
    </row>
    <row r="1413" spans="1:11">
      <c r="A1413">
        <v>32315</v>
      </c>
      <c r="B1413" t="s">
        <v>652</v>
      </c>
      <c r="C1413">
        <v>4.1589999999999998</v>
      </c>
      <c r="D1413">
        <v>-8.643E-9</v>
      </c>
      <c r="E1413">
        <v>-1.324E-2</v>
      </c>
      <c r="F1413">
        <v>4.1589999999999998</v>
      </c>
      <c r="G1413">
        <v>7.0010000000000005E-4</v>
      </c>
      <c r="H1413">
        <v>-6.672999999999999E-4</v>
      </c>
      <c r="I1413">
        <v>2.7490000000000001E-4</v>
      </c>
      <c r="J1413">
        <v>1.005E-3</v>
      </c>
      <c r="K1413">
        <v>4.1589999999999998</v>
      </c>
    </row>
    <row r="1414" spans="1:11">
      <c r="A1414">
        <v>32315</v>
      </c>
      <c r="B1414" t="s">
        <v>653</v>
      </c>
      <c r="C1414">
        <v>34.53</v>
      </c>
      <c r="D1414">
        <v>5.1730000000000002E-9</v>
      </c>
      <c r="E1414">
        <v>-4.9260000000000012E-2</v>
      </c>
      <c r="F1414">
        <v>34.53</v>
      </c>
      <c r="G1414">
        <v>4.6119999999999999E-5</v>
      </c>
      <c r="H1414">
        <v>-8.6089999999999995E-4</v>
      </c>
      <c r="I1414">
        <v>-2.5980000000000003E-4</v>
      </c>
      <c r="J1414">
        <v>9.0050000000000004E-4</v>
      </c>
      <c r="K1414">
        <v>34.53</v>
      </c>
    </row>
    <row r="1415" spans="1:11">
      <c r="A1415">
        <v>32315</v>
      </c>
      <c r="B1415" t="s">
        <v>654</v>
      </c>
      <c r="C1415">
        <v>14.52</v>
      </c>
      <c r="D1415">
        <v>7.6929999999999998E-9</v>
      </c>
      <c r="E1415">
        <v>-3.6760000000000001E-2</v>
      </c>
      <c r="F1415">
        <v>14.52</v>
      </c>
      <c r="G1415">
        <v>1.236E-4</v>
      </c>
      <c r="H1415">
        <v>-1.0510000000000001E-3</v>
      </c>
      <c r="I1415">
        <v>3.7189999999999999E-4</v>
      </c>
      <c r="J1415">
        <v>1.121E-3</v>
      </c>
      <c r="K1415">
        <v>14.52</v>
      </c>
    </row>
    <row r="1416" spans="1:11">
      <c r="A1416">
        <v>32315</v>
      </c>
      <c r="B1416" t="s">
        <v>655</v>
      </c>
      <c r="C1416">
        <v>29.03</v>
      </c>
      <c r="D1416">
        <v>-6.7989999999999994E-9</v>
      </c>
      <c r="E1416">
        <v>-4.8959999999999997E-2</v>
      </c>
      <c r="F1416">
        <v>29.03</v>
      </c>
      <c r="G1416">
        <v>1.266E-3</v>
      </c>
      <c r="H1416">
        <v>-8.1899999999999996E-4</v>
      </c>
      <c r="I1416">
        <v>-3.6670000000000002E-4</v>
      </c>
      <c r="J1416">
        <v>1.552E-3</v>
      </c>
      <c r="K1416">
        <v>29.03</v>
      </c>
    </row>
    <row r="1417" spans="1:11">
      <c r="A1417">
        <v>32315</v>
      </c>
      <c r="B1417" t="s">
        <v>656</v>
      </c>
      <c r="C1417">
        <v>7.52</v>
      </c>
      <c r="D1417">
        <v>7.8310000000000008E-9</v>
      </c>
      <c r="E1417">
        <v>-2.3E-2</v>
      </c>
      <c r="F1417">
        <v>7.52</v>
      </c>
      <c r="G1417">
        <v>7.6550000000000004E-5</v>
      </c>
      <c r="H1417">
        <v>-4.192E-4</v>
      </c>
      <c r="I1417">
        <v>4.0880000000000002E-4</v>
      </c>
      <c r="J1417">
        <v>5.9049999999999999E-4</v>
      </c>
      <c r="K1417">
        <v>7.52</v>
      </c>
    </row>
    <row r="1418" spans="1:11">
      <c r="A1418">
        <v>32315</v>
      </c>
      <c r="B1418" t="s">
        <v>657</v>
      </c>
      <c r="C1418">
        <v>33.04</v>
      </c>
      <c r="D1418">
        <v>-5.4100000000000001E-9</v>
      </c>
      <c r="E1418">
        <v>-5.9220000000000002E-2</v>
      </c>
      <c r="F1418">
        <v>33.04</v>
      </c>
      <c r="G1418">
        <v>1.358E-3</v>
      </c>
      <c r="H1418">
        <v>-1.3010000000000001E-3</v>
      </c>
      <c r="I1418">
        <v>-3.7800000000000003E-4</v>
      </c>
      <c r="J1418">
        <v>1.9189999999999999E-3</v>
      </c>
      <c r="K1418">
        <v>33.04</v>
      </c>
    </row>
    <row r="1419" spans="1:11">
      <c r="A1419">
        <v>32315</v>
      </c>
      <c r="B1419" t="s">
        <v>658</v>
      </c>
      <c r="C1419">
        <v>4.1349999999999998</v>
      </c>
      <c r="D1419">
        <v>8.8629999999999997E-9</v>
      </c>
      <c r="E1419">
        <v>-1.7919999999999998E-2</v>
      </c>
      <c r="F1419">
        <v>4.1349999999999998</v>
      </c>
      <c r="G1419">
        <v>1.4450000000000001E-5</v>
      </c>
      <c r="H1419">
        <v>-3.167E-4</v>
      </c>
      <c r="I1419">
        <v>3.5849999999999999E-4</v>
      </c>
      <c r="J1419">
        <v>4.7849999999999998E-4</v>
      </c>
      <c r="K1419">
        <v>4.1349999999999998</v>
      </c>
    </row>
    <row r="1420" spans="1:11">
      <c r="A1420">
        <v>32315</v>
      </c>
      <c r="B1420" t="s">
        <v>659</v>
      </c>
      <c r="C1420">
        <v>35.119999999999997</v>
      </c>
      <c r="D1420">
        <v>-5.2730000000000003E-9</v>
      </c>
      <c r="E1420">
        <v>-6.5619999999999998E-2</v>
      </c>
      <c r="F1420">
        <v>35.119999999999997</v>
      </c>
      <c r="G1420">
        <v>1.3940000000000001E-3</v>
      </c>
      <c r="H1420">
        <v>-1.585E-3</v>
      </c>
      <c r="I1420">
        <v>-3.5389999999999998E-4</v>
      </c>
      <c r="J1420">
        <v>2.14E-3</v>
      </c>
      <c r="K1420">
        <v>35.119999999999997</v>
      </c>
    </row>
    <row r="1421" spans="1:11">
      <c r="A1421">
        <v>32315</v>
      </c>
      <c r="B1421" t="s">
        <v>660</v>
      </c>
      <c r="C1421">
        <v>15.24</v>
      </c>
      <c r="D1421">
        <v>4.0679999999999996E-9</v>
      </c>
      <c r="E1421">
        <v>-1.3480000000000001E-2</v>
      </c>
      <c r="F1421">
        <v>15.24</v>
      </c>
      <c r="G1421">
        <v>7.5320000000000004E-5</v>
      </c>
      <c r="H1421">
        <v>5.285E-4</v>
      </c>
      <c r="I1421">
        <v>6.1489999999999996E-5</v>
      </c>
      <c r="J1421">
        <v>5.3739999999999994E-4</v>
      </c>
      <c r="K1421">
        <v>15.24</v>
      </c>
    </row>
    <row r="1422" spans="1:11">
      <c r="A1422">
        <v>32315</v>
      </c>
      <c r="B1422" t="s">
        <v>661</v>
      </c>
      <c r="C1422">
        <v>28.73</v>
      </c>
      <c r="D1422">
        <v>1.071E-10</v>
      </c>
      <c r="E1422">
        <v>-6.6390000000000005E-2</v>
      </c>
      <c r="F1422">
        <v>28.73</v>
      </c>
      <c r="G1422">
        <v>6.8760000000000002E-4</v>
      </c>
      <c r="H1422">
        <v>-2.9380000000000001E-3</v>
      </c>
      <c r="I1422">
        <v>-1.7210000000000001E-4</v>
      </c>
      <c r="J1422">
        <v>3.0230000000000001E-3</v>
      </c>
      <c r="K1422">
        <v>28.73</v>
      </c>
    </row>
    <row r="1423" spans="1:11">
      <c r="A1423">
        <v>32315</v>
      </c>
      <c r="B1423" t="s">
        <v>662</v>
      </c>
      <c r="C1423">
        <v>23.18</v>
      </c>
      <c r="D1423">
        <v>3.9719999999999999E-9</v>
      </c>
      <c r="E1423">
        <v>-5.9779999999999993E-2</v>
      </c>
      <c r="F1423">
        <v>23.18</v>
      </c>
      <c r="G1423">
        <v>1.5640000000000001E-4</v>
      </c>
      <c r="H1423">
        <v>-3.5969999999999999E-3</v>
      </c>
      <c r="I1423">
        <v>-1.7870000000000001E-4</v>
      </c>
      <c r="J1423">
        <v>3.6050000000000001E-3</v>
      </c>
      <c r="K1423">
        <v>23.18</v>
      </c>
    </row>
    <row r="1424" spans="1:11">
      <c r="A1424">
        <v>32315</v>
      </c>
      <c r="B1424" t="s">
        <v>663</v>
      </c>
      <c r="C1424">
        <v>28.2</v>
      </c>
      <c r="D1424">
        <v>2.8660000000000002E-10</v>
      </c>
      <c r="E1424">
        <v>-4.0629999999999999E-2</v>
      </c>
      <c r="F1424">
        <v>28.2</v>
      </c>
      <c r="G1424">
        <v>1.1119999999999999E-3</v>
      </c>
      <c r="H1424">
        <v>3.0959999999999999E-4</v>
      </c>
      <c r="I1424">
        <v>-3.7499999999999997E-5</v>
      </c>
      <c r="J1424">
        <v>1.155E-3</v>
      </c>
      <c r="K1424">
        <v>28.2</v>
      </c>
    </row>
    <row r="1425" spans="1:11">
      <c r="A1425">
        <v>32315</v>
      </c>
      <c r="B1425" t="s">
        <v>664</v>
      </c>
      <c r="C1425">
        <v>21.57</v>
      </c>
      <c r="D1425">
        <v>5.0370000000000003E-11</v>
      </c>
      <c r="E1425">
        <v>-1.788E-2</v>
      </c>
      <c r="F1425">
        <v>21.57</v>
      </c>
      <c r="G1425">
        <v>1.2799999999999999E-4</v>
      </c>
      <c r="H1425">
        <v>5.8399999999999999E-4</v>
      </c>
      <c r="I1425">
        <v>-5.006E-6</v>
      </c>
      <c r="J1425">
        <v>5.9790000000000006E-4</v>
      </c>
      <c r="K1425">
        <v>21.57</v>
      </c>
    </row>
    <row r="1426" spans="1:11">
      <c r="A1426">
        <v>32315</v>
      </c>
      <c r="B1426" t="s">
        <v>665</v>
      </c>
      <c r="C1426">
        <v>24.13</v>
      </c>
      <c r="D1426">
        <v>-2.6820000000000001E-10</v>
      </c>
      <c r="E1426">
        <v>-6.0320000000000012E-2</v>
      </c>
      <c r="F1426">
        <v>24.13</v>
      </c>
      <c r="G1426">
        <v>6.7220000000000008E-4</v>
      </c>
      <c r="H1426">
        <v>-2.9640000000000001E-3</v>
      </c>
      <c r="I1426">
        <v>-1.538E-4</v>
      </c>
      <c r="J1426">
        <v>3.0430000000000001E-3</v>
      </c>
      <c r="K1426">
        <v>24.13</v>
      </c>
    </row>
    <row r="1427" spans="1:11">
      <c r="A1427">
        <v>32315</v>
      </c>
      <c r="B1427" t="s">
        <v>666</v>
      </c>
      <c r="C1427">
        <v>23.42</v>
      </c>
      <c r="D1427">
        <v>7.8029999999999998E-10</v>
      </c>
      <c r="E1427">
        <v>-2.5430000000000001E-2</v>
      </c>
      <c r="F1427">
        <v>23.42</v>
      </c>
      <c r="G1427">
        <v>4.595E-4</v>
      </c>
      <c r="H1427">
        <v>5.8589999999999998E-4</v>
      </c>
      <c r="I1427">
        <v>2.1670000000000001E-5</v>
      </c>
      <c r="J1427">
        <v>7.4489999999999995E-4</v>
      </c>
      <c r="K1427">
        <v>23.42</v>
      </c>
    </row>
    <row r="1428" spans="1:11">
      <c r="A1428">
        <v>32315</v>
      </c>
      <c r="B1428" t="s">
        <v>667</v>
      </c>
      <c r="C1428">
        <v>19.27</v>
      </c>
      <c r="D1428">
        <v>-3.2909999999999999E-9</v>
      </c>
      <c r="E1428">
        <v>-5.2010000000000001E-2</v>
      </c>
      <c r="F1428">
        <v>19.27</v>
      </c>
      <c r="G1428">
        <v>7.0570000000000008E-4</v>
      </c>
      <c r="H1428">
        <v>-2.9919999999999999E-3</v>
      </c>
      <c r="I1428">
        <v>-8.5099999999999995E-5</v>
      </c>
      <c r="J1428">
        <v>3.075E-3</v>
      </c>
      <c r="K1428">
        <v>19.27</v>
      </c>
    </row>
    <row r="1429" spans="1:11">
      <c r="A1429">
        <v>32315</v>
      </c>
      <c r="B1429" t="s">
        <v>668</v>
      </c>
      <c r="C1429">
        <v>39.31</v>
      </c>
      <c r="D1429">
        <v>-6.836E-9</v>
      </c>
      <c r="E1429">
        <v>-3.739E-2</v>
      </c>
      <c r="F1429">
        <v>39.31</v>
      </c>
      <c r="G1429">
        <v>1.2420000000000001E-4</v>
      </c>
      <c r="H1429">
        <v>-1.2799999999999999E-4</v>
      </c>
      <c r="I1429">
        <v>-4.7830000000000003E-4</v>
      </c>
      <c r="J1429">
        <v>5.1049999999999999E-4</v>
      </c>
      <c r="K1429">
        <v>39.31</v>
      </c>
    </row>
    <row r="1430" spans="1:11">
      <c r="A1430">
        <v>32315</v>
      </c>
      <c r="B1430" t="s">
        <v>669</v>
      </c>
      <c r="C1430">
        <v>4.9649999999999999</v>
      </c>
      <c r="D1430">
        <v>6.7220000000000014E-9</v>
      </c>
      <c r="E1430">
        <v>-1.8540000000000001E-2</v>
      </c>
      <c r="F1430">
        <v>4.9649999999999999</v>
      </c>
      <c r="G1430">
        <v>2.8570000000000001E-4</v>
      </c>
      <c r="H1430">
        <v>2.0299999999999999E-5</v>
      </c>
      <c r="I1430">
        <v>4.0309999999999999E-4</v>
      </c>
      <c r="J1430">
        <v>4.9450000000000004E-4</v>
      </c>
      <c r="K1430">
        <v>4.9649999999999999</v>
      </c>
    </row>
    <row r="1431" spans="1:11">
      <c r="A1431">
        <v>32315</v>
      </c>
      <c r="B1431" t="s">
        <v>670</v>
      </c>
      <c r="C1431">
        <v>31.6</v>
      </c>
      <c r="D1431">
        <v>-3.8389999999999999E-10</v>
      </c>
      <c r="E1431">
        <v>-3.5029999999999999E-2</v>
      </c>
      <c r="F1431">
        <v>31.6</v>
      </c>
      <c r="G1431">
        <v>1.672E-4</v>
      </c>
      <c r="H1431">
        <v>2.4439999999999998E-4</v>
      </c>
      <c r="I1431">
        <v>-4.0710000000000002E-5</v>
      </c>
      <c r="J1431">
        <v>2.99E-4</v>
      </c>
      <c r="K1431">
        <v>31.6</v>
      </c>
    </row>
    <row r="1432" spans="1:11">
      <c r="A1432">
        <v>32315</v>
      </c>
      <c r="B1432" t="s">
        <v>671</v>
      </c>
      <c r="C1432">
        <v>18.059999999999999</v>
      </c>
      <c r="D1432">
        <v>5.2430000000000002E-9</v>
      </c>
      <c r="E1432">
        <v>-1.9089999999999999E-2</v>
      </c>
      <c r="F1432">
        <v>18.059999999999999</v>
      </c>
      <c r="G1432">
        <v>8.8430000000000005E-5</v>
      </c>
      <c r="H1432">
        <v>6.0260000000000001E-4</v>
      </c>
      <c r="I1432">
        <v>1.239E-4</v>
      </c>
      <c r="J1432">
        <v>6.2149999999999998E-4</v>
      </c>
      <c r="K1432">
        <v>18.059999999999999</v>
      </c>
    </row>
    <row r="1433" spans="1:11">
      <c r="A1433">
        <v>32315</v>
      </c>
      <c r="B1433" t="s">
        <v>672</v>
      </c>
      <c r="C1433">
        <v>18.48</v>
      </c>
      <c r="D1433">
        <v>-3.8019999999999999E-9</v>
      </c>
      <c r="E1433">
        <v>-4.777E-2</v>
      </c>
      <c r="F1433">
        <v>18.48</v>
      </c>
      <c r="G1433">
        <v>6.625E-4</v>
      </c>
      <c r="H1433">
        <v>-2.5950000000000001E-3</v>
      </c>
      <c r="I1433">
        <v>-6.6000000000000005E-5</v>
      </c>
      <c r="J1433">
        <v>2.679E-3</v>
      </c>
      <c r="K1433">
        <v>18.48</v>
      </c>
    </row>
    <row r="1434" spans="1:11">
      <c r="A1434">
        <v>32315</v>
      </c>
      <c r="B1434" t="s">
        <v>673</v>
      </c>
      <c r="C1434">
        <v>36.299999999999997</v>
      </c>
      <c r="D1434">
        <v>1.2739999999999999E-9</v>
      </c>
      <c r="E1434">
        <v>-5.1880000000000003E-2</v>
      </c>
      <c r="F1434">
        <v>36.299999999999997</v>
      </c>
      <c r="G1434">
        <v>8.3210000000000005E-6</v>
      </c>
      <c r="H1434">
        <v>-1.397E-3</v>
      </c>
      <c r="I1434">
        <v>-4.6960000000000008E-4</v>
      </c>
      <c r="J1434">
        <v>1.474E-3</v>
      </c>
      <c r="K1434">
        <v>36.299999999999997</v>
      </c>
    </row>
    <row r="1435" spans="1:11">
      <c r="A1435">
        <v>32315</v>
      </c>
      <c r="B1435" t="s">
        <v>674</v>
      </c>
      <c r="C1435">
        <v>8.2569999999999997</v>
      </c>
      <c r="D1435">
        <v>-1.109E-9</v>
      </c>
      <c r="E1435">
        <v>-1.7469999999999999E-2</v>
      </c>
      <c r="F1435">
        <v>8.2569999999999997</v>
      </c>
      <c r="G1435">
        <v>4.1340000000000002E-4</v>
      </c>
      <c r="H1435">
        <v>-2.4830000000000002E-4</v>
      </c>
      <c r="I1435">
        <v>3.7500000000000001E-4</v>
      </c>
      <c r="J1435">
        <v>6.1090000000000005E-4</v>
      </c>
      <c r="K1435">
        <v>8.2569999999999997</v>
      </c>
    </row>
    <row r="1436" spans="1:11">
      <c r="A1436">
        <v>32315</v>
      </c>
      <c r="B1436" t="s">
        <v>675</v>
      </c>
      <c r="C1436">
        <v>31.34</v>
      </c>
      <c r="D1436">
        <v>-5.4069999999999992E-9</v>
      </c>
      <c r="E1436">
        <v>-2.2669999999999999E-2</v>
      </c>
      <c r="F1436">
        <v>31.34</v>
      </c>
      <c r="G1436">
        <v>1.6449999999999999E-4</v>
      </c>
      <c r="H1436">
        <v>6.5059999999999998E-4</v>
      </c>
      <c r="I1436">
        <v>-1.638E-4</v>
      </c>
      <c r="J1436">
        <v>6.9079999999999999E-4</v>
      </c>
      <c r="K1436">
        <v>31.34</v>
      </c>
    </row>
    <row r="1437" spans="1:11">
      <c r="A1437">
        <v>32315</v>
      </c>
      <c r="B1437" t="s">
        <v>676</v>
      </c>
      <c r="C1437">
        <v>26.73</v>
      </c>
      <c r="D1437">
        <v>3.9229999999999998E-9</v>
      </c>
      <c r="E1437">
        <v>-6.794E-2</v>
      </c>
      <c r="F1437">
        <v>26.73</v>
      </c>
      <c r="G1437">
        <v>4.4719999999999997E-4</v>
      </c>
      <c r="H1437">
        <v>-3.372E-3</v>
      </c>
      <c r="I1437">
        <v>-2.3250000000000001E-4</v>
      </c>
      <c r="J1437">
        <v>3.4099999999999998E-3</v>
      </c>
      <c r="K1437">
        <v>26.73</v>
      </c>
    </row>
    <row r="1438" spans="1:11">
      <c r="A1438">
        <v>32315</v>
      </c>
      <c r="B1438" t="s">
        <v>677</v>
      </c>
      <c r="C1438">
        <v>38.9</v>
      </c>
      <c r="D1438">
        <v>8.8060000000000004E-10</v>
      </c>
      <c r="E1438">
        <v>-4.9299999999999997E-2</v>
      </c>
      <c r="F1438">
        <v>38.9</v>
      </c>
      <c r="G1438">
        <v>2.5950000000000001E-5</v>
      </c>
      <c r="H1438">
        <v>-9.9760000000000018E-4</v>
      </c>
      <c r="I1438">
        <v>-4.5859999999999998E-4</v>
      </c>
      <c r="J1438">
        <v>1.098E-3</v>
      </c>
      <c r="K1438">
        <v>38.9</v>
      </c>
    </row>
    <row r="1439" spans="1:11">
      <c r="A1439">
        <v>32315</v>
      </c>
      <c r="B1439" t="s">
        <v>678</v>
      </c>
      <c r="C1439">
        <v>4.0139999999999993</v>
      </c>
      <c r="D1439">
        <v>-1.39E-9</v>
      </c>
      <c r="E1439">
        <v>-1.6580000000000001E-2</v>
      </c>
      <c r="F1439">
        <v>4.0139999999999993</v>
      </c>
      <c r="G1439">
        <v>4.4109999999999999E-4</v>
      </c>
      <c r="H1439">
        <v>-4.638E-4</v>
      </c>
      <c r="I1439">
        <v>3.7639999999999999E-4</v>
      </c>
      <c r="J1439">
        <v>7.425E-4</v>
      </c>
      <c r="K1439">
        <v>4.0139999999999993</v>
      </c>
    </row>
    <row r="1440" spans="1:11">
      <c r="A1440">
        <v>32315</v>
      </c>
      <c r="B1440" t="s">
        <v>679</v>
      </c>
      <c r="C1440">
        <v>37.06</v>
      </c>
      <c r="D1440">
        <v>-3.5760000000000001E-9</v>
      </c>
      <c r="E1440">
        <v>-5.6079999999999998E-2</v>
      </c>
      <c r="F1440">
        <v>37.06</v>
      </c>
      <c r="G1440">
        <v>5.3039999999999999E-4</v>
      </c>
      <c r="H1440">
        <v>-1.57E-3</v>
      </c>
      <c r="I1440">
        <v>-2.3439999999999999E-5</v>
      </c>
      <c r="J1440">
        <v>1.658E-3</v>
      </c>
      <c r="K1440">
        <v>37.06</v>
      </c>
    </row>
    <row r="1441" spans="1:11">
      <c r="A1441">
        <v>32315</v>
      </c>
      <c r="B1441" t="s">
        <v>680</v>
      </c>
      <c r="C1441">
        <v>9.0859999999999996E-2</v>
      </c>
      <c r="D1441">
        <v>5.1710000000000002E-11</v>
      </c>
      <c r="E1441">
        <v>-8.1390000000000004E-3</v>
      </c>
      <c r="F1441">
        <v>9.1229999999999992E-2</v>
      </c>
      <c r="G1441">
        <v>7.1779999999999999E-4</v>
      </c>
      <c r="H1441">
        <v>8.038E-6</v>
      </c>
      <c r="I1441">
        <v>3.0389999999999999E-5</v>
      </c>
      <c r="J1441">
        <v>7.1849999999999995E-4</v>
      </c>
      <c r="K1441">
        <v>9.0859999999999996E-2</v>
      </c>
    </row>
    <row r="1442" spans="1:11">
      <c r="A1442">
        <v>32315</v>
      </c>
      <c r="B1442" t="s">
        <v>681</v>
      </c>
      <c r="C1442">
        <v>31.38</v>
      </c>
      <c r="D1442">
        <v>6.7540000000000007E-11</v>
      </c>
      <c r="E1442">
        <v>-7.5499999999999998E-2</v>
      </c>
      <c r="F1442">
        <v>31.38</v>
      </c>
      <c r="G1442">
        <v>1.3489999999999999E-3</v>
      </c>
      <c r="H1442">
        <v>-2.7729999999999999E-3</v>
      </c>
      <c r="I1442">
        <v>-1.4229999999999999E-4</v>
      </c>
      <c r="J1442">
        <v>3.0869999999999999E-3</v>
      </c>
      <c r="K1442">
        <v>31.38</v>
      </c>
    </row>
    <row r="1443" spans="1:11">
      <c r="A1443">
        <v>32315</v>
      </c>
      <c r="B1443" t="s">
        <v>682</v>
      </c>
      <c r="C1443">
        <v>18.47</v>
      </c>
      <c r="D1443">
        <v>3.9169999999999996E-9</v>
      </c>
      <c r="E1443">
        <v>-1.908E-2</v>
      </c>
      <c r="F1443">
        <v>18.47</v>
      </c>
      <c r="G1443">
        <v>1.0009999999999999E-4</v>
      </c>
      <c r="H1443">
        <v>5.6189999999999994E-4</v>
      </c>
      <c r="I1443">
        <v>6.7409999999999993E-5</v>
      </c>
      <c r="J1443">
        <v>5.7470000000000004E-4</v>
      </c>
      <c r="K1443">
        <v>18.47</v>
      </c>
    </row>
    <row r="1444" spans="1:11">
      <c r="A1444">
        <v>32315</v>
      </c>
      <c r="B1444" t="s">
        <v>683</v>
      </c>
      <c r="C1444">
        <v>18.07</v>
      </c>
      <c r="D1444">
        <v>-5.0170000000000004E-9</v>
      </c>
      <c r="E1444">
        <v>-4.8829999999999998E-2</v>
      </c>
      <c r="F1444">
        <v>18.07</v>
      </c>
      <c r="G1444">
        <v>7.8949999999999995E-4</v>
      </c>
      <c r="H1444">
        <v>-2.7720000000000002E-3</v>
      </c>
      <c r="I1444">
        <v>-4.4450000000000003E-5</v>
      </c>
      <c r="J1444">
        <v>2.882E-3</v>
      </c>
      <c r="K1444">
        <v>18.07</v>
      </c>
    </row>
    <row r="1445" spans="1:11">
      <c r="A1445">
        <v>32315</v>
      </c>
      <c r="B1445" t="s">
        <v>684</v>
      </c>
      <c r="C1445">
        <v>8.24</v>
      </c>
      <c r="D1445">
        <v>1.1639999999999999E-9</v>
      </c>
      <c r="E1445">
        <v>-3.099E-2</v>
      </c>
      <c r="F1445">
        <v>8.24</v>
      </c>
      <c r="G1445">
        <v>5.0220000000000006E-4</v>
      </c>
      <c r="H1445">
        <v>-1.281E-3</v>
      </c>
      <c r="I1445">
        <v>3.1290000000000002E-4</v>
      </c>
      <c r="J1445">
        <v>1.4109999999999999E-3</v>
      </c>
      <c r="K1445">
        <v>8.24</v>
      </c>
    </row>
    <row r="1446" spans="1:11">
      <c r="A1446">
        <v>32315</v>
      </c>
      <c r="B1446" t="s">
        <v>685</v>
      </c>
      <c r="C1446">
        <v>36.46</v>
      </c>
      <c r="D1446">
        <v>-1.5320000000000001E-9</v>
      </c>
      <c r="E1446">
        <v>-4.4819999999999999E-2</v>
      </c>
      <c r="F1446">
        <v>36.46</v>
      </c>
      <c r="G1446">
        <v>9.3280000000000001E-5</v>
      </c>
      <c r="H1446">
        <v>-7.4839999999999998E-4</v>
      </c>
      <c r="I1446">
        <v>-4.7360000000000007E-4</v>
      </c>
      <c r="J1446">
        <v>8.9060000000000007E-4</v>
      </c>
      <c r="K1446">
        <v>36.46</v>
      </c>
    </row>
    <row r="1447" spans="1:11">
      <c r="A1447">
        <v>32315</v>
      </c>
      <c r="B1447" t="s">
        <v>686</v>
      </c>
      <c r="C1447">
        <v>54.6</v>
      </c>
      <c r="D1447">
        <v>-1.0169999999999999E-9</v>
      </c>
      <c r="E1447">
        <v>-8.0360000000000001E-2</v>
      </c>
      <c r="F1447">
        <v>54.6</v>
      </c>
      <c r="G1447">
        <v>3.1540000000000002E-4</v>
      </c>
      <c r="H1447">
        <v>-2.4220000000000001E-3</v>
      </c>
      <c r="I1447">
        <v>-4.7189999999999992E-4</v>
      </c>
      <c r="J1447">
        <v>2.4870000000000001E-3</v>
      </c>
      <c r="K1447">
        <v>54.6</v>
      </c>
    </row>
    <row r="1448" spans="1:11">
      <c r="A1448">
        <v>32315</v>
      </c>
      <c r="B1448" t="s">
        <v>687</v>
      </c>
      <c r="C1448">
        <v>-1.5109999999999999</v>
      </c>
      <c r="D1448">
        <v>5.8280000000000005E-11</v>
      </c>
      <c r="E1448">
        <v>-3.5509999999999999E-3</v>
      </c>
      <c r="F1448">
        <v>1.5109999999999999</v>
      </c>
      <c r="G1448">
        <v>1.2229999999999999E-4</v>
      </c>
      <c r="H1448">
        <v>-1.242E-5</v>
      </c>
      <c r="I1448">
        <v>2.9080000000000002E-4</v>
      </c>
      <c r="J1448">
        <v>3.1569999999999998E-4</v>
      </c>
      <c r="K1448">
        <v>1.5109999999999999</v>
      </c>
    </row>
    <row r="1449" spans="1:11">
      <c r="A1449">
        <v>32315</v>
      </c>
      <c r="B1449" t="s">
        <v>688</v>
      </c>
      <c r="C1449">
        <v>26.72</v>
      </c>
      <c r="D1449">
        <v>-4.0539999999999986E-9</v>
      </c>
      <c r="E1449">
        <v>-2.0420000000000001E-2</v>
      </c>
      <c r="F1449">
        <v>26.72</v>
      </c>
      <c r="G1449">
        <v>1.593E-4</v>
      </c>
      <c r="H1449">
        <v>6.112E-4</v>
      </c>
      <c r="I1449">
        <v>-1.047E-4</v>
      </c>
      <c r="J1449">
        <v>6.4020000000000006E-4</v>
      </c>
      <c r="K1449">
        <v>26.72</v>
      </c>
    </row>
    <row r="1450" spans="1:11">
      <c r="A1450">
        <v>32315</v>
      </c>
      <c r="B1450" t="s">
        <v>689</v>
      </c>
      <c r="C1450">
        <v>31.32</v>
      </c>
      <c r="D1450">
        <v>5.1659999999999997E-9</v>
      </c>
      <c r="E1450">
        <v>-7.9460000000000003E-2</v>
      </c>
      <c r="F1450">
        <v>31.32</v>
      </c>
      <c r="G1450">
        <v>4.4860000000000012E-4</v>
      </c>
      <c r="H1450">
        <v>-4.0340000000000003E-3</v>
      </c>
      <c r="I1450">
        <v>-2.812E-4</v>
      </c>
      <c r="J1450">
        <v>4.0689999999999997E-3</v>
      </c>
      <c r="K1450">
        <v>31.32</v>
      </c>
    </row>
    <row r="1451" spans="1:11">
      <c r="A1451">
        <v>32315</v>
      </c>
      <c r="B1451" t="s">
        <v>690</v>
      </c>
      <c r="C1451">
        <v>4.0410000000000004</v>
      </c>
      <c r="D1451">
        <v>1.5280000000000001E-9</v>
      </c>
      <c r="E1451">
        <v>-1.3939999999999999E-2</v>
      </c>
      <c r="F1451">
        <v>4.0410000000000004</v>
      </c>
      <c r="G1451">
        <v>2.587E-4</v>
      </c>
      <c r="H1451">
        <v>-1.2750000000000001E-4</v>
      </c>
      <c r="I1451">
        <v>4.0670000000000002E-4</v>
      </c>
      <c r="J1451">
        <v>4.9860000000000008E-4</v>
      </c>
      <c r="K1451">
        <v>4.0410000000000004</v>
      </c>
    </row>
    <row r="1452" spans="1:11">
      <c r="A1452">
        <v>32315</v>
      </c>
      <c r="B1452" t="s">
        <v>691</v>
      </c>
      <c r="C1452">
        <v>38.909999999999997</v>
      </c>
      <c r="D1452">
        <v>-1.026E-9</v>
      </c>
      <c r="E1452">
        <v>-6.0329999999999988E-2</v>
      </c>
      <c r="F1452">
        <v>38.909999999999997</v>
      </c>
      <c r="G1452">
        <v>3.7189999999999999E-4</v>
      </c>
      <c r="H1452">
        <v>-1.8129999999999999E-3</v>
      </c>
      <c r="I1452">
        <v>-5.6150000000000004E-4</v>
      </c>
      <c r="J1452">
        <v>1.934E-3</v>
      </c>
      <c r="K1452">
        <v>38.909999999999997</v>
      </c>
    </row>
    <row r="1453" spans="1:11">
      <c r="A1453">
        <v>32315</v>
      </c>
      <c r="B1453" t="s">
        <v>692</v>
      </c>
      <c r="C1453">
        <v>28.02</v>
      </c>
      <c r="D1453">
        <v>6.6690000000000009E-9</v>
      </c>
      <c r="E1453">
        <v>-4.5809999999999997E-2</v>
      </c>
      <c r="F1453">
        <v>28.02</v>
      </c>
      <c r="G1453">
        <v>1.082E-4</v>
      </c>
      <c r="H1453">
        <v>-7.5120000000000004E-4</v>
      </c>
      <c r="I1453">
        <v>1.2210000000000001E-4</v>
      </c>
      <c r="J1453">
        <v>7.6869999999999998E-4</v>
      </c>
      <c r="K1453">
        <v>28.02</v>
      </c>
    </row>
    <row r="1454" spans="1:11">
      <c r="A1454">
        <v>32315</v>
      </c>
      <c r="B1454" t="s">
        <v>693</v>
      </c>
      <c r="C1454">
        <v>4.6139999999999999</v>
      </c>
      <c r="D1454">
        <v>-2.6500000000000002E-9</v>
      </c>
      <c r="E1454">
        <v>-2.3760000000000001E-3</v>
      </c>
      <c r="F1454">
        <v>4.6139999999999999</v>
      </c>
      <c r="G1454">
        <v>3.6909999999999997E-5</v>
      </c>
      <c r="H1454">
        <v>9.5929999999999998E-5</v>
      </c>
      <c r="I1454">
        <v>-5.3919999999999999E-5</v>
      </c>
      <c r="J1454">
        <v>1.161E-4</v>
      </c>
      <c r="K1454">
        <v>4.6139999999999999</v>
      </c>
    </row>
    <row r="1455" spans="1:11">
      <c r="A1455">
        <v>32315</v>
      </c>
      <c r="B1455" t="s">
        <v>694</v>
      </c>
      <c r="C1455">
        <v>39.53</v>
      </c>
      <c r="D1455">
        <v>-7.0040000000000002E-9</v>
      </c>
      <c r="E1455">
        <v>-4.2250000000000003E-2</v>
      </c>
      <c r="F1455">
        <v>39.53</v>
      </c>
      <c r="G1455">
        <v>3.0919999999999998E-4</v>
      </c>
      <c r="H1455">
        <v>-2.2890000000000001E-4</v>
      </c>
      <c r="I1455">
        <v>-2.231E-4</v>
      </c>
      <c r="J1455">
        <v>4.4470000000000002E-4</v>
      </c>
      <c r="K1455">
        <v>39.53</v>
      </c>
    </row>
    <row r="1456" spans="1:11">
      <c r="A1456">
        <v>32315</v>
      </c>
      <c r="B1456" t="s">
        <v>695</v>
      </c>
      <c r="C1456">
        <v>-0.14949999999999999</v>
      </c>
      <c r="D1456">
        <v>2.651E-9</v>
      </c>
      <c r="E1456">
        <v>-1.684E-3</v>
      </c>
      <c r="F1456">
        <v>0.14949999999999999</v>
      </c>
      <c r="G1456">
        <v>-3.8789999999999996E-6</v>
      </c>
      <c r="H1456">
        <v>6.1580000000000003E-5</v>
      </c>
      <c r="I1456">
        <v>4.99E-5</v>
      </c>
      <c r="J1456">
        <v>7.9359999999999999E-5</v>
      </c>
      <c r="K1456">
        <v>0.14949999999999999</v>
      </c>
    </row>
    <row r="1457" spans="1:11">
      <c r="A1457">
        <v>32315</v>
      </c>
      <c r="B1457" t="s">
        <v>696</v>
      </c>
      <c r="C1457">
        <v>19.36</v>
      </c>
      <c r="D1457">
        <v>1.4999999999999999E-8</v>
      </c>
      <c r="E1457">
        <v>-4.9700000000000001E-2</v>
      </c>
      <c r="F1457">
        <v>19.36</v>
      </c>
      <c r="G1457">
        <v>2.376E-4</v>
      </c>
      <c r="H1457">
        <v>-1.4970000000000001E-3</v>
      </c>
      <c r="I1457">
        <v>3.099E-5</v>
      </c>
      <c r="J1457">
        <v>1.516E-3</v>
      </c>
      <c r="K1457">
        <v>19.36</v>
      </c>
    </row>
    <row r="1458" spans="1:11">
      <c r="A1458">
        <v>32315</v>
      </c>
      <c r="B1458" t="s">
        <v>697</v>
      </c>
      <c r="C1458">
        <v>30.44</v>
      </c>
      <c r="D1458">
        <v>-1.501E-8</v>
      </c>
      <c r="E1458">
        <v>-2.8590000000000001E-2</v>
      </c>
      <c r="F1458">
        <v>30.44</v>
      </c>
      <c r="G1458">
        <v>4.9410000000000003E-4</v>
      </c>
      <c r="H1458">
        <v>-4.016E-4</v>
      </c>
      <c r="I1458">
        <v>-1.919E-4</v>
      </c>
      <c r="J1458">
        <v>6.6500000000000001E-4</v>
      </c>
      <c r="K1458">
        <v>30.44</v>
      </c>
    </row>
    <row r="1459" spans="1:11">
      <c r="A1459">
        <v>32315</v>
      </c>
      <c r="B1459" t="s">
        <v>698</v>
      </c>
      <c r="C1459">
        <v>32.770000000000003</v>
      </c>
      <c r="D1459">
        <v>3.5870000000000001E-9</v>
      </c>
      <c r="E1459">
        <v>-7.4560000000000001E-2</v>
      </c>
      <c r="F1459">
        <v>32.770000000000003</v>
      </c>
      <c r="G1459">
        <v>4.5889999999999988E-4</v>
      </c>
      <c r="H1459">
        <v>-3.5560000000000001E-3</v>
      </c>
      <c r="I1459">
        <v>-2.6810000000000001E-4</v>
      </c>
      <c r="J1459">
        <v>3.5950000000000001E-3</v>
      </c>
      <c r="K1459">
        <v>32.770000000000003</v>
      </c>
    </row>
    <row r="1460" spans="1:11">
      <c r="A1460">
        <v>32315</v>
      </c>
      <c r="B1460" t="s">
        <v>699</v>
      </c>
      <c r="C1460">
        <v>28.15</v>
      </c>
      <c r="D1460">
        <v>-3.9529999999999999E-9</v>
      </c>
      <c r="E1460">
        <v>-2.478E-2</v>
      </c>
      <c r="F1460">
        <v>28.15</v>
      </c>
      <c r="G1460">
        <v>1.7980000000000001E-4</v>
      </c>
      <c r="H1460">
        <v>2.4600000000000002E-4</v>
      </c>
      <c r="I1460">
        <v>-1.3239999999999999E-4</v>
      </c>
      <c r="J1460">
        <v>3.322E-4</v>
      </c>
      <c r="K1460">
        <v>28.15</v>
      </c>
    </row>
    <row r="1461" spans="1:11">
      <c r="A1461">
        <v>32315</v>
      </c>
      <c r="B1461" t="s">
        <v>700</v>
      </c>
      <c r="C1461">
        <v>28.15</v>
      </c>
      <c r="D1461">
        <v>-6.4620000000000002E-9</v>
      </c>
      <c r="E1461">
        <v>-5.6759999999999998E-2</v>
      </c>
      <c r="F1461">
        <v>28.15</v>
      </c>
      <c r="G1461">
        <v>1.0870000000000001E-3</v>
      </c>
      <c r="H1461">
        <v>-1.983E-3</v>
      </c>
      <c r="I1461">
        <v>1.5760000000000002E-5</v>
      </c>
      <c r="J1461">
        <v>2.2620000000000001E-3</v>
      </c>
      <c r="K1461">
        <v>28.15</v>
      </c>
    </row>
    <row r="1462" spans="1:11">
      <c r="A1462">
        <v>32315</v>
      </c>
      <c r="B1462" t="s">
        <v>701</v>
      </c>
      <c r="C1462">
        <v>2.2709999999999999</v>
      </c>
      <c r="D1462">
        <v>1.513E-9</v>
      </c>
      <c r="E1462">
        <v>-5.3409999999999994E-3</v>
      </c>
      <c r="F1462">
        <v>2.2709999999999999</v>
      </c>
      <c r="G1462">
        <v>-2.1160000000000001E-5</v>
      </c>
      <c r="H1462">
        <v>-2.421E-4</v>
      </c>
      <c r="I1462">
        <v>-3.1970000000000001E-5</v>
      </c>
      <c r="J1462">
        <v>2.4509999999999999E-4</v>
      </c>
      <c r="K1462">
        <v>2.2709999999999999</v>
      </c>
    </row>
    <row r="1463" spans="1:11">
      <c r="A1463">
        <v>32315</v>
      </c>
      <c r="B1463" t="s">
        <v>702</v>
      </c>
      <c r="C1463">
        <v>40.22</v>
      </c>
      <c r="D1463">
        <v>6.7629999999999999E-9</v>
      </c>
      <c r="E1463">
        <v>-9.4520000000000007E-2</v>
      </c>
      <c r="F1463">
        <v>40.22</v>
      </c>
      <c r="G1463">
        <v>1.0280000000000001E-3</v>
      </c>
      <c r="H1463">
        <v>-2.9729999999999999E-3</v>
      </c>
      <c r="I1463">
        <v>-3.033E-4</v>
      </c>
      <c r="J1463">
        <v>3.16E-3</v>
      </c>
      <c r="K1463">
        <v>40.22</v>
      </c>
    </row>
    <row r="1464" spans="1:11">
      <c r="A1464">
        <v>32315</v>
      </c>
      <c r="B1464" t="s">
        <v>703</v>
      </c>
      <c r="C1464">
        <v>-5.3499999999999999E-2</v>
      </c>
      <c r="D1464">
        <v>-1.693E-9</v>
      </c>
      <c r="E1464">
        <v>6.4670000000000003E-5</v>
      </c>
      <c r="F1464">
        <v>5.3499999999999999E-2</v>
      </c>
      <c r="G1464">
        <v>4.3739999999999998E-5</v>
      </c>
      <c r="H1464">
        <v>-6.3639999999999994E-5</v>
      </c>
      <c r="I1464">
        <v>3.5930000000000003E-5</v>
      </c>
      <c r="J1464">
        <v>8.5169999999999999E-5</v>
      </c>
      <c r="K1464">
        <v>5.3499999999999999E-2</v>
      </c>
    </row>
    <row r="1465" spans="1:11">
      <c r="A1465">
        <v>32315</v>
      </c>
      <c r="B1465" t="s">
        <v>704</v>
      </c>
      <c r="C1465">
        <v>30.44</v>
      </c>
      <c r="D1465">
        <v>-1.501E-8</v>
      </c>
      <c r="E1465">
        <v>-2.8590000000000001E-2</v>
      </c>
      <c r="F1465">
        <v>30.44</v>
      </c>
      <c r="G1465">
        <v>4.9410000000000003E-4</v>
      </c>
      <c r="H1465">
        <v>-4.016E-4</v>
      </c>
      <c r="I1465">
        <v>-1.919E-4</v>
      </c>
      <c r="J1465">
        <v>6.6500000000000001E-4</v>
      </c>
      <c r="K1465">
        <v>30.44</v>
      </c>
    </row>
    <row r="1466" spans="1:11">
      <c r="A1466">
        <v>32315</v>
      </c>
      <c r="B1466" t="s">
        <v>705</v>
      </c>
      <c r="C1466">
        <v>19.36</v>
      </c>
      <c r="D1466">
        <v>1.4999999999999999E-8</v>
      </c>
      <c r="E1466">
        <v>-4.9700000000000001E-2</v>
      </c>
      <c r="F1466">
        <v>19.36</v>
      </c>
      <c r="G1466">
        <v>2.376E-4</v>
      </c>
      <c r="H1466">
        <v>-1.4970000000000001E-3</v>
      </c>
      <c r="I1466">
        <v>3.099E-5</v>
      </c>
      <c r="J1466">
        <v>1.516E-3</v>
      </c>
      <c r="K1466">
        <v>19.36</v>
      </c>
    </row>
    <row r="1467" spans="1:11">
      <c r="A1467">
        <v>32315</v>
      </c>
      <c r="B1467" t="s">
        <v>706</v>
      </c>
      <c r="C1467">
        <v>33.35</v>
      </c>
      <c r="D1467">
        <v>-3.885E-10</v>
      </c>
      <c r="E1467">
        <v>-3.9059999999999997E-2</v>
      </c>
      <c r="F1467">
        <v>33.35</v>
      </c>
      <c r="G1467">
        <v>1.8569999999999999E-4</v>
      </c>
      <c r="H1467">
        <v>1.6710000000000001E-5</v>
      </c>
      <c r="I1467">
        <v>-4.5049999999999997E-5</v>
      </c>
      <c r="J1467">
        <v>1.918E-4</v>
      </c>
      <c r="K1467">
        <v>33.35</v>
      </c>
    </row>
    <row r="1468" spans="1:11">
      <c r="A1468">
        <v>32315</v>
      </c>
      <c r="B1468" t="s">
        <v>707</v>
      </c>
      <c r="C1468">
        <v>30.38</v>
      </c>
      <c r="D1468">
        <v>-1.2139999999999999E-9</v>
      </c>
      <c r="E1468">
        <v>-6.9929999999999992E-2</v>
      </c>
      <c r="F1468">
        <v>30.38</v>
      </c>
      <c r="G1468">
        <v>1.142E-3</v>
      </c>
      <c r="H1468">
        <v>-2.513E-3</v>
      </c>
      <c r="I1468">
        <v>-8.1559999999999998E-5</v>
      </c>
      <c r="J1468">
        <v>2.7620000000000001E-3</v>
      </c>
      <c r="K1468">
        <v>30.38</v>
      </c>
    </row>
    <row r="1469" spans="1:11">
      <c r="A1469">
        <v>32315</v>
      </c>
      <c r="B1469" t="s">
        <v>708</v>
      </c>
      <c r="C1469">
        <v>-9.178E-2</v>
      </c>
      <c r="D1469">
        <v>-1.265E-10</v>
      </c>
      <c r="E1469">
        <v>4.5019999999999999E-5</v>
      </c>
      <c r="F1469">
        <v>9.178E-2</v>
      </c>
      <c r="G1469">
        <v>-2.2010000000000002E-9</v>
      </c>
      <c r="H1469">
        <v>-4.1659999999999996E-6</v>
      </c>
      <c r="I1469">
        <v>7.6379999999999987E-6</v>
      </c>
      <c r="J1469">
        <v>8.7010000000000002E-6</v>
      </c>
      <c r="K1469">
        <v>9.178E-2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M1469"/>
  <sheetViews>
    <sheetView workbookViewId="0">
      <selection activeCell="D28" sqref="D28"/>
    </sheetView>
  </sheetViews>
  <sheetFormatPr defaultRowHeight="12.75"/>
  <cols>
    <col min="13" max="13" width="10" style="185" bestFit="1" customWidth="1"/>
  </cols>
  <sheetData>
    <row r="1" spans="1:10" ht="15" customHeight="1">
      <c r="A1" s="146" t="s">
        <v>448</v>
      </c>
      <c r="B1" s="146" t="s">
        <v>94</v>
      </c>
      <c r="C1" s="146" t="s">
        <v>709</v>
      </c>
      <c r="D1" s="146" t="s">
        <v>710</v>
      </c>
      <c r="E1" s="146" t="s">
        <v>711</v>
      </c>
      <c r="F1" s="146" t="s">
        <v>712</v>
      </c>
      <c r="G1" s="146" t="s">
        <v>713</v>
      </c>
      <c r="H1" s="146" t="s">
        <v>714</v>
      </c>
      <c r="I1" s="146" t="s">
        <v>715</v>
      </c>
      <c r="J1" s="146" t="s">
        <v>716</v>
      </c>
    </row>
    <row r="2" spans="1:10">
      <c r="A2">
        <v>17027</v>
      </c>
      <c r="B2" t="s">
        <v>458</v>
      </c>
      <c r="C2">
        <v>0</v>
      </c>
      <c r="D2">
        <v>0</v>
      </c>
      <c r="E2">
        <v>16960</v>
      </c>
      <c r="F2">
        <v>16960</v>
      </c>
      <c r="G2">
        <v>0</v>
      </c>
      <c r="H2">
        <v>0</v>
      </c>
      <c r="I2">
        <v>0</v>
      </c>
      <c r="J2">
        <v>0</v>
      </c>
    </row>
    <row r="3" spans="1:10">
      <c r="A3">
        <v>17027</v>
      </c>
      <c r="B3" t="s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17027</v>
      </c>
      <c r="B4" t="s">
        <v>460</v>
      </c>
      <c r="C4">
        <v>0</v>
      </c>
      <c r="D4">
        <v>0</v>
      </c>
      <c r="E4">
        <v>4974</v>
      </c>
      <c r="F4">
        <v>4974</v>
      </c>
      <c r="G4">
        <v>0</v>
      </c>
      <c r="H4">
        <v>0</v>
      </c>
      <c r="I4">
        <v>0</v>
      </c>
      <c r="J4">
        <v>0</v>
      </c>
    </row>
    <row r="5" spans="1:10">
      <c r="A5">
        <v>17027</v>
      </c>
      <c r="B5" t="s">
        <v>461</v>
      </c>
      <c r="C5">
        <v>0</v>
      </c>
      <c r="D5">
        <v>0</v>
      </c>
      <c r="E5">
        <v>2655</v>
      </c>
      <c r="F5">
        <v>2655</v>
      </c>
      <c r="G5">
        <v>0</v>
      </c>
      <c r="H5">
        <v>0</v>
      </c>
      <c r="I5">
        <v>0</v>
      </c>
      <c r="J5">
        <v>0</v>
      </c>
    </row>
    <row r="6" spans="1:10">
      <c r="A6">
        <v>17027</v>
      </c>
      <c r="B6" t="s">
        <v>462</v>
      </c>
      <c r="C6">
        <v>0</v>
      </c>
      <c r="D6">
        <v>0</v>
      </c>
      <c r="E6">
        <v>1800</v>
      </c>
      <c r="F6">
        <v>1800</v>
      </c>
      <c r="G6">
        <v>0</v>
      </c>
      <c r="H6">
        <v>0</v>
      </c>
      <c r="I6">
        <v>0</v>
      </c>
      <c r="J6">
        <v>0</v>
      </c>
    </row>
    <row r="7" spans="1:10">
      <c r="A7">
        <v>17027</v>
      </c>
      <c r="B7" t="s">
        <v>463</v>
      </c>
      <c r="C7">
        <v>0</v>
      </c>
      <c r="D7">
        <v>0</v>
      </c>
      <c r="E7">
        <v>635.1</v>
      </c>
      <c r="F7">
        <v>635.1</v>
      </c>
      <c r="G7">
        <v>0</v>
      </c>
      <c r="H7">
        <v>0</v>
      </c>
      <c r="I7">
        <v>0</v>
      </c>
      <c r="J7">
        <v>0</v>
      </c>
    </row>
    <row r="8" spans="1:10">
      <c r="A8">
        <v>17027</v>
      </c>
      <c r="B8" t="s">
        <v>464</v>
      </c>
      <c r="C8">
        <v>0</v>
      </c>
      <c r="D8">
        <v>0</v>
      </c>
      <c r="E8">
        <v>876.3</v>
      </c>
      <c r="F8">
        <v>876.3</v>
      </c>
      <c r="G8">
        <v>0</v>
      </c>
      <c r="H8">
        <v>0</v>
      </c>
      <c r="I8">
        <v>0</v>
      </c>
      <c r="J8">
        <v>0</v>
      </c>
    </row>
    <row r="9" spans="1:10">
      <c r="A9">
        <v>17027</v>
      </c>
      <c r="B9" t="s">
        <v>465</v>
      </c>
      <c r="C9">
        <v>0</v>
      </c>
      <c r="D9">
        <v>0</v>
      </c>
      <c r="E9">
        <v>1680</v>
      </c>
      <c r="F9">
        <v>1680</v>
      </c>
      <c r="G9">
        <v>0</v>
      </c>
      <c r="H9">
        <v>0</v>
      </c>
      <c r="I9">
        <v>0</v>
      </c>
      <c r="J9">
        <v>0</v>
      </c>
    </row>
    <row r="10" spans="1:10">
      <c r="A10">
        <v>17027</v>
      </c>
      <c r="B10" t="s">
        <v>466</v>
      </c>
      <c r="C10">
        <v>0</v>
      </c>
      <c r="D10">
        <v>0</v>
      </c>
      <c r="E10">
        <v>3901</v>
      </c>
      <c r="F10">
        <v>3901</v>
      </c>
      <c r="G10">
        <v>0</v>
      </c>
      <c r="H10">
        <v>0</v>
      </c>
      <c r="I10">
        <v>0</v>
      </c>
      <c r="J10">
        <v>0</v>
      </c>
    </row>
    <row r="11" spans="1:10">
      <c r="A11">
        <v>17027</v>
      </c>
      <c r="B11" t="s">
        <v>467</v>
      </c>
      <c r="C11">
        <v>0</v>
      </c>
      <c r="D11">
        <v>0</v>
      </c>
      <c r="E11">
        <v>798.2</v>
      </c>
      <c r="F11">
        <v>798.2</v>
      </c>
      <c r="G11">
        <v>0</v>
      </c>
      <c r="H11">
        <v>0</v>
      </c>
      <c r="I11">
        <v>0</v>
      </c>
      <c r="J11">
        <v>0</v>
      </c>
    </row>
    <row r="12" spans="1:10">
      <c r="A12">
        <v>17027</v>
      </c>
      <c r="B12" t="s">
        <v>468</v>
      </c>
      <c r="C12">
        <v>0</v>
      </c>
      <c r="D12">
        <v>0</v>
      </c>
      <c r="E12">
        <v>5977</v>
      </c>
      <c r="F12">
        <v>5977</v>
      </c>
      <c r="G12">
        <v>0</v>
      </c>
      <c r="H12">
        <v>0</v>
      </c>
      <c r="I12">
        <v>0</v>
      </c>
      <c r="J12">
        <v>0</v>
      </c>
    </row>
    <row r="13" spans="1:10">
      <c r="A13">
        <v>17027</v>
      </c>
      <c r="B13" t="s">
        <v>469</v>
      </c>
      <c r="C13">
        <v>0</v>
      </c>
      <c r="D13">
        <v>0</v>
      </c>
      <c r="E13">
        <v>4746</v>
      </c>
      <c r="F13">
        <v>4746</v>
      </c>
      <c r="G13">
        <v>0</v>
      </c>
      <c r="H13">
        <v>0</v>
      </c>
      <c r="I13">
        <v>0</v>
      </c>
      <c r="J13">
        <v>0</v>
      </c>
    </row>
    <row r="14" spans="1:10">
      <c r="A14">
        <v>17027</v>
      </c>
      <c r="B14" t="s">
        <v>470</v>
      </c>
      <c r="C14">
        <v>0</v>
      </c>
      <c r="D14">
        <v>0</v>
      </c>
      <c r="E14">
        <v>510.1</v>
      </c>
      <c r="F14">
        <v>510.1</v>
      </c>
      <c r="G14">
        <v>0</v>
      </c>
      <c r="H14">
        <v>0</v>
      </c>
      <c r="I14">
        <v>0</v>
      </c>
      <c r="J14">
        <v>0</v>
      </c>
    </row>
    <row r="15" spans="1:10">
      <c r="A15">
        <v>17027</v>
      </c>
      <c r="B15" t="s">
        <v>471</v>
      </c>
      <c r="C15">
        <v>0</v>
      </c>
      <c r="D15">
        <v>0</v>
      </c>
      <c r="E15">
        <v>1134</v>
      </c>
      <c r="F15">
        <v>1134</v>
      </c>
      <c r="G15">
        <v>0</v>
      </c>
      <c r="H15">
        <v>0</v>
      </c>
      <c r="I15">
        <v>0</v>
      </c>
      <c r="J15">
        <v>0</v>
      </c>
    </row>
    <row r="16" spans="1:10">
      <c r="A16">
        <v>17027</v>
      </c>
      <c r="B16" t="s">
        <v>472</v>
      </c>
      <c r="C16">
        <v>0</v>
      </c>
      <c r="D16">
        <v>0</v>
      </c>
      <c r="E16">
        <v>-4.4450000000000003</v>
      </c>
      <c r="F16">
        <v>4.4450000000000003</v>
      </c>
      <c r="G16">
        <v>0</v>
      </c>
      <c r="H16">
        <v>0</v>
      </c>
      <c r="I16">
        <v>0</v>
      </c>
      <c r="J16">
        <v>0</v>
      </c>
    </row>
    <row r="17" spans="1:10">
      <c r="A17">
        <v>17027</v>
      </c>
      <c r="B17" t="s">
        <v>473</v>
      </c>
      <c r="C17">
        <v>0</v>
      </c>
      <c r="D17">
        <v>0</v>
      </c>
      <c r="E17">
        <v>-2.9710000000000001</v>
      </c>
      <c r="F17">
        <v>2.9710000000000001</v>
      </c>
      <c r="G17">
        <v>0</v>
      </c>
      <c r="H17">
        <v>0</v>
      </c>
      <c r="I17">
        <v>0</v>
      </c>
      <c r="J17">
        <v>0</v>
      </c>
    </row>
    <row r="18" spans="1:10">
      <c r="A18">
        <v>17027</v>
      </c>
      <c r="B18" t="s">
        <v>474</v>
      </c>
      <c r="C18">
        <v>0</v>
      </c>
      <c r="D18">
        <v>0</v>
      </c>
      <c r="E18">
        <v>-81.400000000000006</v>
      </c>
      <c r="F18">
        <v>81.400000000000006</v>
      </c>
      <c r="G18">
        <v>0</v>
      </c>
      <c r="H18">
        <v>0</v>
      </c>
      <c r="I18">
        <v>0</v>
      </c>
      <c r="J18">
        <v>0</v>
      </c>
    </row>
    <row r="19" spans="1:10">
      <c r="A19">
        <v>17027</v>
      </c>
      <c r="B19" t="s">
        <v>475</v>
      </c>
      <c r="C19">
        <v>0</v>
      </c>
      <c r="D19">
        <v>0</v>
      </c>
      <c r="E19">
        <v>-54.48</v>
      </c>
      <c r="F19">
        <v>54.48</v>
      </c>
      <c r="G19">
        <v>0</v>
      </c>
      <c r="H19">
        <v>0</v>
      </c>
      <c r="I19">
        <v>0</v>
      </c>
      <c r="J19">
        <v>0</v>
      </c>
    </row>
    <row r="20" spans="1:10">
      <c r="A20">
        <v>17027</v>
      </c>
      <c r="B20" t="s">
        <v>476</v>
      </c>
      <c r="C20">
        <v>0</v>
      </c>
      <c r="D20">
        <v>0</v>
      </c>
      <c r="E20">
        <v>21.41</v>
      </c>
      <c r="F20">
        <v>21.41</v>
      </c>
      <c r="G20">
        <v>0</v>
      </c>
      <c r="H20">
        <v>0</v>
      </c>
      <c r="I20">
        <v>0</v>
      </c>
      <c r="J20">
        <v>0</v>
      </c>
    </row>
    <row r="21" spans="1:10">
      <c r="A21">
        <v>17027</v>
      </c>
      <c r="B21" t="s">
        <v>477</v>
      </c>
      <c r="C21">
        <v>0</v>
      </c>
      <c r="D21">
        <v>0</v>
      </c>
      <c r="E21">
        <v>14.37</v>
      </c>
      <c r="F21">
        <v>14.37</v>
      </c>
      <c r="G21">
        <v>0</v>
      </c>
      <c r="H21">
        <v>0</v>
      </c>
      <c r="I21">
        <v>0</v>
      </c>
      <c r="J21">
        <v>0</v>
      </c>
    </row>
    <row r="22" spans="1:10">
      <c r="A22">
        <v>17027</v>
      </c>
      <c r="B22" t="s">
        <v>478</v>
      </c>
      <c r="C22">
        <v>0</v>
      </c>
      <c r="D22">
        <v>0</v>
      </c>
      <c r="E22">
        <v>-2448</v>
      </c>
      <c r="F22">
        <v>2448</v>
      </c>
      <c r="G22">
        <v>0</v>
      </c>
      <c r="H22">
        <v>0</v>
      </c>
      <c r="I22">
        <v>0</v>
      </c>
      <c r="J22">
        <v>0</v>
      </c>
    </row>
    <row r="23" spans="1:10">
      <c r="A23">
        <v>17027</v>
      </c>
      <c r="B23" t="s">
        <v>479</v>
      </c>
      <c r="C23">
        <v>0</v>
      </c>
      <c r="D23">
        <v>0</v>
      </c>
      <c r="E23">
        <v>2448</v>
      </c>
      <c r="F23">
        <v>2448</v>
      </c>
      <c r="G23">
        <v>0</v>
      </c>
      <c r="H23">
        <v>0</v>
      </c>
      <c r="I23">
        <v>0</v>
      </c>
      <c r="J23">
        <v>0</v>
      </c>
    </row>
    <row r="24" spans="1:10">
      <c r="A24">
        <v>17027</v>
      </c>
      <c r="B24" t="s">
        <v>480</v>
      </c>
      <c r="C24">
        <v>0</v>
      </c>
      <c r="D24">
        <v>0</v>
      </c>
      <c r="E24">
        <v>-1636</v>
      </c>
      <c r="F24">
        <v>1636</v>
      </c>
      <c r="G24">
        <v>0</v>
      </c>
      <c r="H24">
        <v>0</v>
      </c>
      <c r="I24">
        <v>0</v>
      </c>
      <c r="J24">
        <v>0</v>
      </c>
    </row>
    <row r="25" spans="1:10">
      <c r="A25">
        <v>17027</v>
      </c>
      <c r="B25" t="s">
        <v>481</v>
      </c>
      <c r="C25">
        <v>0</v>
      </c>
      <c r="D25">
        <v>0</v>
      </c>
      <c r="E25">
        <v>1637</v>
      </c>
      <c r="F25">
        <v>1637</v>
      </c>
      <c r="G25">
        <v>0</v>
      </c>
      <c r="H25">
        <v>0</v>
      </c>
      <c r="I25">
        <v>0</v>
      </c>
      <c r="J25">
        <v>0</v>
      </c>
    </row>
    <row r="26" spans="1:10">
      <c r="A26">
        <v>17027</v>
      </c>
      <c r="B26" t="s">
        <v>482</v>
      </c>
      <c r="C26">
        <v>0</v>
      </c>
      <c r="D26">
        <v>0</v>
      </c>
      <c r="E26">
        <v>-121.2</v>
      </c>
      <c r="F26">
        <v>121.2</v>
      </c>
      <c r="G26">
        <v>0</v>
      </c>
      <c r="H26">
        <v>0</v>
      </c>
      <c r="I26">
        <v>0</v>
      </c>
      <c r="J26">
        <v>0</v>
      </c>
    </row>
    <row r="27" spans="1:10">
      <c r="A27">
        <v>17027</v>
      </c>
      <c r="B27" t="s">
        <v>483</v>
      </c>
      <c r="C27">
        <v>0</v>
      </c>
      <c r="D27">
        <v>0</v>
      </c>
      <c r="E27">
        <v>121.2</v>
      </c>
      <c r="F27">
        <v>121.2</v>
      </c>
      <c r="G27">
        <v>0</v>
      </c>
      <c r="H27">
        <v>0</v>
      </c>
      <c r="I27">
        <v>0</v>
      </c>
      <c r="J27">
        <v>0</v>
      </c>
    </row>
    <row r="28" spans="1:10">
      <c r="A28">
        <v>17027</v>
      </c>
      <c r="B28" t="s">
        <v>484</v>
      </c>
      <c r="C28">
        <v>0</v>
      </c>
      <c r="D28">
        <v>0</v>
      </c>
      <c r="E28">
        <v>-80.989999999999995</v>
      </c>
      <c r="F28">
        <v>80.989999999999995</v>
      </c>
      <c r="G28">
        <v>0</v>
      </c>
      <c r="H28">
        <v>0</v>
      </c>
      <c r="I28">
        <v>0</v>
      </c>
      <c r="J28">
        <v>0</v>
      </c>
    </row>
    <row r="29" spans="1:10">
      <c r="A29">
        <v>17027</v>
      </c>
      <c r="B29" t="s">
        <v>485</v>
      </c>
      <c r="C29">
        <v>0</v>
      </c>
      <c r="D29">
        <v>0</v>
      </c>
      <c r="E29">
        <v>80.989999999999995</v>
      </c>
      <c r="F29">
        <v>80.989999999999995</v>
      </c>
      <c r="G29">
        <v>0</v>
      </c>
      <c r="H29">
        <v>0</v>
      </c>
      <c r="I29">
        <v>0</v>
      </c>
      <c r="J29">
        <v>0</v>
      </c>
    </row>
    <row r="30" spans="1:10">
      <c r="A30">
        <v>17027</v>
      </c>
      <c r="B30" t="s">
        <v>486</v>
      </c>
      <c r="C30">
        <v>0</v>
      </c>
      <c r="D30">
        <v>0</v>
      </c>
      <c r="E30">
        <v>-1085</v>
      </c>
      <c r="F30">
        <v>1085</v>
      </c>
      <c r="G30">
        <v>0</v>
      </c>
      <c r="H30">
        <v>0</v>
      </c>
      <c r="I30">
        <v>0</v>
      </c>
      <c r="J30">
        <v>0</v>
      </c>
    </row>
    <row r="31" spans="1:10">
      <c r="A31">
        <v>17027</v>
      </c>
      <c r="B31" t="s">
        <v>487</v>
      </c>
      <c r="C31">
        <v>0</v>
      </c>
      <c r="D31">
        <v>0</v>
      </c>
      <c r="E31">
        <v>-726.3</v>
      </c>
      <c r="F31">
        <v>726.3</v>
      </c>
      <c r="G31">
        <v>0</v>
      </c>
      <c r="H31">
        <v>0</v>
      </c>
      <c r="I31">
        <v>0</v>
      </c>
      <c r="J31">
        <v>0</v>
      </c>
    </row>
    <row r="32" spans="1:10">
      <c r="A32">
        <v>17027</v>
      </c>
      <c r="B32" t="s">
        <v>488</v>
      </c>
      <c r="C32">
        <v>0</v>
      </c>
      <c r="D32">
        <v>0</v>
      </c>
      <c r="E32">
        <v>-2.5259999999999998</v>
      </c>
      <c r="F32">
        <v>2.5259999999999998</v>
      </c>
      <c r="G32">
        <v>0</v>
      </c>
      <c r="H32">
        <v>0</v>
      </c>
      <c r="I32">
        <v>0</v>
      </c>
      <c r="J32">
        <v>0</v>
      </c>
    </row>
    <row r="33" spans="1:10">
      <c r="A33">
        <v>17027</v>
      </c>
      <c r="B33" t="s">
        <v>489</v>
      </c>
      <c r="C33">
        <v>0</v>
      </c>
      <c r="D33">
        <v>0</v>
      </c>
      <c r="E33">
        <v>-1.615</v>
      </c>
      <c r="F33">
        <v>1.615</v>
      </c>
      <c r="G33">
        <v>0</v>
      </c>
      <c r="H33">
        <v>0</v>
      </c>
      <c r="I33">
        <v>0</v>
      </c>
      <c r="J33">
        <v>0</v>
      </c>
    </row>
    <row r="34" spans="1:10">
      <c r="A34">
        <v>17027</v>
      </c>
      <c r="B34" t="s">
        <v>490</v>
      </c>
      <c r="C34">
        <v>0</v>
      </c>
      <c r="D34">
        <v>0</v>
      </c>
      <c r="E34">
        <v>-84.59</v>
      </c>
      <c r="F34">
        <v>84.59</v>
      </c>
      <c r="G34">
        <v>0</v>
      </c>
      <c r="H34">
        <v>0</v>
      </c>
      <c r="I34">
        <v>0</v>
      </c>
      <c r="J34">
        <v>0</v>
      </c>
    </row>
    <row r="35" spans="1:10">
      <c r="A35">
        <v>17027</v>
      </c>
      <c r="B35" t="s">
        <v>491</v>
      </c>
      <c r="C35">
        <v>0</v>
      </c>
      <c r="D35">
        <v>0</v>
      </c>
      <c r="E35">
        <v>-54.09</v>
      </c>
      <c r="F35">
        <v>54.09</v>
      </c>
      <c r="G35">
        <v>0</v>
      </c>
      <c r="H35">
        <v>0</v>
      </c>
      <c r="I35">
        <v>0</v>
      </c>
      <c r="J35">
        <v>0</v>
      </c>
    </row>
    <row r="36" spans="1:10">
      <c r="A36">
        <v>17027</v>
      </c>
      <c r="B36" t="s">
        <v>492</v>
      </c>
      <c r="C36">
        <v>0</v>
      </c>
      <c r="D36">
        <v>0</v>
      </c>
      <c r="E36">
        <v>-1.3429999999999999E-2</v>
      </c>
      <c r="F36">
        <v>1.3429999999999999E-2</v>
      </c>
      <c r="G36">
        <v>0</v>
      </c>
      <c r="H36">
        <v>0</v>
      </c>
      <c r="I36">
        <v>0</v>
      </c>
      <c r="J36">
        <v>0</v>
      </c>
    </row>
    <row r="37" spans="1:10">
      <c r="A37">
        <v>17027</v>
      </c>
      <c r="B37" t="s">
        <v>493</v>
      </c>
      <c r="C37">
        <v>0</v>
      </c>
      <c r="D37">
        <v>0</v>
      </c>
      <c r="E37">
        <v>1.473E-2</v>
      </c>
      <c r="F37">
        <v>1.473E-2</v>
      </c>
      <c r="G37">
        <v>0</v>
      </c>
      <c r="H37">
        <v>0</v>
      </c>
      <c r="I37">
        <v>0</v>
      </c>
      <c r="J37">
        <v>0</v>
      </c>
    </row>
    <row r="38" spans="1:10">
      <c r="A38">
        <v>17027</v>
      </c>
      <c r="B38" t="s">
        <v>494</v>
      </c>
      <c r="C38">
        <v>0</v>
      </c>
      <c r="D38">
        <v>0</v>
      </c>
      <c r="E38">
        <v>6.6600000000000006E-2</v>
      </c>
      <c r="F38">
        <v>6.6600000000000006E-2</v>
      </c>
      <c r="G38">
        <v>0</v>
      </c>
      <c r="H38">
        <v>0</v>
      </c>
      <c r="I38">
        <v>0</v>
      </c>
      <c r="J38">
        <v>0</v>
      </c>
    </row>
    <row r="39" spans="1:10">
      <c r="A39">
        <v>17027</v>
      </c>
      <c r="B39" t="s">
        <v>495</v>
      </c>
      <c r="C39">
        <v>0</v>
      </c>
      <c r="D39">
        <v>0</v>
      </c>
      <c r="E39">
        <v>-2.664E-2</v>
      </c>
      <c r="F39">
        <v>2.664E-2</v>
      </c>
      <c r="G39">
        <v>0</v>
      </c>
      <c r="H39">
        <v>0</v>
      </c>
      <c r="I39">
        <v>0</v>
      </c>
      <c r="J39">
        <v>0</v>
      </c>
    </row>
    <row r="40" spans="1:10">
      <c r="A40">
        <v>17027</v>
      </c>
      <c r="B40" t="s">
        <v>496</v>
      </c>
      <c r="C40">
        <v>0</v>
      </c>
      <c r="D40">
        <v>0</v>
      </c>
      <c r="E40">
        <v>-2.351E-2</v>
      </c>
      <c r="F40">
        <v>2.351E-2</v>
      </c>
      <c r="G40">
        <v>0</v>
      </c>
      <c r="H40">
        <v>0</v>
      </c>
      <c r="I40">
        <v>0</v>
      </c>
      <c r="J40">
        <v>0</v>
      </c>
    </row>
    <row r="41" spans="1:10">
      <c r="A41">
        <v>17027</v>
      </c>
      <c r="B41" t="s">
        <v>497</v>
      </c>
      <c r="C41">
        <v>0</v>
      </c>
      <c r="D41">
        <v>0</v>
      </c>
      <c r="E41">
        <v>-3.9280000000000001E-3</v>
      </c>
      <c r="F41">
        <v>3.9280000000000001E-3</v>
      </c>
      <c r="G41">
        <v>0</v>
      </c>
      <c r="H41">
        <v>0</v>
      </c>
      <c r="I41">
        <v>0</v>
      </c>
      <c r="J41">
        <v>0</v>
      </c>
    </row>
    <row r="42" spans="1:10">
      <c r="A42">
        <v>17027</v>
      </c>
      <c r="B42" t="s">
        <v>498</v>
      </c>
      <c r="C42">
        <v>0</v>
      </c>
      <c r="D42">
        <v>0</v>
      </c>
      <c r="E42">
        <v>-4.4260000000000002E-4</v>
      </c>
      <c r="F42">
        <v>4.4260000000000002E-4</v>
      </c>
      <c r="G42">
        <v>0</v>
      </c>
      <c r="H42">
        <v>0</v>
      </c>
      <c r="I42">
        <v>0</v>
      </c>
      <c r="J42">
        <v>0</v>
      </c>
    </row>
    <row r="43" spans="1:10">
      <c r="A43">
        <v>17027</v>
      </c>
      <c r="B43" t="s">
        <v>499</v>
      </c>
      <c r="C43">
        <v>0</v>
      </c>
      <c r="D43">
        <v>0</v>
      </c>
      <c r="E43">
        <v>3.4590000000000001</v>
      </c>
      <c r="F43">
        <v>3.4590000000000001</v>
      </c>
      <c r="G43">
        <v>0</v>
      </c>
      <c r="H43">
        <v>0</v>
      </c>
      <c r="I43">
        <v>0</v>
      </c>
      <c r="J43">
        <v>0</v>
      </c>
    </row>
    <row r="44" spans="1:10">
      <c r="A44">
        <v>17027</v>
      </c>
      <c r="B44" t="s">
        <v>500</v>
      </c>
      <c r="C44">
        <v>0</v>
      </c>
      <c r="D44">
        <v>0</v>
      </c>
      <c r="E44">
        <v>8.9560000000000004E-3</v>
      </c>
      <c r="F44">
        <v>8.9560000000000004E-3</v>
      </c>
      <c r="G44">
        <v>0</v>
      </c>
      <c r="H44">
        <v>0</v>
      </c>
      <c r="I44">
        <v>0</v>
      </c>
      <c r="J44">
        <v>0</v>
      </c>
    </row>
    <row r="45" spans="1:10">
      <c r="A45">
        <v>17027</v>
      </c>
      <c r="B45" t="s">
        <v>501</v>
      </c>
      <c r="C45">
        <v>0</v>
      </c>
      <c r="D45">
        <v>0</v>
      </c>
      <c r="E45">
        <v>-4.3319999999999997E-2</v>
      </c>
      <c r="F45">
        <v>4.3319999999999997E-2</v>
      </c>
      <c r="G45">
        <v>0</v>
      </c>
      <c r="H45">
        <v>0</v>
      </c>
      <c r="I45">
        <v>0</v>
      </c>
      <c r="J45">
        <v>0</v>
      </c>
    </row>
    <row r="46" spans="1:10">
      <c r="A46">
        <v>17027</v>
      </c>
      <c r="B46" t="s">
        <v>502</v>
      </c>
      <c r="C46">
        <v>0</v>
      </c>
      <c r="D46">
        <v>0</v>
      </c>
      <c r="E46">
        <v>-1.051E-2</v>
      </c>
      <c r="F46">
        <v>1.051E-2</v>
      </c>
      <c r="G46">
        <v>0</v>
      </c>
      <c r="H46">
        <v>0</v>
      </c>
      <c r="I46">
        <v>0</v>
      </c>
      <c r="J46">
        <v>0</v>
      </c>
    </row>
    <row r="47" spans="1:10">
      <c r="A47">
        <v>17027</v>
      </c>
      <c r="B47" t="s">
        <v>503</v>
      </c>
      <c r="C47">
        <v>0</v>
      </c>
      <c r="D47">
        <v>0</v>
      </c>
      <c r="E47">
        <v>2356</v>
      </c>
      <c r="F47">
        <v>2356</v>
      </c>
      <c r="G47">
        <v>0</v>
      </c>
      <c r="H47">
        <v>0</v>
      </c>
      <c r="I47">
        <v>0</v>
      </c>
      <c r="J47">
        <v>0</v>
      </c>
    </row>
    <row r="48" spans="1:10">
      <c r="A48">
        <v>17027</v>
      </c>
      <c r="B48" t="s">
        <v>504</v>
      </c>
      <c r="C48">
        <v>0</v>
      </c>
      <c r="D48">
        <v>0</v>
      </c>
      <c r="E48">
        <v>1096</v>
      </c>
      <c r="F48">
        <v>1096</v>
      </c>
      <c r="G48">
        <v>0</v>
      </c>
      <c r="H48">
        <v>0</v>
      </c>
      <c r="I48">
        <v>0</v>
      </c>
      <c r="J48">
        <v>0</v>
      </c>
    </row>
    <row r="49" spans="1:10">
      <c r="A49">
        <v>17027</v>
      </c>
      <c r="B49" t="s">
        <v>505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17027</v>
      </c>
      <c r="B50" t="s">
        <v>506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17027</v>
      </c>
      <c r="B51" t="s">
        <v>507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17027</v>
      </c>
      <c r="B52" t="s">
        <v>508</v>
      </c>
      <c r="C52">
        <v>0</v>
      </c>
      <c r="D52">
        <v>0</v>
      </c>
      <c r="E52">
        <v>-705.6</v>
      </c>
      <c r="F52">
        <v>705.6</v>
      </c>
      <c r="G52">
        <v>0</v>
      </c>
      <c r="H52">
        <v>0</v>
      </c>
      <c r="I52">
        <v>0</v>
      </c>
      <c r="J52">
        <v>0</v>
      </c>
    </row>
    <row r="53" spans="1:10">
      <c r="A53">
        <v>17027</v>
      </c>
      <c r="B53" t="s">
        <v>509</v>
      </c>
      <c r="C53">
        <v>0</v>
      </c>
      <c r="D53">
        <v>0</v>
      </c>
      <c r="E53">
        <v>-41.79</v>
      </c>
      <c r="F53">
        <v>41.79</v>
      </c>
      <c r="G53">
        <v>0</v>
      </c>
      <c r="H53">
        <v>0</v>
      </c>
      <c r="I53">
        <v>0</v>
      </c>
      <c r="J53">
        <v>0</v>
      </c>
    </row>
    <row r="54" spans="1:10">
      <c r="A54">
        <v>17027</v>
      </c>
      <c r="B54" t="s">
        <v>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17027</v>
      </c>
      <c r="B55" t="s">
        <v>511</v>
      </c>
      <c r="C55">
        <v>0</v>
      </c>
      <c r="D55">
        <v>0</v>
      </c>
      <c r="E55">
        <v>-2647</v>
      </c>
      <c r="F55">
        <v>2647</v>
      </c>
      <c r="G55">
        <v>0</v>
      </c>
      <c r="H55">
        <v>0</v>
      </c>
      <c r="I55">
        <v>0</v>
      </c>
      <c r="J55">
        <v>0</v>
      </c>
    </row>
    <row r="56" spans="1:10">
      <c r="A56">
        <v>17027</v>
      </c>
      <c r="B56" t="s">
        <v>512</v>
      </c>
      <c r="C56">
        <v>0</v>
      </c>
      <c r="D56">
        <v>0</v>
      </c>
      <c r="E56">
        <v>3304</v>
      </c>
      <c r="F56">
        <v>3304</v>
      </c>
      <c r="G56">
        <v>0</v>
      </c>
      <c r="H56">
        <v>0</v>
      </c>
      <c r="I56">
        <v>0</v>
      </c>
      <c r="J56">
        <v>0</v>
      </c>
    </row>
    <row r="57" spans="1:10">
      <c r="A57">
        <v>17027</v>
      </c>
      <c r="B57" t="s">
        <v>513</v>
      </c>
      <c r="C57">
        <v>0</v>
      </c>
      <c r="D57">
        <v>0</v>
      </c>
      <c r="E57">
        <v>47.85</v>
      </c>
      <c r="F57">
        <v>47.85</v>
      </c>
      <c r="G57">
        <v>0</v>
      </c>
      <c r="H57">
        <v>0</v>
      </c>
      <c r="I57">
        <v>0</v>
      </c>
      <c r="J57">
        <v>0</v>
      </c>
    </row>
    <row r="58" spans="1:10">
      <c r="A58">
        <v>17027</v>
      </c>
      <c r="B58" t="s">
        <v>514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17027</v>
      </c>
      <c r="B59" t="s">
        <v>515</v>
      </c>
      <c r="C59">
        <v>0</v>
      </c>
      <c r="D59">
        <v>0</v>
      </c>
      <c r="E59">
        <v>3297</v>
      </c>
      <c r="F59">
        <v>3297</v>
      </c>
      <c r="G59">
        <v>0</v>
      </c>
      <c r="H59">
        <v>0</v>
      </c>
      <c r="I59">
        <v>0</v>
      </c>
      <c r="J59">
        <v>0</v>
      </c>
    </row>
    <row r="60" spans="1:10">
      <c r="A60">
        <v>17027</v>
      </c>
      <c r="B60" t="s">
        <v>516</v>
      </c>
      <c r="C60">
        <v>0</v>
      </c>
      <c r="D60">
        <v>0</v>
      </c>
      <c r="E60">
        <v>-3455</v>
      </c>
      <c r="F60">
        <v>3455</v>
      </c>
      <c r="G60">
        <v>0</v>
      </c>
      <c r="H60">
        <v>0</v>
      </c>
      <c r="I60">
        <v>0</v>
      </c>
      <c r="J60">
        <v>0</v>
      </c>
    </row>
    <row r="61" spans="1:10">
      <c r="A61">
        <v>17027</v>
      </c>
      <c r="B61" t="s">
        <v>517</v>
      </c>
      <c r="C61">
        <v>0</v>
      </c>
      <c r="D61">
        <v>0</v>
      </c>
      <c r="E61">
        <v>15.19</v>
      </c>
      <c r="F61">
        <v>15.19</v>
      </c>
      <c r="G61">
        <v>0</v>
      </c>
      <c r="H61">
        <v>0</v>
      </c>
      <c r="I61">
        <v>0</v>
      </c>
      <c r="J61">
        <v>0</v>
      </c>
    </row>
    <row r="62" spans="1:10">
      <c r="A62">
        <v>17027</v>
      </c>
      <c r="B62" t="s">
        <v>518</v>
      </c>
      <c r="C62">
        <v>0</v>
      </c>
      <c r="D62">
        <v>0</v>
      </c>
      <c r="E62">
        <v>7110</v>
      </c>
      <c r="F62">
        <v>7110</v>
      </c>
      <c r="G62">
        <v>0</v>
      </c>
      <c r="H62">
        <v>0</v>
      </c>
      <c r="I62">
        <v>0</v>
      </c>
      <c r="J62">
        <v>0</v>
      </c>
    </row>
    <row r="63" spans="1:10">
      <c r="A63">
        <v>17027</v>
      </c>
      <c r="B63" t="s">
        <v>519</v>
      </c>
      <c r="C63">
        <v>0</v>
      </c>
      <c r="D63">
        <v>0</v>
      </c>
      <c r="E63">
        <v>13.97</v>
      </c>
      <c r="F63">
        <v>13.97</v>
      </c>
      <c r="G63">
        <v>0</v>
      </c>
      <c r="H63">
        <v>0</v>
      </c>
      <c r="I63">
        <v>0</v>
      </c>
      <c r="J63">
        <v>0</v>
      </c>
    </row>
    <row r="64" spans="1:10">
      <c r="A64">
        <v>17027</v>
      </c>
      <c r="B64" t="s">
        <v>520</v>
      </c>
      <c r="C64">
        <v>0</v>
      </c>
      <c r="D64">
        <v>0</v>
      </c>
      <c r="E64">
        <v>10100</v>
      </c>
      <c r="F64">
        <v>10100</v>
      </c>
      <c r="G64">
        <v>0</v>
      </c>
      <c r="H64">
        <v>0</v>
      </c>
      <c r="I64">
        <v>0</v>
      </c>
      <c r="J64">
        <v>0</v>
      </c>
    </row>
    <row r="65" spans="1:10">
      <c r="A65">
        <v>17027</v>
      </c>
      <c r="B65" t="s">
        <v>521</v>
      </c>
      <c r="C65">
        <v>0</v>
      </c>
      <c r="D65">
        <v>0</v>
      </c>
      <c r="E65">
        <v>2.833E-4</v>
      </c>
      <c r="F65">
        <v>2.833E-4</v>
      </c>
      <c r="G65">
        <v>0</v>
      </c>
      <c r="H65">
        <v>0</v>
      </c>
      <c r="I65">
        <v>0</v>
      </c>
      <c r="J65">
        <v>0</v>
      </c>
    </row>
    <row r="66" spans="1:10">
      <c r="A66">
        <v>17027</v>
      </c>
      <c r="B66" t="s">
        <v>522</v>
      </c>
      <c r="C66">
        <v>0</v>
      </c>
      <c r="D66">
        <v>0</v>
      </c>
      <c r="E66">
        <v>-1.6139999999999999E-4</v>
      </c>
      <c r="F66">
        <v>1.6139999999999999E-4</v>
      </c>
      <c r="G66">
        <v>0</v>
      </c>
      <c r="H66">
        <v>0</v>
      </c>
      <c r="I66">
        <v>0</v>
      </c>
      <c r="J66">
        <v>0</v>
      </c>
    </row>
    <row r="67" spans="1:10">
      <c r="A67">
        <v>17027</v>
      </c>
      <c r="B67" t="s">
        <v>523</v>
      </c>
      <c r="C67">
        <v>0</v>
      </c>
      <c r="D67">
        <v>0</v>
      </c>
      <c r="E67">
        <v>7.1000000000000005E-5</v>
      </c>
      <c r="F67">
        <v>7.1000000000000005E-5</v>
      </c>
      <c r="G67">
        <v>0</v>
      </c>
      <c r="H67">
        <v>0</v>
      </c>
      <c r="I67">
        <v>0</v>
      </c>
      <c r="J67">
        <v>0</v>
      </c>
    </row>
    <row r="68" spans="1:10">
      <c r="A68">
        <v>17027</v>
      </c>
      <c r="B68" t="s">
        <v>524</v>
      </c>
      <c r="C68">
        <v>0</v>
      </c>
      <c r="D68">
        <v>0</v>
      </c>
      <c r="E68">
        <v>-1.0849999999999999E-4</v>
      </c>
      <c r="F68">
        <v>1.0849999999999999E-4</v>
      </c>
      <c r="G68">
        <v>0</v>
      </c>
      <c r="H68">
        <v>0</v>
      </c>
      <c r="I68">
        <v>0</v>
      </c>
      <c r="J68">
        <v>0</v>
      </c>
    </row>
    <row r="69" spans="1:10">
      <c r="A69">
        <v>17027</v>
      </c>
      <c r="B69" t="s">
        <v>525</v>
      </c>
      <c r="C69">
        <v>0</v>
      </c>
      <c r="D69">
        <v>0</v>
      </c>
      <c r="E69">
        <v>4.8390000000000003E-5</v>
      </c>
      <c r="F69">
        <v>4.8390000000000003E-5</v>
      </c>
      <c r="G69">
        <v>0</v>
      </c>
      <c r="H69">
        <v>0</v>
      </c>
      <c r="I69">
        <v>0</v>
      </c>
      <c r="J69">
        <v>0</v>
      </c>
    </row>
    <row r="70" spans="1:10">
      <c r="A70">
        <v>17027</v>
      </c>
      <c r="B70" t="s">
        <v>526</v>
      </c>
      <c r="C70">
        <v>0</v>
      </c>
      <c r="D70">
        <v>0</v>
      </c>
      <c r="E70">
        <v>-5.0710000000000001E-5</v>
      </c>
      <c r="F70">
        <v>5.0710000000000001E-5</v>
      </c>
      <c r="G70">
        <v>0</v>
      </c>
      <c r="H70">
        <v>0</v>
      </c>
      <c r="I70">
        <v>0</v>
      </c>
      <c r="J70">
        <v>0</v>
      </c>
    </row>
    <row r="71" spans="1:10">
      <c r="A71">
        <v>17027</v>
      </c>
      <c r="B71" t="s">
        <v>527</v>
      </c>
      <c r="C71">
        <v>0</v>
      </c>
      <c r="D71">
        <v>0</v>
      </c>
      <c r="E71">
        <v>2.869E-6</v>
      </c>
      <c r="F71">
        <v>2.869E-6</v>
      </c>
      <c r="G71">
        <v>0</v>
      </c>
      <c r="H71">
        <v>0</v>
      </c>
      <c r="I71">
        <v>0</v>
      </c>
      <c r="J71">
        <v>0</v>
      </c>
    </row>
    <row r="72" spans="1:10">
      <c r="A72">
        <v>17027</v>
      </c>
      <c r="B72" t="s">
        <v>528</v>
      </c>
      <c r="C72">
        <v>0</v>
      </c>
      <c r="D72">
        <v>0</v>
      </c>
      <c r="E72">
        <v>-2.576E-6</v>
      </c>
      <c r="F72">
        <v>2.576E-6</v>
      </c>
      <c r="G72">
        <v>0</v>
      </c>
      <c r="H72">
        <v>0</v>
      </c>
      <c r="I72">
        <v>0</v>
      </c>
      <c r="J72">
        <v>0</v>
      </c>
    </row>
    <row r="73" spans="1:10">
      <c r="A73">
        <v>17027</v>
      </c>
      <c r="B73" t="s">
        <v>529</v>
      </c>
      <c r="C73">
        <v>0</v>
      </c>
      <c r="D73">
        <v>0</v>
      </c>
      <c r="E73">
        <v>-4.4780000000000002E-5</v>
      </c>
      <c r="F73">
        <v>4.4780000000000002E-5</v>
      </c>
      <c r="G73">
        <v>0</v>
      </c>
      <c r="H73">
        <v>0</v>
      </c>
      <c r="I73">
        <v>0</v>
      </c>
      <c r="J73">
        <v>0</v>
      </c>
    </row>
    <row r="74" spans="1:10">
      <c r="A74">
        <v>17027</v>
      </c>
      <c r="B74" t="s">
        <v>530</v>
      </c>
      <c r="C74">
        <v>0</v>
      </c>
      <c r="D74">
        <v>0</v>
      </c>
      <c r="E74">
        <v>4.2120000000000003E-5</v>
      </c>
      <c r="F74">
        <v>4.2120000000000003E-5</v>
      </c>
      <c r="G74">
        <v>0</v>
      </c>
      <c r="H74">
        <v>0</v>
      </c>
      <c r="I74">
        <v>0</v>
      </c>
      <c r="J74">
        <v>0</v>
      </c>
    </row>
    <row r="75" spans="1:10">
      <c r="A75">
        <v>17027</v>
      </c>
      <c r="B75" t="s">
        <v>531</v>
      </c>
      <c r="C75">
        <v>0</v>
      </c>
      <c r="D75">
        <v>0</v>
      </c>
      <c r="E75">
        <v>-1.002E-4</v>
      </c>
      <c r="F75">
        <v>1.002E-4</v>
      </c>
      <c r="G75">
        <v>0</v>
      </c>
      <c r="H75">
        <v>0</v>
      </c>
      <c r="I75">
        <v>0</v>
      </c>
      <c r="J75">
        <v>0</v>
      </c>
    </row>
    <row r="76" spans="1:10">
      <c r="A76">
        <v>17027</v>
      </c>
      <c r="B76" t="s">
        <v>532</v>
      </c>
      <c r="C76">
        <v>0</v>
      </c>
      <c r="D76">
        <v>0</v>
      </c>
      <c r="E76">
        <v>6.6630000000000004E-5</v>
      </c>
      <c r="F76">
        <v>6.6630000000000004E-5</v>
      </c>
      <c r="G76">
        <v>0</v>
      </c>
      <c r="H76">
        <v>0</v>
      </c>
      <c r="I76">
        <v>0</v>
      </c>
      <c r="J76">
        <v>0</v>
      </c>
    </row>
    <row r="77" spans="1:10">
      <c r="A77">
        <v>17027</v>
      </c>
      <c r="B77" t="s">
        <v>533</v>
      </c>
      <c r="C77">
        <v>0</v>
      </c>
      <c r="D77">
        <v>0</v>
      </c>
      <c r="E77">
        <v>-1.517E-4</v>
      </c>
      <c r="F77">
        <v>1.517E-4</v>
      </c>
      <c r="G77">
        <v>0</v>
      </c>
      <c r="H77">
        <v>0</v>
      </c>
      <c r="I77">
        <v>0</v>
      </c>
      <c r="J77">
        <v>0</v>
      </c>
    </row>
    <row r="78" spans="1:10">
      <c r="A78">
        <v>17027</v>
      </c>
      <c r="B78" t="s">
        <v>534</v>
      </c>
      <c r="C78">
        <v>0</v>
      </c>
      <c r="D78">
        <v>0</v>
      </c>
      <c r="E78">
        <v>2.676E-4</v>
      </c>
      <c r="F78">
        <v>2.676E-4</v>
      </c>
      <c r="G78">
        <v>0</v>
      </c>
      <c r="H78">
        <v>0</v>
      </c>
      <c r="I78">
        <v>0</v>
      </c>
      <c r="J78">
        <v>0</v>
      </c>
    </row>
    <row r="79" spans="1:10">
      <c r="A79">
        <v>17027</v>
      </c>
      <c r="B79" t="s">
        <v>535</v>
      </c>
      <c r="C79">
        <v>0</v>
      </c>
      <c r="D79">
        <v>0</v>
      </c>
      <c r="E79">
        <v>25760</v>
      </c>
      <c r="F79">
        <v>25760</v>
      </c>
      <c r="G79">
        <v>0</v>
      </c>
      <c r="H79">
        <v>0</v>
      </c>
      <c r="I79">
        <v>0</v>
      </c>
      <c r="J79">
        <v>0</v>
      </c>
    </row>
    <row r="80" spans="1:10">
      <c r="A80">
        <v>17027</v>
      </c>
      <c r="B80" t="s">
        <v>536</v>
      </c>
      <c r="C80">
        <v>0</v>
      </c>
      <c r="D80">
        <v>0</v>
      </c>
      <c r="E80">
        <v>24900</v>
      </c>
      <c r="F80">
        <v>24900</v>
      </c>
      <c r="G80">
        <v>0</v>
      </c>
      <c r="H80">
        <v>0</v>
      </c>
      <c r="I80">
        <v>0</v>
      </c>
      <c r="J80">
        <v>0</v>
      </c>
    </row>
    <row r="81" spans="1:10">
      <c r="A81">
        <v>17027</v>
      </c>
      <c r="B81" t="s">
        <v>537</v>
      </c>
      <c r="C81">
        <v>0</v>
      </c>
      <c r="D81">
        <v>0</v>
      </c>
      <c r="E81">
        <v>18190</v>
      </c>
      <c r="F81">
        <v>18190</v>
      </c>
      <c r="G81">
        <v>0</v>
      </c>
      <c r="H81">
        <v>0</v>
      </c>
      <c r="I81">
        <v>0</v>
      </c>
      <c r="J81">
        <v>0</v>
      </c>
    </row>
    <row r="82" spans="1:10">
      <c r="A82">
        <v>17027</v>
      </c>
      <c r="B82" t="s">
        <v>538</v>
      </c>
      <c r="C82">
        <v>0</v>
      </c>
      <c r="D82">
        <v>0</v>
      </c>
      <c r="E82">
        <v>17320</v>
      </c>
      <c r="F82">
        <v>17320</v>
      </c>
      <c r="G82">
        <v>0</v>
      </c>
      <c r="H82">
        <v>0</v>
      </c>
      <c r="I82">
        <v>0</v>
      </c>
      <c r="J82">
        <v>0</v>
      </c>
    </row>
    <row r="83" spans="1:10">
      <c r="A83">
        <v>17027</v>
      </c>
      <c r="B83" t="s">
        <v>359</v>
      </c>
      <c r="C83">
        <v>0</v>
      </c>
      <c r="D83">
        <v>0</v>
      </c>
      <c r="E83">
        <v>510.1</v>
      </c>
      <c r="F83">
        <v>510.1</v>
      </c>
      <c r="G83">
        <v>0</v>
      </c>
      <c r="H83">
        <v>0</v>
      </c>
      <c r="I83">
        <v>0</v>
      </c>
      <c r="J83">
        <v>0</v>
      </c>
    </row>
    <row r="84" spans="1:10">
      <c r="A84">
        <v>17027</v>
      </c>
      <c r="B84" t="s">
        <v>360</v>
      </c>
      <c r="C84">
        <v>0</v>
      </c>
      <c r="D84">
        <v>0</v>
      </c>
      <c r="E84">
        <v>1134</v>
      </c>
      <c r="F84">
        <v>1134</v>
      </c>
      <c r="G84">
        <v>0</v>
      </c>
      <c r="H84">
        <v>0</v>
      </c>
      <c r="I84">
        <v>0</v>
      </c>
      <c r="J84">
        <v>0</v>
      </c>
    </row>
    <row r="85" spans="1:10">
      <c r="A85">
        <v>17027</v>
      </c>
      <c r="B85" t="s">
        <v>361</v>
      </c>
      <c r="C85">
        <v>0</v>
      </c>
      <c r="D85">
        <v>0</v>
      </c>
      <c r="E85">
        <v>5977</v>
      </c>
      <c r="F85">
        <v>5977</v>
      </c>
      <c r="G85">
        <v>0</v>
      </c>
      <c r="H85">
        <v>0</v>
      </c>
      <c r="I85">
        <v>0</v>
      </c>
      <c r="J85">
        <v>0</v>
      </c>
    </row>
    <row r="86" spans="1:10">
      <c r="A86">
        <v>17027</v>
      </c>
      <c r="B86" t="s">
        <v>362</v>
      </c>
      <c r="C86">
        <v>0</v>
      </c>
      <c r="D86">
        <v>0</v>
      </c>
      <c r="E86">
        <v>4746</v>
      </c>
      <c r="F86">
        <v>4746</v>
      </c>
      <c r="G86">
        <v>0</v>
      </c>
      <c r="H86">
        <v>0</v>
      </c>
      <c r="I86">
        <v>0</v>
      </c>
      <c r="J86">
        <v>0</v>
      </c>
    </row>
    <row r="87" spans="1:10">
      <c r="A87">
        <v>17027</v>
      </c>
      <c r="B87" t="s">
        <v>539</v>
      </c>
      <c r="C87">
        <v>0</v>
      </c>
      <c r="D87">
        <v>0</v>
      </c>
      <c r="E87">
        <v>25810</v>
      </c>
      <c r="F87">
        <v>25810</v>
      </c>
      <c r="G87">
        <v>0</v>
      </c>
      <c r="H87">
        <v>0</v>
      </c>
      <c r="I87">
        <v>0</v>
      </c>
      <c r="J87">
        <v>0</v>
      </c>
    </row>
    <row r="88" spans="1:10">
      <c r="A88">
        <v>17027</v>
      </c>
      <c r="B88" t="s">
        <v>540</v>
      </c>
      <c r="C88">
        <v>0</v>
      </c>
      <c r="D88">
        <v>0</v>
      </c>
      <c r="E88">
        <v>23710</v>
      </c>
      <c r="F88">
        <v>23710</v>
      </c>
      <c r="G88">
        <v>0</v>
      </c>
      <c r="H88">
        <v>0</v>
      </c>
      <c r="I88">
        <v>0</v>
      </c>
      <c r="J88">
        <v>0</v>
      </c>
    </row>
    <row r="89" spans="1:10">
      <c r="A89">
        <v>17027</v>
      </c>
      <c r="B89" t="s">
        <v>104</v>
      </c>
      <c r="C89">
        <v>0</v>
      </c>
      <c r="D89">
        <v>0</v>
      </c>
      <c r="E89">
        <v>-1152</v>
      </c>
      <c r="F89">
        <v>1152</v>
      </c>
      <c r="G89">
        <v>0</v>
      </c>
      <c r="H89">
        <v>0</v>
      </c>
      <c r="I89">
        <v>0</v>
      </c>
      <c r="J89">
        <v>0</v>
      </c>
    </row>
    <row r="90" spans="1:10">
      <c r="A90">
        <v>17027</v>
      </c>
      <c r="B90" t="s">
        <v>105</v>
      </c>
      <c r="C90">
        <v>0</v>
      </c>
      <c r="D90">
        <v>0</v>
      </c>
      <c r="E90">
        <v>1018</v>
      </c>
      <c r="F90">
        <v>1018</v>
      </c>
      <c r="G90">
        <v>0</v>
      </c>
      <c r="H90">
        <v>0</v>
      </c>
      <c r="I90">
        <v>0</v>
      </c>
      <c r="J90">
        <v>0</v>
      </c>
    </row>
    <row r="91" spans="1:10">
      <c r="A91">
        <v>17027</v>
      </c>
      <c r="B91" t="s">
        <v>106</v>
      </c>
      <c r="C91">
        <v>0</v>
      </c>
      <c r="D91">
        <v>0</v>
      </c>
      <c r="E91">
        <v>-1018</v>
      </c>
      <c r="F91">
        <v>1018</v>
      </c>
      <c r="G91">
        <v>0</v>
      </c>
      <c r="H91">
        <v>0</v>
      </c>
      <c r="I91">
        <v>0</v>
      </c>
      <c r="J91">
        <v>0</v>
      </c>
    </row>
    <row r="92" spans="1:10">
      <c r="A92">
        <v>17027</v>
      </c>
      <c r="B92" t="s">
        <v>107</v>
      </c>
      <c r="C92">
        <v>0</v>
      </c>
      <c r="D92">
        <v>0</v>
      </c>
      <c r="E92">
        <v>1152</v>
      </c>
      <c r="F92">
        <v>1152</v>
      </c>
      <c r="G92">
        <v>0</v>
      </c>
      <c r="H92">
        <v>0</v>
      </c>
      <c r="I92">
        <v>0</v>
      </c>
      <c r="J92">
        <v>0</v>
      </c>
    </row>
    <row r="93" spans="1:10">
      <c r="A93">
        <v>17027</v>
      </c>
      <c r="B93" t="s">
        <v>108</v>
      </c>
      <c r="C93">
        <v>0</v>
      </c>
      <c r="D93">
        <v>0</v>
      </c>
      <c r="E93">
        <v>-3739</v>
      </c>
      <c r="F93">
        <v>3739</v>
      </c>
      <c r="G93">
        <v>0</v>
      </c>
      <c r="H93">
        <v>0</v>
      </c>
      <c r="I93">
        <v>0</v>
      </c>
      <c r="J93">
        <v>0</v>
      </c>
    </row>
    <row r="94" spans="1:10">
      <c r="A94">
        <v>17027</v>
      </c>
      <c r="B94" t="s">
        <v>109</v>
      </c>
      <c r="C94">
        <v>0</v>
      </c>
      <c r="D94">
        <v>0</v>
      </c>
      <c r="E94">
        <v>-1568</v>
      </c>
      <c r="F94">
        <v>1568</v>
      </c>
      <c r="G94">
        <v>0</v>
      </c>
      <c r="H94">
        <v>0</v>
      </c>
      <c r="I94">
        <v>0</v>
      </c>
      <c r="J94">
        <v>0</v>
      </c>
    </row>
    <row r="95" spans="1:10">
      <c r="A95">
        <v>17027</v>
      </c>
      <c r="B95" t="s">
        <v>110</v>
      </c>
      <c r="C95">
        <v>0</v>
      </c>
      <c r="D95">
        <v>0</v>
      </c>
      <c r="E95">
        <v>1568</v>
      </c>
      <c r="F95">
        <v>1568</v>
      </c>
      <c r="G95">
        <v>0</v>
      </c>
      <c r="H95">
        <v>0</v>
      </c>
      <c r="I95">
        <v>0</v>
      </c>
      <c r="J95">
        <v>0</v>
      </c>
    </row>
    <row r="96" spans="1:10">
      <c r="A96">
        <v>17027</v>
      </c>
      <c r="B96" t="s">
        <v>111</v>
      </c>
      <c r="C96">
        <v>0</v>
      </c>
      <c r="D96">
        <v>0</v>
      </c>
      <c r="E96">
        <v>3739</v>
      </c>
      <c r="F96">
        <v>3739</v>
      </c>
      <c r="G96">
        <v>0</v>
      </c>
      <c r="H96">
        <v>0</v>
      </c>
      <c r="I96">
        <v>0</v>
      </c>
      <c r="J96">
        <v>0</v>
      </c>
    </row>
    <row r="97" spans="1:10">
      <c r="A97">
        <v>17027</v>
      </c>
      <c r="B97" t="s">
        <v>112</v>
      </c>
      <c r="C97">
        <v>0</v>
      </c>
      <c r="D97">
        <v>0</v>
      </c>
      <c r="E97">
        <v>-2214</v>
      </c>
      <c r="F97">
        <v>2214</v>
      </c>
      <c r="G97">
        <v>0</v>
      </c>
      <c r="H97">
        <v>0</v>
      </c>
      <c r="I97">
        <v>0</v>
      </c>
      <c r="J97">
        <v>0</v>
      </c>
    </row>
    <row r="98" spans="1:10">
      <c r="A98">
        <v>17027</v>
      </c>
      <c r="B98" t="s">
        <v>113</v>
      </c>
      <c r="C98">
        <v>0</v>
      </c>
      <c r="D98">
        <v>0</v>
      </c>
      <c r="E98">
        <v>-43.03</v>
      </c>
      <c r="F98">
        <v>43.03</v>
      </c>
      <c r="G98">
        <v>0</v>
      </c>
      <c r="H98">
        <v>0</v>
      </c>
      <c r="I98">
        <v>0</v>
      </c>
      <c r="J98">
        <v>0</v>
      </c>
    </row>
    <row r="99" spans="1:10">
      <c r="A99">
        <v>17027</v>
      </c>
      <c r="B99" t="s">
        <v>114</v>
      </c>
      <c r="C99">
        <v>0</v>
      </c>
      <c r="D99">
        <v>0</v>
      </c>
      <c r="E99">
        <v>-90.85</v>
      </c>
      <c r="F99">
        <v>90.85</v>
      </c>
      <c r="G99">
        <v>0</v>
      </c>
      <c r="H99">
        <v>0</v>
      </c>
      <c r="I99">
        <v>0</v>
      </c>
      <c r="J99">
        <v>0</v>
      </c>
    </row>
    <row r="100" spans="1:10">
      <c r="A100">
        <v>17027</v>
      </c>
      <c r="B100" t="s">
        <v>115</v>
      </c>
      <c r="C100">
        <v>0</v>
      </c>
      <c r="D100">
        <v>0</v>
      </c>
      <c r="E100">
        <v>2080</v>
      </c>
      <c r="F100">
        <v>2080</v>
      </c>
      <c r="G100">
        <v>0</v>
      </c>
      <c r="H100">
        <v>0</v>
      </c>
      <c r="I100">
        <v>0</v>
      </c>
      <c r="J100">
        <v>0</v>
      </c>
    </row>
    <row r="101" spans="1:10">
      <c r="A101">
        <v>17027</v>
      </c>
      <c r="B101" t="s">
        <v>117</v>
      </c>
      <c r="C101">
        <v>0</v>
      </c>
      <c r="D101">
        <v>0</v>
      </c>
      <c r="E101">
        <v>-771</v>
      </c>
      <c r="F101">
        <v>771</v>
      </c>
      <c r="G101">
        <v>0</v>
      </c>
      <c r="H101">
        <v>0</v>
      </c>
      <c r="I101">
        <v>0</v>
      </c>
      <c r="J101">
        <v>0</v>
      </c>
    </row>
    <row r="102" spans="1:10">
      <c r="A102">
        <v>17027</v>
      </c>
      <c r="B102" t="s">
        <v>118</v>
      </c>
      <c r="C102">
        <v>0</v>
      </c>
      <c r="D102">
        <v>0</v>
      </c>
      <c r="E102">
        <v>681.6</v>
      </c>
      <c r="F102">
        <v>681.6</v>
      </c>
      <c r="G102">
        <v>0</v>
      </c>
      <c r="H102">
        <v>0</v>
      </c>
      <c r="I102">
        <v>0</v>
      </c>
      <c r="J102">
        <v>0</v>
      </c>
    </row>
    <row r="103" spans="1:10">
      <c r="A103">
        <v>17027</v>
      </c>
      <c r="B103" t="s">
        <v>119</v>
      </c>
      <c r="C103">
        <v>0</v>
      </c>
      <c r="D103">
        <v>0</v>
      </c>
      <c r="E103">
        <v>-681.6</v>
      </c>
      <c r="F103">
        <v>681.6</v>
      </c>
      <c r="G103">
        <v>0</v>
      </c>
      <c r="H103">
        <v>0</v>
      </c>
      <c r="I103">
        <v>0</v>
      </c>
      <c r="J103">
        <v>0</v>
      </c>
    </row>
    <row r="104" spans="1:10">
      <c r="A104">
        <v>17027</v>
      </c>
      <c r="B104" t="s">
        <v>120</v>
      </c>
      <c r="C104">
        <v>0</v>
      </c>
      <c r="D104">
        <v>0</v>
      </c>
      <c r="E104">
        <v>771</v>
      </c>
      <c r="F104">
        <v>771</v>
      </c>
      <c r="G104">
        <v>0</v>
      </c>
      <c r="H104">
        <v>0</v>
      </c>
      <c r="I104">
        <v>0</v>
      </c>
      <c r="J104">
        <v>0</v>
      </c>
    </row>
    <row r="105" spans="1:10">
      <c r="A105">
        <v>17027</v>
      </c>
      <c r="B105" t="s">
        <v>121</v>
      </c>
      <c r="C105">
        <v>0</v>
      </c>
      <c r="D105">
        <v>0</v>
      </c>
      <c r="E105">
        <v>-2498</v>
      </c>
      <c r="F105">
        <v>2498</v>
      </c>
      <c r="G105">
        <v>0</v>
      </c>
      <c r="H105">
        <v>0</v>
      </c>
      <c r="I105">
        <v>0</v>
      </c>
      <c r="J105">
        <v>0</v>
      </c>
    </row>
    <row r="106" spans="1:10">
      <c r="A106">
        <v>17027</v>
      </c>
      <c r="B106" t="s">
        <v>122</v>
      </c>
      <c r="C106">
        <v>0</v>
      </c>
      <c r="D106">
        <v>0</v>
      </c>
      <c r="E106">
        <v>-1045</v>
      </c>
      <c r="F106">
        <v>1045</v>
      </c>
      <c r="G106">
        <v>0</v>
      </c>
      <c r="H106">
        <v>0</v>
      </c>
      <c r="I106">
        <v>0</v>
      </c>
      <c r="J106">
        <v>0</v>
      </c>
    </row>
    <row r="107" spans="1:10">
      <c r="A107">
        <v>17027</v>
      </c>
      <c r="B107" t="s">
        <v>123</v>
      </c>
      <c r="C107">
        <v>0</v>
      </c>
      <c r="D107">
        <v>0</v>
      </c>
      <c r="E107">
        <v>1045</v>
      </c>
      <c r="F107">
        <v>1045</v>
      </c>
      <c r="G107">
        <v>0</v>
      </c>
      <c r="H107">
        <v>0</v>
      </c>
      <c r="I107">
        <v>0</v>
      </c>
      <c r="J107">
        <v>0</v>
      </c>
    </row>
    <row r="108" spans="1:10">
      <c r="A108">
        <v>17027</v>
      </c>
      <c r="B108" t="s">
        <v>124</v>
      </c>
      <c r="C108">
        <v>0</v>
      </c>
      <c r="D108">
        <v>0</v>
      </c>
      <c r="E108">
        <v>2498</v>
      </c>
      <c r="F108">
        <v>2498</v>
      </c>
      <c r="G108">
        <v>0</v>
      </c>
      <c r="H108">
        <v>0</v>
      </c>
      <c r="I108">
        <v>0</v>
      </c>
      <c r="J108">
        <v>0</v>
      </c>
    </row>
    <row r="109" spans="1:10">
      <c r="A109">
        <v>17027</v>
      </c>
      <c r="B109" t="s">
        <v>125</v>
      </c>
      <c r="C109">
        <v>0</v>
      </c>
      <c r="D109">
        <v>0</v>
      </c>
      <c r="E109">
        <v>-1480</v>
      </c>
      <c r="F109">
        <v>1480</v>
      </c>
      <c r="G109">
        <v>0</v>
      </c>
      <c r="H109">
        <v>0</v>
      </c>
      <c r="I109">
        <v>0</v>
      </c>
      <c r="J109">
        <v>0</v>
      </c>
    </row>
    <row r="110" spans="1:10">
      <c r="A110">
        <v>17027</v>
      </c>
      <c r="B110" t="s">
        <v>126</v>
      </c>
      <c r="C110">
        <v>0</v>
      </c>
      <c r="D110">
        <v>0</v>
      </c>
      <c r="E110">
        <v>-27.05</v>
      </c>
      <c r="F110">
        <v>27.05</v>
      </c>
      <c r="G110">
        <v>0</v>
      </c>
      <c r="H110">
        <v>0</v>
      </c>
      <c r="I110">
        <v>0</v>
      </c>
      <c r="J110">
        <v>0</v>
      </c>
    </row>
    <row r="111" spans="1:10">
      <c r="A111">
        <v>17027</v>
      </c>
      <c r="B111" t="s">
        <v>127</v>
      </c>
      <c r="C111">
        <v>0</v>
      </c>
      <c r="D111">
        <v>0</v>
      </c>
      <c r="E111">
        <v>-62.31</v>
      </c>
      <c r="F111">
        <v>62.31</v>
      </c>
      <c r="G111">
        <v>0</v>
      </c>
      <c r="H111">
        <v>0</v>
      </c>
      <c r="I111">
        <v>0</v>
      </c>
      <c r="J111">
        <v>0</v>
      </c>
    </row>
    <row r="112" spans="1:10">
      <c r="A112">
        <v>17027</v>
      </c>
      <c r="B112" t="s">
        <v>128</v>
      </c>
      <c r="C112">
        <v>0</v>
      </c>
      <c r="D112">
        <v>0</v>
      </c>
      <c r="E112">
        <v>1390</v>
      </c>
      <c r="F112">
        <v>1390</v>
      </c>
      <c r="G112">
        <v>0</v>
      </c>
      <c r="H112">
        <v>0</v>
      </c>
      <c r="I112">
        <v>0</v>
      </c>
      <c r="J112">
        <v>0</v>
      </c>
    </row>
    <row r="113" spans="1:10">
      <c r="A113">
        <v>17027</v>
      </c>
      <c r="B113" t="s">
        <v>130</v>
      </c>
      <c r="C113">
        <v>0</v>
      </c>
      <c r="D113">
        <v>0</v>
      </c>
      <c r="E113">
        <v>1.473E-2</v>
      </c>
      <c r="F113">
        <v>1.473E-2</v>
      </c>
      <c r="G113">
        <v>0</v>
      </c>
      <c r="H113">
        <v>0</v>
      </c>
      <c r="I113">
        <v>0</v>
      </c>
      <c r="J113">
        <v>0</v>
      </c>
    </row>
    <row r="114" spans="1:10">
      <c r="A114">
        <v>17027</v>
      </c>
      <c r="B114" t="s">
        <v>131</v>
      </c>
      <c r="C114">
        <v>0</v>
      </c>
      <c r="D114">
        <v>0</v>
      </c>
      <c r="E114">
        <v>-1.3429999999999999E-2</v>
      </c>
      <c r="F114">
        <v>1.3429999999999999E-2</v>
      </c>
      <c r="G114">
        <v>0</v>
      </c>
      <c r="H114">
        <v>0</v>
      </c>
      <c r="I114">
        <v>0</v>
      </c>
      <c r="J114">
        <v>0</v>
      </c>
    </row>
    <row r="115" spans="1:10">
      <c r="A115">
        <v>17027</v>
      </c>
      <c r="B115" t="s">
        <v>132</v>
      </c>
      <c r="C115">
        <v>0</v>
      </c>
      <c r="D115">
        <v>0</v>
      </c>
      <c r="E115">
        <v>-2.664E-2</v>
      </c>
      <c r="F115">
        <v>2.664E-2</v>
      </c>
      <c r="G115">
        <v>0</v>
      </c>
      <c r="H115">
        <v>0</v>
      </c>
      <c r="I115">
        <v>0</v>
      </c>
      <c r="J115">
        <v>0</v>
      </c>
    </row>
    <row r="116" spans="1:10">
      <c r="A116">
        <v>17027</v>
      </c>
      <c r="B116" t="s">
        <v>133</v>
      </c>
      <c r="C116">
        <v>0</v>
      </c>
      <c r="D116">
        <v>0</v>
      </c>
      <c r="E116">
        <v>6.6600000000000006E-2</v>
      </c>
      <c r="F116">
        <v>6.6600000000000006E-2</v>
      </c>
      <c r="G116">
        <v>0</v>
      </c>
      <c r="H116">
        <v>0</v>
      </c>
      <c r="I116">
        <v>0</v>
      </c>
      <c r="J116">
        <v>0</v>
      </c>
    </row>
    <row r="117" spans="1:10">
      <c r="A117">
        <v>17027</v>
      </c>
      <c r="B117" t="s">
        <v>134</v>
      </c>
      <c r="C117">
        <v>0</v>
      </c>
      <c r="D117">
        <v>0</v>
      </c>
      <c r="E117">
        <v>-2.351E-2</v>
      </c>
      <c r="F117">
        <v>2.351E-2</v>
      </c>
      <c r="G117">
        <v>0</v>
      </c>
      <c r="H117">
        <v>0</v>
      </c>
      <c r="I117">
        <v>0</v>
      </c>
      <c r="J117">
        <v>0</v>
      </c>
    </row>
    <row r="118" spans="1:10">
      <c r="A118">
        <v>17027</v>
      </c>
      <c r="B118" t="s">
        <v>135</v>
      </c>
      <c r="C118">
        <v>0</v>
      </c>
      <c r="D118">
        <v>0</v>
      </c>
      <c r="E118">
        <v>2.351E-2</v>
      </c>
      <c r="F118">
        <v>2.351E-2</v>
      </c>
      <c r="G118">
        <v>0</v>
      </c>
      <c r="H118">
        <v>0</v>
      </c>
      <c r="I118">
        <v>0</v>
      </c>
      <c r="J118">
        <v>0</v>
      </c>
    </row>
    <row r="119" spans="1:10">
      <c r="A119">
        <v>17027</v>
      </c>
      <c r="B119" t="s">
        <v>136</v>
      </c>
      <c r="C119">
        <v>0</v>
      </c>
      <c r="D119">
        <v>0</v>
      </c>
      <c r="E119">
        <v>-3.9280000000000001E-3</v>
      </c>
      <c r="F119">
        <v>3.9280000000000001E-3</v>
      </c>
      <c r="G119">
        <v>0</v>
      </c>
      <c r="H119">
        <v>0</v>
      </c>
      <c r="I119">
        <v>0</v>
      </c>
      <c r="J119">
        <v>0</v>
      </c>
    </row>
    <row r="120" spans="1:10">
      <c r="A120">
        <v>17027</v>
      </c>
      <c r="B120" t="s">
        <v>137</v>
      </c>
      <c r="C120">
        <v>0</v>
      </c>
      <c r="D120">
        <v>0</v>
      </c>
      <c r="E120">
        <v>3.9280000000000001E-3</v>
      </c>
      <c r="F120">
        <v>3.9280000000000001E-3</v>
      </c>
      <c r="G120">
        <v>0</v>
      </c>
      <c r="H120">
        <v>0</v>
      </c>
      <c r="I120">
        <v>0</v>
      </c>
      <c r="J120">
        <v>0</v>
      </c>
    </row>
    <row r="121" spans="1:10">
      <c r="A121">
        <v>17027</v>
      </c>
      <c r="B121" t="s">
        <v>138</v>
      </c>
      <c r="C121">
        <v>0</v>
      </c>
      <c r="D121">
        <v>0</v>
      </c>
      <c r="E121">
        <v>-1.051E-2</v>
      </c>
      <c r="F121">
        <v>1.051E-2</v>
      </c>
      <c r="G121">
        <v>0</v>
      </c>
      <c r="H121">
        <v>0</v>
      </c>
      <c r="I121">
        <v>0</v>
      </c>
      <c r="J121">
        <v>0</v>
      </c>
    </row>
    <row r="122" spans="1:10">
      <c r="A122">
        <v>17027</v>
      </c>
      <c r="B122" t="s">
        <v>139</v>
      </c>
      <c r="C122">
        <v>0</v>
      </c>
      <c r="D122">
        <v>0</v>
      </c>
      <c r="E122">
        <v>1.051E-2</v>
      </c>
      <c r="F122">
        <v>1.051E-2</v>
      </c>
      <c r="G122">
        <v>0</v>
      </c>
      <c r="H122">
        <v>0</v>
      </c>
      <c r="I122">
        <v>0</v>
      </c>
      <c r="J122">
        <v>0</v>
      </c>
    </row>
    <row r="123" spans="1:10">
      <c r="A123">
        <v>17027</v>
      </c>
      <c r="B123" t="s">
        <v>140</v>
      </c>
      <c r="C123">
        <v>0</v>
      </c>
      <c r="D123">
        <v>0</v>
      </c>
      <c r="E123">
        <v>4.4260000000000002E-4</v>
      </c>
      <c r="F123">
        <v>4.4260000000000002E-4</v>
      </c>
      <c r="G123">
        <v>0</v>
      </c>
      <c r="H123">
        <v>0</v>
      </c>
      <c r="I123">
        <v>0</v>
      </c>
      <c r="J123">
        <v>0</v>
      </c>
    </row>
    <row r="124" spans="1:10">
      <c r="A124">
        <v>17027</v>
      </c>
      <c r="B124" t="s">
        <v>141</v>
      </c>
      <c r="C124">
        <v>0</v>
      </c>
      <c r="D124">
        <v>0</v>
      </c>
      <c r="E124">
        <v>-4.4260000000000002E-4</v>
      </c>
      <c r="F124">
        <v>4.4260000000000002E-4</v>
      </c>
      <c r="G124">
        <v>0</v>
      </c>
      <c r="H124">
        <v>0</v>
      </c>
      <c r="I124">
        <v>0</v>
      </c>
      <c r="J124">
        <v>0</v>
      </c>
    </row>
    <row r="125" spans="1:10">
      <c r="A125">
        <v>17027</v>
      </c>
      <c r="B125" t="s">
        <v>142</v>
      </c>
      <c r="C125">
        <v>0</v>
      </c>
      <c r="D125">
        <v>0</v>
      </c>
      <c r="E125">
        <v>3.4590000000000001</v>
      </c>
      <c r="F125">
        <v>3.4590000000000001</v>
      </c>
      <c r="G125">
        <v>0</v>
      </c>
      <c r="H125">
        <v>0</v>
      </c>
      <c r="I125">
        <v>0</v>
      </c>
      <c r="J125">
        <v>0</v>
      </c>
    </row>
    <row r="126" spans="1:10">
      <c r="A126">
        <v>17027</v>
      </c>
      <c r="B126" t="s">
        <v>143</v>
      </c>
      <c r="C126">
        <v>0</v>
      </c>
      <c r="D126">
        <v>0</v>
      </c>
      <c r="E126">
        <v>8.9560000000000004E-3</v>
      </c>
      <c r="F126">
        <v>8.9560000000000004E-3</v>
      </c>
      <c r="G126">
        <v>0</v>
      </c>
      <c r="H126">
        <v>0</v>
      </c>
      <c r="I126">
        <v>0</v>
      </c>
      <c r="J126">
        <v>0</v>
      </c>
    </row>
    <row r="127" spans="1:10">
      <c r="A127">
        <v>17027</v>
      </c>
      <c r="B127" t="s">
        <v>144</v>
      </c>
      <c r="C127">
        <v>0</v>
      </c>
      <c r="D127">
        <v>0</v>
      </c>
      <c r="E127">
        <v>4.3319999999999997E-2</v>
      </c>
      <c r="F127">
        <v>4.3319999999999997E-2</v>
      </c>
      <c r="G127">
        <v>0</v>
      </c>
      <c r="H127">
        <v>0</v>
      </c>
      <c r="I127">
        <v>0</v>
      </c>
      <c r="J127">
        <v>0</v>
      </c>
    </row>
    <row r="128" spans="1:10">
      <c r="A128">
        <v>17027</v>
      </c>
      <c r="B128" t="s">
        <v>145</v>
      </c>
      <c r="C128">
        <v>0</v>
      </c>
      <c r="D128">
        <v>0</v>
      </c>
      <c r="E128">
        <v>-4.3319999999999997E-2</v>
      </c>
      <c r="F128">
        <v>4.3319999999999997E-2</v>
      </c>
      <c r="G128">
        <v>0</v>
      </c>
      <c r="H128">
        <v>0</v>
      </c>
      <c r="I128">
        <v>0</v>
      </c>
      <c r="J128">
        <v>0</v>
      </c>
    </row>
    <row r="129" spans="1:10">
      <c r="A129">
        <v>17027</v>
      </c>
      <c r="B129" t="s">
        <v>146</v>
      </c>
      <c r="C129">
        <v>0</v>
      </c>
      <c r="D129">
        <v>0</v>
      </c>
      <c r="E129">
        <v>2.0300000000000001E-3</v>
      </c>
      <c r="F129">
        <v>2.0300000000000001E-3</v>
      </c>
      <c r="G129">
        <v>0</v>
      </c>
      <c r="H129">
        <v>0</v>
      </c>
      <c r="I129">
        <v>0</v>
      </c>
      <c r="J129">
        <v>0</v>
      </c>
    </row>
    <row r="130" spans="1:10">
      <c r="A130">
        <v>17027</v>
      </c>
      <c r="B130" t="s">
        <v>147</v>
      </c>
      <c r="C130">
        <v>0</v>
      </c>
      <c r="D130">
        <v>0</v>
      </c>
      <c r="E130">
        <v>3.8390000000000001E-2</v>
      </c>
      <c r="F130">
        <v>3.8390000000000001E-2</v>
      </c>
      <c r="G130">
        <v>0</v>
      </c>
      <c r="H130">
        <v>0</v>
      </c>
      <c r="I130">
        <v>0</v>
      </c>
      <c r="J130">
        <v>0</v>
      </c>
    </row>
    <row r="131" spans="1:10">
      <c r="A131">
        <v>17027</v>
      </c>
      <c r="B131" t="s">
        <v>148</v>
      </c>
      <c r="C131">
        <v>0</v>
      </c>
      <c r="D131">
        <v>0</v>
      </c>
      <c r="E131">
        <v>1.239E-2</v>
      </c>
      <c r="F131">
        <v>1.239E-2</v>
      </c>
      <c r="G131">
        <v>0</v>
      </c>
      <c r="H131">
        <v>0</v>
      </c>
      <c r="I131">
        <v>0</v>
      </c>
      <c r="J131">
        <v>0</v>
      </c>
    </row>
    <row r="132" spans="1:10">
      <c r="A132">
        <v>17027</v>
      </c>
      <c r="B132" t="s">
        <v>149</v>
      </c>
      <c r="C132">
        <v>0</v>
      </c>
      <c r="D132">
        <v>0</v>
      </c>
      <c r="E132">
        <v>1.8880000000000001E-2</v>
      </c>
      <c r="F132">
        <v>1.8880000000000001E-2</v>
      </c>
      <c r="G132">
        <v>0</v>
      </c>
      <c r="H132">
        <v>0</v>
      </c>
      <c r="I132">
        <v>0</v>
      </c>
      <c r="J132">
        <v>0</v>
      </c>
    </row>
    <row r="133" spans="1:10">
      <c r="A133">
        <v>17027</v>
      </c>
      <c r="B133" t="s">
        <v>150</v>
      </c>
      <c r="C133">
        <v>0</v>
      </c>
      <c r="D133">
        <v>0</v>
      </c>
      <c r="E133">
        <v>2.1849999999999999E-3</v>
      </c>
      <c r="F133">
        <v>2.1849999999999999E-3</v>
      </c>
      <c r="G133">
        <v>0</v>
      </c>
      <c r="H133">
        <v>0</v>
      </c>
      <c r="I133">
        <v>0</v>
      </c>
      <c r="J133">
        <v>0</v>
      </c>
    </row>
    <row r="134" spans="1:10">
      <c r="A134">
        <v>17027</v>
      </c>
      <c r="B134" t="s">
        <v>151</v>
      </c>
      <c r="C134">
        <v>0</v>
      </c>
      <c r="D134">
        <v>0</v>
      </c>
      <c r="E134">
        <v>3.823E-2</v>
      </c>
      <c r="F134">
        <v>3.823E-2</v>
      </c>
      <c r="G134">
        <v>0</v>
      </c>
      <c r="H134">
        <v>0</v>
      </c>
      <c r="I134">
        <v>0</v>
      </c>
      <c r="J134">
        <v>0</v>
      </c>
    </row>
    <row r="135" spans="1:10">
      <c r="A135">
        <v>17027</v>
      </c>
      <c r="B135" t="s">
        <v>152</v>
      </c>
      <c r="C135">
        <v>0</v>
      </c>
      <c r="D135">
        <v>0</v>
      </c>
      <c r="E135">
        <v>1.2829999999999999E-2</v>
      </c>
      <c r="F135">
        <v>1.2829999999999999E-2</v>
      </c>
      <c r="G135">
        <v>0</v>
      </c>
      <c r="H135">
        <v>0</v>
      </c>
      <c r="I135">
        <v>0</v>
      </c>
      <c r="J135">
        <v>0</v>
      </c>
    </row>
    <row r="136" spans="1:10">
      <c r="A136">
        <v>17027</v>
      </c>
      <c r="B136" t="s">
        <v>153</v>
      </c>
      <c r="C136">
        <v>0</v>
      </c>
      <c r="D136">
        <v>0</v>
      </c>
      <c r="E136">
        <v>1.8440000000000002E-2</v>
      </c>
      <c r="F136">
        <v>1.8440000000000002E-2</v>
      </c>
      <c r="G136">
        <v>0</v>
      </c>
      <c r="H136">
        <v>0</v>
      </c>
      <c r="I136">
        <v>0</v>
      </c>
      <c r="J136">
        <v>0</v>
      </c>
    </row>
    <row r="137" spans="1:10">
      <c r="A137">
        <v>17027</v>
      </c>
      <c r="B137" t="s">
        <v>154</v>
      </c>
      <c r="C137">
        <v>0</v>
      </c>
      <c r="D137">
        <v>0</v>
      </c>
      <c r="E137">
        <v>1.7350000000000001E-2</v>
      </c>
      <c r="F137">
        <v>1.7350000000000001E-2</v>
      </c>
      <c r="G137">
        <v>0</v>
      </c>
      <c r="H137">
        <v>0</v>
      </c>
      <c r="I137">
        <v>0</v>
      </c>
      <c r="J137">
        <v>0</v>
      </c>
    </row>
    <row r="138" spans="1:10">
      <c r="A138">
        <v>17027</v>
      </c>
      <c r="B138" t="s">
        <v>155</v>
      </c>
      <c r="C138">
        <v>0</v>
      </c>
      <c r="D138">
        <v>0</v>
      </c>
      <c r="E138">
        <v>2.307E-2</v>
      </c>
      <c r="F138">
        <v>2.307E-2</v>
      </c>
      <c r="G138">
        <v>0</v>
      </c>
      <c r="H138">
        <v>0</v>
      </c>
      <c r="I138">
        <v>0</v>
      </c>
      <c r="J138">
        <v>0</v>
      </c>
    </row>
    <row r="139" spans="1:10">
      <c r="A139">
        <v>17027</v>
      </c>
      <c r="B139" t="s">
        <v>156</v>
      </c>
      <c r="C139">
        <v>0</v>
      </c>
      <c r="D139">
        <v>0</v>
      </c>
      <c r="E139">
        <v>1.719E-2</v>
      </c>
      <c r="F139">
        <v>1.719E-2</v>
      </c>
      <c r="G139">
        <v>0</v>
      </c>
      <c r="H139">
        <v>0</v>
      </c>
      <c r="I139">
        <v>0</v>
      </c>
      <c r="J139">
        <v>0</v>
      </c>
    </row>
    <row r="140" spans="1:10">
      <c r="A140">
        <v>17027</v>
      </c>
      <c r="B140" t="s">
        <v>157</v>
      </c>
      <c r="C140">
        <v>0</v>
      </c>
      <c r="D140">
        <v>0</v>
      </c>
      <c r="E140">
        <v>2.3220000000000001E-2</v>
      </c>
      <c r="F140">
        <v>2.3220000000000001E-2</v>
      </c>
      <c r="G140">
        <v>0</v>
      </c>
      <c r="H140">
        <v>0</v>
      </c>
      <c r="I140">
        <v>0</v>
      </c>
      <c r="J140">
        <v>0</v>
      </c>
    </row>
    <row r="141" spans="1:10">
      <c r="A141">
        <v>17027</v>
      </c>
      <c r="B141" t="s">
        <v>158</v>
      </c>
      <c r="C141">
        <v>0</v>
      </c>
      <c r="D141">
        <v>0</v>
      </c>
      <c r="E141">
        <v>5.6149999999999999E-2</v>
      </c>
      <c r="F141">
        <v>5.6149999999999999E-2</v>
      </c>
      <c r="G141">
        <v>0</v>
      </c>
      <c r="H141">
        <v>0</v>
      </c>
      <c r="I141">
        <v>0</v>
      </c>
      <c r="J141">
        <v>0</v>
      </c>
    </row>
    <row r="142" spans="1:10">
      <c r="A142">
        <v>17027</v>
      </c>
      <c r="B142" t="s">
        <v>159</v>
      </c>
      <c r="C142">
        <v>0</v>
      </c>
      <c r="D142">
        <v>0</v>
      </c>
      <c r="E142">
        <v>-2.4879999999999999E-2</v>
      </c>
      <c r="F142">
        <v>2.4879999999999999E-2</v>
      </c>
      <c r="G142">
        <v>0</v>
      </c>
      <c r="H142">
        <v>0</v>
      </c>
      <c r="I142">
        <v>0</v>
      </c>
      <c r="J142">
        <v>0</v>
      </c>
    </row>
    <row r="143" spans="1:10">
      <c r="A143">
        <v>17027</v>
      </c>
      <c r="B143" t="s">
        <v>160</v>
      </c>
      <c r="C143">
        <v>0</v>
      </c>
      <c r="D143">
        <v>0</v>
      </c>
      <c r="E143">
        <v>5.5710000000000003E-2</v>
      </c>
      <c r="F143">
        <v>5.5710000000000003E-2</v>
      </c>
      <c r="G143">
        <v>0</v>
      </c>
      <c r="H143">
        <v>0</v>
      </c>
      <c r="I143">
        <v>0</v>
      </c>
      <c r="J143">
        <v>0</v>
      </c>
    </row>
    <row r="144" spans="1:10">
      <c r="A144">
        <v>17027</v>
      </c>
      <c r="B144" t="s">
        <v>161</v>
      </c>
      <c r="C144">
        <v>0</v>
      </c>
      <c r="D144">
        <v>0</v>
      </c>
      <c r="E144">
        <v>-2.444E-2</v>
      </c>
      <c r="F144">
        <v>2.444E-2</v>
      </c>
      <c r="G144">
        <v>0</v>
      </c>
      <c r="H144">
        <v>0</v>
      </c>
      <c r="I144">
        <v>0</v>
      </c>
      <c r="J144">
        <v>0</v>
      </c>
    </row>
    <row r="145" spans="1:10">
      <c r="A145">
        <v>17027</v>
      </c>
      <c r="B145" t="s">
        <v>162</v>
      </c>
      <c r="C145">
        <v>0</v>
      </c>
      <c r="D145">
        <v>0</v>
      </c>
      <c r="E145">
        <v>3.45</v>
      </c>
      <c r="F145">
        <v>3.45</v>
      </c>
      <c r="G145">
        <v>0</v>
      </c>
      <c r="H145">
        <v>0</v>
      </c>
      <c r="I145">
        <v>0</v>
      </c>
      <c r="J145">
        <v>0</v>
      </c>
    </row>
    <row r="146" spans="1:10">
      <c r="A146">
        <v>17027</v>
      </c>
      <c r="B146" t="s">
        <v>163</v>
      </c>
      <c r="C146">
        <v>0</v>
      </c>
      <c r="D146">
        <v>0</v>
      </c>
      <c r="E146">
        <v>-6.2590000000000007E-3</v>
      </c>
      <c r="F146">
        <v>6.2590000000000007E-3</v>
      </c>
      <c r="G146">
        <v>0</v>
      </c>
      <c r="H146">
        <v>0</v>
      </c>
      <c r="I146">
        <v>0</v>
      </c>
      <c r="J146">
        <v>0</v>
      </c>
    </row>
    <row r="147" spans="1:10">
      <c r="A147">
        <v>17027</v>
      </c>
      <c r="B147" t="s">
        <v>164</v>
      </c>
      <c r="C147">
        <v>0</v>
      </c>
      <c r="D147">
        <v>0</v>
      </c>
      <c r="E147">
        <v>2.5779999999999998</v>
      </c>
      <c r="F147">
        <v>2.5779999999999998</v>
      </c>
      <c r="G147">
        <v>0</v>
      </c>
      <c r="H147">
        <v>0</v>
      </c>
      <c r="I147">
        <v>0</v>
      </c>
      <c r="J147">
        <v>0</v>
      </c>
    </row>
    <row r="148" spans="1:10">
      <c r="A148">
        <v>17027</v>
      </c>
      <c r="B148" t="s">
        <v>165</v>
      </c>
      <c r="C148">
        <v>0</v>
      </c>
      <c r="D148">
        <v>0</v>
      </c>
      <c r="E148">
        <v>-1.46E-2</v>
      </c>
      <c r="F148">
        <v>1.46E-2</v>
      </c>
      <c r="G148">
        <v>0</v>
      </c>
      <c r="H148">
        <v>0</v>
      </c>
      <c r="I148">
        <v>0</v>
      </c>
      <c r="J148">
        <v>0</v>
      </c>
    </row>
    <row r="149" spans="1:10">
      <c r="A149">
        <v>17027</v>
      </c>
      <c r="B149" t="s">
        <v>166</v>
      </c>
      <c r="C149">
        <v>0</v>
      </c>
      <c r="D149">
        <v>0</v>
      </c>
      <c r="E149">
        <v>3.45</v>
      </c>
      <c r="F149">
        <v>3.45</v>
      </c>
      <c r="G149">
        <v>0</v>
      </c>
      <c r="H149">
        <v>0</v>
      </c>
      <c r="I149">
        <v>0</v>
      </c>
      <c r="J149">
        <v>0</v>
      </c>
    </row>
    <row r="150" spans="1:10">
      <c r="A150">
        <v>17027</v>
      </c>
      <c r="B150" t="s">
        <v>167</v>
      </c>
      <c r="C150">
        <v>0</v>
      </c>
      <c r="D150">
        <v>0</v>
      </c>
      <c r="E150">
        <v>-6.4140000000000004E-3</v>
      </c>
      <c r="F150">
        <v>6.4140000000000004E-3</v>
      </c>
      <c r="G150">
        <v>0</v>
      </c>
      <c r="H150">
        <v>0</v>
      </c>
      <c r="I150">
        <v>0</v>
      </c>
      <c r="J150">
        <v>0</v>
      </c>
    </row>
    <row r="151" spans="1:10">
      <c r="A151">
        <v>17027</v>
      </c>
      <c r="B151" t="s">
        <v>168</v>
      </c>
      <c r="C151">
        <v>0</v>
      </c>
      <c r="D151">
        <v>0</v>
      </c>
      <c r="E151">
        <v>2.577</v>
      </c>
      <c r="F151">
        <v>2.577</v>
      </c>
      <c r="G151">
        <v>0</v>
      </c>
      <c r="H151">
        <v>0</v>
      </c>
      <c r="I151">
        <v>0</v>
      </c>
      <c r="J151">
        <v>0</v>
      </c>
    </row>
    <row r="152" spans="1:10">
      <c r="A152">
        <v>17027</v>
      </c>
      <c r="B152" t="s">
        <v>169</v>
      </c>
      <c r="C152">
        <v>0</v>
      </c>
      <c r="D152">
        <v>0</v>
      </c>
      <c r="E152">
        <v>-1.504E-2</v>
      </c>
      <c r="F152">
        <v>1.504E-2</v>
      </c>
      <c r="G152">
        <v>0</v>
      </c>
      <c r="H152">
        <v>0</v>
      </c>
      <c r="I152">
        <v>0</v>
      </c>
      <c r="J152">
        <v>0</v>
      </c>
    </row>
    <row r="153" spans="1:10">
      <c r="A153">
        <v>17027</v>
      </c>
      <c r="B153" t="s">
        <v>170</v>
      </c>
      <c r="C153">
        <v>0</v>
      </c>
      <c r="D153">
        <v>0</v>
      </c>
      <c r="E153">
        <v>3.52</v>
      </c>
      <c r="F153">
        <v>3.52</v>
      </c>
      <c r="G153">
        <v>0</v>
      </c>
      <c r="H153">
        <v>0</v>
      </c>
      <c r="I153">
        <v>0</v>
      </c>
      <c r="J153">
        <v>0</v>
      </c>
    </row>
    <row r="154" spans="1:10">
      <c r="A154">
        <v>17027</v>
      </c>
      <c r="B154" t="s">
        <v>171</v>
      </c>
      <c r="C154">
        <v>0</v>
      </c>
      <c r="D154">
        <v>0</v>
      </c>
      <c r="E154">
        <v>7.0849999999999996E-2</v>
      </c>
      <c r="F154">
        <v>7.0849999999999996E-2</v>
      </c>
      <c r="G154">
        <v>0</v>
      </c>
      <c r="H154">
        <v>0</v>
      </c>
      <c r="I154">
        <v>0</v>
      </c>
      <c r="J154">
        <v>0</v>
      </c>
    </row>
    <row r="155" spans="1:10">
      <c r="A155">
        <v>17027</v>
      </c>
      <c r="B155" t="s">
        <v>172</v>
      </c>
      <c r="C155">
        <v>0</v>
      </c>
      <c r="D155">
        <v>0</v>
      </c>
      <c r="E155">
        <v>2.63</v>
      </c>
      <c r="F155">
        <v>2.63</v>
      </c>
      <c r="G155">
        <v>0</v>
      </c>
      <c r="H155">
        <v>0</v>
      </c>
      <c r="I155">
        <v>0</v>
      </c>
      <c r="J155">
        <v>0</v>
      </c>
    </row>
    <row r="156" spans="1:10">
      <c r="A156">
        <v>17027</v>
      </c>
      <c r="B156" t="s">
        <v>173</v>
      </c>
      <c r="C156">
        <v>0</v>
      </c>
      <c r="D156">
        <v>0</v>
      </c>
      <c r="E156">
        <v>4.3229999999999998E-2</v>
      </c>
      <c r="F156">
        <v>4.3229999999999998E-2</v>
      </c>
      <c r="G156">
        <v>0</v>
      </c>
      <c r="H156">
        <v>0</v>
      </c>
      <c r="I156">
        <v>0</v>
      </c>
      <c r="J156">
        <v>0</v>
      </c>
    </row>
    <row r="157" spans="1:10">
      <c r="A157">
        <v>17027</v>
      </c>
      <c r="B157" t="s">
        <v>174</v>
      </c>
      <c r="C157">
        <v>0</v>
      </c>
      <c r="D157">
        <v>0</v>
      </c>
      <c r="E157">
        <v>1.8350000000000002E-2</v>
      </c>
      <c r="F157">
        <v>1.8350000000000002E-2</v>
      </c>
      <c r="G157">
        <v>0</v>
      </c>
      <c r="H157">
        <v>0</v>
      </c>
      <c r="I157">
        <v>0</v>
      </c>
      <c r="J157">
        <v>0</v>
      </c>
    </row>
    <row r="158" spans="1:10">
      <c r="A158">
        <v>17027</v>
      </c>
      <c r="B158" t="s">
        <v>175</v>
      </c>
      <c r="C158">
        <v>0</v>
      </c>
      <c r="D158">
        <v>0</v>
      </c>
      <c r="E158">
        <v>-1.7049999999999999E-2</v>
      </c>
      <c r="F158">
        <v>1.7049999999999999E-2</v>
      </c>
      <c r="G158">
        <v>0</v>
      </c>
      <c r="H158">
        <v>0</v>
      </c>
      <c r="I158">
        <v>0</v>
      </c>
      <c r="J158">
        <v>0</v>
      </c>
    </row>
    <row r="159" spans="1:10">
      <c r="A159">
        <v>17027</v>
      </c>
      <c r="B159" t="s">
        <v>176</v>
      </c>
      <c r="C159">
        <v>0</v>
      </c>
      <c r="D159">
        <v>0</v>
      </c>
      <c r="E159">
        <v>-2.664E-2</v>
      </c>
      <c r="F159">
        <v>2.664E-2</v>
      </c>
      <c r="G159">
        <v>0</v>
      </c>
      <c r="H159">
        <v>0</v>
      </c>
      <c r="I159">
        <v>0</v>
      </c>
      <c r="J159">
        <v>0</v>
      </c>
    </row>
    <row r="160" spans="1:10">
      <c r="A160">
        <v>17027</v>
      </c>
      <c r="B160" t="s">
        <v>177</v>
      </c>
      <c r="C160">
        <v>0</v>
      </c>
      <c r="D160">
        <v>0</v>
      </c>
      <c r="E160">
        <v>6.6600000000000006E-2</v>
      </c>
      <c r="F160">
        <v>6.6600000000000006E-2</v>
      </c>
      <c r="G160">
        <v>0</v>
      </c>
      <c r="H160">
        <v>0</v>
      </c>
      <c r="I160">
        <v>0</v>
      </c>
      <c r="J160">
        <v>0</v>
      </c>
    </row>
    <row r="161" spans="1:10">
      <c r="A161">
        <v>17027</v>
      </c>
      <c r="B161" t="s">
        <v>178</v>
      </c>
      <c r="C161">
        <v>0</v>
      </c>
      <c r="D161">
        <v>0</v>
      </c>
      <c r="E161">
        <v>-2.351E-2</v>
      </c>
      <c r="F161">
        <v>2.351E-2</v>
      </c>
      <c r="G161">
        <v>0</v>
      </c>
      <c r="H161">
        <v>0</v>
      </c>
      <c r="I161">
        <v>0</v>
      </c>
      <c r="J161">
        <v>0</v>
      </c>
    </row>
    <row r="162" spans="1:10">
      <c r="A162">
        <v>17027</v>
      </c>
      <c r="B162" t="s">
        <v>179</v>
      </c>
      <c r="C162">
        <v>0</v>
      </c>
      <c r="D162">
        <v>0</v>
      </c>
      <c r="E162">
        <v>2.351E-2</v>
      </c>
      <c r="F162">
        <v>2.351E-2</v>
      </c>
      <c r="G162">
        <v>0</v>
      </c>
      <c r="H162">
        <v>0</v>
      </c>
      <c r="I162">
        <v>0</v>
      </c>
      <c r="J162">
        <v>0</v>
      </c>
    </row>
    <row r="163" spans="1:10">
      <c r="A163">
        <v>17027</v>
      </c>
      <c r="B163" t="s">
        <v>180</v>
      </c>
      <c r="C163">
        <v>0</v>
      </c>
      <c r="D163">
        <v>0</v>
      </c>
      <c r="E163">
        <v>3.9280000000000001E-3</v>
      </c>
      <c r="F163">
        <v>3.9280000000000001E-3</v>
      </c>
      <c r="G163">
        <v>0</v>
      </c>
      <c r="H163">
        <v>0</v>
      </c>
      <c r="I163">
        <v>0</v>
      </c>
      <c r="J163">
        <v>0</v>
      </c>
    </row>
    <row r="164" spans="1:10">
      <c r="A164">
        <v>17027</v>
      </c>
      <c r="B164" t="s">
        <v>181</v>
      </c>
      <c r="C164">
        <v>0</v>
      </c>
      <c r="D164">
        <v>0</v>
      </c>
      <c r="E164">
        <v>-3.9280000000000001E-3</v>
      </c>
      <c r="F164">
        <v>3.9280000000000001E-3</v>
      </c>
      <c r="G164">
        <v>0</v>
      </c>
      <c r="H164">
        <v>0</v>
      </c>
      <c r="I164">
        <v>0</v>
      </c>
      <c r="J164">
        <v>0</v>
      </c>
    </row>
    <row r="165" spans="1:10">
      <c r="A165">
        <v>17027</v>
      </c>
      <c r="B165" t="s">
        <v>182</v>
      </c>
      <c r="C165">
        <v>0</v>
      </c>
      <c r="D165">
        <v>0</v>
      </c>
      <c r="E165">
        <v>1.051E-2</v>
      </c>
      <c r="F165">
        <v>1.051E-2</v>
      </c>
      <c r="G165">
        <v>0</v>
      </c>
      <c r="H165">
        <v>0</v>
      </c>
      <c r="I165">
        <v>0</v>
      </c>
      <c r="J165">
        <v>0</v>
      </c>
    </row>
    <row r="166" spans="1:10">
      <c r="A166">
        <v>17027</v>
      </c>
      <c r="B166" t="s">
        <v>183</v>
      </c>
      <c r="C166">
        <v>0</v>
      </c>
      <c r="D166">
        <v>0</v>
      </c>
      <c r="E166">
        <v>-1.051E-2</v>
      </c>
      <c r="F166">
        <v>1.051E-2</v>
      </c>
      <c r="G166">
        <v>0</v>
      </c>
      <c r="H166">
        <v>0</v>
      </c>
      <c r="I166">
        <v>0</v>
      </c>
      <c r="J166">
        <v>0</v>
      </c>
    </row>
    <row r="167" spans="1:10">
      <c r="A167">
        <v>17027</v>
      </c>
      <c r="B167" t="s">
        <v>184</v>
      </c>
      <c r="C167">
        <v>0</v>
      </c>
      <c r="D167">
        <v>0</v>
      </c>
      <c r="E167">
        <v>4.4260000000000002E-4</v>
      </c>
      <c r="F167">
        <v>4.4260000000000002E-4</v>
      </c>
      <c r="G167">
        <v>0</v>
      </c>
      <c r="H167">
        <v>0</v>
      </c>
      <c r="I167">
        <v>0</v>
      </c>
      <c r="J167">
        <v>0</v>
      </c>
    </row>
    <row r="168" spans="1:10">
      <c r="A168">
        <v>17027</v>
      </c>
      <c r="B168" t="s">
        <v>185</v>
      </c>
      <c r="C168">
        <v>0</v>
      </c>
      <c r="D168">
        <v>0</v>
      </c>
      <c r="E168">
        <v>-4.4260000000000002E-4</v>
      </c>
      <c r="F168">
        <v>4.4260000000000002E-4</v>
      </c>
      <c r="G168">
        <v>0</v>
      </c>
      <c r="H168">
        <v>0</v>
      </c>
      <c r="I168">
        <v>0</v>
      </c>
      <c r="J168">
        <v>0</v>
      </c>
    </row>
    <row r="169" spans="1:10">
      <c r="A169">
        <v>17027</v>
      </c>
      <c r="B169" t="s">
        <v>186</v>
      </c>
      <c r="C169">
        <v>0</v>
      </c>
      <c r="D169">
        <v>0</v>
      </c>
      <c r="E169">
        <v>3.4590000000000001</v>
      </c>
      <c r="F169">
        <v>3.4590000000000001</v>
      </c>
      <c r="G169">
        <v>0</v>
      </c>
      <c r="H169">
        <v>0</v>
      </c>
      <c r="I169">
        <v>0</v>
      </c>
      <c r="J169">
        <v>0</v>
      </c>
    </row>
    <row r="170" spans="1:10">
      <c r="A170">
        <v>17027</v>
      </c>
      <c r="B170" t="s">
        <v>187</v>
      </c>
      <c r="C170">
        <v>0</v>
      </c>
      <c r="D170">
        <v>0</v>
      </c>
      <c r="E170">
        <v>8.9560000000000004E-3</v>
      </c>
      <c r="F170">
        <v>8.9560000000000004E-3</v>
      </c>
      <c r="G170">
        <v>0</v>
      </c>
      <c r="H170">
        <v>0</v>
      </c>
      <c r="I170">
        <v>0</v>
      </c>
      <c r="J170">
        <v>0</v>
      </c>
    </row>
    <row r="171" spans="1:10">
      <c r="A171">
        <v>17027</v>
      </c>
      <c r="B171" t="s">
        <v>188</v>
      </c>
      <c r="C171">
        <v>0</v>
      </c>
      <c r="D171">
        <v>0</v>
      </c>
      <c r="E171">
        <v>-4.3319999999999997E-2</v>
      </c>
      <c r="F171">
        <v>4.3319999999999997E-2</v>
      </c>
      <c r="G171">
        <v>0</v>
      </c>
      <c r="H171">
        <v>0</v>
      </c>
      <c r="I171">
        <v>0</v>
      </c>
      <c r="J171">
        <v>0</v>
      </c>
    </row>
    <row r="172" spans="1:10">
      <c r="A172">
        <v>17027</v>
      </c>
      <c r="B172" t="s">
        <v>189</v>
      </c>
      <c r="C172">
        <v>0</v>
      </c>
      <c r="D172">
        <v>0</v>
      </c>
      <c r="E172">
        <v>4.3319999999999997E-2</v>
      </c>
      <c r="F172">
        <v>4.3319999999999997E-2</v>
      </c>
      <c r="G172">
        <v>0</v>
      </c>
      <c r="H172">
        <v>0</v>
      </c>
      <c r="I172">
        <v>0</v>
      </c>
      <c r="J172">
        <v>0</v>
      </c>
    </row>
    <row r="173" spans="1:10">
      <c r="A173">
        <v>17027</v>
      </c>
      <c r="B173" t="s">
        <v>190</v>
      </c>
      <c r="C173">
        <v>0</v>
      </c>
      <c r="D173">
        <v>0</v>
      </c>
      <c r="E173">
        <v>3.2940000000000001E-3</v>
      </c>
      <c r="F173">
        <v>3.2940000000000001E-3</v>
      </c>
      <c r="G173">
        <v>0</v>
      </c>
      <c r="H173">
        <v>0</v>
      </c>
      <c r="I173">
        <v>0</v>
      </c>
      <c r="J173">
        <v>0</v>
      </c>
    </row>
    <row r="174" spans="1:10">
      <c r="A174">
        <v>17027</v>
      </c>
      <c r="B174" t="s">
        <v>191</v>
      </c>
      <c r="C174">
        <v>0</v>
      </c>
      <c r="D174">
        <v>0</v>
      </c>
      <c r="E174">
        <v>3.712E-2</v>
      </c>
      <c r="F174">
        <v>3.712E-2</v>
      </c>
      <c r="G174">
        <v>0</v>
      </c>
      <c r="H174">
        <v>0</v>
      </c>
      <c r="I174">
        <v>0</v>
      </c>
      <c r="J174">
        <v>0</v>
      </c>
    </row>
    <row r="175" spans="1:10">
      <c r="A175">
        <v>17027</v>
      </c>
      <c r="B175" t="s">
        <v>192</v>
      </c>
      <c r="C175">
        <v>0</v>
      </c>
      <c r="D175">
        <v>0</v>
      </c>
      <c r="E175">
        <v>1.6E-2</v>
      </c>
      <c r="F175">
        <v>1.6E-2</v>
      </c>
      <c r="G175">
        <v>0</v>
      </c>
      <c r="H175">
        <v>0</v>
      </c>
      <c r="I175">
        <v>0</v>
      </c>
      <c r="J175">
        <v>0</v>
      </c>
    </row>
    <row r="176" spans="1:10">
      <c r="A176">
        <v>17027</v>
      </c>
      <c r="B176" t="s">
        <v>193</v>
      </c>
      <c r="C176">
        <v>0</v>
      </c>
      <c r="D176">
        <v>0</v>
      </c>
      <c r="E176">
        <v>1.5270000000000001E-2</v>
      </c>
      <c r="F176">
        <v>1.5270000000000001E-2</v>
      </c>
      <c r="G176">
        <v>0</v>
      </c>
      <c r="H176">
        <v>0</v>
      </c>
      <c r="I176">
        <v>0</v>
      </c>
      <c r="J176">
        <v>0</v>
      </c>
    </row>
    <row r="177" spans="1:10">
      <c r="A177">
        <v>17027</v>
      </c>
      <c r="B177" t="s">
        <v>194</v>
      </c>
      <c r="C177">
        <v>0</v>
      </c>
      <c r="D177">
        <v>0</v>
      </c>
      <c r="E177">
        <v>3.4489999999999998E-3</v>
      </c>
      <c r="F177">
        <v>3.4489999999999998E-3</v>
      </c>
      <c r="G177">
        <v>0</v>
      </c>
      <c r="H177">
        <v>0</v>
      </c>
      <c r="I177">
        <v>0</v>
      </c>
      <c r="J177">
        <v>0</v>
      </c>
    </row>
    <row r="178" spans="1:10">
      <c r="A178">
        <v>17027</v>
      </c>
      <c r="B178" t="s">
        <v>195</v>
      </c>
      <c r="C178">
        <v>0</v>
      </c>
      <c r="D178">
        <v>0</v>
      </c>
      <c r="E178">
        <v>3.6970000000000003E-2</v>
      </c>
      <c r="F178">
        <v>3.6970000000000003E-2</v>
      </c>
      <c r="G178">
        <v>0</v>
      </c>
      <c r="H178">
        <v>0</v>
      </c>
      <c r="I178">
        <v>0</v>
      </c>
      <c r="J178">
        <v>0</v>
      </c>
    </row>
    <row r="179" spans="1:10">
      <c r="A179">
        <v>17027</v>
      </c>
      <c r="B179" t="s">
        <v>196</v>
      </c>
      <c r="C179">
        <v>0</v>
      </c>
      <c r="D179">
        <v>0</v>
      </c>
      <c r="E179">
        <v>1.644E-2</v>
      </c>
      <c r="F179">
        <v>1.644E-2</v>
      </c>
      <c r="G179">
        <v>0</v>
      </c>
      <c r="H179">
        <v>0</v>
      </c>
      <c r="I179">
        <v>0</v>
      </c>
      <c r="J179">
        <v>0</v>
      </c>
    </row>
    <row r="180" spans="1:10">
      <c r="A180">
        <v>17027</v>
      </c>
      <c r="B180" t="s">
        <v>197</v>
      </c>
      <c r="C180">
        <v>0</v>
      </c>
      <c r="D180">
        <v>0</v>
      </c>
      <c r="E180">
        <v>1.4829999999999999E-2</v>
      </c>
      <c r="F180">
        <v>1.4829999999999999E-2</v>
      </c>
      <c r="G180">
        <v>0</v>
      </c>
      <c r="H180">
        <v>0</v>
      </c>
      <c r="I180">
        <v>0</v>
      </c>
      <c r="J180">
        <v>0</v>
      </c>
    </row>
    <row r="181" spans="1:10">
      <c r="A181">
        <v>17027</v>
      </c>
      <c r="B181" t="s">
        <v>198</v>
      </c>
      <c r="C181">
        <v>0</v>
      </c>
      <c r="D181">
        <v>0</v>
      </c>
      <c r="E181">
        <v>1.8610000000000002E-2</v>
      </c>
      <c r="F181">
        <v>1.8610000000000002E-2</v>
      </c>
      <c r="G181">
        <v>0</v>
      </c>
      <c r="H181">
        <v>0</v>
      </c>
      <c r="I181">
        <v>0</v>
      </c>
      <c r="J181">
        <v>0</v>
      </c>
    </row>
    <row r="182" spans="1:10">
      <c r="A182">
        <v>17027</v>
      </c>
      <c r="B182" t="s">
        <v>199</v>
      </c>
      <c r="C182">
        <v>0</v>
      </c>
      <c r="D182">
        <v>0</v>
      </c>
      <c r="E182">
        <v>2.18E-2</v>
      </c>
      <c r="F182">
        <v>2.18E-2</v>
      </c>
      <c r="G182">
        <v>0</v>
      </c>
      <c r="H182">
        <v>0</v>
      </c>
      <c r="I182">
        <v>0</v>
      </c>
      <c r="J182">
        <v>0</v>
      </c>
    </row>
    <row r="183" spans="1:10">
      <c r="A183">
        <v>17027</v>
      </c>
      <c r="B183" t="s">
        <v>200</v>
      </c>
      <c r="C183">
        <v>0</v>
      </c>
      <c r="D183">
        <v>0</v>
      </c>
      <c r="E183">
        <v>1.8460000000000001E-2</v>
      </c>
      <c r="F183">
        <v>1.8460000000000001E-2</v>
      </c>
      <c r="G183">
        <v>0</v>
      </c>
      <c r="H183">
        <v>0</v>
      </c>
      <c r="I183">
        <v>0</v>
      </c>
      <c r="J183">
        <v>0</v>
      </c>
    </row>
    <row r="184" spans="1:10">
      <c r="A184">
        <v>17027</v>
      </c>
      <c r="B184" t="s">
        <v>201</v>
      </c>
      <c r="C184">
        <v>0</v>
      </c>
      <c r="D184">
        <v>0</v>
      </c>
      <c r="E184">
        <v>2.196E-2</v>
      </c>
      <c r="F184">
        <v>2.196E-2</v>
      </c>
      <c r="G184">
        <v>0</v>
      </c>
      <c r="H184">
        <v>0</v>
      </c>
      <c r="I184">
        <v>0</v>
      </c>
      <c r="J184">
        <v>0</v>
      </c>
    </row>
    <row r="185" spans="1:10">
      <c r="A185">
        <v>17027</v>
      </c>
      <c r="B185" t="s">
        <v>202</v>
      </c>
      <c r="C185">
        <v>0</v>
      </c>
      <c r="D185">
        <v>0</v>
      </c>
      <c r="E185">
        <v>5.9760000000000001E-2</v>
      </c>
      <c r="F185">
        <v>5.9760000000000001E-2</v>
      </c>
      <c r="G185">
        <v>0</v>
      </c>
      <c r="H185">
        <v>0</v>
      </c>
      <c r="I185">
        <v>0</v>
      </c>
      <c r="J185">
        <v>0</v>
      </c>
    </row>
    <row r="186" spans="1:10">
      <c r="A186">
        <v>17027</v>
      </c>
      <c r="B186" t="s">
        <v>203</v>
      </c>
      <c r="C186">
        <v>0</v>
      </c>
      <c r="D186">
        <v>0</v>
      </c>
      <c r="E186">
        <v>-2.8490000000000001E-2</v>
      </c>
      <c r="F186">
        <v>2.8490000000000001E-2</v>
      </c>
      <c r="G186">
        <v>0</v>
      </c>
      <c r="H186">
        <v>0</v>
      </c>
      <c r="I186">
        <v>0</v>
      </c>
      <c r="J186">
        <v>0</v>
      </c>
    </row>
    <row r="187" spans="1:10">
      <c r="A187">
        <v>17027</v>
      </c>
      <c r="B187" t="s">
        <v>204</v>
      </c>
      <c r="C187">
        <v>0</v>
      </c>
      <c r="D187">
        <v>0</v>
      </c>
      <c r="E187">
        <v>5.9319999999999998E-2</v>
      </c>
      <c r="F187">
        <v>5.9319999999999998E-2</v>
      </c>
      <c r="G187">
        <v>0</v>
      </c>
      <c r="H187">
        <v>0</v>
      </c>
      <c r="I187">
        <v>0</v>
      </c>
      <c r="J187">
        <v>0</v>
      </c>
    </row>
    <row r="188" spans="1:10">
      <c r="A188">
        <v>17027</v>
      </c>
      <c r="B188" t="s">
        <v>205</v>
      </c>
      <c r="C188">
        <v>0</v>
      </c>
      <c r="D188">
        <v>0</v>
      </c>
      <c r="E188">
        <v>-2.8049999999999999E-2</v>
      </c>
      <c r="F188">
        <v>2.8049999999999999E-2</v>
      </c>
      <c r="G188">
        <v>0</v>
      </c>
      <c r="H188">
        <v>0</v>
      </c>
      <c r="I188">
        <v>0</v>
      </c>
      <c r="J188">
        <v>0</v>
      </c>
    </row>
    <row r="189" spans="1:10">
      <c r="A189">
        <v>17027</v>
      </c>
      <c r="B189" t="s">
        <v>206</v>
      </c>
      <c r="C189">
        <v>0</v>
      </c>
      <c r="D189">
        <v>0</v>
      </c>
      <c r="E189">
        <v>3.4489999999999998</v>
      </c>
      <c r="F189">
        <v>3.4489999999999998</v>
      </c>
      <c r="G189">
        <v>0</v>
      </c>
      <c r="H189">
        <v>0</v>
      </c>
      <c r="I189">
        <v>0</v>
      </c>
      <c r="J189">
        <v>0</v>
      </c>
    </row>
    <row r="190" spans="1:10">
      <c r="A190">
        <v>17027</v>
      </c>
      <c r="B190" t="s">
        <v>207</v>
      </c>
      <c r="C190">
        <v>0</v>
      </c>
      <c r="D190">
        <v>0</v>
      </c>
      <c r="E190">
        <v>-7.5230000000000002E-3</v>
      </c>
      <c r="F190">
        <v>7.5230000000000002E-3</v>
      </c>
      <c r="G190">
        <v>0</v>
      </c>
      <c r="H190">
        <v>0</v>
      </c>
      <c r="I190">
        <v>0</v>
      </c>
      <c r="J190">
        <v>0</v>
      </c>
    </row>
    <row r="191" spans="1:10">
      <c r="A191">
        <v>17027</v>
      </c>
      <c r="B191" t="s">
        <v>208</v>
      </c>
      <c r="C191">
        <v>0</v>
      </c>
      <c r="D191">
        <v>0</v>
      </c>
      <c r="E191">
        <v>2.5739999999999998</v>
      </c>
      <c r="F191">
        <v>2.5739999999999998</v>
      </c>
      <c r="G191">
        <v>0</v>
      </c>
      <c r="H191">
        <v>0</v>
      </c>
      <c r="I191">
        <v>0</v>
      </c>
      <c r="J191">
        <v>0</v>
      </c>
    </row>
    <row r="192" spans="1:10">
      <c r="A192">
        <v>17027</v>
      </c>
      <c r="B192" t="s">
        <v>209</v>
      </c>
      <c r="C192">
        <v>0</v>
      </c>
      <c r="D192">
        <v>0</v>
      </c>
      <c r="E192">
        <v>-1.821E-2</v>
      </c>
      <c r="F192">
        <v>1.821E-2</v>
      </c>
      <c r="G192">
        <v>0</v>
      </c>
      <c r="H192">
        <v>0</v>
      </c>
      <c r="I192">
        <v>0</v>
      </c>
      <c r="J192">
        <v>0</v>
      </c>
    </row>
    <row r="193" spans="1:10">
      <c r="A193">
        <v>17027</v>
      </c>
      <c r="B193" t="s">
        <v>210</v>
      </c>
      <c r="C193">
        <v>0</v>
      </c>
      <c r="D193">
        <v>0</v>
      </c>
      <c r="E193">
        <v>3.4489999999999998</v>
      </c>
      <c r="F193">
        <v>3.4489999999999998</v>
      </c>
      <c r="G193">
        <v>0</v>
      </c>
      <c r="H193">
        <v>0</v>
      </c>
      <c r="I193">
        <v>0</v>
      </c>
      <c r="J193">
        <v>0</v>
      </c>
    </row>
    <row r="194" spans="1:10">
      <c r="A194">
        <v>17027</v>
      </c>
      <c r="B194" t="s">
        <v>211</v>
      </c>
      <c r="C194">
        <v>0</v>
      </c>
      <c r="D194">
        <v>0</v>
      </c>
      <c r="E194">
        <v>-7.6779999999999999E-3</v>
      </c>
      <c r="F194">
        <v>7.6779999999999999E-3</v>
      </c>
      <c r="G194">
        <v>0</v>
      </c>
      <c r="H194">
        <v>0</v>
      </c>
      <c r="I194">
        <v>0</v>
      </c>
      <c r="J194">
        <v>0</v>
      </c>
    </row>
    <row r="195" spans="1:10">
      <c r="A195">
        <v>17027</v>
      </c>
      <c r="B195" t="s">
        <v>212</v>
      </c>
      <c r="C195">
        <v>0</v>
      </c>
      <c r="D195">
        <v>0</v>
      </c>
      <c r="E195">
        <v>2.5739999999999998</v>
      </c>
      <c r="F195">
        <v>2.5739999999999998</v>
      </c>
      <c r="G195">
        <v>0</v>
      </c>
      <c r="H195">
        <v>0</v>
      </c>
      <c r="I195">
        <v>0</v>
      </c>
      <c r="J195">
        <v>0</v>
      </c>
    </row>
    <row r="196" spans="1:10">
      <c r="A196">
        <v>17027</v>
      </c>
      <c r="B196" t="s">
        <v>213</v>
      </c>
      <c r="C196">
        <v>0</v>
      </c>
      <c r="D196">
        <v>0</v>
      </c>
      <c r="E196">
        <v>-1.866E-2</v>
      </c>
      <c r="F196">
        <v>1.866E-2</v>
      </c>
      <c r="G196">
        <v>0</v>
      </c>
      <c r="H196">
        <v>0</v>
      </c>
      <c r="I196">
        <v>0</v>
      </c>
      <c r="J196">
        <v>0</v>
      </c>
    </row>
    <row r="197" spans="1:10">
      <c r="A197">
        <v>17027</v>
      </c>
      <c r="B197" t="s">
        <v>214</v>
      </c>
      <c r="C197">
        <v>0</v>
      </c>
      <c r="D197">
        <v>0</v>
      </c>
      <c r="E197">
        <v>3.5190000000000001</v>
      </c>
      <c r="F197">
        <v>3.5190000000000001</v>
      </c>
      <c r="G197">
        <v>0</v>
      </c>
      <c r="H197">
        <v>0</v>
      </c>
      <c r="I197">
        <v>0</v>
      </c>
      <c r="J197">
        <v>0</v>
      </c>
    </row>
    <row r="198" spans="1:10">
      <c r="A198">
        <v>17027</v>
      </c>
      <c r="B198" t="s">
        <v>215</v>
      </c>
      <c r="C198">
        <v>0</v>
      </c>
      <c r="D198">
        <v>0</v>
      </c>
      <c r="E198">
        <v>6.9589999999999999E-2</v>
      </c>
      <c r="F198">
        <v>6.9589999999999999E-2</v>
      </c>
      <c r="G198">
        <v>0</v>
      </c>
      <c r="H198">
        <v>0</v>
      </c>
      <c r="I198">
        <v>0</v>
      </c>
      <c r="J198">
        <v>0</v>
      </c>
    </row>
    <row r="199" spans="1:10">
      <c r="A199">
        <v>17027</v>
      </c>
      <c r="B199" t="s">
        <v>216</v>
      </c>
      <c r="C199">
        <v>0</v>
      </c>
      <c r="D199">
        <v>0</v>
      </c>
      <c r="E199">
        <v>2.6269999999999998</v>
      </c>
      <c r="F199">
        <v>2.6269999999999998</v>
      </c>
      <c r="G199">
        <v>0</v>
      </c>
      <c r="H199">
        <v>0</v>
      </c>
      <c r="I199">
        <v>0</v>
      </c>
      <c r="J199">
        <v>0</v>
      </c>
    </row>
    <row r="200" spans="1:10">
      <c r="A200">
        <v>17027</v>
      </c>
      <c r="B200" t="s">
        <v>217</v>
      </c>
      <c r="C200">
        <v>0</v>
      </c>
      <c r="D200">
        <v>0</v>
      </c>
      <c r="E200">
        <v>3.9620000000000002E-2</v>
      </c>
      <c r="F200">
        <v>3.9620000000000002E-2</v>
      </c>
      <c r="G200">
        <v>0</v>
      </c>
      <c r="H200">
        <v>0</v>
      </c>
      <c r="I200">
        <v>0</v>
      </c>
      <c r="J200">
        <v>0</v>
      </c>
    </row>
    <row r="201" spans="1:10">
      <c r="A201">
        <v>17027</v>
      </c>
      <c r="B201" t="s">
        <v>541</v>
      </c>
      <c r="C201">
        <v>0</v>
      </c>
      <c r="D201">
        <v>0</v>
      </c>
      <c r="E201">
        <v>1096</v>
      </c>
      <c r="F201">
        <v>1096</v>
      </c>
      <c r="G201">
        <v>0</v>
      </c>
      <c r="H201">
        <v>0</v>
      </c>
      <c r="I201">
        <v>0</v>
      </c>
      <c r="J201">
        <v>0</v>
      </c>
    </row>
    <row r="202" spans="1:10">
      <c r="A202">
        <v>17027</v>
      </c>
      <c r="B202" t="s">
        <v>542</v>
      </c>
      <c r="C202">
        <v>0</v>
      </c>
      <c r="D202">
        <v>0</v>
      </c>
      <c r="E202">
        <v>-184.7</v>
      </c>
      <c r="F202">
        <v>184.7</v>
      </c>
      <c r="G202">
        <v>0</v>
      </c>
      <c r="H202">
        <v>0</v>
      </c>
      <c r="I202">
        <v>0</v>
      </c>
      <c r="J202">
        <v>0</v>
      </c>
    </row>
    <row r="203" spans="1:10">
      <c r="A203">
        <v>17027</v>
      </c>
      <c r="B203" t="s">
        <v>543</v>
      </c>
      <c r="C203">
        <v>0</v>
      </c>
      <c r="D203">
        <v>0</v>
      </c>
      <c r="E203">
        <v>8021</v>
      </c>
      <c r="F203">
        <v>8021</v>
      </c>
      <c r="G203">
        <v>0</v>
      </c>
      <c r="H203">
        <v>0</v>
      </c>
      <c r="I203">
        <v>0</v>
      </c>
      <c r="J203">
        <v>0</v>
      </c>
    </row>
    <row r="204" spans="1:10">
      <c r="A204">
        <v>17027</v>
      </c>
      <c r="B204" t="s">
        <v>544</v>
      </c>
      <c r="C204">
        <v>0</v>
      </c>
      <c r="D204">
        <v>0</v>
      </c>
      <c r="E204">
        <v>8035</v>
      </c>
      <c r="F204">
        <v>8035</v>
      </c>
      <c r="G204">
        <v>0</v>
      </c>
      <c r="H204">
        <v>0</v>
      </c>
      <c r="I204">
        <v>0</v>
      </c>
      <c r="J204">
        <v>0</v>
      </c>
    </row>
    <row r="205" spans="1:10">
      <c r="A205">
        <v>17027</v>
      </c>
      <c r="B205" t="s">
        <v>545</v>
      </c>
      <c r="C205">
        <v>0</v>
      </c>
      <c r="D205">
        <v>0</v>
      </c>
      <c r="E205">
        <v>18140</v>
      </c>
      <c r="F205">
        <v>18140</v>
      </c>
      <c r="G205">
        <v>0</v>
      </c>
      <c r="H205">
        <v>0</v>
      </c>
      <c r="I205">
        <v>0</v>
      </c>
      <c r="J205">
        <v>0</v>
      </c>
    </row>
    <row r="206" spans="1:10">
      <c r="A206">
        <v>17027</v>
      </c>
      <c r="B206" t="s">
        <v>546</v>
      </c>
      <c r="C206">
        <v>0</v>
      </c>
      <c r="D206">
        <v>0</v>
      </c>
      <c r="E206">
        <v>4.2060000000000014E-3</v>
      </c>
      <c r="F206">
        <v>4.2060000000000014E-3</v>
      </c>
      <c r="G206">
        <v>0</v>
      </c>
      <c r="H206">
        <v>0</v>
      </c>
      <c r="I206">
        <v>0</v>
      </c>
      <c r="J206">
        <v>0</v>
      </c>
    </row>
    <row r="207" spans="1:10">
      <c r="A207">
        <v>17027</v>
      </c>
      <c r="B207" t="s">
        <v>547</v>
      </c>
      <c r="C207">
        <v>0</v>
      </c>
      <c r="D207">
        <v>0</v>
      </c>
      <c r="E207">
        <v>-1.4059999999999999E-3</v>
      </c>
      <c r="F207">
        <v>1.4059999999999999E-3</v>
      </c>
      <c r="G207">
        <v>0</v>
      </c>
      <c r="H207">
        <v>0</v>
      </c>
      <c r="I207">
        <v>0</v>
      </c>
      <c r="J207">
        <v>0</v>
      </c>
    </row>
    <row r="208" spans="1:10">
      <c r="A208">
        <v>17027</v>
      </c>
      <c r="B208" t="s">
        <v>548</v>
      </c>
      <c r="C208">
        <v>0</v>
      </c>
      <c r="D208">
        <v>0</v>
      </c>
      <c r="E208">
        <v>18140</v>
      </c>
      <c r="F208">
        <v>18140</v>
      </c>
      <c r="G208">
        <v>0</v>
      </c>
      <c r="H208">
        <v>0</v>
      </c>
      <c r="I208">
        <v>0</v>
      </c>
      <c r="J208">
        <v>0</v>
      </c>
    </row>
    <row r="209" spans="1:10">
      <c r="A209">
        <v>17027</v>
      </c>
      <c r="B209" t="s">
        <v>549</v>
      </c>
      <c r="C209">
        <v>0</v>
      </c>
      <c r="D209">
        <v>0</v>
      </c>
      <c r="E209">
        <v>4.2060000000000014E-3</v>
      </c>
      <c r="F209">
        <v>4.2060000000000014E-3</v>
      </c>
      <c r="G209">
        <v>0</v>
      </c>
      <c r="H209">
        <v>0</v>
      </c>
      <c r="I209">
        <v>0</v>
      </c>
      <c r="J209">
        <v>0</v>
      </c>
    </row>
    <row r="210" spans="1:10">
      <c r="A210">
        <v>17027</v>
      </c>
      <c r="B210" t="s">
        <v>550</v>
      </c>
      <c r="C210">
        <v>0</v>
      </c>
      <c r="D210">
        <v>0</v>
      </c>
      <c r="E210">
        <v>-1.4059999999999999E-3</v>
      </c>
      <c r="F210">
        <v>1.4059999999999999E-3</v>
      </c>
      <c r="G210">
        <v>0</v>
      </c>
      <c r="H210">
        <v>0</v>
      </c>
      <c r="I210">
        <v>0</v>
      </c>
      <c r="J210">
        <v>0</v>
      </c>
    </row>
    <row r="211" spans="1:10">
      <c r="A211">
        <v>17027</v>
      </c>
      <c r="B211" t="s">
        <v>551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17027</v>
      </c>
      <c r="B212" t="s">
        <v>552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17027</v>
      </c>
      <c r="B213" t="s">
        <v>553</v>
      </c>
      <c r="C213">
        <v>0</v>
      </c>
      <c r="D213">
        <v>0</v>
      </c>
      <c r="E213">
        <v>-705.6</v>
      </c>
      <c r="F213">
        <v>705.6</v>
      </c>
      <c r="G213">
        <v>0</v>
      </c>
      <c r="H213">
        <v>0</v>
      </c>
      <c r="I213">
        <v>0</v>
      </c>
      <c r="J213">
        <v>0</v>
      </c>
    </row>
    <row r="214" spans="1:10">
      <c r="A214">
        <v>17027</v>
      </c>
      <c r="B214" t="s">
        <v>554</v>
      </c>
      <c r="C214">
        <v>0</v>
      </c>
      <c r="D214">
        <v>0</v>
      </c>
      <c r="E214">
        <v>-747.3</v>
      </c>
      <c r="F214">
        <v>747.3</v>
      </c>
      <c r="G214">
        <v>0</v>
      </c>
      <c r="H214">
        <v>0</v>
      </c>
      <c r="I214">
        <v>0</v>
      </c>
      <c r="J214">
        <v>0</v>
      </c>
    </row>
    <row r="215" spans="1:10">
      <c r="A215">
        <v>17027</v>
      </c>
      <c r="B215" t="s">
        <v>555</v>
      </c>
      <c r="C215">
        <v>0</v>
      </c>
      <c r="D215">
        <v>0</v>
      </c>
      <c r="E215">
        <v>-747.3</v>
      </c>
      <c r="F215">
        <v>747.3</v>
      </c>
      <c r="G215">
        <v>0</v>
      </c>
      <c r="H215">
        <v>0</v>
      </c>
      <c r="I215">
        <v>0</v>
      </c>
      <c r="J215">
        <v>0</v>
      </c>
    </row>
    <row r="216" spans="1:10">
      <c r="A216">
        <v>17027</v>
      </c>
      <c r="B216" t="s">
        <v>556</v>
      </c>
      <c r="C216">
        <v>0</v>
      </c>
      <c r="D216">
        <v>0</v>
      </c>
      <c r="E216">
        <v>-3394</v>
      </c>
      <c r="F216">
        <v>3394</v>
      </c>
      <c r="G216">
        <v>0</v>
      </c>
      <c r="H216">
        <v>0</v>
      </c>
      <c r="I216">
        <v>0</v>
      </c>
      <c r="J216">
        <v>0</v>
      </c>
    </row>
    <row r="217" spans="1:10">
      <c r="A217">
        <v>17027</v>
      </c>
      <c r="B217" t="s">
        <v>557</v>
      </c>
      <c r="C217">
        <v>0</v>
      </c>
      <c r="D217">
        <v>0</v>
      </c>
      <c r="E217">
        <v>-90.02</v>
      </c>
      <c r="F217">
        <v>90.02</v>
      </c>
      <c r="G217">
        <v>0</v>
      </c>
      <c r="H217">
        <v>0</v>
      </c>
      <c r="I217">
        <v>0</v>
      </c>
      <c r="J217">
        <v>0</v>
      </c>
    </row>
    <row r="218" spans="1:10">
      <c r="A218">
        <v>17027</v>
      </c>
      <c r="B218" t="s">
        <v>558</v>
      </c>
      <c r="C218">
        <v>0</v>
      </c>
      <c r="D218">
        <v>0</v>
      </c>
      <c r="E218">
        <v>-42.17</v>
      </c>
      <c r="F218">
        <v>42.17</v>
      </c>
      <c r="G218">
        <v>0</v>
      </c>
      <c r="H218">
        <v>0</v>
      </c>
      <c r="I218">
        <v>0</v>
      </c>
      <c r="J218">
        <v>0</v>
      </c>
    </row>
    <row r="219" spans="1:10">
      <c r="A219">
        <v>17027</v>
      </c>
      <c r="B219" t="s">
        <v>559</v>
      </c>
      <c r="C219">
        <v>0</v>
      </c>
      <c r="D219">
        <v>0</v>
      </c>
      <c r="E219">
        <v>-42.17</v>
      </c>
      <c r="F219">
        <v>42.17</v>
      </c>
      <c r="G219">
        <v>0</v>
      </c>
      <c r="H219">
        <v>0</v>
      </c>
      <c r="I219">
        <v>0</v>
      </c>
      <c r="J219">
        <v>0</v>
      </c>
    </row>
    <row r="220" spans="1:10">
      <c r="A220">
        <v>17027</v>
      </c>
      <c r="B220" t="s">
        <v>560</v>
      </c>
      <c r="C220">
        <v>0</v>
      </c>
      <c r="D220">
        <v>0</v>
      </c>
      <c r="E220">
        <v>3255</v>
      </c>
      <c r="F220">
        <v>3255</v>
      </c>
      <c r="G220">
        <v>0</v>
      </c>
      <c r="H220">
        <v>0</v>
      </c>
      <c r="I220">
        <v>0</v>
      </c>
      <c r="J220">
        <v>0</v>
      </c>
    </row>
    <row r="221" spans="1:10">
      <c r="A221">
        <v>17027</v>
      </c>
      <c r="B221" t="s">
        <v>561</v>
      </c>
      <c r="C221">
        <v>0</v>
      </c>
      <c r="D221">
        <v>0</v>
      </c>
      <c r="E221">
        <v>-199.9</v>
      </c>
      <c r="F221">
        <v>199.9</v>
      </c>
      <c r="G221">
        <v>0</v>
      </c>
      <c r="H221">
        <v>0</v>
      </c>
      <c r="I221">
        <v>0</v>
      </c>
      <c r="J221">
        <v>0</v>
      </c>
    </row>
    <row r="222" spans="1:10">
      <c r="A222">
        <v>17027</v>
      </c>
      <c r="B222" t="s">
        <v>562</v>
      </c>
      <c r="C222">
        <v>0</v>
      </c>
      <c r="D222">
        <v>0</v>
      </c>
      <c r="E222">
        <v>-184.7</v>
      </c>
      <c r="F222">
        <v>184.7</v>
      </c>
      <c r="G222">
        <v>0</v>
      </c>
      <c r="H222">
        <v>0</v>
      </c>
      <c r="I222">
        <v>0</v>
      </c>
      <c r="J222">
        <v>0</v>
      </c>
    </row>
    <row r="223" spans="1:10">
      <c r="A223">
        <v>30098</v>
      </c>
      <c r="B223" t="s">
        <v>458</v>
      </c>
      <c r="C223">
        <v>7.8530000000000002E-7</v>
      </c>
      <c r="D223">
        <v>3.8820000000000003E-6</v>
      </c>
      <c r="E223">
        <v>16960</v>
      </c>
      <c r="F223">
        <v>16960</v>
      </c>
      <c r="G223">
        <v>0</v>
      </c>
      <c r="H223">
        <v>0</v>
      </c>
      <c r="I223">
        <v>0</v>
      </c>
      <c r="J223">
        <v>0</v>
      </c>
    </row>
    <row r="224" spans="1:10">
      <c r="A224">
        <v>30098</v>
      </c>
      <c r="B224" t="s">
        <v>459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30098</v>
      </c>
      <c r="B225" t="s">
        <v>460</v>
      </c>
      <c r="C225">
        <v>-1.409E-7</v>
      </c>
      <c r="D225">
        <v>8.229000000000001E-7</v>
      </c>
      <c r="E225">
        <v>4974</v>
      </c>
      <c r="F225">
        <v>4974</v>
      </c>
      <c r="G225">
        <v>0</v>
      </c>
      <c r="H225">
        <v>0</v>
      </c>
      <c r="I225">
        <v>0</v>
      </c>
      <c r="J225">
        <v>0</v>
      </c>
    </row>
    <row r="226" spans="1:10">
      <c r="A226">
        <v>30098</v>
      </c>
      <c r="B226" t="s">
        <v>461</v>
      </c>
      <c r="C226">
        <v>-1.459E-8</v>
      </c>
      <c r="D226">
        <v>3.7840000000000011E-7</v>
      </c>
      <c r="E226">
        <v>2655</v>
      </c>
      <c r="F226">
        <v>2655</v>
      </c>
      <c r="G226">
        <v>0</v>
      </c>
      <c r="H226">
        <v>0</v>
      </c>
      <c r="I226">
        <v>0</v>
      </c>
      <c r="J226">
        <v>0</v>
      </c>
    </row>
    <row r="227" spans="1:10">
      <c r="A227">
        <v>30098</v>
      </c>
      <c r="B227" t="s">
        <v>462</v>
      </c>
      <c r="C227">
        <v>-9.8209999999999991E-8</v>
      </c>
      <c r="D227">
        <v>2.6059999999999999E-7</v>
      </c>
      <c r="E227">
        <v>1800</v>
      </c>
      <c r="F227">
        <v>1800</v>
      </c>
      <c r="G227">
        <v>0</v>
      </c>
      <c r="H227">
        <v>0</v>
      </c>
      <c r="I227">
        <v>0</v>
      </c>
      <c r="J227">
        <v>0</v>
      </c>
    </row>
    <row r="228" spans="1:10">
      <c r="A228">
        <v>30098</v>
      </c>
      <c r="B228" t="s">
        <v>463</v>
      </c>
      <c r="C228">
        <v>3.0269999999999999E-8</v>
      </c>
      <c r="D228">
        <v>1.372E-6</v>
      </c>
      <c r="E228">
        <v>633</v>
      </c>
      <c r="F228">
        <v>633</v>
      </c>
      <c r="G228">
        <v>0</v>
      </c>
      <c r="H228">
        <v>0</v>
      </c>
      <c r="I228">
        <v>0</v>
      </c>
      <c r="J228">
        <v>0</v>
      </c>
    </row>
    <row r="229" spans="1:10">
      <c r="A229">
        <v>30098</v>
      </c>
      <c r="B229" t="s">
        <v>464</v>
      </c>
      <c r="C229">
        <v>9.5550000000000002E-9</v>
      </c>
      <c r="D229">
        <v>2.089E-7</v>
      </c>
      <c r="E229">
        <v>876.3</v>
      </c>
      <c r="F229">
        <v>876.3</v>
      </c>
      <c r="G229">
        <v>0</v>
      </c>
      <c r="H229">
        <v>0</v>
      </c>
      <c r="I229">
        <v>0</v>
      </c>
      <c r="J229">
        <v>0</v>
      </c>
    </row>
    <row r="230" spans="1:10">
      <c r="A230">
        <v>30098</v>
      </c>
      <c r="B230" t="s">
        <v>465</v>
      </c>
      <c r="C230">
        <v>2.7689999999999998E-8</v>
      </c>
      <c r="D230">
        <v>2.9040000000000001E-7</v>
      </c>
      <c r="E230">
        <v>1680</v>
      </c>
      <c r="F230">
        <v>1680</v>
      </c>
      <c r="G230">
        <v>0</v>
      </c>
      <c r="H230">
        <v>0</v>
      </c>
      <c r="I230">
        <v>0</v>
      </c>
      <c r="J230">
        <v>0</v>
      </c>
    </row>
    <row r="231" spans="1:10">
      <c r="A231">
        <v>30098</v>
      </c>
      <c r="B231" t="s">
        <v>466</v>
      </c>
      <c r="C231">
        <v>-1.888E-7</v>
      </c>
      <c r="D231">
        <v>6.6959999999999991E-7</v>
      </c>
      <c r="E231">
        <v>3901</v>
      </c>
      <c r="F231">
        <v>3901</v>
      </c>
      <c r="G231">
        <v>0</v>
      </c>
      <c r="H231">
        <v>0</v>
      </c>
      <c r="I231">
        <v>0</v>
      </c>
      <c r="J231">
        <v>0</v>
      </c>
    </row>
    <row r="232" spans="1:10">
      <c r="A232">
        <v>30098</v>
      </c>
      <c r="B232" t="s">
        <v>467</v>
      </c>
      <c r="C232">
        <v>-4.1920000000000001E-8</v>
      </c>
      <c r="D232">
        <v>-3.5950000000000001E-8</v>
      </c>
      <c r="E232">
        <v>798.2</v>
      </c>
      <c r="F232">
        <v>798.2</v>
      </c>
      <c r="G232">
        <v>0</v>
      </c>
      <c r="H232">
        <v>0</v>
      </c>
      <c r="I232">
        <v>0</v>
      </c>
      <c r="J232">
        <v>0</v>
      </c>
    </row>
    <row r="233" spans="1:10">
      <c r="A233">
        <v>30098</v>
      </c>
      <c r="B233" t="s">
        <v>468</v>
      </c>
      <c r="C233">
        <v>4.8210000000000001E-7</v>
      </c>
      <c r="D233">
        <v>1.0139999999999999E-6</v>
      </c>
      <c r="E233">
        <v>5977</v>
      </c>
      <c r="F233">
        <v>5977</v>
      </c>
      <c r="G233">
        <v>0</v>
      </c>
      <c r="H233">
        <v>0</v>
      </c>
      <c r="I233">
        <v>0</v>
      </c>
      <c r="J233">
        <v>0</v>
      </c>
    </row>
    <row r="234" spans="1:10">
      <c r="A234">
        <v>30098</v>
      </c>
      <c r="B234" t="s">
        <v>469</v>
      </c>
      <c r="C234">
        <v>1.8589999999999999E-7</v>
      </c>
      <c r="D234">
        <v>8.1640000000000003E-7</v>
      </c>
      <c r="E234">
        <v>4746</v>
      </c>
      <c r="F234">
        <v>4746</v>
      </c>
      <c r="G234">
        <v>0</v>
      </c>
      <c r="H234">
        <v>0</v>
      </c>
      <c r="I234">
        <v>0</v>
      </c>
      <c r="J234">
        <v>0</v>
      </c>
    </row>
    <row r="235" spans="1:10">
      <c r="A235">
        <v>30098</v>
      </c>
      <c r="B235" t="s">
        <v>470</v>
      </c>
      <c r="C235">
        <v>-2.508E-8</v>
      </c>
      <c r="D235">
        <v>8.5970000000000008E-8</v>
      </c>
      <c r="E235">
        <v>510.1</v>
      </c>
      <c r="F235">
        <v>510.1</v>
      </c>
      <c r="G235">
        <v>0</v>
      </c>
      <c r="H235">
        <v>0</v>
      </c>
      <c r="I235">
        <v>0</v>
      </c>
      <c r="J235">
        <v>0</v>
      </c>
    </row>
    <row r="236" spans="1:10">
      <c r="A236">
        <v>30098</v>
      </c>
      <c r="B236" t="s">
        <v>471</v>
      </c>
      <c r="C236">
        <v>-1.1670000000000001E-7</v>
      </c>
      <c r="D236">
        <v>2.84E-7</v>
      </c>
      <c r="E236">
        <v>1115</v>
      </c>
      <c r="F236">
        <v>1115</v>
      </c>
      <c r="G236">
        <v>0</v>
      </c>
      <c r="H236">
        <v>0</v>
      </c>
      <c r="I236">
        <v>0</v>
      </c>
      <c r="J236">
        <v>0</v>
      </c>
    </row>
    <row r="237" spans="1:10">
      <c r="A237">
        <v>30098</v>
      </c>
      <c r="B237" t="s">
        <v>472</v>
      </c>
      <c r="C237">
        <v>-236</v>
      </c>
      <c r="D237">
        <v>11.48</v>
      </c>
      <c r="E237">
        <v>-16.03</v>
      </c>
      <c r="F237">
        <v>236.9</v>
      </c>
      <c r="G237">
        <v>0</v>
      </c>
      <c r="H237">
        <v>0</v>
      </c>
      <c r="I237">
        <v>0</v>
      </c>
      <c r="J237">
        <v>0</v>
      </c>
    </row>
    <row r="238" spans="1:10">
      <c r="A238">
        <v>30098</v>
      </c>
      <c r="B238" t="s">
        <v>473</v>
      </c>
      <c r="C238">
        <v>-157.69999999999999</v>
      </c>
      <c r="D238">
        <v>7.6710000000000003</v>
      </c>
      <c r="E238">
        <v>-10.71</v>
      </c>
      <c r="F238">
        <v>158.19999999999999</v>
      </c>
      <c r="G238">
        <v>0</v>
      </c>
      <c r="H238">
        <v>0</v>
      </c>
      <c r="I238">
        <v>0</v>
      </c>
      <c r="J238">
        <v>0</v>
      </c>
    </row>
    <row r="239" spans="1:10">
      <c r="A239">
        <v>30098</v>
      </c>
      <c r="B239" t="s">
        <v>474</v>
      </c>
      <c r="C239">
        <v>-2905</v>
      </c>
      <c r="D239">
        <v>141.30000000000001</v>
      </c>
      <c r="E239">
        <v>-224</v>
      </c>
      <c r="F239">
        <v>2917</v>
      </c>
      <c r="G239">
        <v>0</v>
      </c>
      <c r="H239">
        <v>0</v>
      </c>
      <c r="I239">
        <v>0</v>
      </c>
      <c r="J239">
        <v>0</v>
      </c>
    </row>
    <row r="240" spans="1:10">
      <c r="A240">
        <v>30098</v>
      </c>
      <c r="B240" t="s">
        <v>475</v>
      </c>
      <c r="C240">
        <v>-1944</v>
      </c>
      <c r="D240">
        <v>94.56</v>
      </c>
      <c r="E240">
        <v>-149.9</v>
      </c>
      <c r="F240">
        <v>1952</v>
      </c>
      <c r="G240">
        <v>0</v>
      </c>
      <c r="H240">
        <v>0</v>
      </c>
      <c r="I240">
        <v>0</v>
      </c>
      <c r="J240">
        <v>0</v>
      </c>
    </row>
    <row r="241" spans="1:10">
      <c r="A241">
        <v>30098</v>
      </c>
      <c r="B241" t="s">
        <v>476</v>
      </c>
      <c r="C241">
        <v>-1230</v>
      </c>
      <c r="D241">
        <v>59.82</v>
      </c>
      <c r="E241">
        <v>-38.950000000000003</v>
      </c>
      <c r="F241">
        <v>1232</v>
      </c>
      <c r="G241">
        <v>0</v>
      </c>
      <c r="H241">
        <v>0</v>
      </c>
      <c r="I241">
        <v>0</v>
      </c>
      <c r="J241">
        <v>0</v>
      </c>
    </row>
    <row r="242" spans="1:10">
      <c r="A242">
        <v>30098</v>
      </c>
      <c r="B242" t="s">
        <v>477</v>
      </c>
      <c r="C242">
        <v>-825.3</v>
      </c>
      <c r="D242">
        <v>40.15</v>
      </c>
      <c r="E242">
        <v>-26.14</v>
      </c>
      <c r="F242">
        <v>826.7</v>
      </c>
      <c r="G242">
        <v>0</v>
      </c>
      <c r="H242">
        <v>0</v>
      </c>
      <c r="I242">
        <v>0</v>
      </c>
      <c r="J242">
        <v>0</v>
      </c>
    </row>
    <row r="243" spans="1:10">
      <c r="A243">
        <v>30098</v>
      </c>
      <c r="B243" t="s">
        <v>478</v>
      </c>
      <c r="C243">
        <v>3.498E-8</v>
      </c>
      <c r="D243">
        <v>-2393</v>
      </c>
      <c r="E243">
        <v>2448</v>
      </c>
      <c r="F243">
        <v>3423</v>
      </c>
      <c r="G243">
        <v>0</v>
      </c>
      <c r="H243">
        <v>0</v>
      </c>
      <c r="I243">
        <v>0</v>
      </c>
      <c r="J243">
        <v>0</v>
      </c>
    </row>
    <row r="244" spans="1:10">
      <c r="A244">
        <v>30098</v>
      </c>
      <c r="B244" t="s">
        <v>479</v>
      </c>
      <c r="C244">
        <v>6.8839999999999998E-9</v>
      </c>
      <c r="D244">
        <v>2393</v>
      </c>
      <c r="E244">
        <v>-2448</v>
      </c>
      <c r="F244">
        <v>3423</v>
      </c>
      <c r="G244">
        <v>0</v>
      </c>
      <c r="H244">
        <v>0</v>
      </c>
      <c r="I244">
        <v>0</v>
      </c>
      <c r="J244">
        <v>0</v>
      </c>
    </row>
    <row r="245" spans="1:10">
      <c r="A245">
        <v>30098</v>
      </c>
      <c r="B245" t="s">
        <v>480</v>
      </c>
      <c r="C245">
        <v>1.7180000000000001E-9</v>
      </c>
      <c r="D245">
        <v>-1600</v>
      </c>
      <c r="E245">
        <v>1636</v>
      </c>
      <c r="F245">
        <v>2289</v>
      </c>
      <c r="G245">
        <v>0</v>
      </c>
      <c r="H245">
        <v>0</v>
      </c>
      <c r="I245">
        <v>0</v>
      </c>
      <c r="J245">
        <v>0</v>
      </c>
    </row>
    <row r="246" spans="1:10">
      <c r="A246">
        <v>30098</v>
      </c>
      <c r="B246" t="s">
        <v>481</v>
      </c>
      <c r="C246">
        <v>1.8539999999999999E-8</v>
      </c>
      <c r="D246">
        <v>1600</v>
      </c>
      <c r="E246">
        <v>-1637</v>
      </c>
      <c r="F246">
        <v>2289</v>
      </c>
      <c r="G246">
        <v>0</v>
      </c>
      <c r="H246">
        <v>0</v>
      </c>
      <c r="I246">
        <v>0</v>
      </c>
      <c r="J246">
        <v>0</v>
      </c>
    </row>
    <row r="247" spans="1:10">
      <c r="A247">
        <v>30098</v>
      </c>
      <c r="B247" t="s">
        <v>482</v>
      </c>
      <c r="C247">
        <v>1.7809999999999999E-8</v>
      </c>
      <c r="D247">
        <v>-1638</v>
      </c>
      <c r="E247">
        <v>121.2</v>
      </c>
      <c r="F247">
        <v>1642</v>
      </c>
      <c r="G247">
        <v>0</v>
      </c>
      <c r="H247">
        <v>0</v>
      </c>
      <c r="I247">
        <v>0</v>
      </c>
      <c r="J247">
        <v>0</v>
      </c>
    </row>
    <row r="248" spans="1:10">
      <c r="A248">
        <v>30098</v>
      </c>
      <c r="B248" t="s">
        <v>483</v>
      </c>
      <c r="C248">
        <v>-8.1829999999999996E-9</v>
      </c>
      <c r="D248">
        <v>1638</v>
      </c>
      <c r="E248">
        <v>-121.2</v>
      </c>
      <c r="F248">
        <v>1642</v>
      </c>
      <c r="G248">
        <v>0</v>
      </c>
      <c r="H248">
        <v>0</v>
      </c>
      <c r="I248">
        <v>0</v>
      </c>
      <c r="J248">
        <v>0</v>
      </c>
    </row>
    <row r="249" spans="1:10">
      <c r="A249">
        <v>30098</v>
      </c>
      <c r="B249" t="s">
        <v>484</v>
      </c>
      <c r="C249">
        <v>1.234E-8</v>
      </c>
      <c r="D249">
        <v>-1095</v>
      </c>
      <c r="E249">
        <v>80.989999999999995</v>
      </c>
      <c r="F249">
        <v>1098</v>
      </c>
      <c r="G249">
        <v>0</v>
      </c>
      <c r="H249">
        <v>0</v>
      </c>
      <c r="I249">
        <v>0</v>
      </c>
      <c r="J249">
        <v>0</v>
      </c>
    </row>
    <row r="250" spans="1:10">
      <c r="A250">
        <v>30098</v>
      </c>
      <c r="B250" t="s">
        <v>485</v>
      </c>
      <c r="C250">
        <v>3.6669999999999997E-8</v>
      </c>
      <c r="D250">
        <v>1095</v>
      </c>
      <c r="E250">
        <v>-80.989999999999995</v>
      </c>
      <c r="F250">
        <v>1098</v>
      </c>
      <c r="G250">
        <v>0</v>
      </c>
      <c r="H250">
        <v>0</v>
      </c>
      <c r="I250">
        <v>0</v>
      </c>
      <c r="J250">
        <v>0</v>
      </c>
    </row>
    <row r="251" spans="1:10">
      <c r="A251">
        <v>30098</v>
      </c>
      <c r="B251" t="s">
        <v>486</v>
      </c>
      <c r="C251">
        <v>-8.2200000000000008E-8</v>
      </c>
      <c r="D251">
        <v>-1.8440000000000001E-7</v>
      </c>
      <c r="E251">
        <v>-1085</v>
      </c>
      <c r="F251">
        <v>1085</v>
      </c>
      <c r="G251">
        <v>0</v>
      </c>
      <c r="H251">
        <v>0</v>
      </c>
      <c r="I251">
        <v>0</v>
      </c>
      <c r="J251">
        <v>0</v>
      </c>
    </row>
    <row r="252" spans="1:10">
      <c r="A252">
        <v>30098</v>
      </c>
      <c r="B252" t="s">
        <v>487</v>
      </c>
      <c r="C252">
        <v>1.331E-8</v>
      </c>
      <c r="D252">
        <v>-1.2340000000000001E-7</v>
      </c>
      <c r="E252">
        <v>-726.3</v>
      </c>
      <c r="F252">
        <v>726.3</v>
      </c>
      <c r="G252">
        <v>0</v>
      </c>
      <c r="H252">
        <v>0</v>
      </c>
      <c r="I252">
        <v>0</v>
      </c>
      <c r="J252">
        <v>0</v>
      </c>
    </row>
    <row r="253" spans="1:10">
      <c r="A253">
        <v>30098</v>
      </c>
      <c r="B253" t="s">
        <v>488</v>
      </c>
      <c r="C253">
        <v>-232.4</v>
      </c>
      <c r="D253">
        <v>11.3</v>
      </c>
      <c r="E253">
        <v>-13.93</v>
      </c>
      <c r="F253">
        <v>233.1</v>
      </c>
      <c r="G253">
        <v>0</v>
      </c>
      <c r="H253">
        <v>0</v>
      </c>
      <c r="I253">
        <v>0</v>
      </c>
      <c r="J253">
        <v>0</v>
      </c>
    </row>
    <row r="254" spans="1:10">
      <c r="A254">
        <v>30098</v>
      </c>
      <c r="B254" t="s">
        <v>489</v>
      </c>
      <c r="C254">
        <v>-148.6</v>
      </c>
      <c r="D254">
        <v>7.2270000000000003</v>
      </c>
      <c r="E254">
        <v>-8.9089999999999989</v>
      </c>
      <c r="F254">
        <v>149</v>
      </c>
      <c r="G254">
        <v>0</v>
      </c>
      <c r="H254">
        <v>0</v>
      </c>
      <c r="I254">
        <v>0</v>
      </c>
      <c r="J254">
        <v>0</v>
      </c>
    </row>
    <row r="255" spans="1:10">
      <c r="A255">
        <v>30098</v>
      </c>
      <c r="B255" t="s">
        <v>490</v>
      </c>
      <c r="C255">
        <v>4.613000000000001E-10</v>
      </c>
      <c r="D255">
        <v>-116.2</v>
      </c>
      <c r="E255">
        <v>84.59</v>
      </c>
      <c r="F255">
        <v>143.69999999999999</v>
      </c>
      <c r="G255">
        <v>0</v>
      </c>
      <c r="H255">
        <v>0</v>
      </c>
      <c r="I255">
        <v>0</v>
      </c>
      <c r="J255">
        <v>0</v>
      </c>
    </row>
    <row r="256" spans="1:10">
      <c r="A256">
        <v>30098</v>
      </c>
      <c r="B256" t="s">
        <v>491</v>
      </c>
      <c r="C256">
        <v>1.2159999999999999E-9</v>
      </c>
      <c r="D256">
        <v>-74.290000000000006</v>
      </c>
      <c r="E256">
        <v>54.09</v>
      </c>
      <c r="F256">
        <v>91.89</v>
      </c>
      <c r="G256">
        <v>0</v>
      </c>
      <c r="H256">
        <v>0</v>
      </c>
      <c r="I256">
        <v>0</v>
      </c>
      <c r="J256">
        <v>0</v>
      </c>
    </row>
    <row r="257" spans="1:10">
      <c r="A257">
        <v>30098</v>
      </c>
      <c r="B257" t="s">
        <v>492</v>
      </c>
      <c r="C257">
        <v>-1.5839999999999999E-7</v>
      </c>
      <c r="D257">
        <v>-3.49E-6</v>
      </c>
      <c r="E257">
        <v>1.387E-2</v>
      </c>
      <c r="F257">
        <v>1.387E-2</v>
      </c>
      <c r="G257">
        <v>0</v>
      </c>
      <c r="H257">
        <v>0</v>
      </c>
      <c r="I257">
        <v>0</v>
      </c>
      <c r="J257">
        <v>0</v>
      </c>
    </row>
    <row r="258" spans="1:10">
      <c r="A258">
        <v>30098</v>
      </c>
      <c r="B258" t="s">
        <v>493</v>
      </c>
      <c r="C258">
        <v>8.2119999999999997E-8</v>
      </c>
      <c r="D258">
        <v>3.743E-6</v>
      </c>
      <c r="E258">
        <v>-1.521E-2</v>
      </c>
      <c r="F258">
        <v>1.521E-2</v>
      </c>
      <c r="G258">
        <v>0</v>
      </c>
      <c r="H258">
        <v>0</v>
      </c>
      <c r="I258">
        <v>0</v>
      </c>
      <c r="J258">
        <v>0</v>
      </c>
    </row>
    <row r="259" spans="1:10">
      <c r="A259">
        <v>30098</v>
      </c>
      <c r="B259" t="s">
        <v>494</v>
      </c>
      <c r="C259">
        <v>-8.8010000000000005E-8</v>
      </c>
      <c r="D259">
        <v>-9.9999999999999995E-7</v>
      </c>
      <c r="E259">
        <v>-6.6689999999999999E-2</v>
      </c>
      <c r="F259">
        <v>6.6689999999999999E-2</v>
      </c>
      <c r="G259">
        <v>0</v>
      </c>
      <c r="H259">
        <v>0</v>
      </c>
      <c r="I259">
        <v>0</v>
      </c>
      <c r="J259">
        <v>0</v>
      </c>
    </row>
    <row r="260" spans="1:10">
      <c r="A260">
        <v>30098</v>
      </c>
      <c r="B260" t="s">
        <v>495</v>
      </c>
      <c r="C260">
        <v>1.075E-8</v>
      </c>
      <c r="D260">
        <v>4.03E-7</v>
      </c>
      <c r="E260">
        <v>2.6679999999999999E-2</v>
      </c>
      <c r="F260">
        <v>2.6679999999999999E-2</v>
      </c>
      <c r="G260">
        <v>0</v>
      </c>
      <c r="H260">
        <v>0</v>
      </c>
      <c r="I260">
        <v>0</v>
      </c>
      <c r="J260">
        <v>0</v>
      </c>
    </row>
    <row r="261" spans="1:10">
      <c r="A261">
        <v>30098</v>
      </c>
      <c r="B261" t="s">
        <v>496</v>
      </c>
      <c r="C261">
        <v>-3.4389999999999998E-9</v>
      </c>
      <c r="D261">
        <v>-1.6429999999999999E-8</v>
      </c>
      <c r="E261">
        <v>2.35E-2</v>
      </c>
      <c r="F261">
        <v>2.35E-2</v>
      </c>
      <c r="G261">
        <v>0</v>
      </c>
      <c r="H261">
        <v>0</v>
      </c>
      <c r="I261">
        <v>0</v>
      </c>
      <c r="J261">
        <v>0</v>
      </c>
    </row>
    <row r="262" spans="1:10">
      <c r="A262">
        <v>30098</v>
      </c>
      <c r="B262" t="s">
        <v>497</v>
      </c>
      <c r="C262">
        <v>-4.9700000000000002E-8</v>
      </c>
      <c r="D262">
        <v>-2.2929999999999999E-6</v>
      </c>
      <c r="E262">
        <v>3.9459999999999999E-3</v>
      </c>
      <c r="F262">
        <v>3.9459999999999999E-3</v>
      </c>
      <c r="G262">
        <v>0</v>
      </c>
      <c r="H262">
        <v>0</v>
      </c>
      <c r="I262">
        <v>0</v>
      </c>
      <c r="J262">
        <v>0</v>
      </c>
    </row>
    <row r="263" spans="1:10">
      <c r="A263">
        <v>30098</v>
      </c>
      <c r="B263" t="s">
        <v>498</v>
      </c>
      <c r="C263">
        <v>-2.9370000000000001E-9</v>
      </c>
      <c r="D263">
        <v>2.6110000000000002E-9</v>
      </c>
      <c r="E263">
        <v>4.414E-4</v>
      </c>
      <c r="F263">
        <v>4.414E-4</v>
      </c>
      <c r="G263">
        <v>0</v>
      </c>
      <c r="H263">
        <v>0</v>
      </c>
      <c r="I263">
        <v>0</v>
      </c>
      <c r="J263">
        <v>0</v>
      </c>
    </row>
    <row r="264" spans="1:10">
      <c r="A264">
        <v>30098</v>
      </c>
      <c r="B264" t="s">
        <v>499</v>
      </c>
      <c r="C264">
        <v>1.6359999999999999E-8</v>
      </c>
      <c r="D264">
        <v>7.5410000000000003E-6</v>
      </c>
      <c r="E264">
        <v>-3.4590000000000001</v>
      </c>
      <c r="F264">
        <v>3.4590000000000001</v>
      </c>
      <c r="G264">
        <v>0</v>
      </c>
      <c r="H264">
        <v>0</v>
      </c>
      <c r="I264">
        <v>0</v>
      </c>
      <c r="J264">
        <v>0</v>
      </c>
    </row>
    <row r="265" spans="1:10">
      <c r="A265">
        <v>30098</v>
      </c>
      <c r="B265" t="s">
        <v>500</v>
      </c>
      <c r="C265">
        <v>-2.748E-9</v>
      </c>
      <c r="D265">
        <v>-5.8969999999999996E-6</v>
      </c>
      <c r="E265">
        <v>-8.9639999999999997E-3</v>
      </c>
      <c r="F265">
        <v>8.9639999999999997E-3</v>
      </c>
      <c r="G265">
        <v>0</v>
      </c>
      <c r="H265">
        <v>0</v>
      </c>
      <c r="I265">
        <v>0</v>
      </c>
      <c r="J265">
        <v>0</v>
      </c>
    </row>
    <row r="266" spans="1:10">
      <c r="A266">
        <v>30098</v>
      </c>
      <c r="B266" t="s">
        <v>501</v>
      </c>
      <c r="C266">
        <v>-1.9589999999999999E-8</v>
      </c>
      <c r="D266">
        <v>5.6430000000000003E-8</v>
      </c>
      <c r="E266">
        <v>4.3439999999999999E-2</v>
      </c>
      <c r="F266">
        <v>4.3439999999999999E-2</v>
      </c>
      <c r="G266">
        <v>0</v>
      </c>
      <c r="H266">
        <v>0</v>
      </c>
      <c r="I266">
        <v>0</v>
      </c>
      <c r="J266">
        <v>0</v>
      </c>
    </row>
    <row r="267" spans="1:10">
      <c r="A267">
        <v>30098</v>
      </c>
      <c r="B267" t="s">
        <v>502</v>
      </c>
      <c r="C267">
        <v>-1.172E-8</v>
      </c>
      <c r="D267">
        <v>2.3029999999999998E-6</v>
      </c>
      <c r="E267">
        <v>1.0529999999999999E-2</v>
      </c>
      <c r="F267">
        <v>1.0529999999999999E-2</v>
      </c>
      <c r="G267">
        <v>0</v>
      </c>
      <c r="H267">
        <v>0</v>
      </c>
      <c r="I267">
        <v>0</v>
      </c>
      <c r="J267">
        <v>0</v>
      </c>
    </row>
    <row r="268" spans="1:10">
      <c r="A268">
        <v>30098</v>
      </c>
      <c r="B268" t="s">
        <v>503</v>
      </c>
      <c r="C268">
        <v>6.7720000000000002E-9</v>
      </c>
      <c r="D268">
        <v>-4.5209999999999998E-7</v>
      </c>
      <c r="E268">
        <v>2356</v>
      </c>
      <c r="F268">
        <v>2356</v>
      </c>
      <c r="G268">
        <v>0</v>
      </c>
      <c r="H268">
        <v>0</v>
      </c>
      <c r="I268">
        <v>0</v>
      </c>
      <c r="J268">
        <v>0</v>
      </c>
    </row>
    <row r="269" spans="1:10">
      <c r="A269">
        <v>30098</v>
      </c>
      <c r="B269" t="s">
        <v>504</v>
      </c>
      <c r="C269">
        <v>-1.1990000000000001E-9</v>
      </c>
      <c r="D269">
        <v>2.6800000000000002E-7</v>
      </c>
      <c r="E269">
        <v>1096</v>
      </c>
      <c r="F269">
        <v>1096</v>
      </c>
      <c r="G269">
        <v>0</v>
      </c>
      <c r="H269">
        <v>0</v>
      </c>
      <c r="I269">
        <v>0</v>
      </c>
      <c r="J269">
        <v>0</v>
      </c>
    </row>
    <row r="270" spans="1:10">
      <c r="A270">
        <v>30098</v>
      </c>
      <c r="B270" t="s">
        <v>505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30098</v>
      </c>
      <c r="B271" t="s">
        <v>506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30098</v>
      </c>
      <c r="B272" t="s">
        <v>507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30098</v>
      </c>
      <c r="B273" t="s">
        <v>508</v>
      </c>
      <c r="C273">
        <v>-6.0710000000000006E-8</v>
      </c>
      <c r="D273">
        <v>2.998E-2</v>
      </c>
      <c r="E273">
        <v>-705.6</v>
      </c>
      <c r="F273">
        <v>705.6</v>
      </c>
      <c r="G273">
        <v>0</v>
      </c>
      <c r="H273">
        <v>0</v>
      </c>
      <c r="I273">
        <v>0</v>
      </c>
      <c r="J273">
        <v>0</v>
      </c>
    </row>
    <row r="274" spans="1:10">
      <c r="A274">
        <v>30098</v>
      </c>
      <c r="B274" t="s">
        <v>509</v>
      </c>
      <c r="C274">
        <v>-1.5230000000000001E-8</v>
      </c>
      <c r="D274">
        <v>2.022E-7</v>
      </c>
      <c r="E274">
        <v>-41.51</v>
      </c>
      <c r="F274">
        <v>41.51</v>
      </c>
      <c r="G274">
        <v>0</v>
      </c>
      <c r="H274">
        <v>0</v>
      </c>
      <c r="I274">
        <v>0</v>
      </c>
      <c r="J274">
        <v>0</v>
      </c>
    </row>
    <row r="275" spans="1:10">
      <c r="A275">
        <v>30098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30098</v>
      </c>
      <c r="B276" t="s">
        <v>511</v>
      </c>
      <c r="C276">
        <v>2.3910000000000002E-7</v>
      </c>
      <c r="D276">
        <v>2.2460000000000001E-7</v>
      </c>
      <c r="E276">
        <v>-2647</v>
      </c>
      <c r="F276">
        <v>2647</v>
      </c>
      <c r="G276">
        <v>0</v>
      </c>
      <c r="H276">
        <v>0</v>
      </c>
      <c r="I276">
        <v>0</v>
      </c>
      <c r="J276">
        <v>0</v>
      </c>
    </row>
    <row r="277" spans="1:10">
      <c r="A277">
        <v>30098</v>
      </c>
      <c r="B277" t="s">
        <v>512</v>
      </c>
      <c r="C277">
        <v>5.2750000000000012E-8</v>
      </c>
      <c r="D277">
        <v>-1.3089999999999999E-2</v>
      </c>
      <c r="E277">
        <v>3304</v>
      </c>
      <c r="F277">
        <v>3304</v>
      </c>
      <c r="G277">
        <v>0</v>
      </c>
      <c r="H277">
        <v>0</v>
      </c>
      <c r="I277">
        <v>0</v>
      </c>
      <c r="J277">
        <v>0</v>
      </c>
    </row>
    <row r="278" spans="1:10">
      <c r="A278">
        <v>30098</v>
      </c>
      <c r="B278" t="s">
        <v>513</v>
      </c>
      <c r="C278">
        <v>-8.4350000000000008E-9</v>
      </c>
      <c r="D278">
        <v>3.3099999999999999E-9</v>
      </c>
      <c r="E278">
        <v>48.32</v>
      </c>
      <c r="F278">
        <v>48.32</v>
      </c>
      <c r="G278">
        <v>0</v>
      </c>
      <c r="H278">
        <v>0</v>
      </c>
      <c r="I278">
        <v>0</v>
      </c>
      <c r="J278">
        <v>0</v>
      </c>
    </row>
    <row r="279" spans="1:10">
      <c r="A279">
        <v>30098</v>
      </c>
      <c r="B279" t="s">
        <v>514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30098</v>
      </c>
      <c r="B280" t="s">
        <v>515</v>
      </c>
      <c r="C280">
        <v>1.3199999999999999E-7</v>
      </c>
      <c r="D280">
        <v>-3.192E-7</v>
      </c>
      <c r="E280">
        <v>3296</v>
      </c>
      <c r="F280">
        <v>3296</v>
      </c>
      <c r="G280">
        <v>0</v>
      </c>
      <c r="H280">
        <v>0</v>
      </c>
      <c r="I280">
        <v>0</v>
      </c>
      <c r="J280">
        <v>0</v>
      </c>
    </row>
    <row r="281" spans="1:10">
      <c r="A281">
        <v>30098</v>
      </c>
      <c r="B281" t="s">
        <v>516</v>
      </c>
      <c r="C281">
        <v>-3.4060000000000002E-8</v>
      </c>
      <c r="D281">
        <v>2.5209999999999999E-7</v>
      </c>
      <c r="E281">
        <v>-3454</v>
      </c>
      <c r="F281">
        <v>3454</v>
      </c>
      <c r="G281">
        <v>0</v>
      </c>
      <c r="H281">
        <v>0</v>
      </c>
      <c r="I281">
        <v>0</v>
      </c>
      <c r="J281">
        <v>0</v>
      </c>
    </row>
    <row r="282" spans="1:10">
      <c r="A282">
        <v>30098</v>
      </c>
      <c r="B282" t="s">
        <v>517</v>
      </c>
      <c r="C282">
        <v>1.0620000000000001E-10</v>
      </c>
      <c r="D282">
        <v>2.2380000000000001E-7</v>
      </c>
      <c r="E282">
        <v>14.88</v>
      </c>
      <c r="F282">
        <v>14.88</v>
      </c>
      <c r="G282">
        <v>0</v>
      </c>
      <c r="H282">
        <v>0</v>
      </c>
      <c r="I282">
        <v>0</v>
      </c>
      <c r="J282">
        <v>0</v>
      </c>
    </row>
    <row r="283" spans="1:10">
      <c r="A283">
        <v>30098</v>
      </c>
      <c r="B283" t="s">
        <v>518</v>
      </c>
      <c r="C283">
        <v>-1.8609999999999999E-8</v>
      </c>
      <c r="D283">
        <v>2.5189999999999999E-8</v>
      </c>
      <c r="E283">
        <v>7109</v>
      </c>
      <c r="F283">
        <v>7109</v>
      </c>
      <c r="G283">
        <v>0</v>
      </c>
      <c r="H283">
        <v>0</v>
      </c>
      <c r="I283">
        <v>0</v>
      </c>
      <c r="J283">
        <v>0</v>
      </c>
    </row>
    <row r="284" spans="1:10">
      <c r="A284">
        <v>30098</v>
      </c>
      <c r="B284" t="s">
        <v>519</v>
      </c>
      <c r="C284">
        <v>-2.6650000000000001E-10</v>
      </c>
      <c r="D284">
        <v>3.6020000000000002E-9</v>
      </c>
      <c r="E284">
        <v>13.97</v>
      </c>
      <c r="F284">
        <v>13.97</v>
      </c>
      <c r="G284">
        <v>0</v>
      </c>
      <c r="H284">
        <v>0</v>
      </c>
      <c r="I284">
        <v>0</v>
      </c>
      <c r="J284">
        <v>0</v>
      </c>
    </row>
    <row r="285" spans="1:10">
      <c r="A285">
        <v>30098</v>
      </c>
      <c r="B285" t="s">
        <v>520</v>
      </c>
      <c r="C285">
        <v>-7.6860000000000001E-8</v>
      </c>
      <c r="D285">
        <v>2.0839999999999999E-6</v>
      </c>
      <c r="E285">
        <v>10100</v>
      </c>
      <c r="F285">
        <v>10100</v>
      </c>
      <c r="G285">
        <v>0</v>
      </c>
      <c r="H285">
        <v>0</v>
      </c>
      <c r="I285">
        <v>0</v>
      </c>
      <c r="J285">
        <v>0</v>
      </c>
    </row>
    <row r="286" spans="1:10">
      <c r="A286">
        <v>30098</v>
      </c>
      <c r="B286" t="s">
        <v>521</v>
      </c>
      <c r="C286">
        <v>-1.566E-9</v>
      </c>
      <c r="D286">
        <v>1.756E-8</v>
      </c>
      <c r="E286">
        <v>-2.6570000000000001E-4</v>
      </c>
      <c r="F286">
        <v>2.6570000000000001E-4</v>
      </c>
      <c r="G286">
        <v>0</v>
      </c>
      <c r="H286">
        <v>0</v>
      </c>
      <c r="I286">
        <v>0</v>
      </c>
      <c r="J286">
        <v>0</v>
      </c>
    </row>
    <row r="287" spans="1:10">
      <c r="A287">
        <v>30098</v>
      </c>
      <c r="B287" t="s">
        <v>522</v>
      </c>
      <c r="C287">
        <v>4.6250000000000001E-9</v>
      </c>
      <c r="D287">
        <v>-7.7949999999999997E-9</v>
      </c>
      <c r="E287">
        <v>1.5029999999999999E-4</v>
      </c>
      <c r="F287">
        <v>1.5029999999999999E-4</v>
      </c>
      <c r="G287">
        <v>0</v>
      </c>
      <c r="H287">
        <v>0</v>
      </c>
      <c r="I287">
        <v>0</v>
      </c>
      <c r="J287">
        <v>0</v>
      </c>
    </row>
    <row r="288" spans="1:10">
      <c r="A288">
        <v>30098</v>
      </c>
      <c r="B288" t="s">
        <v>523</v>
      </c>
      <c r="C288">
        <v>-3.015E-9</v>
      </c>
      <c r="D288">
        <v>2.1919999999999999E-9</v>
      </c>
      <c r="E288">
        <v>-6.5870000000000005E-5</v>
      </c>
      <c r="F288">
        <v>6.5870000000000005E-5</v>
      </c>
      <c r="G288">
        <v>0</v>
      </c>
      <c r="H288">
        <v>0</v>
      </c>
      <c r="I288">
        <v>0</v>
      </c>
      <c r="J288">
        <v>0</v>
      </c>
    </row>
    <row r="289" spans="1:10">
      <c r="A289">
        <v>30098</v>
      </c>
      <c r="B289" t="s">
        <v>524</v>
      </c>
      <c r="C289">
        <v>2.504E-9</v>
      </c>
      <c r="D289">
        <v>-1.419E-9</v>
      </c>
      <c r="E289">
        <v>1.003E-4</v>
      </c>
      <c r="F289">
        <v>1.003E-4</v>
      </c>
      <c r="G289">
        <v>0</v>
      </c>
      <c r="H289">
        <v>0</v>
      </c>
      <c r="I289">
        <v>0</v>
      </c>
      <c r="J289">
        <v>0</v>
      </c>
    </row>
    <row r="290" spans="1:10">
      <c r="A290">
        <v>30098</v>
      </c>
      <c r="B290" t="s">
        <v>525</v>
      </c>
      <c r="C290">
        <v>-2.3659999999999999E-9</v>
      </c>
      <c r="D290">
        <v>1.1680000000000001E-9</v>
      </c>
      <c r="E290">
        <v>-4.2490000000000001E-5</v>
      </c>
      <c r="F290">
        <v>4.2490000000000001E-5</v>
      </c>
      <c r="G290">
        <v>0</v>
      </c>
      <c r="H290">
        <v>0</v>
      </c>
      <c r="I290">
        <v>0</v>
      </c>
      <c r="J290">
        <v>0</v>
      </c>
    </row>
    <row r="291" spans="1:10">
      <c r="A291">
        <v>30098</v>
      </c>
      <c r="B291" t="s">
        <v>526</v>
      </c>
      <c r="C291">
        <v>2.7839999999999999E-9</v>
      </c>
      <c r="D291">
        <v>-6.1379999999999999E-10</v>
      </c>
      <c r="E291">
        <v>4.4690000000000001E-5</v>
      </c>
      <c r="F291">
        <v>4.4690000000000001E-5</v>
      </c>
      <c r="G291">
        <v>0</v>
      </c>
      <c r="H291">
        <v>0</v>
      </c>
      <c r="I291">
        <v>0</v>
      </c>
      <c r="J291">
        <v>0</v>
      </c>
    </row>
    <row r="292" spans="1:10">
      <c r="A292">
        <v>30098</v>
      </c>
      <c r="B292" t="s">
        <v>527</v>
      </c>
      <c r="C292">
        <v>-1.4269999999999999E-9</v>
      </c>
      <c r="D292">
        <v>2.813E-10</v>
      </c>
      <c r="E292">
        <v>2.5349999999999999E-6</v>
      </c>
      <c r="F292">
        <v>2.5349999999999999E-6</v>
      </c>
      <c r="G292">
        <v>0</v>
      </c>
      <c r="H292">
        <v>0</v>
      </c>
      <c r="I292">
        <v>0</v>
      </c>
      <c r="J292">
        <v>0</v>
      </c>
    </row>
    <row r="293" spans="1:10">
      <c r="A293">
        <v>30098</v>
      </c>
      <c r="B293" t="s">
        <v>528</v>
      </c>
      <c r="C293">
        <v>1.1969999999999999E-9</v>
      </c>
      <c r="D293">
        <v>-2.6060000000000001E-10</v>
      </c>
      <c r="E293">
        <v>-2.835E-6</v>
      </c>
      <c r="F293">
        <v>2.835E-6</v>
      </c>
      <c r="G293">
        <v>0</v>
      </c>
      <c r="H293">
        <v>0</v>
      </c>
      <c r="I293">
        <v>0</v>
      </c>
      <c r="J293">
        <v>0</v>
      </c>
    </row>
    <row r="294" spans="1:10">
      <c r="A294">
        <v>30098</v>
      </c>
      <c r="B294" t="s">
        <v>529</v>
      </c>
      <c r="C294">
        <v>-9.8620000000000004E-11</v>
      </c>
      <c r="D294">
        <v>3.0890000000000003E-11</v>
      </c>
      <c r="E294">
        <v>5.0380000000000002E-5</v>
      </c>
      <c r="F294">
        <v>5.0380000000000002E-5</v>
      </c>
      <c r="G294">
        <v>0</v>
      </c>
      <c r="H294">
        <v>0</v>
      </c>
      <c r="I294">
        <v>0</v>
      </c>
      <c r="J294">
        <v>0</v>
      </c>
    </row>
    <row r="295" spans="1:10">
      <c r="A295">
        <v>30098</v>
      </c>
      <c r="B295" t="s">
        <v>530</v>
      </c>
      <c r="C295">
        <v>4.5349999999999998E-10</v>
      </c>
      <c r="D295">
        <v>-1.3890000000000001E-10</v>
      </c>
      <c r="E295">
        <v>-4.7689999999999999E-5</v>
      </c>
      <c r="F295">
        <v>4.7689999999999999E-5</v>
      </c>
      <c r="G295">
        <v>0</v>
      </c>
      <c r="H295">
        <v>0</v>
      </c>
      <c r="I295">
        <v>0</v>
      </c>
      <c r="J295">
        <v>0</v>
      </c>
    </row>
    <row r="296" spans="1:10">
      <c r="A296">
        <v>30098</v>
      </c>
      <c r="B296" t="s">
        <v>531</v>
      </c>
      <c r="C296">
        <v>-2.4610000000000001E-9</v>
      </c>
      <c r="D296">
        <v>2.6700000000000001E-10</v>
      </c>
      <c r="E296">
        <v>1.075E-4</v>
      </c>
      <c r="F296">
        <v>1.075E-4</v>
      </c>
      <c r="G296">
        <v>0</v>
      </c>
      <c r="H296">
        <v>0</v>
      </c>
      <c r="I296">
        <v>0</v>
      </c>
      <c r="J296">
        <v>0</v>
      </c>
    </row>
    <row r="297" spans="1:10">
      <c r="A297">
        <v>30098</v>
      </c>
      <c r="B297" t="s">
        <v>532</v>
      </c>
      <c r="C297">
        <v>1.9300000000000002E-9</v>
      </c>
      <c r="D297">
        <v>5.4750000000000002E-10</v>
      </c>
      <c r="E297">
        <v>-7.1649999999999993E-5</v>
      </c>
      <c r="F297">
        <v>7.1649999999999993E-5</v>
      </c>
      <c r="G297">
        <v>0</v>
      </c>
      <c r="H297">
        <v>0</v>
      </c>
      <c r="I297">
        <v>0</v>
      </c>
      <c r="J297">
        <v>0</v>
      </c>
    </row>
    <row r="298" spans="1:10">
      <c r="A298">
        <v>30098</v>
      </c>
      <c r="B298" t="s">
        <v>533</v>
      </c>
      <c r="C298">
        <v>-8.8849999999999998E-9</v>
      </c>
      <c r="D298">
        <v>7.7979999999999993E-10</v>
      </c>
      <c r="E298">
        <v>1.617E-4</v>
      </c>
      <c r="F298">
        <v>1.617E-4</v>
      </c>
      <c r="G298">
        <v>0</v>
      </c>
      <c r="H298">
        <v>0</v>
      </c>
      <c r="I298">
        <v>0</v>
      </c>
      <c r="J298">
        <v>0</v>
      </c>
    </row>
    <row r="299" spans="1:10">
      <c r="A299">
        <v>30098</v>
      </c>
      <c r="B299" t="s">
        <v>534</v>
      </c>
      <c r="C299">
        <v>2.2210000000000001E-9</v>
      </c>
      <c r="D299">
        <v>-6.8079999999999997E-9</v>
      </c>
      <c r="E299">
        <v>-2.8150000000000001E-4</v>
      </c>
      <c r="F299">
        <v>2.8150000000000001E-4</v>
      </c>
      <c r="G299">
        <v>0</v>
      </c>
      <c r="H299">
        <v>0</v>
      </c>
      <c r="I299">
        <v>0</v>
      </c>
      <c r="J299">
        <v>0</v>
      </c>
    </row>
    <row r="300" spans="1:10">
      <c r="A300">
        <v>30098</v>
      </c>
      <c r="B300" t="s">
        <v>535</v>
      </c>
      <c r="C300">
        <v>5.4890000000000005E-7</v>
      </c>
      <c r="D300">
        <v>1.6899999999999998E-2</v>
      </c>
      <c r="E300">
        <v>25740</v>
      </c>
      <c r="F300">
        <v>25740</v>
      </c>
      <c r="G300">
        <v>0</v>
      </c>
      <c r="H300">
        <v>0</v>
      </c>
      <c r="I300">
        <v>0</v>
      </c>
      <c r="J300">
        <v>0</v>
      </c>
    </row>
    <row r="301" spans="1:10">
      <c r="A301">
        <v>30098</v>
      </c>
      <c r="B301" t="s">
        <v>536</v>
      </c>
      <c r="C301">
        <v>5.3890000000000004E-7</v>
      </c>
      <c r="D301">
        <v>1.609E-2</v>
      </c>
      <c r="E301">
        <v>24880</v>
      </c>
      <c r="F301">
        <v>24880</v>
      </c>
      <c r="G301">
        <v>0</v>
      </c>
      <c r="H301">
        <v>0</v>
      </c>
      <c r="I301">
        <v>0</v>
      </c>
      <c r="J301">
        <v>0</v>
      </c>
    </row>
    <row r="302" spans="1:10">
      <c r="A302">
        <v>30098</v>
      </c>
      <c r="B302" t="s">
        <v>537</v>
      </c>
      <c r="C302">
        <v>-4.3770000000000001E-7</v>
      </c>
      <c r="D302">
        <v>4.1649999999999999E-6</v>
      </c>
      <c r="E302">
        <v>18180</v>
      </c>
      <c r="F302">
        <v>18180</v>
      </c>
      <c r="G302">
        <v>0</v>
      </c>
      <c r="H302">
        <v>0</v>
      </c>
      <c r="I302">
        <v>0</v>
      </c>
      <c r="J302">
        <v>0</v>
      </c>
    </row>
    <row r="303" spans="1:10">
      <c r="A303">
        <v>30098</v>
      </c>
      <c r="B303" t="s">
        <v>538</v>
      </c>
      <c r="C303">
        <v>-4.1689999999999998E-7</v>
      </c>
      <c r="D303">
        <v>3.9670000000000003E-6</v>
      </c>
      <c r="E303">
        <v>17320</v>
      </c>
      <c r="F303">
        <v>17320</v>
      </c>
      <c r="G303">
        <v>0</v>
      </c>
      <c r="H303">
        <v>0</v>
      </c>
      <c r="I303">
        <v>0</v>
      </c>
      <c r="J303">
        <v>0</v>
      </c>
    </row>
    <row r="304" spans="1:10">
      <c r="A304">
        <v>30098</v>
      </c>
      <c r="B304" t="s">
        <v>359</v>
      </c>
      <c r="C304">
        <v>-2.508E-8</v>
      </c>
      <c r="D304">
        <v>8.5970000000000008E-8</v>
      </c>
      <c r="E304">
        <v>510.1</v>
      </c>
      <c r="F304">
        <v>510.1</v>
      </c>
      <c r="G304">
        <v>0</v>
      </c>
      <c r="H304">
        <v>0</v>
      </c>
      <c r="I304">
        <v>0</v>
      </c>
      <c r="J304">
        <v>0</v>
      </c>
    </row>
    <row r="305" spans="1:10">
      <c r="A305">
        <v>30098</v>
      </c>
      <c r="B305" t="s">
        <v>360</v>
      </c>
      <c r="C305">
        <v>-1.1670000000000001E-7</v>
      </c>
      <c r="D305">
        <v>2.84E-7</v>
      </c>
      <c r="E305">
        <v>1115</v>
      </c>
      <c r="F305">
        <v>1115</v>
      </c>
      <c r="G305">
        <v>0</v>
      </c>
      <c r="H305">
        <v>0</v>
      </c>
      <c r="I305">
        <v>0</v>
      </c>
      <c r="J305">
        <v>0</v>
      </c>
    </row>
    <row r="306" spans="1:10">
      <c r="A306">
        <v>30098</v>
      </c>
      <c r="B306" t="s">
        <v>361</v>
      </c>
      <c r="C306">
        <v>4.8210000000000001E-7</v>
      </c>
      <c r="D306">
        <v>1.0139999999999999E-6</v>
      </c>
      <c r="E306">
        <v>5977</v>
      </c>
      <c r="F306">
        <v>5977</v>
      </c>
      <c r="G306">
        <v>0</v>
      </c>
      <c r="H306">
        <v>0</v>
      </c>
      <c r="I306">
        <v>0</v>
      </c>
      <c r="J306">
        <v>0</v>
      </c>
    </row>
    <row r="307" spans="1:10">
      <c r="A307">
        <v>30098</v>
      </c>
      <c r="B307" t="s">
        <v>362</v>
      </c>
      <c r="C307">
        <v>1.8589999999999999E-7</v>
      </c>
      <c r="D307">
        <v>8.1640000000000003E-7</v>
      </c>
      <c r="E307">
        <v>4746</v>
      </c>
      <c r="F307">
        <v>4746</v>
      </c>
      <c r="G307">
        <v>0</v>
      </c>
      <c r="H307">
        <v>0</v>
      </c>
      <c r="I307">
        <v>0</v>
      </c>
      <c r="J307">
        <v>0</v>
      </c>
    </row>
    <row r="308" spans="1:10">
      <c r="A308">
        <v>30098</v>
      </c>
      <c r="B308" t="s">
        <v>539</v>
      </c>
      <c r="C308">
        <v>-9.7460000000000001E-8</v>
      </c>
      <c r="D308">
        <v>5.5489999999999997E-6</v>
      </c>
      <c r="E308">
        <v>25790</v>
      </c>
      <c r="F308">
        <v>25790</v>
      </c>
      <c r="G308">
        <v>0</v>
      </c>
      <c r="H308">
        <v>0</v>
      </c>
      <c r="I308">
        <v>0</v>
      </c>
      <c r="J308">
        <v>0</v>
      </c>
    </row>
    <row r="309" spans="1:10">
      <c r="A309">
        <v>30098</v>
      </c>
      <c r="B309" t="s">
        <v>540</v>
      </c>
      <c r="C309">
        <v>-3.728E-7</v>
      </c>
      <c r="D309">
        <v>5.1529999999999996E-6</v>
      </c>
      <c r="E309">
        <v>23690</v>
      </c>
      <c r="F309">
        <v>23690</v>
      </c>
      <c r="G309">
        <v>0</v>
      </c>
      <c r="H309">
        <v>0</v>
      </c>
      <c r="I309">
        <v>0</v>
      </c>
      <c r="J309">
        <v>0</v>
      </c>
    </row>
    <row r="310" spans="1:10">
      <c r="A310">
        <v>30098</v>
      </c>
      <c r="B310" t="s">
        <v>104</v>
      </c>
      <c r="C310">
        <v>-4603</v>
      </c>
      <c r="D310">
        <v>223.9</v>
      </c>
      <c r="E310">
        <v>-1378</v>
      </c>
      <c r="F310">
        <v>4810</v>
      </c>
      <c r="G310">
        <v>0</v>
      </c>
      <c r="H310">
        <v>0</v>
      </c>
      <c r="I310">
        <v>0</v>
      </c>
      <c r="J310">
        <v>0</v>
      </c>
    </row>
    <row r="311" spans="1:10">
      <c r="A311">
        <v>30098</v>
      </c>
      <c r="B311" t="s">
        <v>105</v>
      </c>
      <c r="C311">
        <v>-4603</v>
      </c>
      <c r="D311">
        <v>223.9</v>
      </c>
      <c r="E311">
        <v>792.4</v>
      </c>
      <c r="F311">
        <v>4676</v>
      </c>
      <c r="G311">
        <v>0</v>
      </c>
      <c r="H311">
        <v>0</v>
      </c>
      <c r="I311">
        <v>0</v>
      </c>
      <c r="J311">
        <v>0</v>
      </c>
    </row>
    <row r="312" spans="1:10">
      <c r="A312">
        <v>30098</v>
      </c>
      <c r="B312" t="s">
        <v>106</v>
      </c>
      <c r="C312">
        <v>4603</v>
      </c>
      <c r="D312">
        <v>-223.9</v>
      </c>
      <c r="E312">
        <v>-792.4</v>
      </c>
      <c r="F312">
        <v>4676</v>
      </c>
      <c r="G312">
        <v>0</v>
      </c>
      <c r="H312">
        <v>0</v>
      </c>
      <c r="I312">
        <v>0</v>
      </c>
      <c r="J312">
        <v>0</v>
      </c>
    </row>
    <row r="313" spans="1:10">
      <c r="A313">
        <v>30098</v>
      </c>
      <c r="B313" t="s">
        <v>107</v>
      </c>
      <c r="C313">
        <v>4603</v>
      </c>
      <c r="D313">
        <v>-223.9</v>
      </c>
      <c r="E313">
        <v>1378</v>
      </c>
      <c r="F313">
        <v>4810</v>
      </c>
      <c r="G313">
        <v>0</v>
      </c>
      <c r="H313">
        <v>0</v>
      </c>
      <c r="I313">
        <v>0</v>
      </c>
      <c r="J313">
        <v>0</v>
      </c>
    </row>
    <row r="314" spans="1:10">
      <c r="A314">
        <v>30098</v>
      </c>
      <c r="B314" t="s">
        <v>108</v>
      </c>
      <c r="C314">
        <v>-2.8950000000000001E-8</v>
      </c>
      <c r="D314">
        <v>-4147</v>
      </c>
      <c r="E314">
        <v>1568</v>
      </c>
      <c r="F314">
        <v>4433</v>
      </c>
      <c r="G314">
        <v>0</v>
      </c>
      <c r="H314">
        <v>0</v>
      </c>
      <c r="I314">
        <v>0</v>
      </c>
      <c r="J314">
        <v>0</v>
      </c>
    </row>
    <row r="315" spans="1:10">
      <c r="A315">
        <v>30098</v>
      </c>
      <c r="B315" t="s">
        <v>109</v>
      </c>
      <c r="C315">
        <v>1.3549999999999999E-7</v>
      </c>
      <c r="D315">
        <v>-4147</v>
      </c>
      <c r="E315">
        <v>3739</v>
      </c>
      <c r="F315">
        <v>5583</v>
      </c>
      <c r="G315">
        <v>0</v>
      </c>
      <c r="H315">
        <v>0</v>
      </c>
      <c r="I315">
        <v>0</v>
      </c>
      <c r="J315">
        <v>0</v>
      </c>
    </row>
    <row r="316" spans="1:10">
      <c r="A316">
        <v>30098</v>
      </c>
      <c r="B316" t="s">
        <v>110</v>
      </c>
      <c r="C316">
        <v>-8.3960000000000005E-8</v>
      </c>
      <c r="D316">
        <v>4147</v>
      </c>
      <c r="E316">
        <v>-3739</v>
      </c>
      <c r="F316">
        <v>5583</v>
      </c>
      <c r="G316">
        <v>0</v>
      </c>
      <c r="H316">
        <v>0</v>
      </c>
      <c r="I316">
        <v>0</v>
      </c>
      <c r="J316">
        <v>0</v>
      </c>
    </row>
    <row r="317" spans="1:10">
      <c r="A317">
        <v>30098</v>
      </c>
      <c r="B317" t="s">
        <v>111</v>
      </c>
      <c r="C317">
        <v>8.0440000000000011E-8</v>
      </c>
      <c r="D317">
        <v>4147</v>
      </c>
      <c r="E317">
        <v>-1568</v>
      </c>
      <c r="F317">
        <v>4433</v>
      </c>
      <c r="G317">
        <v>0</v>
      </c>
      <c r="H317">
        <v>0</v>
      </c>
      <c r="I317">
        <v>0</v>
      </c>
      <c r="J317">
        <v>0</v>
      </c>
    </row>
    <row r="318" spans="1:10">
      <c r="A318">
        <v>30098</v>
      </c>
      <c r="B318" t="s">
        <v>112</v>
      </c>
      <c r="C318">
        <v>-4603</v>
      </c>
      <c r="D318">
        <v>-1435</v>
      </c>
      <c r="E318">
        <v>-316.8</v>
      </c>
      <c r="F318">
        <v>4832</v>
      </c>
      <c r="G318">
        <v>0</v>
      </c>
      <c r="H318">
        <v>0</v>
      </c>
      <c r="I318">
        <v>0</v>
      </c>
      <c r="J318">
        <v>0</v>
      </c>
    </row>
    <row r="319" spans="1:10">
      <c r="A319">
        <v>30098</v>
      </c>
      <c r="B319" t="s">
        <v>113</v>
      </c>
      <c r="C319">
        <v>-4603</v>
      </c>
      <c r="D319">
        <v>-1435</v>
      </c>
      <c r="E319">
        <v>1854</v>
      </c>
      <c r="F319">
        <v>5166</v>
      </c>
      <c r="G319">
        <v>0</v>
      </c>
      <c r="H319">
        <v>0</v>
      </c>
      <c r="I319">
        <v>0</v>
      </c>
      <c r="J319">
        <v>0</v>
      </c>
    </row>
    <row r="320" spans="1:10">
      <c r="A320">
        <v>30098</v>
      </c>
      <c r="B320" t="s">
        <v>114</v>
      </c>
      <c r="C320">
        <v>-4603</v>
      </c>
      <c r="D320">
        <v>1883</v>
      </c>
      <c r="E320">
        <v>-2440</v>
      </c>
      <c r="F320">
        <v>5539</v>
      </c>
      <c r="G320">
        <v>0</v>
      </c>
      <c r="H320">
        <v>0</v>
      </c>
      <c r="I320">
        <v>0</v>
      </c>
      <c r="J320">
        <v>0</v>
      </c>
    </row>
    <row r="321" spans="1:10">
      <c r="A321">
        <v>30098</v>
      </c>
      <c r="B321" t="s">
        <v>115</v>
      </c>
      <c r="C321">
        <v>-4603</v>
      </c>
      <c r="D321">
        <v>1883</v>
      </c>
      <c r="E321">
        <v>-269</v>
      </c>
      <c r="F321">
        <v>4980</v>
      </c>
      <c r="G321">
        <v>0</v>
      </c>
      <c r="H321">
        <v>0</v>
      </c>
      <c r="I321">
        <v>0</v>
      </c>
      <c r="J321">
        <v>0</v>
      </c>
    </row>
    <row r="322" spans="1:10">
      <c r="A322">
        <v>30098</v>
      </c>
      <c r="B322" t="s">
        <v>117</v>
      </c>
      <c r="C322">
        <v>-3075</v>
      </c>
      <c r="D322">
        <v>149.6</v>
      </c>
      <c r="E322">
        <v>-921.9</v>
      </c>
      <c r="F322">
        <v>3214</v>
      </c>
      <c r="G322">
        <v>0</v>
      </c>
      <c r="H322">
        <v>0</v>
      </c>
      <c r="I322">
        <v>0</v>
      </c>
      <c r="J322">
        <v>0</v>
      </c>
    </row>
    <row r="323" spans="1:10">
      <c r="A323">
        <v>30098</v>
      </c>
      <c r="B323" t="s">
        <v>118</v>
      </c>
      <c r="C323">
        <v>-3075</v>
      </c>
      <c r="D323">
        <v>149.6</v>
      </c>
      <c r="E323">
        <v>530.6</v>
      </c>
      <c r="F323">
        <v>3124</v>
      </c>
      <c r="G323">
        <v>0</v>
      </c>
      <c r="H323">
        <v>0</v>
      </c>
      <c r="I323">
        <v>0</v>
      </c>
      <c r="J323">
        <v>0</v>
      </c>
    </row>
    <row r="324" spans="1:10">
      <c r="A324">
        <v>30098</v>
      </c>
      <c r="B324" t="s">
        <v>119</v>
      </c>
      <c r="C324">
        <v>3075</v>
      </c>
      <c r="D324">
        <v>-149.6</v>
      </c>
      <c r="E324">
        <v>-530.6</v>
      </c>
      <c r="F324">
        <v>3124</v>
      </c>
      <c r="G324">
        <v>0</v>
      </c>
      <c r="H324">
        <v>0</v>
      </c>
      <c r="I324">
        <v>0</v>
      </c>
      <c r="J324">
        <v>0</v>
      </c>
    </row>
    <row r="325" spans="1:10">
      <c r="A325">
        <v>30098</v>
      </c>
      <c r="B325" t="s">
        <v>120</v>
      </c>
      <c r="C325">
        <v>3075</v>
      </c>
      <c r="D325">
        <v>-149.6</v>
      </c>
      <c r="E325">
        <v>921.9</v>
      </c>
      <c r="F325">
        <v>3214</v>
      </c>
      <c r="G325">
        <v>0</v>
      </c>
      <c r="H325">
        <v>0</v>
      </c>
      <c r="I325">
        <v>0</v>
      </c>
      <c r="J325">
        <v>0</v>
      </c>
    </row>
    <row r="326" spans="1:10">
      <c r="A326">
        <v>30098</v>
      </c>
      <c r="B326" t="s">
        <v>121</v>
      </c>
      <c r="C326">
        <v>2.8579999999999999E-8</v>
      </c>
      <c r="D326">
        <v>-2769</v>
      </c>
      <c r="E326">
        <v>1045</v>
      </c>
      <c r="F326">
        <v>2959</v>
      </c>
      <c r="G326">
        <v>0</v>
      </c>
      <c r="H326">
        <v>0</v>
      </c>
      <c r="I326">
        <v>0</v>
      </c>
      <c r="J326">
        <v>0</v>
      </c>
    </row>
    <row r="327" spans="1:10">
      <c r="A327">
        <v>30098</v>
      </c>
      <c r="B327" t="s">
        <v>122</v>
      </c>
      <c r="C327">
        <v>1.97E-9</v>
      </c>
      <c r="D327">
        <v>-2769</v>
      </c>
      <c r="E327">
        <v>2498</v>
      </c>
      <c r="F327">
        <v>3729</v>
      </c>
      <c r="G327">
        <v>0</v>
      </c>
      <c r="H327">
        <v>0</v>
      </c>
      <c r="I327">
        <v>0</v>
      </c>
      <c r="J327">
        <v>0</v>
      </c>
    </row>
    <row r="328" spans="1:10">
      <c r="A328">
        <v>30098</v>
      </c>
      <c r="B328" t="s">
        <v>123</v>
      </c>
      <c r="C328">
        <v>6.7309999999999999E-8</v>
      </c>
      <c r="D328">
        <v>2769</v>
      </c>
      <c r="E328">
        <v>-2498</v>
      </c>
      <c r="F328">
        <v>3729</v>
      </c>
      <c r="G328">
        <v>0</v>
      </c>
      <c r="H328">
        <v>0</v>
      </c>
      <c r="I328">
        <v>0</v>
      </c>
      <c r="J328">
        <v>0</v>
      </c>
    </row>
    <row r="329" spans="1:10">
      <c r="A329">
        <v>30098</v>
      </c>
      <c r="B329" t="s">
        <v>124</v>
      </c>
      <c r="C329">
        <v>4.0690000000000002E-8</v>
      </c>
      <c r="D329">
        <v>2769</v>
      </c>
      <c r="E329">
        <v>-1045</v>
      </c>
      <c r="F329">
        <v>2959</v>
      </c>
      <c r="G329">
        <v>0</v>
      </c>
      <c r="H329">
        <v>0</v>
      </c>
      <c r="I329">
        <v>0</v>
      </c>
      <c r="J329">
        <v>0</v>
      </c>
    </row>
    <row r="330" spans="1:10">
      <c r="A330">
        <v>30098</v>
      </c>
      <c r="B330" t="s">
        <v>125</v>
      </c>
      <c r="C330">
        <v>-3075</v>
      </c>
      <c r="D330">
        <v>-957.9</v>
      </c>
      <c r="E330">
        <v>-213.3</v>
      </c>
      <c r="F330">
        <v>3228</v>
      </c>
      <c r="G330">
        <v>0</v>
      </c>
      <c r="H330">
        <v>0</v>
      </c>
      <c r="I330">
        <v>0</v>
      </c>
      <c r="J330">
        <v>0</v>
      </c>
    </row>
    <row r="331" spans="1:10">
      <c r="A331">
        <v>30098</v>
      </c>
      <c r="B331" t="s">
        <v>126</v>
      </c>
      <c r="C331">
        <v>-3075</v>
      </c>
      <c r="D331">
        <v>-957.9</v>
      </c>
      <c r="E331">
        <v>1239</v>
      </c>
      <c r="F331">
        <v>3451</v>
      </c>
      <c r="G331">
        <v>0</v>
      </c>
      <c r="H331">
        <v>0</v>
      </c>
      <c r="I331">
        <v>0</v>
      </c>
      <c r="J331">
        <v>0</v>
      </c>
    </row>
    <row r="332" spans="1:10">
      <c r="A332">
        <v>30098</v>
      </c>
      <c r="B332" t="s">
        <v>127</v>
      </c>
      <c r="C332">
        <v>-3075</v>
      </c>
      <c r="D332">
        <v>1257</v>
      </c>
      <c r="E332">
        <v>-1631</v>
      </c>
      <c r="F332">
        <v>3701</v>
      </c>
      <c r="G332">
        <v>0</v>
      </c>
      <c r="H332">
        <v>0</v>
      </c>
      <c r="I332">
        <v>0</v>
      </c>
      <c r="J332">
        <v>0</v>
      </c>
    </row>
    <row r="333" spans="1:10">
      <c r="A333">
        <v>30098</v>
      </c>
      <c r="B333" t="s">
        <v>128</v>
      </c>
      <c r="C333">
        <v>-3075</v>
      </c>
      <c r="D333">
        <v>1257</v>
      </c>
      <c r="E333">
        <v>-178</v>
      </c>
      <c r="F333">
        <v>3327</v>
      </c>
      <c r="G333">
        <v>0</v>
      </c>
      <c r="H333">
        <v>0</v>
      </c>
      <c r="I333">
        <v>0</v>
      </c>
      <c r="J333">
        <v>0</v>
      </c>
    </row>
    <row r="334" spans="1:10">
      <c r="A334">
        <v>30098</v>
      </c>
      <c r="B334" t="s">
        <v>130</v>
      </c>
      <c r="C334">
        <v>8.2119999999999997E-8</v>
      </c>
      <c r="D334">
        <v>3.743E-6</v>
      </c>
      <c r="E334">
        <v>-1.521E-2</v>
      </c>
      <c r="F334">
        <v>1.521E-2</v>
      </c>
      <c r="G334">
        <v>0</v>
      </c>
      <c r="H334">
        <v>0</v>
      </c>
      <c r="I334">
        <v>0</v>
      </c>
      <c r="J334">
        <v>0</v>
      </c>
    </row>
    <row r="335" spans="1:10">
      <c r="A335">
        <v>30098</v>
      </c>
      <c r="B335" t="s">
        <v>131</v>
      </c>
      <c r="C335">
        <v>-1.5839999999999999E-7</v>
      </c>
      <c r="D335">
        <v>-3.49E-6</v>
      </c>
      <c r="E335">
        <v>1.387E-2</v>
      </c>
      <c r="F335">
        <v>1.387E-2</v>
      </c>
      <c r="G335">
        <v>0</v>
      </c>
      <c r="H335">
        <v>0</v>
      </c>
      <c r="I335">
        <v>0</v>
      </c>
      <c r="J335">
        <v>0</v>
      </c>
    </row>
    <row r="336" spans="1:10">
      <c r="A336">
        <v>30098</v>
      </c>
      <c r="B336" t="s">
        <v>132</v>
      </c>
      <c r="C336">
        <v>1.075E-8</v>
      </c>
      <c r="D336">
        <v>4.03E-7</v>
      </c>
      <c r="E336">
        <v>2.6679999999999999E-2</v>
      </c>
      <c r="F336">
        <v>2.6679999999999999E-2</v>
      </c>
      <c r="G336">
        <v>0</v>
      </c>
      <c r="H336">
        <v>0</v>
      </c>
      <c r="I336">
        <v>0</v>
      </c>
      <c r="J336">
        <v>0</v>
      </c>
    </row>
    <row r="337" spans="1:10">
      <c r="A337">
        <v>30098</v>
      </c>
      <c r="B337" t="s">
        <v>133</v>
      </c>
      <c r="C337">
        <v>-8.8010000000000005E-8</v>
      </c>
      <c r="D337">
        <v>-9.9999999999999995E-7</v>
      </c>
      <c r="E337">
        <v>-6.6689999999999999E-2</v>
      </c>
      <c r="F337">
        <v>6.6689999999999999E-2</v>
      </c>
      <c r="G337">
        <v>0</v>
      </c>
      <c r="H337">
        <v>0</v>
      </c>
      <c r="I337">
        <v>0</v>
      </c>
      <c r="J337">
        <v>0</v>
      </c>
    </row>
    <row r="338" spans="1:10">
      <c r="A338">
        <v>30098</v>
      </c>
      <c r="B338" t="s">
        <v>134</v>
      </c>
      <c r="C338">
        <v>-3.4389999999999998E-9</v>
      </c>
      <c r="D338">
        <v>-1.6429999999999999E-8</v>
      </c>
      <c r="E338">
        <v>2.35E-2</v>
      </c>
      <c r="F338">
        <v>2.35E-2</v>
      </c>
      <c r="G338">
        <v>0</v>
      </c>
      <c r="H338">
        <v>0</v>
      </c>
      <c r="I338">
        <v>0</v>
      </c>
      <c r="J338">
        <v>0</v>
      </c>
    </row>
    <row r="339" spans="1:10">
      <c r="A339">
        <v>30098</v>
      </c>
      <c r="B339" t="s">
        <v>135</v>
      </c>
      <c r="C339">
        <v>3.4389999999999998E-9</v>
      </c>
      <c r="D339">
        <v>1.6429999999999999E-8</v>
      </c>
      <c r="E339">
        <v>-2.35E-2</v>
      </c>
      <c r="F339">
        <v>2.35E-2</v>
      </c>
      <c r="G339">
        <v>0</v>
      </c>
      <c r="H339">
        <v>0</v>
      </c>
      <c r="I339">
        <v>0</v>
      </c>
      <c r="J339">
        <v>0</v>
      </c>
    </row>
    <row r="340" spans="1:10">
      <c r="A340">
        <v>30098</v>
      </c>
      <c r="B340" t="s">
        <v>136</v>
      </c>
      <c r="C340">
        <v>-4.9700000000000002E-8</v>
      </c>
      <c r="D340">
        <v>-2.2929999999999999E-6</v>
      </c>
      <c r="E340">
        <v>3.9459999999999999E-3</v>
      </c>
      <c r="F340">
        <v>3.9459999999999999E-3</v>
      </c>
      <c r="G340">
        <v>0</v>
      </c>
      <c r="H340">
        <v>0</v>
      </c>
      <c r="I340">
        <v>0</v>
      </c>
      <c r="J340">
        <v>0</v>
      </c>
    </row>
    <row r="341" spans="1:10">
      <c r="A341">
        <v>30098</v>
      </c>
      <c r="B341" t="s">
        <v>137</v>
      </c>
      <c r="C341">
        <v>4.9700000000000002E-8</v>
      </c>
      <c r="D341">
        <v>2.2929999999999999E-6</v>
      </c>
      <c r="E341">
        <v>-3.9459999999999999E-3</v>
      </c>
      <c r="F341">
        <v>3.9459999999999999E-3</v>
      </c>
      <c r="G341">
        <v>0</v>
      </c>
      <c r="H341">
        <v>0</v>
      </c>
      <c r="I341">
        <v>0</v>
      </c>
      <c r="J341">
        <v>0</v>
      </c>
    </row>
    <row r="342" spans="1:10">
      <c r="A342">
        <v>30098</v>
      </c>
      <c r="B342" t="s">
        <v>138</v>
      </c>
      <c r="C342">
        <v>-1.172E-8</v>
      </c>
      <c r="D342">
        <v>2.3029999999999998E-6</v>
      </c>
      <c r="E342">
        <v>1.0529999999999999E-2</v>
      </c>
      <c r="F342">
        <v>1.0529999999999999E-2</v>
      </c>
      <c r="G342">
        <v>0</v>
      </c>
      <c r="H342">
        <v>0</v>
      </c>
      <c r="I342">
        <v>0</v>
      </c>
      <c r="J342">
        <v>0</v>
      </c>
    </row>
    <row r="343" spans="1:10">
      <c r="A343">
        <v>30098</v>
      </c>
      <c r="B343" t="s">
        <v>139</v>
      </c>
      <c r="C343">
        <v>1.172E-8</v>
      </c>
      <c r="D343">
        <v>-2.3029999999999998E-6</v>
      </c>
      <c r="E343">
        <v>-1.0529999999999999E-2</v>
      </c>
      <c r="F343">
        <v>1.0529999999999999E-2</v>
      </c>
      <c r="G343">
        <v>0</v>
      </c>
      <c r="H343">
        <v>0</v>
      </c>
      <c r="I343">
        <v>0</v>
      </c>
      <c r="J343">
        <v>0</v>
      </c>
    </row>
    <row r="344" spans="1:10">
      <c r="A344">
        <v>30098</v>
      </c>
      <c r="B344" t="s">
        <v>140</v>
      </c>
      <c r="C344">
        <v>2.9370000000000001E-9</v>
      </c>
      <c r="D344">
        <v>-2.6110000000000002E-9</v>
      </c>
      <c r="E344">
        <v>-4.414E-4</v>
      </c>
      <c r="F344">
        <v>4.414E-4</v>
      </c>
      <c r="G344">
        <v>0</v>
      </c>
      <c r="H344">
        <v>0</v>
      </c>
      <c r="I344">
        <v>0</v>
      </c>
      <c r="J344">
        <v>0</v>
      </c>
    </row>
    <row r="345" spans="1:10">
      <c r="A345">
        <v>30098</v>
      </c>
      <c r="B345" t="s">
        <v>141</v>
      </c>
      <c r="C345">
        <v>-2.9370000000000001E-9</v>
      </c>
      <c r="D345">
        <v>2.6110000000000002E-9</v>
      </c>
      <c r="E345">
        <v>4.414E-4</v>
      </c>
      <c r="F345">
        <v>4.414E-4</v>
      </c>
      <c r="G345">
        <v>0</v>
      </c>
      <c r="H345">
        <v>0</v>
      </c>
      <c r="I345">
        <v>0</v>
      </c>
      <c r="J345">
        <v>0</v>
      </c>
    </row>
    <row r="346" spans="1:10">
      <c r="A346">
        <v>30098</v>
      </c>
      <c r="B346" t="s">
        <v>142</v>
      </c>
      <c r="C346">
        <v>1.6359999999999999E-8</v>
      </c>
      <c r="D346">
        <v>7.5410000000000003E-6</v>
      </c>
      <c r="E346">
        <v>-3.4590000000000001</v>
      </c>
      <c r="F346">
        <v>3.4590000000000001</v>
      </c>
      <c r="G346">
        <v>0</v>
      </c>
      <c r="H346">
        <v>0</v>
      </c>
      <c r="I346">
        <v>0</v>
      </c>
      <c r="J346">
        <v>0</v>
      </c>
    </row>
    <row r="347" spans="1:10">
      <c r="A347">
        <v>30098</v>
      </c>
      <c r="B347" t="s">
        <v>143</v>
      </c>
      <c r="C347">
        <v>-2.748E-9</v>
      </c>
      <c r="D347">
        <v>-5.8969999999999996E-6</v>
      </c>
      <c r="E347">
        <v>-8.9639999999999997E-3</v>
      </c>
      <c r="F347">
        <v>8.9639999999999997E-3</v>
      </c>
      <c r="G347">
        <v>0</v>
      </c>
      <c r="H347">
        <v>0</v>
      </c>
      <c r="I347">
        <v>0</v>
      </c>
      <c r="J347">
        <v>0</v>
      </c>
    </row>
    <row r="348" spans="1:10">
      <c r="A348">
        <v>30098</v>
      </c>
      <c r="B348" t="s">
        <v>144</v>
      </c>
      <c r="C348">
        <v>1.9589999999999999E-8</v>
      </c>
      <c r="D348">
        <v>-5.6430000000000003E-8</v>
      </c>
      <c r="E348">
        <v>-4.3439999999999999E-2</v>
      </c>
      <c r="F348">
        <v>4.3439999999999999E-2</v>
      </c>
      <c r="G348">
        <v>0</v>
      </c>
      <c r="H348">
        <v>0</v>
      </c>
      <c r="I348">
        <v>0</v>
      </c>
      <c r="J348">
        <v>0</v>
      </c>
    </row>
    <row r="349" spans="1:10">
      <c r="A349">
        <v>30098</v>
      </c>
      <c r="B349" t="s">
        <v>145</v>
      </c>
      <c r="C349">
        <v>-1.9589999999999999E-8</v>
      </c>
      <c r="D349">
        <v>5.6430000000000003E-8</v>
      </c>
      <c r="E349">
        <v>4.3439999999999999E-2</v>
      </c>
      <c r="F349">
        <v>4.3439999999999999E-2</v>
      </c>
      <c r="G349">
        <v>0</v>
      </c>
      <c r="H349">
        <v>0</v>
      </c>
      <c r="I349">
        <v>0</v>
      </c>
      <c r="J349">
        <v>0</v>
      </c>
    </row>
    <row r="350" spans="1:10">
      <c r="A350">
        <v>30098</v>
      </c>
      <c r="B350" t="s">
        <v>146</v>
      </c>
      <c r="C350">
        <v>4.2930000000000001E-8</v>
      </c>
      <c r="D350">
        <v>1.73E-6</v>
      </c>
      <c r="E350">
        <v>-2.1480000000000002E-3</v>
      </c>
      <c r="F350">
        <v>2.1480000000000002E-3</v>
      </c>
      <c r="G350">
        <v>0</v>
      </c>
      <c r="H350">
        <v>0</v>
      </c>
      <c r="I350">
        <v>0</v>
      </c>
      <c r="J350">
        <v>0</v>
      </c>
    </row>
    <row r="351" spans="1:10">
      <c r="A351">
        <v>30098</v>
      </c>
      <c r="B351" t="s">
        <v>147</v>
      </c>
      <c r="C351">
        <v>-1.469E-7</v>
      </c>
      <c r="D351">
        <v>-2.238E-6</v>
      </c>
      <c r="E351">
        <v>-3.8339999999999999E-2</v>
      </c>
      <c r="F351">
        <v>3.8339999999999999E-2</v>
      </c>
      <c r="G351">
        <v>0</v>
      </c>
      <c r="H351">
        <v>0</v>
      </c>
      <c r="I351">
        <v>0</v>
      </c>
      <c r="J351">
        <v>0</v>
      </c>
    </row>
    <row r="352" spans="1:10">
      <c r="A352">
        <v>30098</v>
      </c>
      <c r="B352" t="s">
        <v>148</v>
      </c>
      <c r="C352">
        <v>9.2759999999999992E-8</v>
      </c>
      <c r="D352">
        <v>4.0579999999999999E-6</v>
      </c>
      <c r="E352">
        <v>-1.2829999999999999E-2</v>
      </c>
      <c r="F352">
        <v>1.2829999999999999E-2</v>
      </c>
      <c r="G352">
        <v>0</v>
      </c>
      <c r="H352">
        <v>0</v>
      </c>
      <c r="I352">
        <v>0</v>
      </c>
      <c r="J352">
        <v>0</v>
      </c>
    </row>
    <row r="353" spans="1:10">
      <c r="A353">
        <v>30098</v>
      </c>
      <c r="B353" t="s">
        <v>149</v>
      </c>
      <c r="C353">
        <v>-2.2700000000000001E-7</v>
      </c>
      <c r="D353">
        <v>-4.2529999999999998E-6</v>
      </c>
      <c r="E353">
        <v>-1.8519999999999998E-2</v>
      </c>
      <c r="F353">
        <v>1.8519999999999998E-2</v>
      </c>
      <c r="G353">
        <v>0</v>
      </c>
      <c r="H353">
        <v>0</v>
      </c>
      <c r="I353">
        <v>0</v>
      </c>
      <c r="J353">
        <v>0</v>
      </c>
    </row>
    <row r="354" spans="1:10">
      <c r="A354">
        <v>30098</v>
      </c>
      <c r="B354" t="s">
        <v>150</v>
      </c>
      <c r="C354">
        <v>4.3959999999999998E-8</v>
      </c>
      <c r="D354">
        <v>1.7290000000000001E-6</v>
      </c>
      <c r="E354">
        <v>-2.3019999999999998E-3</v>
      </c>
      <c r="F354">
        <v>2.3019999999999998E-3</v>
      </c>
      <c r="G354">
        <v>0</v>
      </c>
      <c r="H354">
        <v>0</v>
      </c>
      <c r="I354">
        <v>0</v>
      </c>
      <c r="J354">
        <v>0</v>
      </c>
    </row>
    <row r="355" spans="1:10">
      <c r="A355">
        <v>30098</v>
      </c>
      <c r="B355" t="s">
        <v>151</v>
      </c>
      <c r="C355">
        <v>-1.4789999999999999E-7</v>
      </c>
      <c r="D355">
        <v>-2.2369999999999999E-6</v>
      </c>
      <c r="E355">
        <v>-3.8179999999999999E-2</v>
      </c>
      <c r="F355">
        <v>3.8179999999999999E-2</v>
      </c>
      <c r="G355">
        <v>0</v>
      </c>
      <c r="H355">
        <v>0</v>
      </c>
      <c r="I355">
        <v>0</v>
      </c>
      <c r="J355">
        <v>0</v>
      </c>
    </row>
    <row r="356" spans="1:10">
      <c r="A356">
        <v>30098</v>
      </c>
      <c r="B356" t="s">
        <v>152</v>
      </c>
      <c r="C356">
        <v>9.5700000000000003E-8</v>
      </c>
      <c r="D356">
        <v>4.0550000000000001E-6</v>
      </c>
      <c r="E356">
        <v>-1.3270000000000001E-2</v>
      </c>
      <c r="F356">
        <v>1.3270000000000001E-2</v>
      </c>
      <c r="G356">
        <v>0</v>
      </c>
      <c r="H356">
        <v>0</v>
      </c>
      <c r="I356">
        <v>0</v>
      </c>
      <c r="J356">
        <v>0</v>
      </c>
    </row>
    <row r="357" spans="1:10">
      <c r="A357">
        <v>30098</v>
      </c>
      <c r="B357" t="s">
        <v>153</v>
      </c>
      <c r="C357">
        <v>-2.2989999999999999E-7</v>
      </c>
      <c r="D357">
        <v>-4.25E-6</v>
      </c>
      <c r="E357">
        <v>-1.8079999999999999E-2</v>
      </c>
      <c r="F357">
        <v>1.8079999999999999E-2</v>
      </c>
      <c r="G357">
        <v>0</v>
      </c>
      <c r="H357">
        <v>0</v>
      </c>
      <c r="I357">
        <v>0</v>
      </c>
      <c r="J357">
        <v>0</v>
      </c>
    </row>
    <row r="358" spans="1:10">
      <c r="A358">
        <v>30098</v>
      </c>
      <c r="B358" t="s">
        <v>154</v>
      </c>
      <c r="C358">
        <v>5.0820000000000001E-8</v>
      </c>
      <c r="D358">
        <v>1.7090000000000001E-6</v>
      </c>
      <c r="E358">
        <v>-1.7510000000000001E-2</v>
      </c>
      <c r="F358">
        <v>1.7510000000000001E-2</v>
      </c>
      <c r="G358">
        <v>0</v>
      </c>
      <c r="H358">
        <v>0</v>
      </c>
      <c r="I358">
        <v>0</v>
      </c>
      <c r="J358">
        <v>0</v>
      </c>
    </row>
    <row r="359" spans="1:10">
      <c r="A359">
        <v>30098</v>
      </c>
      <c r="B359" t="s">
        <v>155</v>
      </c>
      <c r="C359">
        <v>-1.5480000000000001E-7</v>
      </c>
      <c r="D359">
        <v>-2.2180000000000002E-6</v>
      </c>
      <c r="E359">
        <v>-2.298E-2</v>
      </c>
      <c r="F359">
        <v>2.298E-2</v>
      </c>
      <c r="G359">
        <v>0</v>
      </c>
      <c r="H359">
        <v>0</v>
      </c>
      <c r="I359">
        <v>0</v>
      </c>
      <c r="J359">
        <v>0</v>
      </c>
    </row>
    <row r="360" spans="1:10">
      <c r="A360">
        <v>30098</v>
      </c>
      <c r="B360" t="s">
        <v>156</v>
      </c>
      <c r="C360">
        <v>4.9789999999999998E-8</v>
      </c>
      <c r="D360">
        <v>1.7099999999999999E-6</v>
      </c>
      <c r="E360">
        <v>-1.7350000000000001E-2</v>
      </c>
      <c r="F360">
        <v>1.7350000000000001E-2</v>
      </c>
      <c r="G360">
        <v>0</v>
      </c>
      <c r="H360">
        <v>0</v>
      </c>
      <c r="I360">
        <v>0</v>
      </c>
      <c r="J360">
        <v>0</v>
      </c>
    </row>
    <row r="361" spans="1:10">
      <c r="A361">
        <v>30098</v>
      </c>
      <c r="B361" t="s">
        <v>157</v>
      </c>
      <c r="C361">
        <v>-1.5379999999999999E-7</v>
      </c>
      <c r="D361">
        <v>-2.2189999999999998E-6</v>
      </c>
      <c r="E361">
        <v>-2.3130000000000001E-2</v>
      </c>
      <c r="F361">
        <v>2.3130000000000001E-2</v>
      </c>
      <c r="G361">
        <v>0</v>
      </c>
      <c r="H361">
        <v>0</v>
      </c>
      <c r="I361">
        <v>0</v>
      </c>
      <c r="J361">
        <v>0</v>
      </c>
    </row>
    <row r="362" spans="1:10">
      <c r="A362">
        <v>30098</v>
      </c>
      <c r="B362" t="s">
        <v>158</v>
      </c>
      <c r="C362">
        <v>1.1529999999999999E-7</v>
      </c>
      <c r="D362">
        <v>3.9990000000000002E-6</v>
      </c>
      <c r="E362">
        <v>-5.6710000000000003E-2</v>
      </c>
      <c r="F362">
        <v>5.6710000000000003E-2</v>
      </c>
      <c r="G362">
        <v>0</v>
      </c>
      <c r="H362">
        <v>0</v>
      </c>
      <c r="I362">
        <v>0</v>
      </c>
      <c r="J362">
        <v>0</v>
      </c>
    </row>
    <row r="363" spans="1:10">
      <c r="A363">
        <v>30098</v>
      </c>
      <c r="B363" t="s">
        <v>159</v>
      </c>
      <c r="C363">
        <v>-2.495E-7</v>
      </c>
      <c r="D363">
        <v>-4.194E-6</v>
      </c>
      <c r="E363">
        <v>2.5360000000000001E-2</v>
      </c>
      <c r="F363">
        <v>2.5360000000000001E-2</v>
      </c>
      <c r="G363">
        <v>0</v>
      </c>
      <c r="H363">
        <v>0</v>
      </c>
      <c r="I363">
        <v>0</v>
      </c>
      <c r="J363">
        <v>0</v>
      </c>
    </row>
    <row r="364" spans="1:10">
      <c r="A364">
        <v>30098</v>
      </c>
      <c r="B364" t="s">
        <v>160</v>
      </c>
      <c r="C364">
        <v>1.124E-7</v>
      </c>
      <c r="D364">
        <v>4.002E-6</v>
      </c>
      <c r="E364">
        <v>-5.6270000000000008E-2</v>
      </c>
      <c r="F364">
        <v>5.6270000000000008E-2</v>
      </c>
      <c r="G364">
        <v>0</v>
      </c>
      <c r="H364">
        <v>0</v>
      </c>
      <c r="I364">
        <v>0</v>
      </c>
      <c r="J364">
        <v>0</v>
      </c>
    </row>
    <row r="365" spans="1:10">
      <c r="A365">
        <v>30098</v>
      </c>
      <c r="B365" t="s">
        <v>161</v>
      </c>
      <c r="C365">
        <v>-2.466E-7</v>
      </c>
      <c r="D365">
        <v>-4.1960000000000001E-6</v>
      </c>
      <c r="E365">
        <v>2.4920000000000001E-2</v>
      </c>
      <c r="F365">
        <v>2.4920000000000001E-2</v>
      </c>
      <c r="G365">
        <v>0</v>
      </c>
      <c r="H365">
        <v>0</v>
      </c>
      <c r="I365">
        <v>0</v>
      </c>
      <c r="J365">
        <v>0</v>
      </c>
    </row>
    <row r="366" spans="1:10">
      <c r="A366">
        <v>30098</v>
      </c>
      <c r="B366" t="s">
        <v>162</v>
      </c>
      <c r="C366">
        <v>-8.878999999999999E-8</v>
      </c>
      <c r="D366">
        <v>4.0260000000000001E-6</v>
      </c>
      <c r="E366">
        <v>-3.45</v>
      </c>
      <c r="F366">
        <v>3.45</v>
      </c>
      <c r="G366">
        <v>0</v>
      </c>
      <c r="H366">
        <v>0</v>
      </c>
      <c r="I366">
        <v>0</v>
      </c>
      <c r="J366">
        <v>0</v>
      </c>
    </row>
    <row r="367" spans="1:10">
      <c r="A367">
        <v>30098</v>
      </c>
      <c r="B367" t="s">
        <v>163</v>
      </c>
      <c r="C367">
        <v>-6.9920000000000007E-8</v>
      </c>
      <c r="D367">
        <v>-4.8149999999999996E-6</v>
      </c>
      <c r="E367">
        <v>6.4239999999999992E-3</v>
      </c>
      <c r="F367">
        <v>6.4239999999999992E-3</v>
      </c>
      <c r="G367">
        <v>0</v>
      </c>
      <c r="H367">
        <v>0</v>
      </c>
      <c r="I367">
        <v>0</v>
      </c>
      <c r="J367">
        <v>0</v>
      </c>
    </row>
    <row r="368" spans="1:10">
      <c r="A368">
        <v>30098</v>
      </c>
      <c r="B368" t="s">
        <v>164</v>
      </c>
      <c r="C368">
        <v>-1.8339999999999999E-7</v>
      </c>
      <c r="D368">
        <v>4.4560000000000002E-7</v>
      </c>
      <c r="E368">
        <v>-2.577</v>
      </c>
      <c r="F368">
        <v>2.577</v>
      </c>
      <c r="G368">
        <v>0</v>
      </c>
      <c r="H368">
        <v>0</v>
      </c>
      <c r="I368">
        <v>0</v>
      </c>
      <c r="J368">
        <v>0</v>
      </c>
    </row>
    <row r="369" spans="1:10">
      <c r="A369">
        <v>30098</v>
      </c>
      <c r="B369" t="s">
        <v>165</v>
      </c>
      <c r="C369">
        <v>-1.6929999999999999E-7</v>
      </c>
      <c r="D369">
        <v>-6.1860000000000014E-6</v>
      </c>
      <c r="E369">
        <v>1.5049999999999999E-2</v>
      </c>
      <c r="F369">
        <v>1.5049999999999999E-2</v>
      </c>
      <c r="G369">
        <v>0</v>
      </c>
      <c r="H369">
        <v>0</v>
      </c>
      <c r="I369">
        <v>0</v>
      </c>
      <c r="J369">
        <v>0</v>
      </c>
    </row>
    <row r="370" spans="1:10">
      <c r="A370">
        <v>30098</v>
      </c>
      <c r="B370" t="s">
        <v>166</v>
      </c>
      <c r="C370">
        <v>-8.9809999999999995E-8</v>
      </c>
      <c r="D370">
        <v>4.0269999999999997E-6</v>
      </c>
      <c r="E370">
        <v>-3.45</v>
      </c>
      <c r="F370">
        <v>3.45</v>
      </c>
      <c r="G370">
        <v>0</v>
      </c>
      <c r="H370">
        <v>0</v>
      </c>
      <c r="I370">
        <v>0</v>
      </c>
      <c r="J370">
        <v>0</v>
      </c>
    </row>
    <row r="371" spans="1:10">
      <c r="A371">
        <v>30098</v>
      </c>
      <c r="B371" t="s">
        <v>167</v>
      </c>
      <c r="C371">
        <v>-7.0949999999999997E-8</v>
      </c>
      <c r="D371">
        <v>-4.814E-6</v>
      </c>
      <c r="E371">
        <v>6.5790000000000006E-3</v>
      </c>
      <c r="F371">
        <v>6.5790000000000006E-3</v>
      </c>
      <c r="G371">
        <v>0</v>
      </c>
      <c r="H371">
        <v>0</v>
      </c>
      <c r="I371">
        <v>0</v>
      </c>
      <c r="J371">
        <v>0</v>
      </c>
    </row>
    <row r="372" spans="1:10">
      <c r="A372">
        <v>30098</v>
      </c>
      <c r="B372" t="s">
        <v>168</v>
      </c>
      <c r="C372">
        <v>-1.864E-7</v>
      </c>
      <c r="D372">
        <v>4.482E-7</v>
      </c>
      <c r="E372">
        <v>-2.577</v>
      </c>
      <c r="F372">
        <v>2.577</v>
      </c>
      <c r="G372">
        <v>0</v>
      </c>
      <c r="H372">
        <v>0</v>
      </c>
      <c r="I372">
        <v>0</v>
      </c>
      <c r="J372">
        <v>0</v>
      </c>
    </row>
    <row r="373" spans="1:10">
      <c r="A373">
        <v>30098</v>
      </c>
      <c r="B373" t="s">
        <v>169</v>
      </c>
      <c r="C373">
        <v>-1.7219999999999999E-7</v>
      </c>
      <c r="D373">
        <v>-6.1829999999999999E-6</v>
      </c>
      <c r="E373">
        <v>1.549E-2</v>
      </c>
      <c r="F373">
        <v>1.549E-2</v>
      </c>
      <c r="G373">
        <v>0</v>
      </c>
      <c r="H373">
        <v>0</v>
      </c>
      <c r="I373">
        <v>0</v>
      </c>
      <c r="J373">
        <v>0</v>
      </c>
    </row>
    <row r="374" spans="1:10">
      <c r="A374">
        <v>30098</v>
      </c>
      <c r="B374" t="s">
        <v>170</v>
      </c>
      <c r="C374">
        <v>-1.2709999999999999E-7</v>
      </c>
      <c r="D374">
        <v>5.3189999999999994E-6</v>
      </c>
      <c r="E374">
        <v>-3.52</v>
      </c>
      <c r="F374">
        <v>3.52</v>
      </c>
      <c r="G374">
        <v>0</v>
      </c>
      <c r="H374">
        <v>0</v>
      </c>
      <c r="I374">
        <v>0</v>
      </c>
      <c r="J374">
        <v>0</v>
      </c>
    </row>
    <row r="375" spans="1:10">
      <c r="A375">
        <v>30098</v>
      </c>
      <c r="B375" t="s">
        <v>171</v>
      </c>
      <c r="C375">
        <v>-1.462E-7</v>
      </c>
      <c r="D375">
        <v>-8.1189999999999997E-6</v>
      </c>
      <c r="E375">
        <v>-7.0800000000000002E-2</v>
      </c>
      <c r="F375">
        <v>7.0800000000000002E-2</v>
      </c>
      <c r="G375">
        <v>0</v>
      </c>
      <c r="H375">
        <v>0</v>
      </c>
      <c r="I375">
        <v>0</v>
      </c>
      <c r="J375">
        <v>0</v>
      </c>
    </row>
    <row r="376" spans="1:10">
      <c r="A376">
        <v>30098</v>
      </c>
      <c r="B376" t="s">
        <v>172</v>
      </c>
      <c r="C376">
        <v>-2.1220000000000001E-7</v>
      </c>
      <c r="D376">
        <v>1.415E-6</v>
      </c>
      <c r="E376">
        <v>-2.63</v>
      </c>
      <c r="F376">
        <v>2.63</v>
      </c>
      <c r="G376">
        <v>0</v>
      </c>
      <c r="H376">
        <v>0</v>
      </c>
      <c r="I376">
        <v>0</v>
      </c>
      <c r="J376">
        <v>0</v>
      </c>
    </row>
    <row r="377" spans="1:10">
      <c r="A377">
        <v>30098</v>
      </c>
      <c r="B377" t="s">
        <v>173</v>
      </c>
      <c r="C377">
        <v>-2.265E-7</v>
      </c>
      <c r="D377">
        <v>-8.6629999999999999E-6</v>
      </c>
      <c r="E377">
        <v>-4.2869999999999998E-2</v>
      </c>
      <c r="F377">
        <v>4.2869999999999998E-2</v>
      </c>
      <c r="G377">
        <v>0</v>
      </c>
      <c r="H377">
        <v>0</v>
      </c>
      <c r="I377">
        <v>0</v>
      </c>
      <c r="J377">
        <v>0</v>
      </c>
    </row>
    <row r="378" spans="1:10">
      <c r="A378">
        <v>30098</v>
      </c>
      <c r="B378" t="s">
        <v>174</v>
      </c>
      <c r="C378">
        <v>1.022E-7</v>
      </c>
      <c r="D378">
        <v>4.6609999999999999E-6</v>
      </c>
      <c r="E378">
        <v>-1.8939999999999999E-2</v>
      </c>
      <c r="F378">
        <v>1.8939999999999999E-2</v>
      </c>
      <c r="G378">
        <v>0</v>
      </c>
      <c r="H378">
        <v>0</v>
      </c>
      <c r="I378">
        <v>0</v>
      </c>
      <c r="J378">
        <v>0</v>
      </c>
    </row>
    <row r="379" spans="1:10">
      <c r="A379">
        <v>30098</v>
      </c>
      <c r="B379" t="s">
        <v>175</v>
      </c>
      <c r="C379">
        <v>-2.0100000000000001E-7</v>
      </c>
      <c r="D379">
        <v>-4.4289999999999986E-6</v>
      </c>
      <c r="E379">
        <v>1.7600000000000001E-2</v>
      </c>
      <c r="F379">
        <v>1.7600000000000001E-2</v>
      </c>
      <c r="G379">
        <v>0</v>
      </c>
      <c r="H379">
        <v>0</v>
      </c>
      <c r="I379">
        <v>0</v>
      </c>
      <c r="J379">
        <v>0</v>
      </c>
    </row>
    <row r="380" spans="1:10">
      <c r="A380">
        <v>30098</v>
      </c>
      <c r="B380" t="s">
        <v>176</v>
      </c>
      <c r="C380">
        <v>1.075E-8</v>
      </c>
      <c r="D380">
        <v>4.03E-7</v>
      </c>
      <c r="E380">
        <v>2.6679999999999999E-2</v>
      </c>
      <c r="F380">
        <v>2.6679999999999999E-2</v>
      </c>
      <c r="G380">
        <v>0</v>
      </c>
      <c r="H380">
        <v>0</v>
      </c>
      <c r="I380">
        <v>0</v>
      </c>
      <c r="J380">
        <v>0</v>
      </c>
    </row>
    <row r="381" spans="1:10">
      <c r="A381">
        <v>30098</v>
      </c>
      <c r="B381" t="s">
        <v>177</v>
      </c>
      <c r="C381">
        <v>-8.8010000000000005E-8</v>
      </c>
      <c r="D381">
        <v>-9.9999999999999995E-7</v>
      </c>
      <c r="E381">
        <v>-6.6689999999999999E-2</v>
      </c>
      <c r="F381">
        <v>6.6689999999999999E-2</v>
      </c>
      <c r="G381">
        <v>0</v>
      </c>
      <c r="H381">
        <v>0</v>
      </c>
      <c r="I381">
        <v>0</v>
      </c>
      <c r="J381">
        <v>0</v>
      </c>
    </row>
    <row r="382" spans="1:10">
      <c r="A382">
        <v>30098</v>
      </c>
      <c r="B382" t="s">
        <v>178</v>
      </c>
      <c r="C382">
        <v>-3.4389999999999998E-9</v>
      </c>
      <c r="D382">
        <v>-1.6429999999999999E-8</v>
      </c>
      <c r="E382">
        <v>2.35E-2</v>
      </c>
      <c r="F382">
        <v>2.35E-2</v>
      </c>
      <c r="G382">
        <v>0</v>
      </c>
      <c r="H382">
        <v>0</v>
      </c>
      <c r="I382">
        <v>0</v>
      </c>
      <c r="J382">
        <v>0</v>
      </c>
    </row>
    <row r="383" spans="1:10">
      <c r="A383">
        <v>30098</v>
      </c>
      <c r="B383" t="s">
        <v>179</v>
      </c>
      <c r="C383">
        <v>3.4389999999999998E-9</v>
      </c>
      <c r="D383">
        <v>1.6429999999999999E-8</v>
      </c>
      <c r="E383">
        <v>-2.35E-2</v>
      </c>
      <c r="F383">
        <v>2.35E-2</v>
      </c>
      <c r="G383">
        <v>0</v>
      </c>
      <c r="H383">
        <v>0</v>
      </c>
      <c r="I383">
        <v>0</v>
      </c>
      <c r="J383">
        <v>0</v>
      </c>
    </row>
    <row r="384" spans="1:10">
      <c r="A384">
        <v>30098</v>
      </c>
      <c r="B384" t="s">
        <v>180</v>
      </c>
      <c r="C384">
        <v>4.9700000000000002E-8</v>
      </c>
      <c r="D384">
        <v>2.2929999999999999E-6</v>
      </c>
      <c r="E384">
        <v>-3.9459999999999999E-3</v>
      </c>
      <c r="F384">
        <v>3.9459999999999999E-3</v>
      </c>
      <c r="G384">
        <v>0</v>
      </c>
      <c r="H384">
        <v>0</v>
      </c>
      <c r="I384">
        <v>0</v>
      </c>
      <c r="J384">
        <v>0</v>
      </c>
    </row>
    <row r="385" spans="1:10">
      <c r="A385">
        <v>30098</v>
      </c>
      <c r="B385" t="s">
        <v>181</v>
      </c>
      <c r="C385">
        <v>-4.9700000000000002E-8</v>
      </c>
      <c r="D385">
        <v>-2.2929999999999999E-6</v>
      </c>
      <c r="E385">
        <v>3.9459999999999999E-3</v>
      </c>
      <c r="F385">
        <v>3.9459999999999999E-3</v>
      </c>
      <c r="G385">
        <v>0</v>
      </c>
      <c r="H385">
        <v>0</v>
      </c>
      <c r="I385">
        <v>0</v>
      </c>
      <c r="J385">
        <v>0</v>
      </c>
    </row>
    <row r="386" spans="1:10">
      <c r="A386">
        <v>30098</v>
      </c>
      <c r="B386" t="s">
        <v>182</v>
      </c>
      <c r="C386">
        <v>1.172E-8</v>
      </c>
      <c r="D386">
        <v>-2.3029999999999998E-6</v>
      </c>
      <c r="E386">
        <v>-1.0529999999999999E-2</v>
      </c>
      <c r="F386">
        <v>1.0529999999999999E-2</v>
      </c>
      <c r="G386">
        <v>0</v>
      </c>
      <c r="H386">
        <v>0</v>
      </c>
      <c r="I386">
        <v>0</v>
      </c>
      <c r="J386">
        <v>0</v>
      </c>
    </row>
    <row r="387" spans="1:10">
      <c r="A387">
        <v>30098</v>
      </c>
      <c r="B387" t="s">
        <v>183</v>
      </c>
      <c r="C387">
        <v>-1.172E-8</v>
      </c>
      <c r="D387">
        <v>2.3029999999999998E-6</v>
      </c>
      <c r="E387">
        <v>1.0529999999999999E-2</v>
      </c>
      <c r="F387">
        <v>1.0529999999999999E-2</v>
      </c>
      <c r="G387">
        <v>0</v>
      </c>
      <c r="H387">
        <v>0</v>
      </c>
      <c r="I387">
        <v>0</v>
      </c>
      <c r="J387">
        <v>0</v>
      </c>
    </row>
    <row r="388" spans="1:10">
      <c r="A388">
        <v>30098</v>
      </c>
      <c r="B388" t="s">
        <v>184</v>
      </c>
      <c r="C388">
        <v>2.9370000000000001E-9</v>
      </c>
      <c r="D388">
        <v>-2.6110000000000002E-9</v>
      </c>
      <c r="E388">
        <v>-4.414E-4</v>
      </c>
      <c r="F388">
        <v>4.414E-4</v>
      </c>
      <c r="G388">
        <v>0</v>
      </c>
      <c r="H388">
        <v>0</v>
      </c>
      <c r="I388">
        <v>0</v>
      </c>
      <c r="J388">
        <v>0</v>
      </c>
    </row>
    <row r="389" spans="1:10">
      <c r="A389">
        <v>30098</v>
      </c>
      <c r="B389" t="s">
        <v>185</v>
      </c>
      <c r="C389">
        <v>-2.9370000000000001E-9</v>
      </c>
      <c r="D389">
        <v>2.6110000000000002E-9</v>
      </c>
      <c r="E389">
        <v>4.414E-4</v>
      </c>
      <c r="F389">
        <v>4.414E-4</v>
      </c>
      <c r="G389">
        <v>0</v>
      </c>
      <c r="H389">
        <v>0</v>
      </c>
      <c r="I389">
        <v>0</v>
      </c>
      <c r="J389">
        <v>0</v>
      </c>
    </row>
    <row r="390" spans="1:10">
      <c r="A390">
        <v>30098</v>
      </c>
      <c r="B390" t="s">
        <v>186</v>
      </c>
      <c r="C390">
        <v>1.6359999999999999E-8</v>
      </c>
      <c r="D390">
        <v>7.5410000000000003E-6</v>
      </c>
      <c r="E390">
        <v>-3.4590000000000001</v>
      </c>
      <c r="F390">
        <v>3.4590000000000001</v>
      </c>
      <c r="G390">
        <v>0</v>
      </c>
      <c r="H390">
        <v>0</v>
      </c>
      <c r="I390">
        <v>0</v>
      </c>
      <c r="J390">
        <v>0</v>
      </c>
    </row>
    <row r="391" spans="1:10">
      <c r="A391">
        <v>30098</v>
      </c>
      <c r="B391" t="s">
        <v>187</v>
      </c>
      <c r="C391">
        <v>-2.748E-9</v>
      </c>
      <c r="D391">
        <v>-5.8969999999999996E-6</v>
      </c>
      <c r="E391">
        <v>-8.9639999999999997E-3</v>
      </c>
      <c r="F391">
        <v>8.9639999999999997E-3</v>
      </c>
      <c r="G391">
        <v>0</v>
      </c>
      <c r="H391">
        <v>0</v>
      </c>
      <c r="I391">
        <v>0</v>
      </c>
      <c r="J391">
        <v>0</v>
      </c>
    </row>
    <row r="392" spans="1:10">
      <c r="A392">
        <v>30098</v>
      </c>
      <c r="B392" t="s">
        <v>188</v>
      </c>
      <c r="C392">
        <v>-1.9589999999999999E-8</v>
      </c>
      <c r="D392">
        <v>5.6430000000000003E-8</v>
      </c>
      <c r="E392">
        <v>4.3439999999999999E-2</v>
      </c>
      <c r="F392">
        <v>4.3439999999999999E-2</v>
      </c>
      <c r="G392">
        <v>0</v>
      </c>
      <c r="H392">
        <v>0</v>
      </c>
      <c r="I392">
        <v>0</v>
      </c>
      <c r="J392">
        <v>0</v>
      </c>
    </row>
    <row r="393" spans="1:10">
      <c r="A393">
        <v>30098</v>
      </c>
      <c r="B393" t="s">
        <v>189</v>
      </c>
      <c r="C393">
        <v>1.9589999999999999E-8</v>
      </c>
      <c r="D393">
        <v>-5.6430000000000003E-8</v>
      </c>
      <c r="E393">
        <v>-4.3439999999999999E-2</v>
      </c>
      <c r="F393">
        <v>4.3439999999999999E-2</v>
      </c>
      <c r="G393">
        <v>0</v>
      </c>
      <c r="H393">
        <v>0</v>
      </c>
      <c r="I393">
        <v>0</v>
      </c>
      <c r="J393">
        <v>0</v>
      </c>
    </row>
    <row r="394" spans="1:10">
      <c r="A394">
        <v>30098</v>
      </c>
      <c r="B394" t="s">
        <v>190</v>
      </c>
      <c r="C394">
        <v>4.9980000000000002E-8</v>
      </c>
      <c r="D394">
        <v>2.0509999999999999E-6</v>
      </c>
      <c r="E394">
        <v>-3.4529999999999999E-3</v>
      </c>
      <c r="F394">
        <v>3.4529999999999999E-3</v>
      </c>
      <c r="G394">
        <v>0</v>
      </c>
      <c r="H394">
        <v>0</v>
      </c>
      <c r="I394">
        <v>0</v>
      </c>
      <c r="J394">
        <v>0</v>
      </c>
    </row>
    <row r="395" spans="1:10">
      <c r="A395">
        <v>30098</v>
      </c>
      <c r="B395" t="s">
        <v>191</v>
      </c>
      <c r="C395">
        <v>-1.6180000000000001E-7</v>
      </c>
      <c r="D395">
        <v>-2.5670000000000002E-6</v>
      </c>
      <c r="E395">
        <v>-3.703E-2</v>
      </c>
      <c r="F395">
        <v>3.703E-2</v>
      </c>
      <c r="G395">
        <v>0</v>
      </c>
      <c r="H395">
        <v>0</v>
      </c>
      <c r="I395">
        <v>0</v>
      </c>
      <c r="J395">
        <v>0</v>
      </c>
    </row>
    <row r="396" spans="1:10">
      <c r="A396">
        <v>30098</v>
      </c>
      <c r="B396" t="s">
        <v>192</v>
      </c>
      <c r="C396">
        <v>1.129E-7</v>
      </c>
      <c r="D396">
        <v>4.9749999999999998E-6</v>
      </c>
      <c r="E396">
        <v>-1.6559999999999998E-2</v>
      </c>
      <c r="F396">
        <v>1.6559999999999998E-2</v>
      </c>
      <c r="G396">
        <v>0</v>
      </c>
      <c r="H396">
        <v>0</v>
      </c>
      <c r="I396">
        <v>0</v>
      </c>
      <c r="J396">
        <v>0</v>
      </c>
    </row>
    <row r="397" spans="1:10">
      <c r="A397">
        <v>30098</v>
      </c>
      <c r="B397" t="s">
        <v>193</v>
      </c>
      <c r="C397">
        <v>-2.6959999999999998E-7</v>
      </c>
      <c r="D397">
        <v>-5.1909999999999999E-6</v>
      </c>
      <c r="E397">
        <v>-1.4789999999999999E-2</v>
      </c>
      <c r="F397">
        <v>1.4789999999999999E-2</v>
      </c>
      <c r="G397">
        <v>0</v>
      </c>
      <c r="H397">
        <v>0</v>
      </c>
      <c r="I397">
        <v>0</v>
      </c>
      <c r="J397">
        <v>0</v>
      </c>
    </row>
    <row r="398" spans="1:10">
      <c r="A398">
        <v>30098</v>
      </c>
      <c r="B398" t="s">
        <v>194</v>
      </c>
      <c r="C398">
        <v>5.0999999999999987E-8</v>
      </c>
      <c r="D398">
        <v>2.0499999999999999E-6</v>
      </c>
      <c r="E398">
        <v>-3.607E-3</v>
      </c>
      <c r="F398">
        <v>3.607E-3</v>
      </c>
      <c r="G398">
        <v>0</v>
      </c>
      <c r="H398">
        <v>0</v>
      </c>
      <c r="I398">
        <v>0</v>
      </c>
      <c r="J398">
        <v>0</v>
      </c>
    </row>
    <row r="399" spans="1:10">
      <c r="A399">
        <v>30098</v>
      </c>
      <c r="B399" t="s">
        <v>195</v>
      </c>
      <c r="C399">
        <v>-1.628E-7</v>
      </c>
      <c r="D399">
        <v>-2.5660000000000001E-6</v>
      </c>
      <c r="E399">
        <v>-3.6880000000000003E-2</v>
      </c>
      <c r="F399">
        <v>3.6880000000000003E-2</v>
      </c>
      <c r="G399">
        <v>0</v>
      </c>
      <c r="H399">
        <v>0</v>
      </c>
      <c r="I399">
        <v>0</v>
      </c>
      <c r="J399">
        <v>0</v>
      </c>
    </row>
    <row r="400" spans="1:10">
      <c r="A400">
        <v>30098</v>
      </c>
      <c r="B400" t="s">
        <v>196</v>
      </c>
      <c r="C400">
        <v>1.158E-7</v>
      </c>
      <c r="D400">
        <v>4.9729999999999997E-6</v>
      </c>
      <c r="E400">
        <v>-1.7000000000000001E-2</v>
      </c>
      <c r="F400">
        <v>1.7000000000000001E-2</v>
      </c>
      <c r="G400">
        <v>0</v>
      </c>
      <c r="H400">
        <v>0</v>
      </c>
      <c r="I400">
        <v>0</v>
      </c>
      <c r="J400">
        <v>0</v>
      </c>
    </row>
    <row r="401" spans="1:10">
      <c r="A401">
        <v>30098</v>
      </c>
      <c r="B401" t="s">
        <v>197</v>
      </c>
      <c r="C401">
        <v>-2.7249999999999999E-7</v>
      </c>
      <c r="D401">
        <v>-5.1889999999999998E-6</v>
      </c>
      <c r="E401">
        <v>-1.435E-2</v>
      </c>
      <c r="F401">
        <v>1.435E-2</v>
      </c>
      <c r="G401">
        <v>0</v>
      </c>
      <c r="H401">
        <v>0</v>
      </c>
      <c r="I401">
        <v>0</v>
      </c>
      <c r="J401">
        <v>0</v>
      </c>
    </row>
    <row r="402" spans="1:10">
      <c r="A402">
        <v>30098</v>
      </c>
      <c r="B402" t="s">
        <v>198</v>
      </c>
      <c r="C402">
        <v>5.7860000000000003E-8</v>
      </c>
      <c r="D402">
        <v>2.03E-6</v>
      </c>
      <c r="E402">
        <v>-1.881E-2</v>
      </c>
      <c r="F402">
        <v>1.881E-2</v>
      </c>
      <c r="G402">
        <v>0</v>
      </c>
      <c r="H402">
        <v>0</v>
      </c>
      <c r="I402">
        <v>0</v>
      </c>
      <c r="J402">
        <v>0</v>
      </c>
    </row>
    <row r="403" spans="1:10">
      <c r="A403">
        <v>30098</v>
      </c>
      <c r="B403" t="s">
        <v>199</v>
      </c>
      <c r="C403">
        <v>-1.6969999999999999E-7</v>
      </c>
      <c r="D403">
        <v>-2.5459999999999998E-6</v>
      </c>
      <c r="E403">
        <v>-2.1669999999999998E-2</v>
      </c>
      <c r="F403">
        <v>2.1669999999999998E-2</v>
      </c>
      <c r="G403">
        <v>0</v>
      </c>
      <c r="H403">
        <v>0</v>
      </c>
      <c r="I403">
        <v>0</v>
      </c>
      <c r="J403">
        <v>0</v>
      </c>
    </row>
    <row r="404" spans="1:10">
      <c r="A404">
        <v>30098</v>
      </c>
      <c r="B404" t="s">
        <v>200</v>
      </c>
      <c r="C404">
        <v>5.683E-8</v>
      </c>
      <c r="D404">
        <v>2.0310000000000001E-6</v>
      </c>
      <c r="E404">
        <v>-1.866E-2</v>
      </c>
      <c r="F404">
        <v>1.866E-2</v>
      </c>
      <c r="G404">
        <v>0</v>
      </c>
      <c r="H404">
        <v>0</v>
      </c>
      <c r="I404">
        <v>0</v>
      </c>
      <c r="J404">
        <v>0</v>
      </c>
    </row>
    <row r="405" spans="1:10">
      <c r="A405">
        <v>30098</v>
      </c>
      <c r="B405" t="s">
        <v>201</v>
      </c>
      <c r="C405">
        <v>-1.687E-7</v>
      </c>
      <c r="D405">
        <v>-2.5469999999999999E-6</v>
      </c>
      <c r="E405">
        <v>-2.1829999999999999E-2</v>
      </c>
      <c r="F405">
        <v>2.1829999999999999E-2</v>
      </c>
      <c r="G405">
        <v>0</v>
      </c>
      <c r="H405">
        <v>0</v>
      </c>
      <c r="I405">
        <v>0</v>
      </c>
      <c r="J405">
        <v>0</v>
      </c>
    </row>
    <row r="406" spans="1:10">
      <c r="A406">
        <v>30098</v>
      </c>
      <c r="B406" t="s">
        <v>202</v>
      </c>
      <c r="C406">
        <v>1.3540000000000001E-7</v>
      </c>
      <c r="D406">
        <v>4.916E-6</v>
      </c>
      <c r="E406">
        <v>-6.0440000000000001E-2</v>
      </c>
      <c r="F406">
        <v>6.0440000000000001E-2</v>
      </c>
      <c r="G406">
        <v>0</v>
      </c>
      <c r="H406">
        <v>0</v>
      </c>
      <c r="I406">
        <v>0</v>
      </c>
      <c r="J406">
        <v>0</v>
      </c>
    </row>
    <row r="407" spans="1:10">
      <c r="A407">
        <v>30098</v>
      </c>
      <c r="B407" t="s">
        <v>203</v>
      </c>
      <c r="C407">
        <v>-2.9209999999999998E-7</v>
      </c>
      <c r="D407">
        <v>-5.1320000000000002E-6</v>
      </c>
      <c r="E407">
        <v>2.9090000000000001E-2</v>
      </c>
      <c r="F407">
        <v>2.9090000000000001E-2</v>
      </c>
      <c r="G407">
        <v>0</v>
      </c>
      <c r="H407">
        <v>0</v>
      </c>
      <c r="I407">
        <v>0</v>
      </c>
      <c r="J407">
        <v>0</v>
      </c>
    </row>
    <row r="408" spans="1:10">
      <c r="A408">
        <v>30098</v>
      </c>
      <c r="B408" t="s">
        <v>204</v>
      </c>
      <c r="C408">
        <v>1.325E-7</v>
      </c>
      <c r="D408">
        <v>4.9189999999999998E-6</v>
      </c>
      <c r="E408">
        <v>-0.06</v>
      </c>
      <c r="F408">
        <v>0.06</v>
      </c>
      <c r="G408">
        <v>0</v>
      </c>
      <c r="H408">
        <v>0</v>
      </c>
      <c r="I408">
        <v>0</v>
      </c>
      <c r="J408">
        <v>0</v>
      </c>
    </row>
    <row r="409" spans="1:10">
      <c r="A409">
        <v>30098</v>
      </c>
      <c r="B409" t="s">
        <v>205</v>
      </c>
      <c r="C409">
        <v>-2.8920000000000002E-7</v>
      </c>
      <c r="D409">
        <v>-5.135E-6</v>
      </c>
      <c r="E409">
        <v>2.8639999999999999E-2</v>
      </c>
      <c r="F409">
        <v>2.8639999999999999E-2</v>
      </c>
      <c r="G409">
        <v>0</v>
      </c>
      <c r="H409">
        <v>0</v>
      </c>
      <c r="I409">
        <v>0</v>
      </c>
      <c r="J409">
        <v>0</v>
      </c>
    </row>
    <row r="410" spans="1:10">
      <c r="A410">
        <v>30098</v>
      </c>
      <c r="B410" t="s">
        <v>206</v>
      </c>
      <c r="C410">
        <v>-1.037E-7</v>
      </c>
      <c r="D410">
        <v>3.698E-6</v>
      </c>
      <c r="E410">
        <v>-3.448</v>
      </c>
      <c r="F410">
        <v>3.448</v>
      </c>
      <c r="G410">
        <v>0</v>
      </c>
      <c r="H410">
        <v>0</v>
      </c>
      <c r="I410">
        <v>0</v>
      </c>
      <c r="J410">
        <v>0</v>
      </c>
    </row>
    <row r="411" spans="1:10">
      <c r="A411">
        <v>30098</v>
      </c>
      <c r="B411" t="s">
        <v>207</v>
      </c>
      <c r="C411">
        <v>-8.4829999999999986E-8</v>
      </c>
      <c r="D411">
        <v>-5.1439999999999994E-6</v>
      </c>
      <c r="E411">
        <v>7.7290000000000006E-3</v>
      </c>
      <c r="F411">
        <v>7.7290000000000006E-3</v>
      </c>
      <c r="G411">
        <v>0</v>
      </c>
      <c r="H411">
        <v>0</v>
      </c>
      <c r="I411">
        <v>0</v>
      </c>
      <c r="J411">
        <v>0</v>
      </c>
    </row>
    <row r="412" spans="1:10">
      <c r="A412">
        <v>30098</v>
      </c>
      <c r="B412" t="s">
        <v>208</v>
      </c>
      <c r="C412">
        <v>-2.2600000000000001E-7</v>
      </c>
      <c r="D412">
        <v>-4.9259999999999995E-7</v>
      </c>
      <c r="E412">
        <v>-2.573</v>
      </c>
      <c r="F412">
        <v>2.573</v>
      </c>
      <c r="G412">
        <v>0</v>
      </c>
      <c r="H412">
        <v>0</v>
      </c>
      <c r="I412">
        <v>0</v>
      </c>
      <c r="J412">
        <v>0</v>
      </c>
    </row>
    <row r="413" spans="1:10">
      <c r="A413">
        <v>30098</v>
      </c>
      <c r="B413" t="s">
        <v>209</v>
      </c>
      <c r="C413">
        <v>-2.1190000000000001E-7</v>
      </c>
      <c r="D413">
        <v>-7.1239999999999999E-6</v>
      </c>
      <c r="E413">
        <v>1.8780000000000002E-2</v>
      </c>
      <c r="F413">
        <v>1.8780000000000002E-2</v>
      </c>
      <c r="G413">
        <v>0</v>
      </c>
      <c r="H413">
        <v>0</v>
      </c>
      <c r="I413">
        <v>0</v>
      </c>
      <c r="J413">
        <v>0</v>
      </c>
    </row>
    <row r="414" spans="1:10">
      <c r="A414">
        <v>30098</v>
      </c>
      <c r="B414" t="s">
        <v>210</v>
      </c>
      <c r="C414">
        <v>-1.047E-7</v>
      </c>
      <c r="D414">
        <v>3.6990000000000001E-6</v>
      </c>
      <c r="E414">
        <v>-3.448</v>
      </c>
      <c r="F414">
        <v>3.448</v>
      </c>
      <c r="G414">
        <v>0</v>
      </c>
      <c r="H414">
        <v>0</v>
      </c>
      <c r="I414">
        <v>0</v>
      </c>
      <c r="J414">
        <v>0</v>
      </c>
    </row>
    <row r="415" spans="1:10">
      <c r="A415">
        <v>30098</v>
      </c>
      <c r="B415" t="s">
        <v>211</v>
      </c>
      <c r="C415">
        <v>-8.5850000000000004E-8</v>
      </c>
      <c r="D415">
        <v>-5.1429999999999997E-6</v>
      </c>
      <c r="E415">
        <v>7.8829999999999994E-3</v>
      </c>
      <c r="F415">
        <v>7.8829999999999994E-3</v>
      </c>
      <c r="G415">
        <v>0</v>
      </c>
      <c r="H415">
        <v>0</v>
      </c>
      <c r="I415">
        <v>0</v>
      </c>
      <c r="J415">
        <v>0</v>
      </c>
    </row>
    <row r="416" spans="1:10">
      <c r="A416">
        <v>30098</v>
      </c>
      <c r="B416" t="s">
        <v>212</v>
      </c>
      <c r="C416">
        <v>-2.2889999999999999E-7</v>
      </c>
      <c r="D416">
        <v>-4.8999999999999997E-7</v>
      </c>
      <c r="E416">
        <v>-2.573</v>
      </c>
      <c r="F416">
        <v>2.573</v>
      </c>
      <c r="G416">
        <v>0</v>
      </c>
      <c r="H416">
        <v>0</v>
      </c>
      <c r="I416">
        <v>0</v>
      </c>
      <c r="J416">
        <v>0</v>
      </c>
    </row>
    <row r="417" spans="1:10">
      <c r="A417">
        <v>30098</v>
      </c>
      <c r="B417" t="s">
        <v>213</v>
      </c>
      <c r="C417">
        <v>-2.1479999999999999E-7</v>
      </c>
      <c r="D417">
        <v>-7.1210000000000001E-6</v>
      </c>
      <c r="E417">
        <v>1.9220000000000001E-2</v>
      </c>
      <c r="F417">
        <v>1.9220000000000001E-2</v>
      </c>
      <c r="G417">
        <v>0</v>
      </c>
      <c r="H417">
        <v>0</v>
      </c>
      <c r="I417">
        <v>0</v>
      </c>
      <c r="J417">
        <v>0</v>
      </c>
    </row>
    <row r="418" spans="1:10">
      <c r="A418">
        <v>30098</v>
      </c>
      <c r="B418" t="s">
        <v>214</v>
      </c>
      <c r="C418">
        <v>-1.42E-7</v>
      </c>
      <c r="D418">
        <v>4.9899999999999997E-6</v>
      </c>
      <c r="E418">
        <v>-3.5190000000000001</v>
      </c>
      <c r="F418">
        <v>3.5190000000000001</v>
      </c>
      <c r="G418">
        <v>0</v>
      </c>
      <c r="H418">
        <v>0</v>
      </c>
      <c r="I418">
        <v>0</v>
      </c>
      <c r="J418">
        <v>0</v>
      </c>
    </row>
    <row r="419" spans="1:10">
      <c r="A419">
        <v>30098</v>
      </c>
      <c r="B419" t="s">
        <v>215</v>
      </c>
      <c r="C419">
        <v>-1.6110000000000001E-7</v>
      </c>
      <c r="D419">
        <v>-8.4470000000000006E-6</v>
      </c>
      <c r="E419">
        <v>-6.9489999999999996E-2</v>
      </c>
      <c r="F419">
        <v>6.9489999999999996E-2</v>
      </c>
      <c r="G419">
        <v>0</v>
      </c>
      <c r="H419">
        <v>0</v>
      </c>
      <c r="I419">
        <v>0</v>
      </c>
      <c r="J419">
        <v>0</v>
      </c>
    </row>
    <row r="420" spans="1:10">
      <c r="A420">
        <v>30098</v>
      </c>
      <c r="B420" t="s">
        <v>216</v>
      </c>
      <c r="C420">
        <v>-2.5470000000000002E-7</v>
      </c>
      <c r="D420">
        <v>4.7660000000000002E-7</v>
      </c>
      <c r="E420">
        <v>-2.6259999999999999</v>
      </c>
      <c r="F420">
        <v>2.6259999999999999</v>
      </c>
      <c r="G420">
        <v>0</v>
      </c>
      <c r="H420">
        <v>0</v>
      </c>
      <c r="I420">
        <v>0</v>
      </c>
      <c r="J420">
        <v>0</v>
      </c>
    </row>
    <row r="421" spans="1:10">
      <c r="A421">
        <v>30098</v>
      </c>
      <c r="B421" t="s">
        <v>217</v>
      </c>
      <c r="C421">
        <v>-2.6909999999999999E-7</v>
      </c>
      <c r="D421">
        <v>-9.6010000000000001E-6</v>
      </c>
      <c r="E421">
        <v>-3.9140000000000001E-2</v>
      </c>
      <c r="F421">
        <v>3.9140000000000001E-2</v>
      </c>
      <c r="G421">
        <v>0</v>
      </c>
      <c r="H421">
        <v>0</v>
      </c>
      <c r="I421">
        <v>0</v>
      </c>
      <c r="J421">
        <v>0</v>
      </c>
    </row>
    <row r="422" spans="1:10">
      <c r="A422">
        <v>30098</v>
      </c>
      <c r="B422" t="s">
        <v>541</v>
      </c>
      <c r="C422">
        <v>-1.1990000000000001E-9</v>
      </c>
      <c r="D422">
        <v>2.6800000000000002E-7</v>
      </c>
      <c r="E422">
        <v>1096</v>
      </c>
      <c r="F422">
        <v>1096</v>
      </c>
      <c r="G422">
        <v>0</v>
      </c>
      <c r="H422">
        <v>0</v>
      </c>
      <c r="I422">
        <v>0</v>
      </c>
      <c r="J422">
        <v>0</v>
      </c>
    </row>
    <row r="423" spans="1:10">
      <c r="A423">
        <v>30098</v>
      </c>
      <c r="B423" t="s">
        <v>542</v>
      </c>
      <c r="C423">
        <v>3.0549999999999998E-7</v>
      </c>
      <c r="D423">
        <v>1.6899999999999998E-2</v>
      </c>
      <c r="E423">
        <v>-184.3</v>
      </c>
      <c r="F423">
        <v>184.3</v>
      </c>
      <c r="G423">
        <v>0</v>
      </c>
      <c r="H423">
        <v>0</v>
      </c>
      <c r="I423">
        <v>0</v>
      </c>
      <c r="J423">
        <v>0</v>
      </c>
    </row>
    <row r="424" spans="1:10">
      <c r="A424">
        <v>30098</v>
      </c>
      <c r="B424" t="s">
        <v>543</v>
      </c>
      <c r="C424">
        <v>2.8570000000000002E-7</v>
      </c>
      <c r="D424">
        <v>1.6899999999999998E-2</v>
      </c>
      <c r="E424">
        <v>8021</v>
      </c>
      <c r="F424">
        <v>8021</v>
      </c>
      <c r="G424">
        <v>0</v>
      </c>
      <c r="H424">
        <v>0</v>
      </c>
      <c r="I424">
        <v>0</v>
      </c>
      <c r="J424">
        <v>0</v>
      </c>
    </row>
    <row r="425" spans="1:10">
      <c r="A425">
        <v>30098</v>
      </c>
      <c r="B425" t="s">
        <v>544</v>
      </c>
      <c r="C425">
        <v>2.854E-7</v>
      </c>
      <c r="D425">
        <v>1.6899999999999998E-2</v>
      </c>
      <c r="E425">
        <v>8035</v>
      </c>
      <c r="F425">
        <v>8035</v>
      </c>
      <c r="G425">
        <v>0</v>
      </c>
      <c r="H425">
        <v>0</v>
      </c>
      <c r="I425">
        <v>0</v>
      </c>
      <c r="J425">
        <v>0</v>
      </c>
    </row>
    <row r="426" spans="1:10">
      <c r="A426">
        <v>30098</v>
      </c>
      <c r="B426" t="s">
        <v>545</v>
      </c>
      <c r="C426">
        <v>2.086E-7</v>
      </c>
      <c r="D426">
        <v>1.6899999999999998E-2</v>
      </c>
      <c r="E426">
        <v>18140</v>
      </c>
      <c r="F426">
        <v>18140</v>
      </c>
      <c r="G426">
        <v>0</v>
      </c>
      <c r="H426">
        <v>0</v>
      </c>
      <c r="I426">
        <v>0</v>
      </c>
      <c r="J426">
        <v>0</v>
      </c>
    </row>
    <row r="427" spans="1:10">
      <c r="A427">
        <v>30098</v>
      </c>
      <c r="B427" t="s">
        <v>546</v>
      </c>
      <c r="C427">
        <v>-9.5739999999999996E-8</v>
      </c>
      <c r="D427">
        <v>1.991E-7</v>
      </c>
      <c r="E427">
        <v>-4.1790000000000004E-3</v>
      </c>
      <c r="F427">
        <v>4.1790000000000004E-3</v>
      </c>
      <c r="G427">
        <v>0</v>
      </c>
      <c r="H427">
        <v>0</v>
      </c>
      <c r="I427">
        <v>0</v>
      </c>
      <c r="J427">
        <v>0</v>
      </c>
    </row>
    <row r="428" spans="1:10">
      <c r="A428">
        <v>30098</v>
      </c>
      <c r="B428" t="s">
        <v>547</v>
      </c>
      <c r="C428">
        <v>3.201E-8</v>
      </c>
      <c r="D428">
        <v>-6.644999999999999E-8</v>
      </c>
      <c r="E428">
        <v>1.3960000000000001E-3</v>
      </c>
      <c r="F428">
        <v>1.3960000000000001E-3</v>
      </c>
      <c r="G428">
        <v>0</v>
      </c>
      <c r="H428">
        <v>0</v>
      </c>
      <c r="I428">
        <v>0</v>
      </c>
      <c r="J428">
        <v>0</v>
      </c>
    </row>
    <row r="429" spans="1:10">
      <c r="A429">
        <v>30098</v>
      </c>
      <c r="B429" t="s">
        <v>548</v>
      </c>
      <c r="C429">
        <v>2.086E-7</v>
      </c>
      <c r="D429">
        <v>1.6899999999999998E-2</v>
      </c>
      <c r="E429">
        <v>18140</v>
      </c>
      <c r="F429">
        <v>18140</v>
      </c>
      <c r="G429">
        <v>0</v>
      </c>
      <c r="H429">
        <v>0</v>
      </c>
      <c r="I429">
        <v>0</v>
      </c>
      <c r="J429">
        <v>0</v>
      </c>
    </row>
    <row r="430" spans="1:10">
      <c r="A430">
        <v>30098</v>
      </c>
      <c r="B430" t="s">
        <v>549</v>
      </c>
      <c r="C430">
        <v>-9.5739999999999996E-8</v>
      </c>
      <c r="D430">
        <v>1.991E-7</v>
      </c>
      <c r="E430">
        <v>-4.1790000000000004E-3</v>
      </c>
      <c r="F430">
        <v>4.1790000000000004E-3</v>
      </c>
      <c r="G430">
        <v>0</v>
      </c>
      <c r="H430">
        <v>0</v>
      </c>
      <c r="I430">
        <v>0</v>
      </c>
      <c r="J430">
        <v>0</v>
      </c>
    </row>
    <row r="431" spans="1:10">
      <c r="A431">
        <v>30098</v>
      </c>
      <c r="B431" t="s">
        <v>550</v>
      </c>
      <c r="C431">
        <v>3.201E-8</v>
      </c>
      <c r="D431">
        <v>-6.644999999999999E-8</v>
      </c>
      <c r="E431">
        <v>1.3960000000000001E-3</v>
      </c>
      <c r="F431">
        <v>1.3960000000000001E-3</v>
      </c>
      <c r="G431">
        <v>0</v>
      </c>
      <c r="H431">
        <v>0</v>
      </c>
      <c r="I431">
        <v>0</v>
      </c>
      <c r="J431">
        <v>0</v>
      </c>
    </row>
    <row r="432" spans="1:10">
      <c r="A432">
        <v>30098</v>
      </c>
      <c r="B432" t="s">
        <v>551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30098</v>
      </c>
      <c r="B433" t="s">
        <v>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30098</v>
      </c>
      <c r="B434" t="s">
        <v>553</v>
      </c>
      <c r="C434">
        <v>-6.0710000000000006E-8</v>
      </c>
      <c r="D434">
        <v>2.998E-2</v>
      </c>
      <c r="E434">
        <v>-705.6</v>
      </c>
      <c r="F434">
        <v>705.6</v>
      </c>
      <c r="G434">
        <v>0</v>
      </c>
      <c r="H434">
        <v>0</v>
      </c>
      <c r="I434">
        <v>0</v>
      </c>
      <c r="J434">
        <v>0</v>
      </c>
    </row>
    <row r="435" spans="1:10">
      <c r="A435">
        <v>30098</v>
      </c>
      <c r="B435" t="s">
        <v>554</v>
      </c>
      <c r="C435">
        <v>-7.593999999999999E-8</v>
      </c>
      <c r="D435">
        <v>2.998E-2</v>
      </c>
      <c r="E435">
        <v>-747.1</v>
      </c>
      <c r="F435">
        <v>747.1</v>
      </c>
      <c r="G435">
        <v>0</v>
      </c>
      <c r="H435">
        <v>0</v>
      </c>
      <c r="I435">
        <v>0</v>
      </c>
      <c r="J435">
        <v>0</v>
      </c>
    </row>
    <row r="436" spans="1:10">
      <c r="A436">
        <v>30098</v>
      </c>
      <c r="B436" t="s">
        <v>555</v>
      </c>
      <c r="C436">
        <v>-7.593999999999999E-8</v>
      </c>
      <c r="D436">
        <v>2.998E-2</v>
      </c>
      <c r="E436">
        <v>-747.1</v>
      </c>
      <c r="F436">
        <v>747.1</v>
      </c>
      <c r="G436">
        <v>0</v>
      </c>
      <c r="H436">
        <v>0</v>
      </c>
      <c r="I436">
        <v>0</v>
      </c>
      <c r="J436">
        <v>0</v>
      </c>
    </row>
    <row r="437" spans="1:10">
      <c r="A437">
        <v>30098</v>
      </c>
      <c r="B437" t="s">
        <v>556</v>
      </c>
      <c r="C437">
        <v>1.6320000000000001E-7</v>
      </c>
      <c r="D437">
        <v>2.998E-2</v>
      </c>
      <c r="E437">
        <v>-3394</v>
      </c>
      <c r="F437">
        <v>3394</v>
      </c>
      <c r="G437">
        <v>0</v>
      </c>
      <c r="H437">
        <v>0</v>
      </c>
      <c r="I437">
        <v>0</v>
      </c>
      <c r="J437">
        <v>0</v>
      </c>
    </row>
    <row r="438" spans="1:10">
      <c r="A438">
        <v>30098</v>
      </c>
      <c r="B438" t="s">
        <v>557</v>
      </c>
      <c r="C438">
        <v>2.1589999999999999E-7</v>
      </c>
      <c r="D438">
        <v>1.6899999999999998E-2</v>
      </c>
      <c r="E438">
        <v>-89.87</v>
      </c>
      <c r="F438">
        <v>89.87</v>
      </c>
      <c r="G438">
        <v>0</v>
      </c>
      <c r="H438">
        <v>0</v>
      </c>
      <c r="I438">
        <v>0</v>
      </c>
      <c r="J438">
        <v>0</v>
      </c>
    </row>
    <row r="439" spans="1:10">
      <c r="A439">
        <v>30098</v>
      </c>
      <c r="B439" t="s">
        <v>558</v>
      </c>
      <c r="C439">
        <v>2.075E-7</v>
      </c>
      <c r="D439">
        <v>1.6899999999999998E-2</v>
      </c>
      <c r="E439">
        <v>-41.54</v>
      </c>
      <c r="F439">
        <v>41.54</v>
      </c>
      <c r="G439">
        <v>0</v>
      </c>
      <c r="H439">
        <v>0</v>
      </c>
      <c r="I439">
        <v>0</v>
      </c>
      <c r="J439">
        <v>0</v>
      </c>
    </row>
    <row r="440" spans="1:10">
      <c r="A440">
        <v>30098</v>
      </c>
      <c r="B440" t="s">
        <v>559</v>
      </c>
      <c r="C440">
        <v>2.075E-7</v>
      </c>
      <c r="D440">
        <v>1.6899999999999998E-2</v>
      </c>
      <c r="E440">
        <v>-41.54</v>
      </c>
      <c r="F440">
        <v>41.54</v>
      </c>
      <c r="G440">
        <v>0</v>
      </c>
      <c r="H440">
        <v>0</v>
      </c>
      <c r="I440">
        <v>0</v>
      </c>
      <c r="J440">
        <v>0</v>
      </c>
    </row>
    <row r="441" spans="1:10">
      <c r="A441">
        <v>30098</v>
      </c>
      <c r="B441" t="s">
        <v>560</v>
      </c>
      <c r="C441">
        <v>3.3949999999999999E-7</v>
      </c>
      <c r="D441">
        <v>1.6899999999999998E-2</v>
      </c>
      <c r="E441">
        <v>3255</v>
      </c>
      <c r="F441">
        <v>3255</v>
      </c>
      <c r="G441">
        <v>0</v>
      </c>
      <c r="H441">
        <v>0</v>
      </c>
      <c r="I441">
        <v>0</v>
      </c>
      <c r="J441">
        <v>0</v>
      </c>
    </row>
    <row r="442" spans="1:10">
      <c r="A442">
        <v>30098</v>
      </c>
      <c r="B442" t="s">
        <v>561</v>
      </c>
      <c r="C442">
        <v>3.0540000000000002E-7</v>
      </c>
      <c r="D442">
        <v>1.6899999999999998E-2</v>
      </c>
      <c r="E442">
        <v>-199.1</v>
      </c>
      <c r="F442">
        <v>199.1</v>
      </c>
      <c r="G442">
        <v>0</v>
      </c>
      <c r="H442">
        <v>0</v>
      </c>
      <c r="I442">
        <v>0</v>
      </c>
      <c r="J442">
        <v>0</v>
      </c>
    </row>
    <row r="443" spans="1:10">
      <c r="A443">
        <v>30098</v>
      </c>
      <c r="B443" t="s">
        <v>562</v>
      </c>
      <c r="C443">
        <v>3.0549999999999998E-7</v>
      </c>
      <c r="D443">
        <v>1.6899999999999998E-2</v>
      </c>
      <c r="E443">
        <v>-184.3</v>
      </c>
      <c r="F443">
        <v>184.3</v>
      </c>
      <c r="G443">
        <v>0</v>
      </c>
      <c r="H443">
        <v>0</v>
      </c>
      <c r="I443">
        <v>0</v>
      </c>
      <c r="J443">
        <v>0</v>
      </c>
    </row>
    <row r="444" spans="1:10">
      <c r="A444">
        <v>31307</v>
      </c>
      <c r="B444" t="s">
        <v>458</v>
      </c>
      <c r="C444">
        <v>0</v>
      </c>
      <c r="D444">
        <v>0</v>
      </c>
      <c r="E444">
        <v>16960</v>
      </c>
      <c r="F444">
        <v>16960</v>
      </c>
      <c r="G444">
        <v>0</v>
      </c>
      <c r="H444">
        <v>0</v>
      </c>
      <c r="I444">
        <v>0</v>
      </c>
      <c r="J444">
        <v>0</v>
      </c>
    </row>
    <row r="445" spans="1:10">
      <c r="A445">
        <v>31307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31307</v>
      </c>
      <c r="B446" t="s">
        <v>460</v>
      </c>
      <c r="C446">
        <v>0</v>
      </c>
      <c r="D446">
        <v>0</v>
      </c>
      <c r="E446">
        <v>4974</v>
      </c>
      <c r="F446">
        <v>4974</v>
      </c>
      <c r="G446">
        <v>0</v>
      </c>
      <c r="H446">
        <v>0</v>
      </c>
      <c r="I446">
        <v>0</v>
      </c>
      <c r="J446">
        <v>0</v>
      </c>
    </row>
    <row r="447" spans="1:10">
      <c r="A447">
        <v>31307</v>
      </c>
      <c r="B447" t="s">
        <v>461</v>
      </c>
      <c r="C447">
        <v>0</v>
      </c>
      <c r="D447">
        <v>0</v>
      </c>
      <c r="E447">
        <v>2655</v>
      </c>
      <c r="F447">
        <v>2655</v>
      </c>
      <c r="G447">
        <v>0</v>
      </c>
      <c r="H447">
        <v>0</v>
      </c>
      <c r="I447">
        <v>0</v>
      </c>
      <c r="J447">
        <v>0</v>
      </c>
    </row>
    <row r="448" spans="1:10">
      <c r="A448">
        <v>31307</v>
      </c>
      <c r="B448" t="s">
        <v>462</v>
      </c>
      <c r="C448">
        <v>0</v>
      </c>
      <c r="D448">
        <v>0</v>
      </c>
      <c r="E448">
        <v>1800</v>
      </c>
      <c r="F448">
        <v>1800</v>
      </c>
      <c r="G448">
        <v>0</v>
      </c>
      <c r="H448">
        <v>0</v>
      </c>
      <c r="I448">
        <v>0</v>
      </c>
      <c r="J448">
        <v>0</v>
      </c>
    </row>
    <row r="449" spans="1:10">
      <c r="A449">
        <v>31307</v>
      </c>
      <c r="B449" t="s">
        <v>463</v>
      </c>
      <c r="C449">
        <v>0</v>
      </c>
      <c r="D449">
        <v>0</v>
      </c>
      <c r="E449">
        <v>633</v>
      </c>
      <c r="F449">
        <v>633</v>
      </c>
      <c r="G449">
        <v>0</v>
      </c>
      <c r="H449">
        <v>0</v>
      </c>
      <c r="I449">
        <v>0</v>
      </c>
      <c r="J449">
        <v>0</v>
      </c>
    </row>
    <row r="450" spans="1:10">
      <c r="A450">
        <v>31307</v>
      </c>
      <c r="B450" t="s">
        <v>464</v>
      </c>
      <c r="C450">
        <v>0</v>
      </c>
      <c r="D450">
        <v>0</v>
      </c>
      <c r="E450">
        <v>876.3</v>
      </c>
      <c r="F450">
        <v>876.3</v>
      </c>
      <c r="G450">
        <v>0</v>
      </c>
      <c r="H450">
        <v>0</v>
      </c>
      <c r="I450">
        <v>0</v>
      </c>
      <c r="J450">
        <v>0</v>
      </c>
    </row>
    <row r="451" spans="1:10">
      <c r="A451">
        <v>31307</v>
      </c>
      <c r="B451" t="s">
        <v>465</v>
      </c>
      <c r="C451">
        <v>0</v>
      </c>
      <c r="D451">
        <v>0</v>
      </c>
      <c r="E451">
        <v>1680</v>
      </c>
      <c r="F451">
        <v>1680</v>
      </c>
      <c r="G451">
        <v>0</v>
      </c>
      <c r="H451">
        <v>0</v>
      </c>
      <c r="I451">
        <v>0</v>
      </c>
      <c r="J451">
        <v>0</v>
      </c>
    </row>
    <row r="452" spans="1:10">
      <c r="A452">
        <v>31307</v>
      </c>
      <c r="B452" t="s">
        <v>466</v>
      </c>
      <c r="C452">
        <v>0</v>
      </c>
      <c r="D452">
        <v>0</v>
      </c>
      <c r="E452">
        <v>3901</v>
      </c>
      <c r="F452">
        <v>3901</v>
      </c>
      <c r="G452">
        <v>0</v>
      </c>
      <c r="H452">
        <v>0</v>
      </c>
      <c r="I452">
        <v>0</v>
      </c>
      <c r="J452">
        <v>0</v>
      </c>
    </row>
    <row r="453" spans="1:10">
      <c r="A453">
        <v>31307</v>
      </c>
      <c r="B453" t="s">
        <v>467</v>
      </c>
      <c r="C453">
        <v>0</v>
      </c>
      <c r="D453">
        <v>0</v>
      </c>
      <c r="E453">
        <v>798.2</v>
      </c>
      <c r="F453">
        <v>798.2</v>
      </c>
      <c r="G453">
        <v>0</v>
      </c>
      <c r="H453">
        <v>0</v>
      </c>
      <c r="I453">
        <v>0</v>
      </c>
      <c r="J453">
        <v>0</v>
      </c>
    </row>
    <row r="454" spans="1:10">
      <c r="A454">
        <v>31307</v>
      </c>
      <c r="B454" t="s">
        <v>468</v>
      </c>
      <c r="C454">
        <v>0</v>
      </c>
      <c r="D454">
        <v>0</v>
      </c>
      <c r="E454">
        <v>5977</v>
      </c>
      <c r="F454">
        <v>5977</v>
      </c>
      <c r="G454">
        <v>0</v>
      </c>
      <c r="H454">
        <v>0</v>
      </c>
      <c r="I454">
        <v>0</v>
      </c>
      <c r="J454">
        <v>0</v>
      </c>
    </row>
    <row r="455" spans="1:10">
      <c r="A455">
        <v>31307</v>
      </c>
      <c r="B455" t="s">
        <v>469</v>
      </c>
      <c r="C455">
        <v>0</v>
      </c>
      <c r="D455">
        <v>0</v>
      </c>
      <c r="E455">
        <v>4746</v>
      </c>
      <c r="F455">
        <v>4746</v>
      </c>
      <c r="G455">
        <v>0</v>
      </c>
      <c r="H455">
        <v>0</v>
      </c>
      <c r="I455">
        <v>0</v>
      </c>
      <c r="J455">
        <v>0</v>
      </c>
    </row>
    <row r="456" spans="1:10">
      <c r="A456">
        <v>31307</v>
      </c>
      <c r="B456" t="s">
        <v>470</v>
      </c>
      <c r="C456">
        <v>0</v>
      </c>
      <c r="D456">
        <v>0</v>
      </c>
      <c r="E456">
        <v>509.9</v>
      </c>
      <c r="F456">
        <v>509.9</v>
      </c>
      <c r="G456">
        <v>0</v>
      </c>
      <c r="H456">
        <v>0</v>
      </c>
      <c r="I456">
        <v>0</v>
      </c>
      <c r="J456">
        <v>0</v>
      </c>
    </row>
    <row r="457" spans="1:10">
      <c r="A457">
        <v>31307</v>
      </c>
      <c r="B457" t="s">
        <v>471</v>
      </c>
      <c r="C457">
        <v>0</v>
      </c>
      <c r="D457">
        <v>0</v>
      </c>
      <c r="E457">
        <v>1134</v>
      </c>
      <c r="F457">
        <v>1134</v>
      </c>
      <c r="G457">
        <v>0</v>
      </c>
      <c r="H457">
        <v>0</v>
      </c>
      <c r="I457">
        <v>0</v>
      </c>
      <c r="J457">
        <v>0</v>
      </c>
    </row>
    <row r="458" spans="1:10">
      <c r="A458">
        <v>31307</v>
      </c>
      <c r="B458" t="s">
        <v>472</v>
      </c>
      <c r="C458">
        <v>0</v>
      </c>
      <c r="D458">
        <v>0</v>
      </c>
      <c r="E458">
        <v>4.4450000000000003</v>
      </c>
      <c r="F458">
        <v>4.4450000000000003</v>
      </c>
      <c r="G458">
        <v>0</v>
      </c>
      <c r="H458">
        <v>0</v>
      </c>
      <c r="I458">
        <v>0</v>
      </c>
      <c r="J458">
        <v>0</v>
      </c>
    </row>
    <row r="459" spans="1:10">
      <c r="A459">
        <v>31307</v>
      </c>
      <c r="B459" t="s">
        <v>473</v>
      </c>
      <c r="C459">
        <v>0</v>
      </c>
      <c r="D459">
        <v>0</v>
      </c>
      <c r="E459">
        <v>2.972</v>
      </c>
      <c r="F459">
        <v>2.972</v>
      </c>
      <c r="G459">
        <v>0</v>
      </c>
      <c r="H459">
        <v>0</v>
      </c>
      <c r="I459">
        <v>0</v>
      </c>
      <c r="J459">
        <v>0</v>
      </c>
    </row>
    <row r="460" spans="1:10">
      <c r="A460">
        <v>31307</v>
      </c>
      <c r="B460" t="s">
        <v>474</v>
      </c>
      <c r="C460">
        <v>0</v>
      </c>
      <c r="D460">
        <v>0</v>
      </c>
      <c r="E460">
        <v>81.400000000000006</v>
      </c>
      <c r="F460">
        <v>81.400000000000006</v>
      </c>
      <c r="G460">
        <v>0</v>
      </c>
      <c r="H460">
        <v>0</v>
      </c>
      <c r="I460">
        <v>0</v>
      </c>
      <c r="J460">
        <v>0</v>
      </c>
    </row>
    <row r="461" spans="1:10">
      <c r="A461">
        <v>31307</v>
      </c>
      <c r="B461" t="s">
        <v>475</v>
      </c>
      <c r="C461">
        <v>0</v>
      </c>
      <c r="D461">
        <v>0</v>
      </c>
      <c r="E461">
        <v>54.48</v>
      </c>
      <c r="F461">
        <v>54.48</v>
      </c>
      <c r="G461">
        <v>0</v>
      </c>
      <c r="H461">
        <v>0</v>
      </c>
      <c r="I461">
        <v>0</v>
      </c>
      <c r="J461">
        <v>0</v>
      </c>
    </row>
    <row r="462" spans="1:10">
      <c r="A462">
        <v>31307</v>
      </c>
      <c r="B462" t="s">
        <v>476</v>
      </c>
      <c r="C462">
        <v>0</v>
      </c>
      <c r="D462">
        <v>0</v>
      </c>
      <c r="E462">
        <v>-21.41</v>
      </c>
      <c r="F462">
        <v>21.41</v>
      </c>
      <c r="G462">
        <v>0</v>
      </c>
      <c r="H462">
        <v>0</v>
      </c>
      <c r="I462">
        <v>0</v>
      </c>
      <c r="J462">
        <v>0</v>
      </c>
    </row>
    <row r="463" spans="1:10">
      <c r="A463">
        <v>31307</v>
      </c>
      <c r="B463" t="s">
        <v>477</v>
      </c>
      <c r="C463">
        <v>0</v>
      </c>
      <c r="D463">
        <v>0</v>
      </c>
      <c r="E463">
        <v>-14.37</v>
      </c>
      <c r="F463">
        <v>14.37</v>
      </c>
      <c r="G463">
        <v>0</v>
      </c>
      <c r="H463">
        <v>0</v>
      </c>
      <c r="I463">
        <v>0</v>
      </c>
      <c r="J463">
        <v>0</v>
      </c>
    </row>
    <row r="464" spans="1:10">
      <c r="A464">
        <v>31307</v>
      </c>
      <c r="B464" t="s">
        <v>478</v>
      </c>
      <c r="C464">
        <v>0</v>
      </c>
      <c r="D464">
        <v>0</v>
      </c>
      <c r="E464">
        <v>-2448</v>
      </c>
      <c r="F464">
        <v>2448</v>
      </c>
      <c r="G464">
        <v>0</v>
      </c>
      <c r="H464">
        <v>0</v>
      </c>
      <c r="I464">
        <v>0</v>
      </c>
      <c r="J464">
        <v>0</v>
      </c>
    </row>
    <row r="465" spans="1:10">
      <c r="A465">
        <v>31307</v>
      </c>
      <c r="B465" t="s">
        <v>479</v>
      </c>
      <c r="C465">
        <v>0</v>
      </c>
      <c r="D465">
        <v>0</v>
      </c>
      <c r="E465">
        <v>2448</v>
      </c>
      <c r="F465">
        <v>2448</v>
      </c>
      <c r="G465">
        <v>0</v>
      </c>
      <c r="H465">
        <v>0</v>
      </c>
      <c r="I465">
        <v>0</v>
      </c>
      <c r="J465">
        <v>0</v>
      </c>
    </row>
    <row r="466" spans="1:10">
      <c r="A466">
        <v>31307</v>
      </c>
      <c r="B466" t="s">
        <v>480</v>
      </c>
      <c r="C466">
        <v>0</v>
      </c>
      <c r="D466">
        <v>0</v>
      </c>
      <c r="E466">
        <v>-1637</v>
      </c>
      <c r="F466">
        <v>1637</v>
      </c>
      <c r="G466">
        <v>0</v>
      </c>
      <c r="H466">
        <v>0</v>
      </c>
      <c r="I466">
        <v>0</v>
      </c>
      <c r="J466">
        <v>0</v>
      </c>
    </row>
    <row r="467" spans="1:10">
      <c r="A467">
        <v>31307</v>
      </c>
      <c r="B467" t="s">
        <v>481</v>
      </c>
      <c r="C467">
        <v>0</v>
      </c>
      <c r="D467">
        <v>0</v>
      </c>
      <c r="E467">
        <v>1637</v>
      </c>
      <c r="F467">
        <v>1637</v>
      </c>
      <c r="G467">
        <v>0</v>
      </c>
      <c r="H467">
        <v>0</v>
      </c>
      <c r="I467">
        <v>0</v>
      </c>
      <c r="J467">
        <v>0</v>
      </c>
    </row>
    <row r="468" spans="1:10">
      <c r="A468">
        <v>31307</v>
      </c>
      <c r="B468" t="s">
        <v>482</v>
      </c>
      <c r="C468">
        <v>0</v>
      </c>
      <c r="D468">
        <v>0</v>
      </c>
      <c r="E468">
        <v>-121.2</v>
      </c>
      <c r="F468">
        <v>121.2</v>
      </c>
      <c r="G468">
        <v>0</v>
      </c>
      <c r="H468">
        <v>0</v>
      </c>
      <c r="I468">
        <v>0</v>
      </c>
      <c r="J468">
        <v>0</v>
      </c>
    </row>
    <row r="469" spans="1:10">
      <c r="A469">
        <v>31307</v>
      </c>
      <c r="B469" t="s">
        <v>483</v>
      </c>
      <c r="C469">
        <v>0</v>
      </c>
      <c r="D469">
        <v>0</v>
      </c>
      <c r="E469">
        <v>121.2</v>
      </c>
      <c r="F469">
        <v>121.2</v>
      </c>
      <c r="G469">
        <v>0</v>
      </c>
      <c r="H469">
        <v>0</v>
      </c>
      <c r="I469">
        <v>0</v>
      </c>
      <c r="J469">
        <v>0</v>
      </c>
    </row>
    <row r="470" spans="1:10">
      <c r="A470">
        <v>31307</v>
      </c>
      <c r="B470" t="s">
        <v>484</v>
      </c>
      <c r="C470">
        <v>0</v>
      </c>
      <c r="D470">
        <v>0</v>
      </c>
      <c r="E470">
        <v>-81.010000000000005</v>
      </c>
      <c r="F470">
        <v>81.010000000000005</v>
      </c>
      <c r="G470">
        <v>0</v>
      </c>
      <c r="H470">
        <v>0</v>
      </c>
      <c r="I470">
        <v>0</v>
      </c>
      <c r="J470">
        <v>0</v>
      </c>
    </row>
    <row r="471" spans="1:10">
      <c r="A471">
        <v>31307</v>
      </c>
      <c r="B471" t="s">
        <v>485</v>
      </c>
      <c r="C471">
        <v>0</v>
      </c>
      <c r="D471">
        <v>0</v>
      </c>
      <c r="E471">
        <v>81.010000000000005</v>
      </c>
      <c r="F471">
        <v>81.010000000000005</v>
      </c>
      <c r="G471">
        <v>0</v>
      </c>
      <c r="H471">
        <v>0</v>
      </c>
      <c r="I471">
        <v>0</v>
      </c>
      <c r="J471">
        <v>0</v>
      </c>
    </row>
    <row r="472" spans="1:10">
      <c r="A472">
        <v>31307</v>
      </c>
      <c r="B472" t="s">
        <v>486</v>
      </c>
      <c r="C472">
        <v>0</v>
      </c>
      <c r="D472">
        <v>0</v>
      </c>
      <c r="E472">
        <v>-1085</v>
      </c>
      <c r="F472">
        <v>1085</v>
      </c>
      <c r="G472">
        <v>0</v>
      </c>
      <c r="H472">
        <v>0</v>
      </c>
      <c r="I472">
        <v>0</v>
      </c>
      <c r="J472">
        <v>0</v>
      </c>
    </row>
    <row r="473" spans="1:10">
      <c r="A473">
        <v>31307</v>
      </c>
      <c r="B473" t="s">
        <v>487</v>
      </c>
      <c r="C473">
        <v>0</v>
      </c>
      <c r="D473">
        <v>0</v>
      </c>
      <c r="E473">
        <v>-726.3</v>
      </c>
      <c r="F473">
        <v>726.3</v>
      </c>
      <c r="G473">
        <v>0</v>
      </c>
      <c r="H473">
        <v>0</v>
      </c>
      <c r="I473">
        <v>0</v>
      </c>
      <c r="J473">
        <v>0</v>
      </c>
    </row>
    <row r="474" spans="1:10">
      <c r="A474">
        <v>31307</v>
      </c>
      <c r="B474" t="s">
        <v>488</v>
      </c>
      <c r="C474">
        <v>0</v>
      </c>
      <c r="D474">
        <v>0</v>
      </c>
      <c r="E474">
        <v>2.5270000000000001</v>
      </c>
      <c r="F474">
        <v>2.5270000000000001</v>
      </c>
      <c r="G474">
        <v>0</v>
      </c>
      <c r="H474">
        <v>0</v>
      </c>
      <c r="I474">
        <v>0</v>
      </c>
      <c r="J474">
        <v>0</v>
      </c>
    </row>
    <row r="475" spans="1:10">
      <c r="A475">
        <v>31307</v>
      </c>
      <c r="B475" t="s">
        <v>489</v>
      </c>
      <c r="C475">
        <v>0</v>
      </c>
      <c r="D475">
        <v>0</v>
      </c>
      <c r="E475">
        <v>1.6160000000000001</v>
      </c>
      <c r="F475">
        <v>1.6160000000000001</v>
      </c>
      <c r="G475">
        <v>0</v>
      </c>
      <c r="H475">
        <v>0</v>
      </c>
      <c r="I475">
        <v>0</v>
      </c>
      <c r="J475">
        <v>0</v>
      </c>
    </row>
    <row r="476" spans="1:10">
      <c r="A476">
        <v>31307</v>
      </c>
      <c r="B476" t="s">
        <v>490</v>
      </c>
      <c r="C476">
        <v>0</v>
      </c>
      <c r="D476">
        <v>0</v>
      </c>
      <c r="E476">
        <v>-84.59</v>
      </c>
      <c r="F476">
        <v>84.59</v>
      </c>
      <c r="G476">
        <v>0</v>
      </c>
      <c r="H476">
        <v>0</v>
      </c>
      <c r="I476">
        <v>0</v>
      </c>
      <c r="J476">
        <v>0</v>
      </c>
    </row>
    <row r="477" spans="1:10">
      <c r="A477">
        <v>31307</v>
      </c>
      <c r="B477" t="s">
        <v>491</v>
      </c>
      <c r="C477">
        <v>0</v>
      </c>
      <c r="D477">
        <v>0</v>
      </c>
      <c r="E477">
        <v>-54.09</v>
      </c>
      <c r="F477">
        <v>54.09</v>
      </c>
      <c r="G477">
        <v>0</v>
      </c>
      <c r="H477">
        <v>0</v>
      </c>
      <c r="I477">
        <v>0</v>
      </c>
      <c r="J477">
        <v>0</v>
      </c>
    </row>
    <row r="478" spans="1:10">
      <c r="A478">
        <v>31307</v>
      </c>
      <c r="B478" t="s">
        <v>492</v>
      </c>
      <c r="C478">
        <v>0</v>
      </c>
      <c r="D478">
        <v>0</v>
      </c>
      <c r="E478">
        <v>1.3480000000000001E-2</v>
      </c>
      <c r="F478">
        <v>1.3480000000000001E-2</v>
      </c>
      <c r="G478">
        <v>0</v>
      </c>
      <c r="H478">
        <v>0</v>
      </c>
      <c r="I478">
        <v>0</v>
      </c>
      <c r="J478">
        <v>0</v>
      </c>
    </row>
    <row r="479" spans="1:10">
      <c r="A479">
        <v>31307</v>
      </c>
      <c r="B479" t="s">
        <v>493</v>
      </c>
      <c r="C479">
        <v>0</v>
      </c>
      <c r="D479">
        <v>0</v>
      </c>
      <c r="E479">
        <v>-1.4789999999999999E-2</v>
      </c>
      <c r="F479">
        <v>1.4789999999999999E-2</v>
      </c>
      <c r="G479">
        <v>0</v>
      </c>
      <c r="H479">
        <v>0</v>
      </c>
      <c r="I479">
        <v>0</v>
      </c>
      <c r="J479">
        <v>0</v>
      </c>
    </row>
    <row r="480" spans="1:10">
      <c r="A480">
        <v>31307</v>
      </c>
      <c r="B480" t="s">
        <v>494</v>
      </c>
      <c r="C480">
        <v>0</v>
      </c>
      <c r="D480">
        <v>0</v>
      </c>
      <c r="E480">
        <v>-6.6619999999999999E-2</v>
      </c>
      <c r="F480">
        <v>6.6619999999999999E-2</v>
      </c>
      <c r="G480">
        <v>0</v>
      </c>
      <c r="H480">
        <v>0</v>
      </c>
      <c r="I480">
        <v>0</v>
      </c>
      <c r="J480">
        <v>0</v>
      </c>
    </row>
    <row r="481" spans="1:10">
      <c r="A481">
        <v>31307</v>
      </c>
      <c r="B481" t="s">
        <v>495</v>
      </c>
      <c r="C481">
        <v>0</v>
      </c>
      <c r="D481">
        <v>0</v>
      </c>
      <c r="E481">
        <v>2.665E-2</v>
      </c>
      <c r="F481">
        <v>2.665E-2</v>
      </c>
      <c r="G481">
        <v>0</v>
      </c>
      <c r="H481">
        <v>0</v>
      </c>
      <c r="I481">
        <v>0</v>
      </c>
      <c r="J481">
        <v>0</v>
      </c>
    </row>
    <row r="482" spans="1:10">
      <c r="A482">
        <v>31307</v>
      </c>
      <c r="B482" t="s">
        <v>496</v>
      </c>
      <c r="C482">
        <v>0</v>
      </c>
      <c r="D482">
        <v>0</v>
      </c>
      <c r="E482">
        <v>2.3519999999999999E-2</v>
      </c>
      <c r="F482">
        <v>2.3519999999999999E-2</v>
      </c>
      <c r="G482">
        <v>0</v>
      </c>
      <c r="H482">
        <v>0</v>
      </c>
      <c r="I482">
        <v>0</v>
      </c>
      <c r="J482">
        <v>0</v>
      </c>
    </row>
    <row r="483" spans="1:10">
      <c r="A483">
        <v>31307</v>
      </c>
      <c r="B483" t="s">
        <v>497</v>
      </c>
      <c r="C483">
        <v>0</v>
      </c>
      <c r="D483">
        <v>0</v>
      </c>
      <c r="E483">
        <v>7.7459999999999994E-3</v>
      </c>
      <c r="F483">
        <v>7.7459999999999994E-3</v>
      </c>
      <c r="G483">
        <v>0</v>
      </c>
      <c r="H483">
        <v>0</v>
      </c>
      <c r="I483">
        <v>0</v>
      </c>
      <c r="J483">
        <v>0</v>
      </c>
    </row>
    <row r="484" spans="1:10">
      <c r="A484">
        <v>31307</v>
      </c>
      <c r="B484" t="s">
        <v>498</v>
      </c>
      <c r="C484">
        <v>0</v>
      </c>
      <c r="D484">
        <v>0</v>
      </c>
      <c r="E484">
        <v>4.4240000000000002E-4</v>
      </c>
      <c r="F484">
        <v>4.4240000000000002E-4</v>
      </c>
      <c r="G484">
        <v>0</v>
      </c>
      <c r="H484">
        <v>0</v>
      </c>
      <c r="I484">
        <v>0</v>
      </c>
      <c r="J484">
        <v>0</v>
      </c>
    </row>
    <row r="485" spans="1:10">
      <c r="A485">
        <v>31307</v>
      </c>
      <c r="B485" t="s">
        <v>499</v>
      </c>
      <c r="C485">
        <v>0</v>
      </c>
      <c r="D485">
        <v>0</v>
      </c>
      <c r="E485">
        <v>-3.4609999999999999</v>
      </c>
      <c r="F485">
        <v>3.4609999999999999</v>
      </c>
      <c r="G485">
        <v>0</v>
      </c>
      <c r="H485">
        <v>0</v>
      </c>
      <c r="I485">
        <v>0</v>
      </c>
      <c r="J485">
        <v>0</v>
      </c>
    </row>
    <row r="486" spans="1:10">
      <c r="A486">
        <v>31307</v>
      </c>
      <c r="B486" t="s">
        <v>500</v>
      </c>
      <c r="C486">
        <v>0</v>
      </c>
      <c r="D486">
        <v>0</v>
      </c>
      <c r="E486">
        <v>-6.1549999999999999E-3</v>
      </c>
      <c r="F486">
        <v>6.1549999999999999E-3</v>
      </c>
      <c r="G486">
        <v>0</v>
      </c>
      <c r="H486">
        <v>0</v>
      </c>
      <c r="I486">
        <v>0</v>
      </c>
      <c r="J486">
        <v>0</v>
      </c>
    </row>
    <row r="487" spans="1:10">
      <c r="A487">
        <v>31307</v>
      </c>
      <c r="B487" t="s">
        <v>501</v>
      </c>
      <c r="C487">
        <v>0</v>
      </c>
      <c r="D487">
        <v>0</v>
      </c>
      <c r="E487">
        <v>4.3319999999999997E-2</v>
      </c>
      <c r="F487">
        <v>4.3319999999999997E-2</v>
      </c>
      <c r="G487">
        <v>0</v>
      </c>
      <c r="H487">
        <v>0</v>
      </c>
      <c r="I487">
        <v>0</v>
      </c>
      <c r="J487">
        <v>0</v>
      </c>
    </row>
    <row r="488" spans="1:10">
      <c r="A488">
        <v>31307</v>
      </c>
      <c r="B488" t="s">
        <v>502</v>
      </c>
      <c r="C488">
        <v>0</v>
      </c>
      <c r="D488">
        <v>0</v>
      </c>
      <c r="E488">
        <v>6.6950000000000004E-3</v>
      </c>
      <c r="F488">
        <v>6.6950000000000004E-3</v>
      </c>
      <c r="G488">
        <v>0</v>
      </c>
      <c r="H488">
        <v>0</v>
      </c>
      <c r="I488">
        <v>0</v>
      </c>
      <c r="J488">
        <v>0</v>
      </c>
    </row>
    <row r="489" spans="1:10">
      <c r="A489">
        <v>31307</v>
      </c>
      <c r="B489" t="s">
        <v>503</v>
      </c>
      <c r="C489">
        <v>0</v>
      </c>
      <c r="D489">
        <v>0</v>
      </c>
      <c r="E489">
        <v>2356</v>
      </c>
      <c r="F489">
        <v>2356</v>
      </c>
      <c r="G489">
        <v>0</v>
      </c>
      <c r="H489">
        <v>0</v>
      </c>
      <c r="I489">
        <v>0</v>
      </c>
      <c r="J489">
        <v>0</v>
      </c>
    </row>
    <row r="490" spans="1:10">
      <c r="A490">
        <v>31307</v>
      </c>
      <c r="B490" t="s">
        <v>504</v>
      </c>
      <c r="C490">
        <v>0</v>
      </c>
      <c r="D490">
        <v>0</v>
      </c>
      <c r="E490">
        <v>1096</v>
      </c>
      <c r="F490">
        <v>1096</v>
      </c>
      <c r="G490">
        <v>0</v>
      </c>
      <c r="H490">
        <v>0</v>
      </c>
      <c r="I490">
        <v>0</v>
      </c>
      <c r="J490">
        <v>0</v>
      </c>
    </row>
    <row r="491" spans="1:10">
      <c r="A491">
        <v>31307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31307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31307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31307</v>
      </c>
      <c r="B494" t="s">
        <v>508</v>
      </c>
      <c r="C494">
        <v>0</v>
      </c>
      <c r="D494">
        <v>0</v>
      </c>
      <c r="E494">
        <v>-705.6</v>
      </c>
      <c r="F494">
        <v>705.6</v>
      </c>
      <c r="G494">
        <v>0</v>
      </c>
      <c r="H494">
        <v>0</v>
      </c>
      <c r="I494">
        <v>0</v>
      </c>
      <c r="J494">
        <v>0</v>
      </c>
    </row>
    <row r="495" spans="1:10">
      <c r="A495">
        <v>31307</v>
      </c>
      <c r="B495" t="s">
        <v>509</v>
      </c>
      <c r="C495">
        <v>0</v>
      </c>
      <c r="D495">
        <v>0</v>
      </c>
      <c r="E495">
        <v>-41.51</v>
      </c>
      <c r="F495">
        <v>41.51</v>
      </c>
      <c r="G495">
        <v>0</v>
      </c>
      <c r="H495">
        <v>0</v>
      </c>
      <c r="I495">
        <v>0</v>
      </c>
      <c r="J495">
        <v>0</v>
      </c>
    </row>
    <row r="496" spans="1:10">
      <c r="A496">
        <v>31307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31307</v>
      </c>
      <c r="B497" t="s">
        <v>511</v>
      </c>
      <c r="C497">
        <v>0</v>
      </c>
      <c r="D497">
        <v>0</v>
      </c>
      <c r="E497">
        <v>-2647</v>
      </c>
      <c r="F497">
        <v>2647</v>
      </c>
      <c r="G497">
        <v>0</v>
      </c>
      <c r="H497">
        <v>0</v>
      </c>
      <c r="I497">
        <v>0</v>
      </c>
      <c r="J497">
        <v>0</v>
      </c>
    </row>
    <row r="498" spans="1:10">
      <c r="A498">
        <v>31307</v>
      </c>
      <c r="B498" t="s">
        <v>512</v>
      </c>
      <c r="C498">
        <v>0</v>
      </c>
      <c r="D498">
        <v>0</v>
      </c>
      <c r="E498">
        <v>3304</v>
      </c>
      <c r="F498">
        <v>3304</v>
      </c>
      <c r="G498">
        <v>0</v>
      </c>
      <c r="H498">
        <v>0</v>
      </c>
      <c r="I498">
        <v>0</v>
      </c>
      <c r="J498">
        <v>0</v>
      </c>
    </row>
    <row r="499" spans="1:10">
      <c r="A499">
        <v>31307</v>
      </c>
      <c r="B499" t="s">
        <v>513</v>
      </c>
      <c r="C499">
        <v>0</v>
      </c>
      <c r="D499">
        <v>0</v>
      </c>
      <c r="E499">
        <v>48.32</v>
      </c>
      <c r="F499">
        <v>48.32</v>
      </c>
      <c r="G499">
        <v>0</v>
      </c>
      <c r="H499">
        <v>0</v>
      </c>
      <c r="I499">
        <v>0</v>
      </c>
      <c r="J499">
        <v>0</v>
      </c>
    </row>
    <row r="500" spans="1:10">
      <c r="A500">
        <v>31307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31307</v>
      </c>
      <c r="B501" t="s">
        <v>515</v>
      </c>
      <c r="C501">
        <v>0</v>
      </c>
      <c r="D501">
        <v>0</v>
      </c>
      <c r="E501">
        <v>3296</v>
      </c>
      <c r="F501">
        <v>3296</v>
      </c>
      <c r="G501">
        <v>0</v>
      </c>
      <c r="H501">
        <v>0</v>
      </c>
      <c r="I501">
        <v>0</v>
      </c>
      <c r="J501">
        <v>0</v>
      </c>
    </row>
    <row r="502" spans="1:10">
      <c r="A502">
        <v>31307</v>
      </c>
      <c r="B502" t="s">
        <v>516</v>
      </c>
      <c r="C502">
        <v>0</v>
      </c>
      <c r="D502">
        <v>0</v>
      </c>
      <c r="E502">
        <v>-3454</v>
      </c>
      <c r="F502">
        <v>3454</v>
      </c>
      <c r="G502">
        <v>0</v>
      </c>
      <c r="H502">
        <v>0</v>
      </c>
      <c r="I502">
        <v>0</v>
      </c>
      <c r="J502">
        <v>0</v>
      </c>
    </row>
    <row r="503" spans="1:10">
      <c r="A503">
        <v>31307</v>
      </c>
      <c r="B503" t="s">
        <v>517</v>
      </c>
      <c r="C503">
        <v>0</v>
      </c>
      <c r="D503">
        <v>0</v>
      </c>
      <c r="E503">
        <v>14.88</v>
      </c>
      <c r="F503">
        <v>14.88</v>
      </c>
      <c r="G503">
        <v>0</v>
      </c>
      <c r="H503">
        <v>0</v>
      </c>
      <c r="I503">
        <v>0</v>
      </c>
      <c r="J503">
        <v>0</v>
      </c>
    </row>
    <row r="504" spans="1:10">
      <c r="A504">
        <v>31307</v>
      </c>
      <c r="B504" t="s">
        <v>518</v>
      </c>
      <c r="C504">
        <v>0</v>
      </c>
      <c r="D504">
        <v>0</v>
      </c>
      <c r="E504">
        <v>7109</v>
      </c>
      <c r="F504">
        <v>7109</v>
      </c>
      <c r="G504">
        <v>0</v>
      </c>
      <c r="H504">
        <v>0</v>
      </c>
      <c r="I504">
        <v>0</v>
      </c>
      <c r="J504">
        <v>0</v>
      </c>
    </row>
    <row r="505" spans="1:10">
      <c r="A505">
        <v>31307</v>
      </c>
      <c r="B505" t="s">
        <v>519</v>
      </c>
      <c r="C505">
        <v>0</v>
      </c>
      <c r="D505">
        <v>0</v>
      </c>
      <c r="E505">
        <v>13.97</v>
      </c>
      <c r="F505">
        <v>13.97</v>
      </c>
      <c r="G505">
        <v>0</v>
      </c>
      <c r="H505">
        <v>0</v>
      </c>
      <c r="I505">
        <v>0</v>
      </c>
      <c r="J505">
        <v>0</v>
      </c>
    </row>
    <row r="506" spans="1:10">
      <c r="A506">
        <v>31307</v>
      </c>
      <c r="B506" t="s">
        <v>520</v>
      </c>
      <c r="C506">
        <v>0</v>
      </c>
      <c r="D506">
        <v>0</v>
      </c>
      <c r="E506">
        <v>10100</v>
      </c>
      <c r="F506">
        <v>10100</v>
      </c>
      <c r="G506">
        <v>0</v>
      </c>
      <c r="H506">
        <v>0</v>
      </c>
      <c r="I506">
        <v>0</v>
      </c>
      <c r="J506">
        <v>0</v>
      </c>
    </row>
    <row r="507" spans="1:10">
      <c r="A507">
        <v>31307</v>
      </c>
      <c r="B507" t="s">
        <v>521</v>
      </c>
      <c r="C507">
        <v>0</v>
      </c>
      <c r="D507">
        <v>0</v>
      </c>
      <c r="E507">
        <v>-2.833999999999999E-4</v>
      </c>
      <c r="F507">
        <v>2.833999999999999E-4</v>
      </c>
      <c r="G507">
        <v>0</v>
      </c>
      <c r="H507">
        <v>0</v>
      </c>
      <c r="I507">
        <v>0</v>
      </c>
      <c r="J507">
        <v>0</v>
      </c>
    </row>
    <row r="508" spans="1:10">
      <c r="A508">
        <v>31307</v>
      </c>
      <c r="B508" t="s">
        <v>522</v>
      </c>
      <c r="C508">
        <v>0</v>
      </c>
      <c r="D508">
        <v>0</v>
      </c>
      <c r="E508">
        <v>1.6129999999999999E-4</v>
      </c>
      <c r="F508">
        <v>1.6129999999999999E-4</v>
      </c>
      <c r="G508">
        <v>0</v>
      </c>
      <c r="H508">
        <v>0</v>
      </c>
      <c r="I508">
        <v>0</v>
      </c>
      <c r="J508">
        <v>0</v>
      </c>
    </row>
    <row r="509" spans="1:10">
      <c r="A509">
        <v>31307</v>
      </c>
      <c r="B509" t="s">
        <v>523</v>
      </c>
      <c r="C509">
        <v>0</v>
      </c>
      <c r="D509">
        <v>0</v>
      </c>
      <c r="E509">
        <v>-7.0959999999999998E-5</v>
      </c>
      <c r="F509">
        <v>7.0959999999999998E-5</v>
      </c>
      <c r="G509">
        <v>0</v>
      </c>
      <c r="H509">
        <v>0</v>
      </c>
      <c r="I509">
        <v>0</v>
      </c>
      <c r="J509">
        <v>0</v>
      </c>
    </row>
    <row r="510" spans="1:10">
      <c r="A510">
        <v>31307</v>
      </c>
      <c r="B510" t="s">
        <v>524</v>
      </c>
      <c r="C510">
        <v>0</v>
      </c>
      <c r="D510">
        <v>0</v>
      </c>
      <c r="E510">
        <v>1.0849999999999999E-4</v>
      </c>
      <c r="F510">
        <v>1.0849999999999999E-4</v>
      </c>
      <c r="G510">
        <v>0</v>
      </c>
      <c r="H510">
        <v>0</v>
      </c>
      <c r="I510">
        <v>0</v>
      </c>
      <c r="J510">
        <v>0</v>
      </c>
    </row>
    <row r="511" spans="1:10">
      <c r="A511">
        <v>31307</v>
      </c>
      <c r="B511" t="s">
        <v>525</v>
      </c>
      <c r="C511">
        <v>0</v>
      </c>
      <c r="D511">
        <v>0</v>
      </c>
      <c r="E511">
        <v>-4.8380000000000001E-5</v>
      </c>
      <c r="F511">
        <v>4.8380000000000001E-5</v>
      </c>
      <c r="G511">
        <v>0</v>
      </c>
      <c r="H511">
        <v>0</v>
      </c>
      <c r="I511">
        <v>0</v>
      </c>
      <c r="J511">
        <v>0</v>
      </c>
    </row>
    <row r="512" spans="1:10">
      <c r="A512">
        <v>31307</v>
      </c>
      <c r="B512" t="s">
        <v>526</v>
      </c>
      <c r="C512">
        <v>0</v>
      </c>
      <c r="D512">
        <v>0</v>
      </c>
      <c r="E512">
        <v>5.0699999999999999E-5</v>
      </c>
      <c r="F512">
        <v>5.0699999999999999E-5</v>
      </c>
      <c r="G512">
        <v>0</v>
      </c>
      <c r="H512">
        <v>0</v>
      </c>
      <c r="I512">
        <v>0</v>
      </c>
      <c r="J512">
        <v>0</v>
      </c>
    </row>
    <row r="513" spans="1:10">
      <c r="A513">
        <v>31307</v>
      </c>
      <c r="B513" t="s">
        <v>527</v>
      </c>
      <c r="C513">
        <v>0</v>
      </c>
      <c r="D513">
        <v>0</v>
      </c>
      <c r="E513">
        <v>-2.8720000000000002E-6</v>
      </c>
      <c r="F513">
        <v>2.8720000000000002E-6</v>
      </c>
      <c r="G513">
        <v>0</v>
      </c>
      <c r="H513">
        <v>0</v>
      </c>
      <c r="I513">
        <v>0</v>
      </c>
      <c r="J513">
        <v>0</v>
      </c>
    </row>
    <row r="514" spans="1:10">
      <c r="A514">
        <v>31307</v>
      </c>
      <c r="B514" t="s">
        <v>528</v>
      </c>
      <c r="C514">
        <v>0</v>
      </c>
      <c r="D514">
        <v>0</v>
      </c>
      <c r="E514">
        <v>2.5780000000000001E-6</v>
      </c>
      <c r="F514">
        <v>2.5780000000000001E-6</v>
      </c>
      <c r="G514">
        <v>0</v>
      </c>
      <c r="H514">
        <v>0</v>
      </c>
      <c r="I514">
        <v>0</v>
      </c>
      <c r="J514">
        <v>0</v>
      </c>
    </row>
    <row r="515" spans="1:10">
      <c r="A515">
        <v>31307</v>
      </c>
      <c r="B515" t="s">
        <v>529</v>
      </c>
      <c r="C515">
        <v>0</v>
      </c>
      <c r="D515">
        <v>0</v>
      </c>
      <c r="E515">
        <v>4.477E-5</v>
      </c>
      <c r="F515">
        <v>4.477E-5</v>
      </c>
      <c r="G515">
        <v>0</v>
      </c>
      <c r="H515">
        <v>0</v>
      </c>
      <c r="I515">
        <v>0</v>
      </c>
      <c r="J515">
        <v>0</v>
      </c>
    </row>
    <row r="516" spans="1:10">
      <c r="A516">
        <v>31307</v>
      </c>
      <c r="B516" t="s">
        <v>530</v>
      </c>
      <c r="C516">
        <v>0</v>
      </c>
      <c r="D516">
        <v>0</v>
      </c>
      <c r="E516">
        <v>-4.2120000000000003E-5</v>
      </c>
      <c r="F516">
        <v>4.2120000000000003E-5</v>
      </c>
      <c r="G516">
        <v>0</v>
      </c>
      <c r="H516">
        <v>0</v>
      </c>
      <c r="I516">
        <v>0</v>
      </c>
      <c r="J516">
        <v>0</v>
      </c>
    </row>
    <row r="517" spans="1:10">
      <c r="A517">
        <v>31307</v>
      </c>
      <c r="B517" t="s">
        <v>531</v>
      </c>
      <c r="C517">
        <v>0</v>
      </c>
      <c r="D517">
        <v>0</v>
      </c>
      <c r="E517">
        <v>1.002E-4</v>
      </c>
      <c r="F517">
        <v>1.002E-4</v>
      </c>
      <c r="G517">
        <v>0</v>
      </c>
      <c r="H517">
        <v>0</v>
      </c>
      <c r="I517">
        <v>0</v>
      </c>
      <c r="J517">
        <v>0</v>
      </c>
    </row>
    <row r="518" spans="1:10">
      <c r="A518">
        <v>31307</v>
      </c>
      <c r="B518" t="s">
        <v>532</v>
      </c>
      <c r="C518">
        <v>0</v>
      </c>
      <c r="D518">
        <v>0</v>
      </c>
      <c r="E518">
        <v>-6.6639999999999999E-5</v>
      </c>
      <c r="F518">
        <v>6.6639999999999999E-5</v>
      </c>
      <c r="G518">
        <v>0</v>
      </c>
      <c r="H518">
        <v>0</v>
      </c>
      <c r="I518">
        <v>0</v>
      </c>
      <c r="J518">
        <v>0</v>
      </c>
    </row>
    <row r="519" spans="1:10">
      <c r="A519">
        <v>31307</v>
      </c>
      <c r="B519" t="s">
        <v>533</v>
      </c>
      <c r="C519">
        <v>0</v>
      </c>
      <c r="D519">
        <v>0</v>
      </c>
      <c r="E519">
        <v>1.517E-4</v>
      </c>
      <c r="F519">
        <v>1.517E-4</v>
      </c>
      <c r="G519">
        <v>0</v>
      </c>
      <c r="H519">
        <v>0</v>
      </c>
      <c r="I519">
        <v>0</v>
      </c>
      <c r="J519">
        <v>0</v>
      </c>
    </row>
    <row r="520" spans="1:10">
      <c r="A520">
        <v>31307</v>
      </c>
      <c r="B520" t="s">
        <v>534</v>
      </c>
      <c r="C520">
        <v>0</v>
      </c>
      <c r="D520">
        <v>0</v>
      </c>
      <c r="E520">
        <v>-2.676E-4</v>
      </c>
      <c r="F520">
        <v>2.676E-4</v>
      </c>
      <c r="G520">
        <v>0</v>
      </c>
      <c r="H520">
        <v>0</v>
      </c>
      <c r="I520">
        <v>0</v>
      </c>
      <c r="J520">
        <v>0</v>
      </c>
    </row>
    <row r="521" spans="1:10">
      <c r="A521">
        <v>31307</v>
      </c>
      <c r="B521" t="s">
        <v>535</v>
      </c>
      <c r="C521">
        <v>0</v>
      </c>
      <c r="D521">
        <v>0</v>
      </c>
      <c r="E521">
        <v>25760</v>
      </c>
      <c r="F521">
        <v>25760</v>
      </c>
      <c r="G521">
        <v>0</v>
      </c>
      <c r="H521">
        <v>0</v>
      </c>
      <c r="I521">
        <v>0</v>
      </c>
      <c r="J521">
        <v>0</v>
      </c>
    </row>
    <row r="522" spans="1:10">
      <c r="A522">
        <v>31307</v>
      </c>
      <c r="B522" t="s">
        <v>536</v>
      </c>
      <c r="C522">
        <v>0</v>
      </c>
      <c r="D522">
        <v>0</v>
      </c>
      <c r="E522">
        <v>24900</v>
      </c>
      <c r="F522">
        <v>24900</v>
      </c>
      <c r="G522">
        <v>0</v>
      </c>
      <c r="H522">
        <v>0</v>
      </c>
      <c r="I522">
        <v>0</v>
      </c>
      <c r="J522">
        <v>0</v>
      </c>
    </row>
    <row r="523" spans="1:10">
      <c r="A523">
        <v>31307</v>
      </c>
      <c r="B523" t="s">
        <v>537</v>
      </c>
      <c r="C523">
        <v>0</v>
      </c>
      <c r="D523">
        <v>0</v>
      </c>
      <c r="E523">
        <v>18180</v>
      </c>
      <c r="F523">
        <v>18180</v>
      </c>
      <c r="G523">
        <v>0</v>
      </c>
      <c r="H523">
        <v>0</v>
      </c>
      <c r="I523">
        <v>0</v>
      </c>
      <c r="J523">
        <v>0</v>
      </c>
    </row>
    <row r="524" spans="1:10">
      <c r="A524">
        <v>31307</v>
      </c>
      <c r="B524" t="s">
        <v>538</v>
      </c>
      <c r="C524">
        <v>0</v>
      </c>
      <c r="D524">
        <v>0</v>
      </c>
      <c r="E524">
        <v>17320</v>
      </c>
      <c r="F524">
        <v>17320</v>
      </c>
      <c r="G524">
        <v>0</v>
      </c>
      <c r="H524">
        <v>0</v>
      </c>
      <c r="I524">
        <v>0</v>
      </c>
      <c r="J524">
        <v>0</v>
      </c>
    </row>
    <row r="525" spans="1:10">
      <c r="A525">
        <v>31307</v>
      </c>
      <c r="B525" t="s">
        <v>359</v>
      </c>
      <c r="C525">
        <v>0</v>
      </c>
      <c r="D525">
        <v>0</v>
      </c>
      <c r="E525">
        <v>509.9</v>
      </c>
      <c r="F525">
        <v>509.9</v>
      </c>
      <c r="G525">
        <v>0</v>
      </c>
      <c r="H525">
        <v>0</v>
      </c>
      <c r="I525">
        <v>0</v>
      </c>
      <c r="J525">
        <v>0</v>
      </c>
    </row>
    <row r="526" spans="1:10">
      <c r="A526">
        <v>31307</v>
      </c>
      <c r="B526" t="s">
        <v>360</v>
      </c>
      <c r="C526">
        <v>0</v>
      </c>
      <c r="D526">
        <v>0</v>
      </c>
      <c r="E526">
        <v>1134</v>
      </c>
      <c r="F526">
        <v>1134</v>
      </c>
      <c r="G526">
        <v>0</v>
      </c>
      <c r="H526">
        <v>0</v>
      </c>
      <c r="I526">
        <v>0</v>
      </c>
      <c r="J526">
        <v>0</v>
      </c>
    </row>
    <row r="527" spans="1:10">
      <c r="A527">
        <v>31307</v>
      </c>
      <c r="B527" t="s">
        <v>361</v>
      </c>
      <c r="C527">
        <v>0</v>
      </c>
      <c r="D527">
        <v>0</v>
      </c>
      <c r="E527">
        <v>5977</v>
      </c>
      <c r="F527">
        <v>5977</v>
      </c>
      <c r="G527">
        <v>0</v>
      </c>
      <c r="H527">
        <v>0</v>
      </c>
      <c r="I527">
        <v>0</v>
      </c>
      <c r="J527">
        <v>0</v>
      </c>
    </row>
    <row r="528" spans="1:10">
      <c r="A528">
        <v>31307</v>
      </c>
      <c r="B528" t="s">
        <v>362</v>
      </c>
      <c r="C528">
        <v>0</v>
      </c>
      <c r="D528">
        <v>0</v>
      </c>
      <c r="E528">
        <v>4746</v>
      </c>
      <c r="F528">
        <v>4746</v>
      </c>
      <c r="G528">
        <v>0</v>
      </c>
      <c r="H528">
        <v>0</v>
      </c>
      <c r="I528">
        <v>0</v>
      </c>
      <c r="J528">
        <v>0</v>
      </c>
    </row>
    <row r="529" spans="1:10">
      <c r="A529">
        <v>31307</v>
      </c>
      <c r="B529" t="s">
        <v>539</v>
      </c>
      <c r="C529">
        <v>0</v>
      </c>
      <c r="D529">
        <v>0</v>
      </c>
      <c r="E529">
        <v>25810</v>
      </c>
      <c r="F529">
        <v>25810</v>
      </c>
      <c r="G529">
        <v>0</v>
      </c>
      <c r="H529">
        <v>0</v>
      </c>
      <c r="I529">
        <v>0</v>
      </c>
      <c r="J529">
        <v>0</v>
      </c>
    </row>
    <row r="530" spans="1:10">
      <c r="A530">
        <v>31307</v>
      </c>
      <c r="B530" t="s">
        <v>540</v>
      </c>
      <c r="C530">
        <v>0</v>
      </c>
      <c r="D530">
        <v>0</v>
      </c>
      <c r="E530">
        <v>23710</v>
      </c>
      <c r="F530">
        <v>23710</v>
      </c>
      <c r="G530">
        <v>0</v>
      </c>
      <c r="H530">
        <v>0</v>
      </c>
      <c r="I530">
        <v>0</v>
      </c>
      <c r="J530">
        <v>0</v>
      </c>
    </row>
    <row r="531" spans="1:10">
      <c r="A531">
        <v>31307</v>
      </c>
      <c r="B531" t="s">
        <v>104</v>
      </c>
      <c r="C531">
        <v>0</v>
      </c>
      <c r="D531">
        <v>0</v>
      </c>
      <c r="E531">
        <v>-1018</v>
      </c>
      <c r="F531">
        <v>1018</v>
      </c>
      <c r="G531">
        <v>0</v>
      </c>
      <c r="H531">
        <v>0</v>
      </c>
      <c r="I531">
        <v>0</v>
      </c>
      <c r="J531">
        <v>0</v>
      </c>
    </row>
    <row r="532" spans="1:10">
      <c r="A532">
        <v>31307</v>
      </c>
      <c r="B532" t="s">
        <v>105</v>
      </c>
      <c r="C532">
        <v>0</v>
      </c>
      <c r="D532">
        <v>0</v>
      </c>
      <c r="E532">
        <v>1152</v>
      </c>
      <c r="F532">
        <v>1152</v>
      </c>
      <c r="G532">
        <v>0</v>
      </c>
      <c r="H532">
        <v>0</v>
      </c>
      <c r="I532">
        <v>0</v>
      </c>
      <c r="J532">
        <v>0</v>
      </c>
    </row>
    <row r="533" spans="1:10">
      <c r="A533">
        <v>31307</v>
      </c>
      <c r="B533" t="s">
        <v>106</v>
      </c>
      <c r="C533">
        <v>0</v>
      </c>
      <c r="D533">
        <v>0</v>
      </c>
      <c r="E533">
        <v>-1152</v>
      </c>
      <c r="F533">
        <v>1152</v>
      </c>
      <c r="G533">
        <v>0</v>
      </c>
      <c r="H533">
        <v>0</v>
      </c>
      <c r="I533">
        <v>0</v>
      </c>
      <c r="J533">
        <v>0</v>
      </c>
    </row>
    <row r="534" spans="1:10">
      <c r="A534">
        <v>31307</v>
      </c>
      <c r="B534" t="s">
        <v>107</v>
      </c>
      <c r="C534">
        <v>0</v>
      </c>
      <c r="D534">
        <v>0</v>
      </c>
      <c r="E534">
        <v>1018</v>
      </c>
      <c r="F534">
        <v>1018</v>
      </c>
      <c r="G534">
        <v>0</v>
      </c>
      <c r="H534">
        <v>0</v>
      </c>
      <c r="I534">
        <v>0</v>
      </c>
      <c r="J534">
        <v>0</v>
      </c>
    </row>
    <row r="535" spans="1:10">
      <c r="A535">
        <v>31307</v>
      </c>
      <c r="B535" t="s">
        <v>108</v>
      </c>
      <c r="C535">
        <v>0</v>
      </c>
      <c r="D535">
        <v>0</v>
      </c>
      <c r="E535">
        <v>-3739</v>
      </c>
      <c r="F535">
        <v>3739</v>
      </c>
      <c r="G535">
        <v>0</v>
      </c>
      <c r="H535">
        <v>0</v>
      </c>
      <c r="I535">
        <v>0</v>
      </c>
      <c r="J535">
        <v>0</v>
      </c>
    </row>
    <row r="536" spans="1:10">
      <c r="A536">
        <v>31307</v>
      </c>
      <c r="B536" t="s">
        <v>109</v>
      </c>
      <c r="C536">
        <v>0</v>
      </c>
      <c r="D536">
        <v>0</v>
      </c>
      <c r="E536">
        <v>-1568</v>
      </c>
      <c r="F536">
        <v>1568</v>
      </c>
      <c r="G536">
        <v>0</v>
      </c>
      <c r="H536">
        <v>0</v>
      </c>
      <c r="I536">
        <v>0</v>
      </c>
      <c r="J536">
        <v>0</v>
      </c>
    </row>
    <row r="537" spans="1:10">
      <c r="A537">
        <v>31307</v>
      </c>
      <c r="B537" t="s">
        <v>110</v>
      </c>
      <c r="C537">
        <v>0</v>
      </c>
      <c r="D537">
        <v>0</v>
      </c>
      <c r="E537">
        <v>1568</v>
      </c>
      <c r="F537">
        <v>1568</v>
      </c>
      <c r="G537">
        <v>0</v>
      </c>
      <c r="H537">
        <v>0</v>
      </c>
      <c r="I537">
        <v>0</v>
      </c>
      <c r="J537">
        <v>0</v>
      </c>
    </row>
    <row r="538" spans="1:10">
      <c r="A538">
        <v>31307</v>
      </c>
      <c r="B538" t="s">
        <v>111</v>
      </c>
      <c r="C538">
        <v>0</v>
      </c>
      <c r="D538">
        <v>0</v>
      </c>
      <c r="E538">
        <v>3739</v>
      </c>
      <c r="F538">
        <v>3739</v>
      </c>
      <c r="G538">
        <v>0</v>
      </c>
      <c r="H538">
        <v>0</v>
      </c>
      <c r="I538">
        <v>0</v>
      </c>
      <c r="J538">
        <v>0</v>
      </c>
    </row>
    <row r="539" spans="1:10">
      <c r="A539">
        <v>31307</v>
      </c>
      <c r="B539" t="s">
        <v>112</v>
      </c>
      <c r="C539">
        <v>0</v>
      </c>
      <c r="D539">
        <v>0</v>
      </c>
      <c r="E539">
        <v>-2080</v>
      </c>
      <c r="F539">
        <v>2080</v>
      </c>
      <c r="G539">
        <v>0</v>
      </c>
      <c r="H539">
        <v>0</v>
      </c>
      <c r="I539">
        <v>0</v>
      </c>
      <c r="J539">
        <v>0</v>
      </c>
    </row>
    <row r="540" spans="1:10">
      <c r="A540">
        <v>31307</v>
      </c>
      <c r="B540" t="s">
        <v>113</v>
      </c>
      <c r="C540">
        <v>0</v>
      </c>
      <c r="D540">
        <v>0</v>
      </c>
      <c r="E540">
        <v>90.81</v>
      </c>
      <c r="F540">
        <v>90.81</v>
      </c>
      <c r="G540">
        <v>0</v>
      </c>
      <c r="H540">
        <v>0</v>
      </c>
      <c r="I540">
        <v>0</v>
      </c>
      <c r="J540">
        <v>0</v>
      </c>
    </row>
    <row r="541" spans="1:10">
      <c r="A541">
        <v>31307</v>
      </c>
      <c r="B541" t="s">
        <v>114</v>
      </c>
      <c r="C541">
        <v>0</v>
      </c>
      <c r="D541">
        <v>0</v>
      </c>
      <c r="E541">
        <v>43.06</v>
      </c>
      <c r="F541">
        <v>43.06</v>
      </c>
      <c r="G541">
        <v>0</v>
      </c>
      <c r="H541">
        <v>0</v>
      </c>
      <c r="I541">
        <v>0</v>
      </c>
      <c r="J541">
        <v>0</v>
      </c>
    </row>
    <row r="542" spans="1:10">
      <c r="A542">
        <v>31307</v>
      </c>
      <c r="B542" t="s">
        <v>115</v>
      </c>
      <c r="C542">
        <v>0</v>
      </c>
      <c r="D542">
        <v>0</v>
      </c>
      <c r="E542">
        <v>2214</v>
      </c>
      <c r="F542">
        <v>2214</v>
      </c>
      <c r="G542">
        <v>0</v>
      </c>
      <c r="H542">
        <v>0</v>
      </c>
      <c r="I542">
        <v>0</v>
      </c>
      <c r="J542">
        <v>0</v>
      </c>
    </row>
    <row r="543" spans="1:10">
      <c r="A543">
        <v>31307</v>
      </c>
      <c r="B543" t="s">
        <v>117</v>
      </c>
      <c r="C543">
        <v>0</v>
      </c>
      <c r="D543">
        <v>0</v>
      </c>
      <c r="E543">
        <v>-681.6</v>
      </c>
      <c r="F543">
        <v>681.6</v>
      </c>
      <c r="G543">
        <v>0</v>
      </c>
      <c r="H543">
        <v>0</v>
      </c>
      <c r="I543">
        <v>0</v>
      </c>
      <c r="J543">
        <v>0</v>
      </c>
    </row>
    <row r="544" spans="1:10">
      <c r="A544">
        <v>31307</v>
      </c>
      <c r="B544" t="s">
        <v>118</v>
      </c>
      <c r="C544">
        <v>0</v>
      </c>
      <c r="D544">
        <v>0</v>
      </c>
      <c r="E544">
        <v>771</v>
      </c>
      <c r="F544">
        <v>771</v>
      </c>
      <c r="G544">
        <v>0</v>
      </c>
      <c r="H544">
        <v>0</v>
      </c>
      <c r="I544">
        <v>0</v>
      </c>
      <c r="J544">
        <v>0</v>
      </c>
    </row>
    <row r="545" spans="1:10">
      <c r="A545">
        <v>31307</v>
      </c>
      <c r="B545" t="s">
        <v>119</v>
      </c>
      <c r="C545">
        <v>0</v>
      </c>
      <c r="D545">
        <v>0</v>
      </c>
      <c r="E545">
        <v>-771</v>
      </c>
      <c r="F545">
        <v>771</v>
      </c>
      <c r="G545">
        <v>0</v>
      </c>
      <c r="H545">
        <v>0</v>
      </c>
      <c r="I545">
        <v>0</v>
      </c>
      <c r="J545">
        <v>0</v>
      </c>
    </row>
    <row r="546" spans="1:10">
      <c r="A546">
        <v>31307</v>
      </c>
      <c r="B546" t="s">
        <v>120</v>
      </c>
      <c r="C546">
        <v>0</v>
      </c>
      <c r="D546">
        <v>0</v>
      </c>
      <c r="E546">
        <v>681.6</v>
      </c>
      <c r="F546">
        <v>681.6</v>
      </c>
      <c r="G546">
        <v>0</v>
      </c>
      <c r="H546">
        <v>0</v>
      </c>
      <c r="I546">
        <v>0</v>
      </c>
      <c r="J546">
        <v>0</v>
      </c>
    </row>
    <row r="547" spans="1:10">
      <c r="A547">
        <v>31307</v>
      </c>
      <c r="B547" t="s">
        <v>121</v>
      </c>
      <c r="C547">
        <v>0</v>
      </c>
      <c r="D547">
        <v>0</v>
      </c>
      <c r="E547">
        <v>-2498</v>
      </c>
      <c r="F547">
        <v>2498</v>
      </c>
      <c r="G547">
        <v>0</v>
      </c>
      <c r="H547">
        <v>0</v>
      </c>
      <c r="I547">
        <v>0</v>
      </c>
      <c r="J547">
        <v>0</v>
      </c>
    </row>
    <row r="548" spans="1:10">
      <c r="A548">
        <v>31307</v>
      </c>
      <c r="B548" t="s">
        <v>122</v>
      </c>
      <c r="C548">
        <v>0</v>
      </c>
      <c r="D548">
        <v>0</v>
      </c>
      <c r="E548">
        <v>-1045</v>
      </c>
      <c r="F548">
        <v>1045</v>
      </c>
      <c r="G548">
        <v>0</v>
      </c>
      <c r="H548">
        <v>0</v>
      </c>
      <c r="I548">
        <v>0</v>
      </c>
      <c r="J548">
        <v>0</v>
      </c>
    </row>
    <row r="549" spans="1:10">
      <c r="A549">
        <v>31307</v>
      </c>
      <c r="B549" t="s">
        <v>123</v>
      </c>
      <c r="C549">
        <v>0</v>
      </c>
      <c r="D549">
        <v>0</v>
      </c>
      <c r="E549">
        <v>1045</v>
      </c>
      <c r="F549">
        <v>1045</v>
      </c>
      <c r="G549">
        <v>0</v>
      </c>
      <c r="H549">
        <v>0</v>
      </c>
      <c r="I549">
        <v>0</v>
      </c>
      <c r="J549">
        <v>0</v>
      </c>
    </row>
    <row r="550" spans="1:10">
      <c r="A550">
        <v>31307</v>
      </c>
      <c r="B550" t="s">
        <v>124</v>
      </c>
      <c r="C550">
        <v>0</v>
      </c>
      <c r="D550">
        <v>0</v>
      </c>
      <c r="E550">
        <v>2498</v>
      </c>
      <c r="F550">
        <v>2498</v>
      </c>
      <c r="G550">
        <v>0</v>
      </c>
      <c r="H550">
        <v>0</v>
      </c>
      <c r="I550">
        <v>0</v>
      </c>
      <c r="J550">
        <v>0</v>
      </c>
    </row>
    <row r="551" spans="1:10">
      <c r="A551">
        <v>31307</v>
      </c>
      <c r="B551" t="s">
        <v>125</v>
      </c>
      <c r="C551">
        <v>0</v>
      </c>
      <c r="D551">
        <v>0</v>
      </c>
      <c r="E551">
        <v>-1390</v>
      </c>
      <c r="F551">
        <v>1390</v>
      </c>
      <c r="G551">
        <v>0</v>
      </c>
      <c r="H551">
        <v>0</v>
      </c>
      <c r="I551">
        <v>0</v>
      </c>
      <c r="J551">
        <v>0</v>
      </c>
    </row>
    <row r="552" spans="1:10">
      <c r="A552">
        <v>31307</v>
      </c>
      <c r="B552" t="s">
        <v>126</v>
      </c>
      <c r="C552">
        <v>0</v>
      </c>
      <c r="D552">
        <v>0</v>
      </c>
      <c r="E552">
        <v>62.29</v>
      </c>
      <c r="F552">
        <v>62.29</v>
      </c>
      <c r="G552">
        <v>0</v>
      </c>
      <c r="H552">
        <v>0</v>
      </c>
      <c r="I552">
        <v>0</v>
      </c>
      <c r="J552">
        <v>0</v>
      </c>
    </row>
    <row r="553" spans="1:10">
      <c r="A553">
        <v>31307</v>
      </c>
      <c r="B553" t="s">
        <v>127</v>
      </c>
      <c r="C553">
        <v>0</v>
      </c>
      <c r="D553">
        <v>0</v>
      </c>
      <c r="E553">
        <v>27.08</v>
      </c>
      <c r="F553">
        <v>27.08</v>
      </c>
      <c r="G553">
        <v>0</v>
      </c>
      <c r="H553">
        <v>0</v>
      </c>
      <c r="I553">
        <v>0</v>
      </c>
      <c r="J553">
        <v>0</v>
      </c>
    </row>
    <row r="554" spans="1:10">
      <c r="A554">
        <v>31307</v>
      </c>
      <c r="B554" t="s">
        <v>128</v>
      </c>
      <c r="C554">
        <v>0</v>
      </c>
      <c r="D554">
        <v>0</v>
      </c>
      <c r="E554">
        <v>1480</v>
      </c>
      <c r="F554">
        <v>1480</v>
      </c>
      <c r="G554">
        <v>0</v>
      </c>
      <c r="H554">
        <v>0</v>
      </c>
      <c r="I554">
        <v>0</v>
      </c>
      <c r="J554">
        <v>0</v>
      </c>
    </row>
    <row r="555" spans="1:10">
      <c r="A555">
        <v>31307</v>
      </c>
      <c r="B555" t="s">
        <v>130</v>
      </c>
      <c r="C555">
        <v>0</v>
      </c>
      <c r="D555">
        <v>0</v>
      </c>
      <c r="E555">
        <v>-1.4789999999999999E-2</v>
      </c>
      <c r="F555">
        <v>1.4789999999999999E-2</v>
      </c>
      <c r="G555">
        <v>0</v>
      </c>
      <c r="H555">
        <v>0</v>
      </c>
      <c r="I555">
        <v>0</v>
      </c>
      <c r="J555">
        <v>0</v>
      </c>
    </row>
    <row r="556" spans="1:10">
      <c r="A556">
        <v>31307</v>
      </c>
      <c r="B556" t="s">
        <v>131</v>
      </c>
      <c r="C556">
        <v>0</v>
      </c>
      <c r="D556">
        <v>0</v>
      </c>
      <c r="E556">
        <v>1.3480000000000001E-2</v>
      </c>
      <c r="F556">
        <v>1.3480000000000001E-2</v>
      </c>
      <c r="G556">
        <v>0</v>
      </c>
      <c r="H556">
        <v>0</v>
      </c>
      <c r="I556">
        <v>0</v>
      </c>
      <c r="J556">
        <v>0</v>
      </c>
    </row>
    <row r="557" spans="1:10">
      <c r="A557">
        <v>31307</v>
      </c>
      <c r="B557" t="s">
        <v>132</v>
      </c>
      <c r="C557">
        <v>0</v>
      </c>
      <c r="D557">
        <v>0</v>
      </c>
      <c r="E557">
        <v>2.665E-2</v>
      </c>
      <c r="F557">
        <v>2.665E-2</v>
      </c>
      <c r="G557">
        <v>0</v>
      </c>
      <c r="H557">
        <v>0</v>
      </c>
      <c r="I557">
        <v>0</v>
      </c>
      <c r="J557">
        <v>0</v>
      </c>
    </row>
    <row r="558" spans="1:10">
      <c r="A558">
        <v>31307</v>
      </c>
      <c r="B558" t="s">
        <v>133</v>
      </c>
      <c r="C558">
        <v>0</v>
      </c>
      <c r="D558">
        <v>0</v>
      </c>
      <c r="E558">
        <v>-6.6619999999999999E-2</v>
      </c>
      <c r="F558">
        <v>6.6619999999999999E-2</v>
      </c>
      <c r="G558">
        <v>0</v>
      </c>
      <c r="H558">
        <v>0</v>
      </c>
      <c r="I558">
        <v>0</v>
      </c>
      <c r="J558">
        <v>0</v>
      </c>
    </row>
    <row r="559" spans="1:10">
      <c r="A559">
        <v>31307</v>
      </c>
      <c r="B559" t="s">
        <v>134</v>
      </c>
      <c r="C559">
        <v>0</v>
      </c>
      <c r="D559">
        <v>0</v>
      </c>
      <c r="E559">
        <v>2.3519999999999999E-2</v>
      </c>
      <c r="F559">
        <v>2.3519999999999999E-2</v>
      </c>
      <c r="G559">
        <v>0</v>
      </c>
      <c r="H559">
        <v>0</v>
      </c>
      <c r="I559">
        <v>0</v>
      </c>
      <c r="J559">
        <v>0</v>
      </c>
    </row>
    <row r="560" spans="1:10">
      <c r="A560">
        <v>31307</v>
      </c>
      <c r="B560" t="s">
        <v>135</v>
      </c>
      <c r="C560">
        <v>0</v>
      </c>
      <c r="D560">
        <v>0</v>
      </c>
      <c r="E560">
        <v>-2.3519999999999999E-2</v>
      </c>
      <c r="F560">
        <v>2.3519999999999999E-2</v>
      </c>
      <c r="G560">
        <v>0</v>
      </c>
      <c r="H560">
        <v>0</v>
      </c>
      <c r="I560">
        <v>0</v>
      </c>
      <c r="J560">
        <v>0</v>
      </c>
    </row>
    <row r="561" spans="1:10">
      <c r="A561">
        <v>31307</v>
      </c>
      <c r="B561" t="s">
        <v>136</v>
      </c>
      <c r="C561">
        <v>0</v>
      </c>
      <c r="D561">
        <v>0</v>
      </c>
      <c r="E561">
        <v>7.7459999999999994E-3</v>
      </c>
      <c r="F561">
        <v>7.7459999999999994E-3</v>
      </c>
      <c r="G561">
        <v>0</v>
      </c>
      <c r="H561">
        <v>0</v>
      </c>
      <c r="I561">
        <v>0</v>
      </c>
      <c r="J561">
        <v>0</v>
      </c>
    </row>
    <row r="562" spans="1:10">
      <c r="A562">
        <v>31307</v>
      </c>
      <c r="B562" t="s">
        <v>137</v>
      </c>
      <c r="C562">
        <v>0</v>
      </c>
      <c r="D562">
        <v>0</v>
      </c>
      <c r="E562">
        <v>-7.7459999999999994E-3</v>
      </c>
      <c r="F562">
        <v>7.7459999999999994E-3</v>
      </c>
      <c r="G562">
        <v>0</v>
      </c>
      <c r="H562">
        <v>0</v>
      </c>
      <c r="I562">
        <v>0</v>
      </c>
      <c r="J562">
        <v>0</v>
      </c>
    </row>
    <row r="563" spans="1:10">
      <c r="A563">
        <v>31307</v>
      </c>
      <c r="B563" t="s">
        <v>138</v>
      </c>
      <c r="C563">
        <v>0</v>
      </c>
      <c r="D563">
        <v>0</v>
      </c>
      <c r="E563">
        <v>6.6950000000000004E-3</v>
      </c>
      <c r="F563">
        <v>6.6950000000000004E-3</v>
      </c>
      <c r="G563">
        <v>0</v>
      </c>
      <c r="H563">
        <v>0</v>
      </c>
      <c r="I563">
        <v>0</v>
      </c>
      <c r="J563">
        <v>0</v>
      </c>
    </row>
    <row r="564" spans="1:10">
      <c r="A564">
        <v>31307</v>
      </c>
      <c r="B564" t="s">
        <v>139</v>
      </c>
      <c r="C564">
        <v>0</v>
      </c>
      <c r="D564">
        <v>0</v>
      </c>
      <c r="E564">
        <v>-6.6950000000000004E-3</v>
      </c>
      <c r="F564">
        <v>6.6950000000000004E-3</v>
      </c>
      <c r="G564">
        <v>0</v>
      </c>
      <c r="H564">
        <v>0</v>
      </c>
      <c r="I564">
        <v>0</v>
      </c>
      <c r="J564">
        <v>0</v>
      </c>
    </row>
    <row r="565" spans="1:10">
      <c r="A565">
        <v>31307</v>
      </c>
      <c r="B565" t="s">
        <v>140</v>
      </c>
      <c r="C565">
        <v>0</v>
      </c>
      <c r="D565">
        <v>0</v>
      </c>
      <c r="E565">
        <v>-4.4240000000000002E-4</v>
      </c>
      <c r="F565">
        <v>4.4240000000000002E-4</v>
      </c>
      <c r="G565">
        <v>0</v>
      </c>
      <c r="H565">
        <v>0</v>
      </c>
      <c r="I565">
        <v>0</v>
      </c>
      <c r="J565">
        <v>0</v>
      </c>
    </row>
    <row r="566" spans="1:10">
      <c r="A566">
        <v>31307</v>
      </c>
      <c r="B566" t="s">
        <v>141</v>
      </c>
      <c r="C566">
        <v>0</v>
      </c>
      <c r="D566">
        <v>0</v>
      </c>
      <c r="E566">
        <v>4.4240000000000002E-4</v>
      </c>
      <c r="F566">
        <v>4.4240000000000002E-4</v>
      </c>
      <c r="G566">
        <v>0</v>
      </c>
      <c r="H566">
        <v>0</v>
      </c>
      <c r="I566">
        <v>0</v>
      </c>
      <c r="J566">
        <v>0</v>
      </c>
    </row>
    <row r="567" spans="1:10">
      <c r="A567">
        <v>31307</v>
      </c>
      <c r="B567" t="s">
        <v>142</v>
      </c>
      <c r="C567">
        <v>0</v>
      </c>
      <c r="D567">
        <v>0</v>
      </c>
      <c r="E567">
        <v>-3.4609999999999999</v>
      </c>
      <c r="F567">
        <v>3.4609999999999999</v>
      </c>
      <c r="G567">
        <v>0</v>
      </c>
      <c r="H567">
        <v>0</v>
      </c>
      <c r="I567">
        <v>0</v>
      </c>
      <c r="J567">
        <v>0</v>
      </c>
    </row>
    <row r="568" spans="1:10">
      <c r="A568">
        <v>31307</v>
      </c>
      <c r="B568" t="s">
        <v>143</v>
      </c>
      <c r="C568">
        <v>0</v>
      </c>
      <c r="D568">
        <v>0</v>
      </c>
      <c r="E568">
        <v>-6.1549999999999999E-3</v>
      </c>
      <c r="F568">
        <v>6.1549999999999999E-3</v>
      </c>
      <c r="G568">
        <v>0</v>
      </c>
      <c r="H568">
        <v>0</v>
      </c>
      <c r="I568">
        <v>0</v>
      </c>
      <c r="J568">
        <v>0</v>
      </c>
    </row>
    <row r="569" spans="1:10">
      <c r="A569">
        <v>31307</v>
      </c>
      <c r="B569" t="s">
        <v>144</v>
      </c>
      <c r="C569">
        <v>0</v>
      </c>
      <c r="D569">
        <v>0</v>
      </c>
      <c r="E569">
        <v>-4.3319999999999997E-2</v>
      </c>
      <c r="F569">
        <v>4.3319999999999997E-2</v>
      </c>
      <c r="G569">
        <v>0</v>
      </c>
      <c r="H569">
        <v>0</v>
      </c>
      <c r="I569">
        <v>0</v>
      </c>
      <c r="J569">
        <v>0</v>
      </c>
    </row>
    <row r="570" spans="1:10">
      <c r="A570">
        <v>31307</v>
      </c>
      <c r="B570" t="s">
        <v>145</v>
      </c>
      <c r="C570">
        <v>0</v>
      </c>
      <c r="D570">
        <v>0</v>
      </c>
      <c r="E570">
        <v>4.3319999999999997E-2</v>
      </c>
      <c r="F570">
        <v>4.3319999999999997E-2</v>
      </c>
      <c r="G570">
        <v>0</v>
      </c>
      <c r="H570">
        <v>0</v>
      </c>
      <c r="I570">
        <v>0</v>
      </c>
      <c r="J570">
        <v>0</v>
      </c>
    </row>
    <row r="571" spans="1:10">
      <c r="A571">
        <v>31307</v>
      </c>
      <c r="B571" t="s">
        <v>146</v>
      </c>
      <c r="C571">
        <v>0</v>
      </c>
      <c r="D571">
        <v>0</v>
      </c>
      <c r="E571">
        <v>-2.042E-3</v>
      </c>
      <c r="F571">
        <v>2.042E-3</v>
      </c>
      <c r="G571">
        <v>0</v>
      </c>
      <c r="H571">
        <v>0</v>
      </c>
      <c r="I571">
        <v>0</v>
      </c>
      <c r="J571">
        <v>0</v>
      </c>
    </row>
    <row r="572" spans="1:10">
      <c r="A572">
        <v>31307</v>
      </c>
      <c r="B572" t="s">
        <v>147</v>
      </c>
      <c r="C572">
        <v>0</v>
      </c>
      <c r="D572">
        <v>0</v>
      </c>
      <c r="E572">
        <v>-3.8390000000000001E-2</v>
      </c>
      <c r="F572">
        <v>3.8390000000000001E-2</v>
      </c>
      <c r="G572">
        <v>0</v>
      </c>
      <c r="H572">
        <v>0</v>
      </c>
      <c r="I572">
        <v>0</v>
      </c>
      <c r="J572">
        <v>0</v>
      </c>
    </row>
    <row r="573" spans="1:10">
      <c r="A573">
        <v>31307</v>
      </c>
      <c r="B573" t="s">
        <v>148</v>
      </c>
      <c r="C573">
        <v>0</v>
      </c>
      <c r="D573">
        <v>0</v>
      </c>
      <c r="E573">
        <v>-1.244E-2</v>
      </c>
      <c r="F573">
        <v>1.244E-2</v>
      </c>
      <c r="G573">
        <v>0</v>
      </c>
      <c r="H573">
        <v>0</v>
      </c>
      <c r="I573">
        <v>0</v>
      </c>
      <c r="J573">
        <v>0</v>
      </c>
    </row>
    <row r="574" spans="1:10">
      <c r="A574">
        <v>31307</v>
      </c>
      <c r="B574" t="s">
        <v>149</v>
      </c>
      <c r="C574">
        <v>0</v>
      </c>
      <c r="D574">
        <v>0</v>
      </c>
      <c r="E574">
        <v>-1.8849999999999999E-2</v>
      </c>
      <c r="F574">
        <v>1.8849999999999999E-2</v>
      </c>
      <c r="G574">
        <v>0</v>
      </c>
      <c r="H574">
        <v>0</v>
      </c>
      <c r="I574">
        <v>0</v>
      </c>
      <c r="J574">
        <v>0</v>
      </c>
    </row>
    <row r="575" spans="1:10">
      <c r="A575">
        <v>31307</v>
      </c>
      <c r="B575" t="s">
        <v>150</v>
      </c>
      <c r="C575">
        <v>0</v>
      </c>
      <c r="D575">
        <v>0</v>
      </c>
      <c r="E575">
        <v>-2.1970000000000002E-3</v>
      </c>
      <c r="F575">
        <v>2.1970000000000002E-3</v>
      </c>
      <c r="G575">
        <v>0</v>
      </c>
      <c r="H575">
        <v>0</v>
      </c>
      <c r="I575">
        <v>0</v>
      </c>
      <c r="J575">
        <v>0</v>
      </c>
    </row>
    <row r="576" spans="1:10">
      <c r="A576">
        <v>31307</v>
      </c>
      <c r="B576" t="s">
        <v>151</v>
      </c>
      <c r="C576">
        <v>0</v>
      </c>
      <c r="D576">
        <v>0</v>
      </c>
      <c r="E576">
        <v>-3.8240000000000003E-2</v>
      </c>
      <c r="F576">
        <v>3.8240000000000003E-2</v>
      </c>
      <c r="G576">
        <v>0</v>
      </c>
      <c r="H576">
        <v>0</v>
      </c>
      <c r="I576">
        <v>0</v>
      </c>
      <c r="J576">
        <v>0</v>
      </c>
    </row>
    <row r="577" spans="1:10">
      <c r="A577">
        <v>31307</v>
      </c>
      <c r="B577" t="s">
        <v>152</v>
      </c>
      <c r="C577">
        <v>0</v>
      </c>
      <c r="D577">
        <v>0</v>
      </c>
      <c r="E577">
        <v>-1.2880000000000001E-2</v>
      </c>
      <c r="F577">
        <v>1.2880000000000001E-2</v>
      </c>
      <c r="G577">
        <v>0</v>
      </c>
      <c r="H577">
        <v>0</v>
      </c>
      <c r="I577">
        <v>0</v>
      </c>
      <c r="J577">
        <v>0</v>
      </c>
    </row>
    <row r="578" spans="1:10">
      <c r="A578">
        <v>31307</v>
      </c>
      <c r="B578" t="s">
        <v>153</v>
      </c>
      <c r="C578">
        <v>0</v>
      </c>
      <c r="D578">
        <v>0</v>
      </c>
      <c r="E578">
        <v>-1.8409999999999999E-2</v>
      </c>
      <c r="F578">
        <v>1.8409999999999999E-2</v>
      </c>
      <c r="G578">
        <v>0</v>
      </c>
      <c r="H578">
        <v>0</v>
      </c>
      <c r="I578">
        <v>0</v>
      </c>
      <c r="J578">
        <v>0</v>
      </c>
    </row>
    <row r="579" spans="1:10">
      <c r="A579">
        <v>31307</v>
      </c>
      <c r="B579" t="s">
        <v>154</v>
      </c>
      <c r="C579">
        <v>0</v>
      </c>
      <c r="D579">
        <v>0</v>
      </c>
      <c r="E579">
        <v>-1.736E-2</v>
      </c>
      <c r="F579">
        <v>1.736E-2</v>
      </c>
      <c r="G579">
        <v>0</v>
      </c>
      <c r="H579">
        <v>0</v>
      </c>
      <c r="I579">
        <v>0</v>
      </c>
      <c r="J579">
        <v>0</v>
      </c>
    </row>
    <row r="580" spans="1:10">
      <c r="A580">
        <v>31307</v>
      </c>
      <c r="B580" t="s">
        <v>155</v>
      </c>
      <c r="C580">
        <v>0</v>
      </c>
      <c r="D580">
        <v>0</v>
      </c>
      <c r="E580">
        <v>-2.307E-2</v>
      </c>
      <c r="F580">
        <v>2.307E-2</v>
      </c>
      <c r="G580">
        <v>0</v>
      </c>
      <c r="H580">
        <v>0</v>
      </c>
      <c r="I580">
        <v>0</v>
      </c>
      <c r="J580">
        <v>0</v>
      </c>
    </row>
    <row r="581" spans="1:10">
      <c r="A581">
        <v>31307</v>
      </c>
      <c r="B581" t="s">
        <v>156</v>
      </c>
      <c r="C581">
        <v>0</v>
      </c>
      <c r="D581">
        <v>0</v>
      </c>
      <c r="E581">
        <v>-1.72E-2</v>
      </c>
      <c r="F581">
        <v>1.72E-2</v>
      </c>
      <c r="G581">
        <v>0</v>
      </c>
      <c r="H581">
        <v>0</v>
      </c>
      <c r="I581">
        <v>0</v>
      </c>
      <c r="J581">
        <v>0</v>
      </c>
    </row>
    <row r="582" spans="1:10">
      <c r="A582">
        <v>31307</v>
      </c>
      <c r="B582" t="s">
        <v>157</v>
      </c>
      <c r="C582">
        <v>0</v>
      </c>
      <c r="D582">
        <v>0</v>
      </c>
      <c r="E582">
        <v>-2.3230000000000001E-2</v>
      </c>
      <c r="F582">
        <v>2.3230000000000001E-2</v>
      </c>
      <c r="G582">
        <v>0</v>
      </c>
      <c r="H582">
        <v>0</v>
      </c>
      <c r="I582">
        <v>0</v>
      </c>
      <c r="J582">
        <v>0</v>
      </c>
    </row>
    <row r="583" spans="1:10">
      <c r="A583">
        <v>31307</v>
      </c>
      <c r="B583" t="s">
        <v>158</v>
      </c>
      <c r="C583">
        <v>0</v>
      </c>
      <c r="D583">
        <v>0</v>
      </c>
      <c r="E583">
        <v>-5.62E-2</v>
      </c>
      <c r="F583">
        <v>5.62E-2</v>
      </c>
      <c r="G583">
        <v>0</v>
      </c>
      <c r="H583">
        <v>0</v>
      </c>
      <c r="I583">
        <v>0</v>
      </c>
      <c r="J583">
        <v>0</v>
      </c>
    </row>
    <row r="584" spans="1:10">
      <c r="A584">
        <v>31307</v>
      </c>
      <c r="B584" t="s">
        <v>159</v>
      </c>
      <c r="C584">
        <v>0</v>
      </c>
      <c r="D584">
        <v>0</v>
      </c>
      <c r="E584">
        <v>2.4910000000000002E-2</v>
      </c>
      <c r="F584">
        <v>2.4910000000000002E-2</v>
      </c>
      <c r="G584">
        <v>0</v>
      </c>
      <c r="H584">
        <v>0</v>
      </c>
      <c r="I584">
        <v>0</v>
      </c>
      <c r="J584">
        <v>0</v>
      </c>
    </row>
    <row r="585" spans="1:10">
      <c r="A585">
        <v>31307</v>
      </c>
      <c r="B585" t="s">
        <v>160</v>
      </c>
      <c r="C585">
        <v>0</v>
      </c>
      <c r="D585">
        <v>0</v>
      </c>
      <c r="E585">
        <v>-5.5759999999999997E-2</v>
      </c>
      <c r="F585">
        <v>5.5759999999999997E-2</v>
      </c>
      <c r="G585">
        <v>0</v>
      </c>
      <c r="H585">
        <v>0</v>
      </c>
      <c r="I585">
        <v>0</v>
      </c>
      <c r="J585">
        <v>0</v>
      </c>
    </row>
    <row r="586" spans="1:10">
      <c r="A586">
        <v>31307</v>
      </c>
      <c r="B586" t="s">
        <v>161</v>
      </c>
      <c r="C586">
        <v>0</v>
      </c>
      <c r="D586">
        <v>0</v>
      </c>
      <c r="E586">
        <v>2.4469999999999999E-2</v>
      </c>
      <c r="F586">
        <v>2.4469999999999999E-2</v>
      </c>
      <c r="G586">
        <v>0</v>
      </c>
      <c r="H586">
        <v>0</v>
      </c>
      <c r="I586">
        <v>0</v>
      </c>
      <c r="J586">
        <v>0</v>
      </c>
    </row>
    <row r="587" spans="1:10">
      <c r="A587">
        <v>31307</v>
      </c>
      <c r="B587" t="s">
        <v>162</v>
      </c>
      <c r="C587">
        <v>0</v>
      </c>
      <c r="D587">
        <v>0</v>
      </c>
      <c r="E587">
        <v>-3.4489999999999998</v>
      </c>
      <c r="F587">
        <v>3.4489999999999998</v>
      </c>
      <c r="G587">
        <v>0</v>
      </c>
      <c r="H587">
        <v>0</v>
      </c>
      <c r="I587">
        <v>0</v>
      </c>
      <c r="J587">
        <v>0</v>
      </c>
    </row>
    <row r="588" spans="1:10">
      <c r="A588">
        <v>31307</v>
      </c>
      <c r="B588" t="s">
        <v>163</v>
      </c>
      <c r="C588">
        <v>0</v>
      </c>
      <c r="D588">
        <v>0</v>
      </c>
      <c r="E588">
        <v>5.2579999999999997E-3</v>
      </c>
      <c r="F588">
        <v>5.2579999999999997E-3</v>
      </c>
      <c r="G588">
        <v>0</v>
      </c>
      <c r="H588">
        <v>0</v>
      </c>
      <c r="I588">
        <v>0</v>
      </c>
      <c r="J588">
        <v>0</v>
      </c>
    </row>
    <row r="589" spans="1:10">
      <c r="A589">
        <v>31307</v>
      </c>
      <c r="B589" t="s">
        <v>164</v>
      </c>
      <c r="C589">
        <v>0</v>
      </c>
      <c r="D589">
        <v>0</v>
      </c>
      <c r="E589">
        <v>-2.577</v>
      </c>
      <c r="F589">
        <v>2.577</v>
      </c>
      <c r="G589">
        <v>0</v>
      </c>
      <c r="H589">
        <v>0</v>
      </c>
      <c r="I589">
        <v>0</v>
      </c>
      <c r="J589">
        <v>0</v>
      </c>
    </row>
    <row r="590" spans="1:10">
      <c r="A590">
        <v>31307</v>
      </c>
      <c r="B590" t="s">
        <v>165</v>
      </c>
      <c r="C590">
        <v>0</v>
      </c>
      <c r="D590">
        <v>0</v>
      </c>
      <c r="E590">
        <v>1.389E-2</v>
      </c>
      <c r="F590">
        <v>1.389E-2</v>
      </c>
      <c r="G590">
        <v>0</v>
      </c>
      <c r="H590">
        <v>0</v>
      </c>
      <c r="I590">
        <v>0</v>
      </c>
      <c r="J590">
        <v>0</v>
      </c>
    </row>
    <row r="591" spans="1:10">
      <c r="A591">
        <v>31307</v>
      </c>
      <c r="B591" t="s">
        <v>166</v>
      </c>
      <c r="C591">
        <v>0</v>
      </c>
      <c r="D591">
        <v>0</v>
      </c>
      <c r="E591">
        <v>-3.4489999999999998</v>
      </c>
      <c r="F591">
        <v>3.4489999999999998</v>
      </c>
      <c r="G591">
        <v>0</v>
      </c>
      <c r="H591">
        <v>0</v>
      </c>
      <c r="I591">
        <v>0</v>
      </c>
      <c r="J591">
        <v>0</v>
      </c>
    </row>
    <row r="592" spans="1:10">
      <c r="A592">
        <v>31307</v>
      </c>
      <c r="B592" t="s">
        <v>167</v>
      </c>
      <c r="C592">
        <v>0</v>
      </c>
      <c r="D592">
        <v>0</v>
      </c>
      <c r="E592">
        <v>5.4120000000000001E-3</v>
      </c>
      <c r="F592">
        <v>5.4120000000000001E-3</v>
      </c>
      <c r="G592">
        <v>0</v>
      </c>
      <c r="H592">
        <v>0</v>
      </c>
      <c r="I592">
        <v>0</v>
      </c>
      <c r="J592">
        <v>0</v>
      </c>
    </row>
    <row r="593" spans="1:10">
      <c r="A593">
        <v>31307</v>
      </c>
      <c r="B593" t="s">
        <v>168</v>
      </c>
      <c r="C593">
        <v>0</v>
      </c>
      <c r="D593">
        <v>0</v>
      </c>
      <c r="E593">
        <v>-2.5760000000000001</v>
      </c>
      <c r="F593">
        <v>2.5760000000000001</v>
      </c>
      <c r="G593">
        <v>0</v>
      </c>
      <c r="H593">
        <v>0</v>
      </c>
      <c r="I593">
        <v>0</v>
      </c>
      <c r="J593">
        <v>0</v>
      </c>
    </row>
    <row r="594" spans="1:10">
      <c r="A594">
        <v>31307</v>
      </c>
      <c r="B594" t="s">
        <v>169</v>
      </c>
      <c r="C594">
        <v>0</v>
      </c>
      <c r="D594">
        <v>0</v>
      </c>
      <c r="E594">
        <v>1.4330000000000001E-2</v>
      </c>
      <c r="F594">
        <v>1.4330000000000001E-2</v>
      </c>
      <c r="G594">
        <v>0</v>
      </c>
      <c r="H594">
        <v>0</v>
      </c>
      <c r="I594">
        <v>0</v>
      </c>
      <c r="J594">
        <v>0</v>
      </c>
    </row>
    <row r="595" spans="1:10">
      <c r="A595">
        <v>31307</v>
      </c>
      <c r="B595" t="s">
        <v>170</v>
      </c>
      <c r="C595">
        <v>0</v>
      </c>
      <c r="D595">
        <v>0</v>
      </c>
      <c r="E595">
        <v>-3.5230000000000001</v>
      </c>
      <c r="F595">
        <v>3.5230000000000001</v>
      </c>
      <c r="G595">
        <v>0</v>
      </c>
      <c r="H595">
        <v>0</v>
      </c>
      <c r="I595">
        <v>0</v>
      </c>
      <c r="J595">
        <v>0</v>
      </c>
    </row>
    <row r="596" spans="1:10">
      <c r="A596">
        <v>31307</v>
      </c>
      <c r="B596" t="s">
        <v>171</v>
      </c>
      <c r="C596">
        <v>0</v>
      </c>
      <c r="D596">
        <v>0</v>
      </c>
      <c r="E596">
        <v>-6.8059999999999996E-2</v>
      </c>
      <c r="F596">
        <v>6.8059999999999996E-2</v>
      </c>
      <c r="G596">
        <v>0</v>
      </c>
      <c r="H596">
        <v>0</v>
      </c>
      <c r="I596">
        <v>0</v>
      </c>
      <c r="J596">
        <v>0</v>
      </c>
    </row>
    <row r="597" spans="1:10">
      <c r="A597">
        <v>31307</v>
      </c>
      <c r="B597" t="s">
        <v>172</v>
      </c>
      <c r="C597">
        <v>0</v>
      </c>
      <c r="D597">
        <v>0</v>
      </c>
      <c r="E597">
        <v>-2.633</v>
      </c>
      <c r="F597">
        <v>2.633</v>
      </c>
      <c r="G597">
        <v>0</v>
      </c>
      <c r="H597">
        <v>0</v>
      </c>
      <c r="I597">
        <v>0</v>
      </c>
      <c r="J597">
        <v>0</v>
      </c>
    </row>
    <row r="598" spans="1:10">
      <c r="A598">
        <v>31307</v>
      </c>
      <c r="B598" t="s">
        <v>173</v>
      </c>
      <c r="C598">
        <v>0</v>
      </c>
      <c r="D598">
        <v>0</v>
      </c>
      <c r="E598">
        <v>-4.1099999999999998E-2</v>
      </c>
      <c r="F598">
        <v>4.1099999999999998E-2</v>
      </c>
      <c r="G598">
        <v>0</v>
      </c>
      <c r="H598">
        <v>0</v>
      </c>
      <c r="I598">
        <v>0</v>
      </c>
      <c r="J598">
        <v>0</v>
      </c>
    </row>
    <row r="599" spans="1:10">
      <c r="A599">
        <v>31307</v>
      </c>
      <c r="B599" t="s">
        <v>174</v>
      </c>
      <c r="C599">
        <v>0</v>
      </c>
      <c r="D599">
        <v>0</v>
      </c>
      <c r="E599">
        <v>-1.8409999999999999E-2</v>
      </c>
      <c r="F599">
        <v>1.8409999999999999E-2</v>
      </c>
      <c r="G599">
        <v>0</v>
      </c>
      <c r="H599">
        <v>0</v>
      </c>
      <c r="I599">
        <v>0</v>
      </c>
      <c r="J599">
        <v>0</v>
      </c>
    </row>
    <row r="600" spans="1:10">
      <c r="A600">
        <v>31307</v>
      </c>
      <c r="B600" t="s">
        <v>175</v>
      </c>
      <c r="C600">
        <v>0</v>
      </c>
      <c r="D600">
        <v>0</v>
      </c>
      <c r="E600">
        <v>1.711E-2</v>
      </c>
      <c r="F600">
        <v>1.711E-2</v>
      </c>
      <c r="G600">
        <v>0</v>
      </c>
      <c r="H600">
        <v>0</v>
      </c>
      <c r="I600">
        <v>0</v>
      </c>
      <c r="J600">
        <v>0</v>
      </c>
    </row>
    <row r="601" spans="1:10">
      <c r="A601">
        <v>31307</v>
      </c>
      <c r="B601" t="s">
        <v>176</v>
      </c>
      <c r="C601">
        <v>0</v>
      </c>
      <c r="D601">
        <v>0</v>
      </c>
      <c r="E601">
        <v>2.665E-2</v>
      </c>
      <c r="F601">
        <v>2.665E-2</v>
      </c>
      <c r="G601">
        <v>0</v>
      </c>
      <c r="H601">
        <v>0</v>
      </c>
      <c r="I601">
        <v>0</v>
      </c>
      <c r="J601">
        <v>0</v>
      </c>
    </row>
    <row r="602" spans="1:10">
      <c r="A602">
        <v>31307</v>
      </c>
      <c r="B602" t="s">
        <v>177</v>
      </c>
      <c r="C602">
        <v>0</v>
      </c>
      <c r="D602">
        <v>0</v>
      </c>
      <c r="E602">
        <v>-6.6619999999999999E-2</v>
      </c>
      <c r="F602">
        <v>6.6619999999999999E-2</v>
      </c>
      <c r="G602">
        <v>0</v>
      </c>
      <c r="H602">
        <v>0</v>
      </c>
      <c r="I602">
        <v>0</v>
      </c>
      <c r="J602">
        <v>0</v>
      </c>
    </row>
    <row r="603" spans="1:10">
      <c r="A603">
        <v>31307</v>
      </c>
      <c r="B603" t="s">
        <v>178</v>
      </c>
      <c r="C603">
        <v>0</v>
      </c>
      <c r="D603">
        <v>0</v>
      </c>
      <c r="E603">
        <v>2.3519999999999999E-2</v>
      </c>
      <c r="F603">
        <v>2.3519999999999999E-2</v>
      </c>
      <c r="G603">
        <v>0</v>
      </c>
      <c r="H603">
        <v>0</v>
      </c>
      <c r="I603">
        <v>0</v>
      </c>
      <c r="J603">
        <v>0</v>
      </c>
    </row>
    <row r="604" spans="1:10">
      <c r="A604">
        <v>31307</v>
      </c>
      <c r="B604" t="s">
        <v>179</v>
      </c>
      <c r="C604">
        <v>0</v>
      </c>
      <c r="D604">
        <v>0</v>
      </c>
      <c r="E604">
        <v>-2.3519999999999999E-2</v>
      </c>
      <c r="F604">
        <v>2.3519999999999999E-2</v>
      </c>
      <c r="G604">
        <v>0</v>
      </c>
      <c r="H604">
        <v>0</v>
      </c>
      <c r="I604">
        <v>0</v>
      </c>
      <c r="J604">
        <v>0</v>
      </c>
    </row>
    <row r="605" spans="1:10">
      <c r="A605">
        <v>31307</v>
      </c>
      <c r="B605" t="s">
        <v>180</v>
      </c>
      <c r="C605">
        <v>0</v>
      </c>
      <c r="D605">
        <v>0</v>
      </c>
      <c r="E605">
        <v>-7.7459999999999994E-3</v>
      </c>
      <c r="F605">
        <v>7.7459999999999994E-3</v>
      </c>
      <c r="G605">
        <v>0</v>
      </c>
      <c r="H605">
        <v>0</v>
      </c>
      <c r="I605">
        <v>0</v>
      </c>
      <c r="J605">
        <v>0</v>
      </c>
    </row>
    <row r="606" spans="1:10">
      <c r="A606">
        <v>31307</v>
      </c>
      <c r="B606" t="s">
        <v>181</v>
      </c>
      <c r="C606">
        <v>0</v>
      </c>
      <c r="D606">
        <v>0</v>
      </c>
      <c r="E606">
        <v>7.7459999999999994E-3</v>
      </c>
      <c r="F606">
        <v>7.7459999999999994E-3</v>
      </c>
      <c r="G606">
        <v>0</v>
      </c>
      <c r="H606">
        <v>0</v>
      </c>
      <c r="I606">
        <v>0</v>
      </c>
      <c r="J606">
        <v>0</v>
      </c>
    </row>
    <row r="607" spans="1:10">
      <c r="A607">
        <v>31307</v>
      </c>
      <c r="B607" t="s">
        <v>182</v>
      </c>
      <c r="C607">
        <v>0</v>
      </c>
      <c r="D607">
        <v>0</v>
      </c>
      <c r="E607">
        <v>-6.6950000000000004E-3</v>
      </c>
      <c r="F607">
        <v>6.6950000000000004E-3</v>
      </c>
      <c r="G607">
        <v>0</v>
      </c>
      <c r="H607">
        <v>0</v>
      </c>
      <c r="I607">
        <v>0</v>
      </c>
      <c r="J607">
        <v>0</v>
      </c>
    </row>
    <row r="608" spans="1:10">
      <c r="A608">
        <v>31307</v>
      </c>
      <c r="B608" t="s">
        <v>183</v>
      </c>
      <c r="C608">
        <v>0</v>
      </c>
      <c r="D608">
        <v>0</v>
      </c>
      <c r="E608">
        <v>6.6950000000000004E-3</v>
      </c>
      <c r="F608">
        <v>6.6950000000000004E-3</v>
      </c>
      <c r="G608">
        <v>0</v>
      </c>
      <c r="H608">
        <v>0</v>
      </c>
      <c r="I608">
        <v>0</v>
      </c>
      <c r="J608">
        <v>0</v>
      </c>
    </row>
    <row r="609" spans="1:10">
      <c r="A609">
        <v>31307</v>
      </c>
      <c r="B609" t="s">
        <v>184</v>
      </c>
      <c r="C609">
        <v>0</v>
      </c>
      <c r="D609">
        <v>0</v>
      </c>
      <c r="E609">
        <v>-4.4240000000000002E-4</v>
      </c>
      <c r="F609">
        <v>4.4240000000000002E-4</v>
      </c>
      <c r="G609">
        <v>0</v>
      </c>
      <c r="H609">
        <v>0</v>
      </c>
      <c r="I609">
        <v>0</v>
      </c>
      <c r="J609">
        <v>0</v>
      </c>
    </row>
    <row r="610" spans="1:10">
      <c r="A610">
        <v>31307</v>
      </c>
      <c r="B610" t="s">
        <v>185</v>
      </c>
      <c r="C610">
        <v>0</v>
      </c>
      <c r="D610">
        <v>0</v>
      </c>
      <c r="E610">
        <v>4.4240000000000002E-4</v>
      </c>
      <c r="F610">
        <v>4.4240000000000002E-4</v>
      </c>
      <c r="G610">
        <v>0</v>
      </c>
      <c r="H610">
        <v>0</v>
      </c>
      <c r="I610">
        <v>0</v>
      </c>
      <c r="J610">
        <v>0</v>
      </c>
    </row>
    <row r="611" spans="1:10">
      <c r="A611">
        <v>31307</v>
      </c>
      <c r="B611" t="s">
        <v>186</v>
      </c>
      <c r="C611">
        <v>0</v>
      </c>
      <c r="D611">
        <v>0</v>
      </c>
      <c r="E611">
        <v>-3.4609999999999999</v>
      </c>
      <c r="F611">
        <v>3.4609999999999999</v>
      </c>
      <c r="G611">
        <v>0</v>
      </c>
      <c r="H611">
        <v>0</v>
      </c>
      <c r="I611">
        <v>0</v>
      </c>
      <c r="J611">
        <v>0</v>
      </c>
    </row>
    <row r="612" spans="1:10">
      <c r="A612">
        <v>31307</v>
      </c>
      <c r="B612" t="s">
        <v>187</v>
      </c>
      <c r="C612">
        <v>0</v>
      </c>
      <c r="D612">
        <v>0</v>
      </c>
      <c r="E612">
        <v>-6.1549999999999999E-3</v>
      </c>
      <c r="F612">
        <v>6.1549999999999999E-3</v>
      </c>
      <c r="G612">
        <v>0</v>
      </c>
      <c r="H612">
        <v>0</v>
      </c>
      <c r="I612">
        <v>0</v>
      </c>
      <c r="J612">
        <v>0</v>
      </c>
    </row>
    <row r="613" spans="1:10">
      <c r="A613">
        <v>31307</v>
      </c>
      <c r="B613" t="s">
        <v>188</v>
      </c>
      <c r="C613">
        <v>0</v>
      </c>
      <c r="D613">
        <v>0</v>
      </c>
      <c r="E613">
        <v>4.3319999999999997E-2</v>
      </c>
      <c r="F613">
        <v>4.3319999999999997E-2</v>
      </c>
      <c r="G613">
        <v>0</v>
      </c>
      <c r="H613">
        <v>0</v>
      </c>
      <c r="I613">
        <v>0</v>
      </c>
      <c r="J613">
        <v>0</v>
      </c>
    </row>
    <row r="614" spans="1:10">
      <c r="A614">
        <v>31307</v>
      </c>
      <c r="B614" t="s">
        <v>189</v>
      </c>
      <c r="C614">
        <v>0</v>
      </c>
      <c r="D614">
        <v>0</v>
      </c>
      <c r="E614">
        <v>-4.3319999999999997E-2</v>
      </c>
      <c r="F614">
        <v>4.3319999999999997E-2</v>
      </c>
      <c r="G614">
        <v>0</v>
      </c>
      <c r="H614">
        <v>0</v>
      </c>
      <c r="I614">
        <v>0</v>
      </c>
      <c r="J614">
        <v>0</v>
      </c>
    </row>
    <row r="615" spans="1:10">
      <c r="A615">
        <v>31307</v>
      </c>
      <c r="B615" t="s">
        <v>190</v>
      </c>
      <c r="C615">
        <v>0</v>
      </c>
      <c r="D615">
        <v>0</v>
      </c>
      <c r="E615">
        <v>-3.31E-3</v>
      </c>
      <c r="F615">
        <v>3.31E-3</v>
      </c>
      <c r="G615">
        <v>0</v>
      </c>
      <c r="H615">
        <v>0</v>
      </c>
      <c r="I615">
        <v>0</v>
      </c>
      <c r="J615">
        <v>0</v>
      </c>
    </row>
    <row r="616" spans="1:10">
      <c r="A616">
        <v>31307</v>
      </c>
      <c r="B616" t="s">
        <v>191</v>
      </c>
      <c r="C616">
        <v>0</v>
      </c>
      <c r="D616">
        <v>0</v>
      </c>
      <c r="E616">
        <v>-3.712E-2</v>
      </c>
      <c r="F616">
        <v>3.712E-2</v>
      </c>
      <c r="G616">
        <v>0</v>
      </c>
      <c r="H616">
        <v>0</v>
      </c>
      <c r="I616">
        <v>0</v>
      </c>
      <c r="J616">
        <v>0</v>
      </c>
    </row>
    <row r="617" spans="1:10">
      <c r="A617">
        <v>31307</v>
      </c>
      <c r="B617" t="s">
        <v>192</v>
      </c>
      <c r="C617">
        <v>0</v>
      </c>
      <c r="D617">
        <v>0</v>
      </c>
      <c r="E617">
        <v>-1.6060000000000001E-2</v>
      </c>
      <c r="F617">
        <v>1.6060000000000001E-2</v>
      </c>
      <c r="G617">
        <v>0</v>
      </c>
      <c r="H617">
        <v>0</v>
      </c>
      <c r="I617">
        <v>0</v>
      </c>
      <c r="J617">
        <v>0</v>
      </c>
    </row>
    <row r="618" spans="1:10">
      <c r="A618">
        <v>31307</v>
      </c>
      <c r="B618" t="s">
        <v>193</v>
      </c>
      <c r="C618">
        <v>0</v>
      </c>
      <c r="D618">
        <v>0</v>
      </c>
      <c r="E618">
        <v>-1.523E-2</v>
      </c>
      <c r="F618">
        <v>1.523E-2</v>
      </c>
      <c r="G618">
        <v>0</v>
      </c>
      <c r="H618">
        <v>0</v>
      </c>
      <c r="I618">
        <v>0</v>
      </c>
      <c r="J618">
        <v>0</v>
      </c>
    </row>
    <row r="619" spans="1:10">
      <c r="A619">
        <v>31307</v>
      </c>
      <c r="B619" t="s">
        <v>194</v>
      </c>
      <c r="C619">
        <v>0</v>
      </c>
      <c r="D619">
        <v>0</v>
      </c>
      <c r="E619">
        <v>-3.4650000000000002E-3</v>
      </c>
      <c r="F619">
        <v>3.4650000000000002E-3</v>
      </c>
      <c r="G619">
        <v>0</v>
      </c>
      <c r="H619">
        <v>0</v>
      </c>
      <c r="I619">
        <v>0</v>
      </c>
      <c r="J619">
        <v>0</v>
      </c>
    </row>
    <row r="620" spans="1:10">
      <c r="A620">
        <v>31307</v>
      </c>
      <c r="B620" t="s">
        <v>195</v>
      </c>
      <c r="C620">
        <v>0</v>
      </c>
      <c r="D620">
        <v>0</v>
      </c>
      <c r="E620">
        <v>-3.6970000000000003E-2</v>
      </c>
      <c r="F620">
        <v>3.6970000000000003E-2</v>
      </c>
      <c r="G620">
        <v>0</v>
      </c>
      <c r="H620">
        <v>0</v>
      </c>
      <c r="I620">
        <v>0</v>
      </c>
      <c r="J620">
        <v>0</v>
      </c>
    </row>
    <row r="621" spans="1:10">
      <c r="A621">
        <v>31307</v>
      </c>
      <c r="B621" t="s">
        <v>196</v>
      </c>
      <c r="C621">
        <v>0</v>
      </c>
      <c r="D621">
        <v>0</v>
      </c>
      <c r="E621">
        <v>-1.6500000000000001E-2</v>
      </c>
      <c r="F621">
        <v>1.6500000000000001E-2</v>
      </c>
      <c r="G621">
        <v>0</v>
      </c>
      <c r="H621">
        <v>0</v>
      </c>
      <c r="I621">
        <v>0</v>
      </c>
      <c r="J621">
        <v>0</v>
      </c>
    </row>
    <row r="622" spans="1:10">
      <c r="A622">
        <v>31307</v>
      </c>
      <c r="B622" t="s">
        <v>197</v>
      </c>
      <c r="C622">
        <v>0</v>
      </c>
      <c r="D622">
        <v>0</v>
      </c>
      <c r="E622">
        <v>-1.478E-2</v>
      </c>
      <c r="F622">
        <v>1.478E-2</v>
      </c>
      <c r="G622">
        <v>0</v>
      </c>
      <c r="H622">
        <v>0</v>
      </c>
      <c r="I622">
        <v>0</v>
      </c>
      <c r="J622">
        <v>0</v>
      </c>
    </row>
    <row r="623" spans="1:10">
      <c r="A623">
        <v>31307</v>
      </c>
      <c r="B623" t="s">
        <v>198</v>
      </c>
      <c r="C623">
        <v>0</v>
      </c>
      <c r="D623">
        <v>0</v>
      </c>
      <c r="E623">
        <v>-1.8630000000000001E-2</v>
      </c>
      <c r="F623">
        <v>1.8630000000000001E-2</v>
      </c>
      <c r="G623">
        <v>0</v>
      </c>
      <c r="H623">
        <v>0</v>
      </c>
      <c r="I623">
        <v>0</v>
      </c>
      <c r="J623">
        <v>0</v>
      </c>
    </row>
    <row r="624" spans="1:10">
      <c r="A624">
        <v>31307</v>
      </c>
      <c r="B624" t="s">
        <v>199</v>
      </c>
      <c r="C624">
        <v>0</v>
      </c>
      <c r="D624">
        <v>0</v>
      </c>
      <c r="E624">
        <v>-2.18E-2</v>
      </c>
      <c r="F624">
        <v>2.18E-2</v>
      </c>
      <c r="G624">
        <v>0</v>
      </c>
      <c r="H624">
        <v>0</v>
      </c>
      <c r="I624">
        <v>0</v>
      </c>
      <c r="J624">
        <v>0</v>
      </c>
    </row>
    <row r="625" spans="1:10">
      <c r="A625">
        <v>31307</v>
      </c>
      <c r="B625" t="s">
        <v>200</v>
      </c>
      <c r="C625">
        <v>0</v>
      </c>
      <c r="D625">
        <v>0</v>
      </c>
      <c r="E625">
        <v>-1.847E-2</v>
      </c>
      <c r="F625">
        <v>1.847E-2</v>
      </c>
      <c r="G625">
        <v>0</v>
      </c>
      <c r="H625">
        <v>0</v>
      </c>
      <c r="I625">
        <v>0</v>
      </c>
      <c r="J625">
        <v>0</v>
      </c>
    </row>
    <row r="626" spans="1:10">
      <c r="A626">
        <v>31307</v>
      </c>
      <c r="B626" t="s">
        <v>201</v>
      </c>
      <c r="C626">
        <v>0</v>
      </c>
      <c r="D626">
        <v>0</v>
      </c>
      <c r="E626">
        <v>-2.196E-2</v>
      </c>
      <c r="F626">
        <v>2.196E-2</v>
      </c>
      <c r="G626">
        <v>0</v>
      </c>
      <c r="H626">
        <v>0</v>
      </c>
      <c r="I626">
        <v>0</v>
      </c>
      <c r="J626">
        <v>0</v>
      </c>
    </row>
    <row r="627" spans="1:10">
      <c r="A627">
        <v>31307</v>
      </c>
      <c r="B627" t="s">
        <v>202</v>
      </c>
      <c r="C627">
        <v>0</v>
      </c>
      <c r="D627">
        <v>0</v>
      </c>
      <c r="E627">
        <v>-5.9829999999999987E-2</v>
      </c>
      <c r="F627">
        <v>5.9829999999999987E-2</v>
      </c>
      <c r="G627">
        <v>0</v>
      </c>
      <c r="H627">
        <v>0</v>
      </c>
      <c r="I627">
        <v>0</v>
      </c>
      <c r="J627">
        <v>0</v>
      </c>
    </row>
    <row r="628" spans="1:10">
      <c r="A628">
        <v>31307</v>
      </c>
      <c r="B628" t="s">
        <v>203</v>
      </c>
      <c r="C628">
        <v>0</v>
      </c>
      <c r="D628">
        <v>0</v>
      </c>
      <c r="E628">
        <v>2.8539999999999999E-2</v>
      </c>
      <c r="F628">
        <v>2.8539999999999999E-2</v>
      </c>
      <c r="G628">
        <v>0</v>
      </c>
      <c r="H628">
        <v>0</v>
      </c>
      <c r="I628">
        <v>0</v>
      </c>
      <c r="J628">
        <v>0</v>
      </c>
    </row>
    <row r="629" spans="1:10">
      <c r="A629">
        <v>31307</v>
      </c>
      <c r="B629" t="s">
        <v>204</v>
      </c>
      <c r="C629">
        <v>0</v>
      </c>
      <c r="D629">
        <v>0</v>
      </c>
      <c r="E629">
        <v>-5.9380000000000002E-2</v>
      </c>
      <c r="F629">
        <v>5.9380000000000002E-2</v>
      </c>
      <c r="G629">
        <v>0</v>
      </c>
      <c r="H629">
        <v>0</v>
      </c>
      <c r="I629">
        <v>0</v>
      </c>
      <c r="J629">
        <v>0</v>
      </c>
    </row>
    <row r="630" spans="1:10">
      <c r="A630">
        <v>31307</v>
      </c>
      <c r="B630" t="s">
        <v>205</v>
      </c>
      <c r="C630">
        <v>0</v>
      </c>
      <c r="D630">
        <v>0</v>
      </c>
      <c r="E630">
        <v>2.81E-2</v>
      </c>
      <c r="F630">
        <v>2.81E-2</v>
      </c>
      <c r="G630">
        <v>0</v>
      </c>
      <c r="H630">
        <v>0</v>
      </c>
      <c r="I630">
        <v>0</v>
      </c>
      <c r="J630">
        <v>0</v>
      </c>
    </row>
    <row r="631" spans="1:10">
      <c r="A631">
        <v>31307</v>
      </c>
      <c r="B631" t="s">
        <v>206</v>
      </c>
      <c r="C631">
        <v>0</v>
      </c>
      <c r="D631">
        <v>0</v>
      </c>
      <c r="E631">
        <v>-3.448</v>
      </c>
      <c r="F631">
        <v>3.448</v>
      </c>
      <c r="G631">
        <v>0</v>
      </c>
      <c r="H631">
        <v>0</v>
      </c>
      <c r="I631">
        <v>0</v>
      </c>
      <c r="J631">
        <v>0</v>
      </c>
    </row>
    <row r="632" spans="1:10">
      <c r="A632">
        <v>31307</v>
      </c>
      <c r="B632" t="s">
        <v>207</v>
      </c>
      <c r="C632">
        <v>0</v>
      </c>
      <c r="D632">
        <v>0</v>
      </c>
      <c r="E632">
        <v>6.5260000000000014E-3</v>
      </c>
      <c r="F632">
        <v>6.5260000000000014E-3</v>
      </c>
      <c r="G632">
        <v>0</v>
      </c>
      <c r="H632">
        <v>0</v>
      </c>
      <c r="I632">
        <v>0</v>
      </c>
      <c r="J632">
        <v>0</v>
      </c>
    </row>
    <row r="633" spans="1:10">
      <c r="A633">
        <v>31307</v>
      </c>
      <c r="B633" t="s">
        <v>208</v>
      </c>
      <c r="C633">
        <v>0</v>
      </c>
      <c r="D633">
        <v>0</v>
      </c>
      <c r="E633">
        <v>-2.573</v>
      </c>
      <c r="F633">
        <v>2.573</v>
      </c>
      <c r="G633">
        <v>0</v>
      </c>
      <c r="H633">
        <v>0</v>
      </c>
      <c r="I633">
        <v>0</v>
      </c>
      <c r="J633">
        <v>0</v>
      </c>
    </row>
    <row r="634" spans="1:10">
      <c r="A634">
        <v>31307</v>
      </c>
      <c r="B634" t="s">
        <v>209</v>
      </c>
      <c r="C634">
        <v>0</v>
      </c>
      <c r="D634">
        <v>0</v>
      </c>
      <c r="E634">
        <v>1.7510000000000001E-2</v>
      </c>
      <c r="F634">
        <v>1.7510000000000001E-2</v>
      </c>
      <c r="G634">
        <v>0</v>
      </c>
      <c r="H634">
        <v>0</v>
      </c>
      <c r="I634">
        <v>0</v>
      </c>
      <c r="J634">
        <v>0</v>
      </c>
    </row>
    <row r="635" spans="1:10">
      <c r="A635">
        <v>31307</v>
      </c>
      <c r="B635" t="s">
        <v>210</v>
      </c>
      <c r="C635">
        <v>0</v>
      </c>
      <c r="D635">
        <v>0</v>
      </c>
      <c r="E635">
        <v>-3.4470000000000001</v>
      </c>
      <c r="F635">
        <v>3.4470000000000001</v>
      </c>
      <c r="G635">
        <v>0</v>
      </c>
      <c r="H635">
        <v>0</v>
      </c>
      <c r="I635">
        <v>0</v>
      </c>
      <c r="J635">
        <v>0</v>
      </c>
    </row>
    <row r="636" spans="1:10">
      <c r="A636">
        <v>31307</v>
      </c>
      <c r="B636" t="s">
        <v>211</v>
      </c>
      <c r="C636">
        <v>0</v>
      </c>
      <c r="D636">
        <v>0</v>
      </c>
      <c r="E636">
        <v>6.6810000000000003E-3</v>
      </c>
      <c r="F636">
        <v>6.6810000000000003E-3</v>
      </c>
      <c r="G636">
        <v>0</v>
      </c>
      <c r="H636">
        <v>0</v>
      </c>
      <c r="I636">
        <v>0</v>
      </c>
      <c r="J636">
        <v>0</v>
      </c>
    </row>
    <row r="637" spans="1:10">
      <c r="A637">
        <v>31307</v>
      </c>
      <c r="B637" t="s">
        <v>212</v>
      </c>
      <c r="C637">
        <v>0</v>
      </c>
      <c r="D637">
        <v>0</v>
      </c>
      <c r="E637">
        <v>-2.573</v>
      </c>
      <c r="F637">
        <v>2.573</v>
      </c>
      <c r="G637">
        <v>0</v>
      </c>
      <c r="H637">
        <v>0</v>
      </c>
      <c r="I637">
        <v>0</v>
      </c>
      <c r="J637">
        <v>0</v>
      </c>
    </row>
    <row r="638" spans="1:10">
      <c r="A638">
        <v>31307</v>
      </c>
      <c r="B638" t="s">
        <v>213</v>
      </c>
      <c r="C638">
        <v>0</v>
      </c>
      <c r="D638">
        <v>0</v>
      </c>
      <c r="E638">
        <v>1.7950000000000001E-2</v>
      </c>
      <c r="F638">
        <v>1.7950000000000001E-2</v>
      </c>
      <c r="G638">
        <v>0</v>
      </c>
      <c r="H638">
        <v>0</v>
      </c>
      <c r="I638">
        <v>0</v>
      </c>
      <c r="J638">
        <v>0</v>
      </c>
    </row>
    <row r="639" spans="1:10">
      <c r="A639">
        <v>31307</v>
      </c>
      <c r="B639" t="s">
        <v>214</v>
      </c>
      <c r="C639">
        <v>0</v>
      </c>
      <c r="D639">
        <v>0</v>
      </c>
      <c r="E639">
        <v>-3.5219999999999998</v>
      </c>
      <c r="F639">
        <v>3.5219999999999998</v>
      </c>
      <c r="G639">
        <v>0</v>
      </c>
      <c r="H639">
        <v>0</v>
      </c>
      <c r="I639">
        <v>0</v>
      </c>
      <c r="J639">
        <v>0</v>
      </c>
    </row>
    <row r="640" spans="1:10">
      <c r="A640">
        <v>31307</v>
      </c>
      <c r="B640" t="s">
        <v>215</v>
      </c>
      <c r="C640">
        <v>0</v>
      </c>
      <c r="D640">
        <v>0</v>
      </c>
      <c r="E640">
        <v>-6.6790000000000002E-2</v>
      </c>
      <c r="F640">
        <v>6.6790000000000002E-2</v>
      </c>
      <c r="G640">
        <v>0</v>
      </c>
      <c r="H640">
        <v>0</v>
      </c>
      <c r="I640">
        <v>0</v>
      </c>
      <c r="J640">
        <v>0</v>
      </c>
    </row>
    <row r="641" spans="1:10">
      <c r="A641">
        <v>31307</v>
      </c>
      <c r="B641" t="s">
        <v>216</v>
      </c>
      <c r="C641">
        <v>0</v>
      </c>
      <c r="D641">
        <v>0</v>
      </c>
      <c r="E641">
        <v>-2.629</v>
      </c>
      <c r="F641">
        <v>2.629</v>
      </c>
      <c r="G641">
        <v>0</v>
      </c>
      <c r="H641">
        <v>0</v>
      </c>
      <c r="I641">
        <v>0</v>
      </c>
      <c r="J641">
        <v>0</v>
      </c>
    </row>
    <row r="642" spans="1:10">
      <c r="A642">
        <v>31307</v>
      </c>
      <c r="B642" t="s">
        <v>217</v>
      </c>
      <c r="C642">
        <v>0</v>
      </c>
      <c r="D642">
        <v>0</v>
      </c>
      <c r="E642">
        <v>-3.7479999999999999E-2</v>
      </c>
      <c r="F642">
        <v>3.7479999999999999E-2</v>
      </c>
      <c r="G642">
        <v>0</v>
      </c>
      <c r="H642">
        <v>0</v>
      </c>
      <c r="I642">
        <v>0</v>
      </c>
      <c r="J642">
        <v>0</v>
      </c>
    </row>
    <row r="643" spans="1:10">
      <c r="A643">
        <v>31307</v>
      </c>
      <c r="B643" t="s">
        <v>541</v>
      </c>
      <c r="C643">
        <v>0</v>
      </c>
      <c r="D643">
        <v>0</v>
      </c>
      <c r="E643">
        <v>1096</v>
      </c>
      <c r="F643">
        <v>1096</v>
      </c>
      <c r="G643">
        <v>0</v>
      </c>
      <c r="H643">
        <v>0</v>
      </c>
      <c r="I643">
        <v>0</v>
      </c>
      <c r="J643">
        <v>0</v>
      </c>
    </row>
    <row r="644" spans="1:10">
      <c r="A644">
        <v>31307</v>
      </c>
      <c r="B644" t="s">
        <v>542</v>
      </c>
      <c r="C644">
        <v>0</v>
      </c>
      <c r="D644">
        <v>0</v>
      </c>
      <c r="E644">
        <v>-184.3</v>
      </c>
      <c r="F644">
        <v>184.3</v>
      </c>
      <c r="G644">
        <v>0</v>
      </c>
      <c r="H644">
        <v>0</v>
      </c>
      <c r="I644">
        <v>0</v>
      </c>
      <c r="J644">
        <v>0</v>
      </c>
    </row>
    <row r="645" spans="1:10">
      <c r="A645">
        <v>31307</v>
      </c>
      <c r="B645" t="s">
        <v>543</v>
      </c>
      <c r="C645">
        <v>0</v>
      </c>
      <c r="D645">
        <v>0</v>
      </c>
      <c r="E645">
        <v>8021</v>
      </c>
      <c r="F645">
        <v>8021</v>
      </c>
      <c r="G645">
        <v>0</v>
      </c>
      <c r="H645">
        <v>0</v>
      </c>
      <c r="I645">
        <v>0</v>
      </c>
      <c r="J645">
        <v>0</v>
      </c>
    </row>
    <row r="646" spans="1:10">
      <c r="A646">
        <v>31307</v>
      </c>
      <c r="B646" t="s">
        <v>544</v>
      </c>
      <c r="C646">
        <v>0</v>
      </c>
      <c r="D646">
        <v>0</v>
      </c>
      <c r="E646">
        <v>8035</v>
      </c>
      <c r="F646">
        <v>8035</v>
      </c>
      <c r="G646">
        <v>0</v>
      </c>
      <c r="H646">
        <v>0</v>
      </c>
      <c r="I646">
        <v>0</v>
      </c>
      <c r="J646">
        <v>0</v>
      </c>
    </row>
    <row r="647" spans="1:10">
      <c r="A647">
        <v>31307</v>
      </c>
      <c r="B647" t="s">
        <v>545</v>
      </c>
      <c r="C647">
        <v>0</v>
      </c>
      <c r="D647">
        <v>0</v>
      </c>
      <c r="E647">
        <v>18140</v>
      </c>
      <c r="F647">
        <v>18140</v>
      </c>
      <c r="G647">
        <v>0</v>
      </c>
      <c r="H647">
        <v>0</v>
      </c>
      <c r="I647">
        <v>0</v>
      </c>
      <c r="J647">
        <v>0</v>
      </c>
    </row>
    <row r="648" spans="1:10">
      <c r="A648">
        <v>31307</v>
      </c>
      <c r="B648" t="s">
        <v>546</v>
      </c>
      <c r="C648">
        <v>0</v>
      </c>
      <c r="D648">
        <v>0</v>
      </c>
      <c r="E648">
        <v>-4.2079999999999999E-3</v>
      </c>
      <c r="F648">
        <v>4.2079999999999999E-3</v>
      </c>
      <c r="G648">
        <v>0</v>
      </c>
      <c r="H648">
        <v>0</v>
      </c>
      <c r="I648">
        <v>0</v>
      </c>
      <c r="J648">
        <v>0</v>
      </c>
    </row>
    <row r="649" spans="1:10">
      <c r="A649">
        <v>31307</v>
      </c>
      <c r="B649" t="s">
        <v>547</v>
      </c>
      <c r="C649">
        <v>0</v>
      </c>
      <c r="D649">
        <v>0</v>
      </c>
      <c r="E649">
        <v>1.4059999999999999E-3</v>
      </c>
      <c r="F649">
        <v>1.4059999999999999E-3</v>
      </c>
      <c r="G649">
        <v>0</v>
      </c>
      <c r="H649">
        <v>0</v>
      </c>
      <c r="I649">
        <v>0</v>
      </c>
      <c r="J649">
        <v>0</v>
      </c>
    </row>
    <row r="650" spans="1:10">
      <c r="A650">
        <v>31307</v>
      </c>
      <c r="B650" t="s">
        <v>548</v>
      </c>
      <c r="C650">
        <v>0</v>
      </c>
      <c r="D650">
        <v>0</v>
      </c>
      <c r="E650">
        <v>18140</v>
      </c>
      <c r="F650">
        <v>18140</v>
      </c>
      <c r="G650">
        <v>0</v>
      </c>
      <c r="H650">
        <v>0</v>
      </c>
      <c r="I650">
        <v>0</v>
      </c>
      <c r="J650">
        <v>0</v>
      </c>
    </row>
    <row r="651" spans="1:10">
      <c r="A651">
        <v>31307</v>
      </c>
      <c r="B651" t="s">
        <v>549</v>
      </c>
      <c r="C651">
        <v>0</v>
      </c>
      <c r="D651">
        <v>0</v>
      </c>
      <c r="E651">
        <v>-4.2079999999999999E-3</v>
      </c>
      <c r="F651">
        <v>4.2079999999999999E-3</v>
      </c>
      <c r="G651">
        <v>0</v>
      </c>
      <c r="H651">
        <v>0</v>
      </c>
      <c r="I651">
        <v>0</v>
      </c>
      <c r="J651">
        <v>0</v>
      </c>
    </row>
    <row r="652" spans="1:10">
      <c r="A652">
        <v>31307</v>
      </c>
      <c r="B652" t="s">
        <v>550</v>
      </c>
      <c r="C652">
        <v>0</v>
      </c>
      <c r="D652">
        <v>0</v>
      </c>
      <c r="E652">
        <v>1.4059999999999999E-3</v>
      </c>
      <c r="F652">
        <v>1.4059999999999999E-3</v>
      </c>
      <c r="G652">
        <v>0</v>
      </c>
      <c r="H652">
        <v>0</v>
      </c>
      <c r="I652">
        <v>0</v>
      </c>
      <c r="J652">
        <v>0</v>
      </c>
    </row>
    <row r="653" spans="1:10">
      <c r="A653">
        <v>31307</v>
      </c>
      <c r="B653" t="s">
        <v>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31307</v>
      </c>
      <c r="B654" t="s">
        <v>552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31307</v>
      </c>
      <c r="B655" t="s">
        <v>553</v>
      </c>
      <c r="C655">
        <v>0</v>
      </c>
      <c r="D655">
        <v>0</v>
      </c>
      <c r="E655">
        <v>-705.6</v>
      </c>
      <c r="F655">
        <v>705.6</v>
      </c>
      <c r="G655">
        <v>0</v>
      </c>
      <c r="H655">
        <v>0</v>
      </c>
      <c r="I655">
        <v>0</v>
      </c>
      <c r="J655">
        <v>0</v>
      </c>
    </row>
    <row r="656" spans="1:10">
      <c r="A656">
        <v>31307</v>
      </c>
      <c r="B656" t="s">
        <v>554</v>
      </c>
      <c r="C656">
        <v>0</v>
      </c>
      <c r="D656">
        <v>0</v>
      </c>
      <c r="E656">
        <v>-747.1</v>
      </c>
      <c r="F656">
        <v>747.1</v>
      </c>
      <c r="G656">
        <v>0</v>
      </c>
      <c r="H656">
        <v>0</v>
      </c>
      <c r="I656">
        <v>0</v>
      </c>
      <c r="J656">
        <v>0</v>
      </c>
    </row>
    <row r="657" spans="1:10">
      <c r="A657">
        <v>31307</v>
      </c>
      <c r="B657" t="s">
        <v>555</v>
      </c>
      <c r="C657">
        <v>0</v>
      </c>
      <c r="D657">
        <v>0</v>
      </c>
      <c r="E657">
        <v>-747.1</v>
      </c>
      <c r="F657">
        <v>747.1</v>
      </c>
      <c r="G657">
        <v>0</v>
      </c>
      <c r="H657">
        <v>0</v>
      </c>
      <c r="I657">
        <v>0</v>
      </c>
      <c r="J657">
        <v>0</v>
      </c>
    </row>
    <row r="658" spans="1:10">
      <c r="A658">
        <v>31307</v>
      </c>
      <c r="B658" t="s">
        <v>556</v>
      </c>
      <c r="C658">
        <v>0</v>
      </c>
      <c r="D658">
        <v>0</v>
      </c>
      <c r="E658">
        <v>-3394</v>
      </c>
      <c r="F658">
        <v>3394</v>
      </c>
      <c r="G658">
        <v>0</v>
      </c>
      <c r="H658">
        <v>0</v>
      </c>
      <c r="I658">
        <v>0</v>
      </c>
      <c r="J658">
        <v>0</v>
      </c>
    </row>
    <row r="659" spans="1:10">
      <c r="A659">
        <v>31307</v>
      </c>
      <c r="B659" t="s">
        <v>557</v>
      </c>
      <c r="C659">
        <v>0</v>
      </c>
      <c r="D659">
        <v>0</v>
      </c>
      <c r="E659">
        <v>-89.91</v>
      </c>
      <c r="F659">
        <v>89.91</v>
      </c>
      <c r="G659">
        <v>0</v>
      </c>
      <c r="H659">
        <v>0</v>
      </c>
      <c r="I659">
        <v>0</v>
      </c>
      <c r="J659">
        <v>0</v>
      </c>
    </row>
    <row r="660" spans="1:10">
      <c r="A660">
        <v>31307</v>
      </c>
      <c r="B660" t="s">
        <v>558</v>
      </c>
      <c r="C660">
        <v>0</v>
      </c>
      <c r="D660">
        <v>0</v>
      </c>
      <c r="E660">
        <v>-41.59</v>
      </c>
      <c r="F660">
        <v>41.59</v>
      </c>
      <c r="G660">
        <v>0</v>
      </c>
      <c r="H660">
        <v>0</v>
      </c>
      <c r="I660">
        <v>0</v>
      </c>
      <c r="J660">
        <v>0</v>
      </c>
    </row>
    <row r="661" spans="1:10">
      <c r="A661">
        <v>31307</v>
      </c>
      <c r="B661" t="s">
        <v>559</v>
      </c>
      <c r="C661">
        <v>0</v>
      </c>
      <c r="D661">
        <v>0</v>
      </c>
      <c r="E661">
        <v>-41.59</v>
      </c>
      <c r="F661">
        <v>41.59</v>
      </c>
      <c r="G661">
        <v>0</v>
      </c>
      <c r="H661">
        <v>0</v>
      </c>
      <c r="I661">
        <v>0</v>
      </c>
      <c r="J661">
        <v>0</v>
      </c>
    </row>
    <row r="662" spans="1:10">
      <c r="A662">
        <v>31307</v>
      </c>
      <c r="B662" t="s">
        <v>560</v>
      </c>
      <c r="C662">
        <v>0</v>
      </c>
      <c r="D662">
        <v>0</v>
      </c>
      <c r="E662">
        <v>3255</v>
      </c>
      <c r="F662">
        <v>3255</v>
      </c>
      <c r="G662">
        <v>0</v>
      </c>
      <c r="H662">
        <v>0</v>
      </c>
      <c r="I662">
        <v>0</v>
      </c>
      <c r="J662">
        <v>0</v>
      </c>
    </row>
    <row r="663" spans="1:10">
      <c r="A663">
        <v>31307</v>
      </c>
      <c r="B663" t="s">
        <v>561</v>
      </c>
      <c r="C663">
        <v>0</v>
      </c>
      <c r="D663">
        <v>0</v>
      </c>
      <c r="E663">
        <v>-199.2</v>
      </c>
      <c r="F663">
        <v>199.2</v>
      </c>
      <c r="G663">
        <v>0</v>
      </c>
      <c r="H663">
        <v>0</v>
      </c>
      <c r="I663">
        <v>0</v>
      </c>
      <c r="J663">
        <v>0</v>
      </c>
    </row>
    <row r="664" spans="1:10">
      <c r="A664">
        <v>31307</v>
      </c>
      <c r="B664" t="s">
        <v>562</v>
      </c>
      <c r="C664">
        <v>0</v>
      </c>
      <c r="D664">
        <v>0</v>
      </c>
      <c r="E664">
        <v>-184.3</v>
      </c>
      <c r="F664">
        <v>184.3</v>
      </c>
      <c r="G664">
        <v>0</v>
      </c>
      <c r="H664">
        <v>0</v>
      </c>
      <c r="I664">
        <v>0</v>
      </c>
      <c r="J664">
        <v>0</v>
      </c>
    </row>
    <row r="665" spans="1:10">
      <c r="A665">
        <v>32316</v>
      </c>
      <c r="B665" t="s">
        <v>458</v>
      </c>
      <c r="C665">
        <v>0</v>
      </c>
      <c r="D665">
        <v>-3.8939999999999986E-6</v>
      </c>
      <c r="E665">
        <v>16960</v>
      </c>
      <c r="F665">
        <v>16960</v>
      </c>
      <c r="G665">
        <v>0</v>
      </c>
      <c r="H665">
        <v>0</v>
      </c>
      <c r="I665">
        <v>0</v>
      </c>
      <c r="J665">
        <v>0</v>
      </c>
    </row>
    <row r="666" spans="1:10">
      <c r="A666">
        <v>32316</v>
      </c>
      <c r="B666" t="s">
        <v>459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32316</v>
      </c>
      <c r="B667" t="s">
        <v>460</v>
      </c>
      <c r="C667">
        <v>0</v>
      </c>
      <c r="D667">
        <v>-8.2549999999999997E-7</v>
      </c>
      <c r="E667">
        <v>4974</v>
      </c>
      <c r="F667">
        <v>4974</v>
      </c>
      <c r="G667">
        <v>0</v>
      </c>
      <c r="H667">
        <v>0</v>
      </c>
      <c r="I667">
        <v>0</v>
      </c>
      <c r="J667">
        <v>0</v>
      </c>
    </row>
    <row r="668" spans="1:10">
      <c r="A668">
        <v>32316</v>
      </c>
      <c r="B668" t="s">
        <v>461</v>
      </c>
      <c r="C668">
        <v>0</v>
      </c>
      <c r="D668">
        <v>-3.7990000000000001E-7</v>
      </c>
      <c r="E668">
        <v>2655</v>
      </c>
      <c r="F668">
        <v>2655</v>
      </c>
      <c r="G668">
        <v>0</v>
      </c>
      <c r="H668">
        <v>0</v>
      </c>
      <c r="I668">
        <v>0</v>
      </c>
      <c r="J668">
        <v>0</v>
      </c>
    </row>
    <row r="669" spans="1:10">
      <c r="A669">
        <v>32316</v>
      </c>
      <c r="B669" t="s">
        <v>462</v>
      </c>
      <c r="C669">
        <v>0</v>
      </c>
      <c r="D669">
        <v>-2.6220000000000001E-7</v>
      </c>
      <c r="E669">
        <v>1800</v>
      </c>
      <c r="F669">
        <v>1800</v>
      </c>
      <c r="G669">
        <v>0</v>
      </c>
      <c r="H669">
        <v>0</v>
      </c>
      <c r="I669">
        <v>0</v>
      </c>
      <c r="J669">
        <v>0</v>
      </c>
    </row>
    <row r="670" spans="1:10">
      <c r="A670">
        <v>32316</v>
      </c>
      <c r="B670" t="s">
        <v>463</v>
      </c>
      <c r="C670">
        <v>0</v>
      </c>
      <c r="D670">
        <v>-1.373E-6</v>
      </c>
      <c r="E670">
        <v>635.1</v>
      </c>
      <c r="F670">
        <v>635.1</v>
      </c>
      <c r="G670">
        <v>0</v>
      </c>
      <c r="H670">
        <v>0</v>
      </c>
      <c r="I670">
        <v>0</v>
      </c>
      <c r="J670">
        <v>0</v>
      </c>
    </row>
    <row r="671" spans="1:10">
      <c r="A671">
        <v>32316</v>
      </c>
      <c r="B671" t="s">
        <v>464</v>
      </c>
      <c r="C671">
        <v>0</v>
      </c>
      <c r="D671">
        <v>-2.0970000000000001E-7</v>
      </c>
      <c r="E671">
        <v>876.3</v>
      </c>
      <c r="F671">
        <v>876.3</v>
      </c>
      <c r="G671">
        <v>0</v>
      </c>
      <c r="H671">
        <v>0</v>
      </c>
      <c r="I671">
        <v>0</v>
      </c>
      <c r="J671">
        <v>0</v>
      </c>
    </row>
    <row r="672" spans="1:10">
      <c r="A672">
        <v>32316</v>
      </c>
      <c r="B672" t="s">
        <v>465</v>
      </c>
      <c r="C672">
        <v>0</v>
      </c>
      <c r="D672">
        <v>-2.8910000000000001E-7</v>
      </c>
      <c r="E672">
        <v>1680</v>
      </c>
      <c r="F672">
        <v>1680</v>
      </c>
      <c r="G672">
        <v>0</v>
      </c>
      <c r="H672">
        <v>0</v>
      </c>
      <c r="I672">
        <v>0</v>
      </c>
      <c r="J672">
        <v>0</v>
      </c>
    </row>
    <row r="673" spans="1:10">
      <c r="A673">
        <v>32316</v>
      </c>
      <c r="B673" t="s">
        <v>466</v>
      </c>
      <c r="C673">
        <v>0</v>
      </c>
      <c r="D673">
        <v>-6.7999999999999995E-7</v>
      </c>
      <c r="E673">
        <v>3901</v>
      </c>
      <c r="F673">
        <v>3901</v>
      </c>
      <c r="G673">
        <v>0</v>
      </c>
      <c r="H673">
        <v>0</v>
      </c>
      <c r="I673">
        <v>0</v>
      </c>
      <c r="J673">
        <v>0</v>
      </c>
    </row>
    <row r="674" spans="1:10">
      <c r="A674">
        <v>32316</v>
      </c>
      <c r="B674" t="s">
        <v>467</v>
      </c>
      <c r="C674">
        <v>0</v>
      </c>
      <c r="D674">
        <v>3.5870000000000003E-8</v>
      </c>
      <c r="E674">
        <v>798.2</v>
      </c>
      <c r="F674">
        <v>798.2</v>
      </c>
      <c r="G674">
        <v>0</v>
      </c>
      <c r="H674">
        <v>0</v>
      </c>
      <c r="I674">
        <v>0</v>
      </c>
      <c r="J674">
        <v>0</v>
      </c>
    </row>
    <row r="675" spans="1:10">
      <c r="A675">
        <v>32316</v>
      </c>
      <c r="B675" t="s">
        <v>468</v>
      </c>
      <c r="C675">
        <v>0</v>
      </c>
      <c r="D675">
        <v>-1.0210000000000001E-6</v>
      </c>
      <c r="E675">
        <v>5977</v>
      </c>
      <c r="F675">
        <v>5977</v>
      </c>
      <c r="G675">
        <v>0</v>
      </c>
      <c r="H675">
        <v>0</v>
      </c>
      <c r="I675">
        <v>0</v>
      </c>
      <c r="J675">
        <v>0</v>
      </c>
    </row>
    <row r="676" spans="1:10">
      <c r="A676">
        <v>32316</v>
      </c>
      <c r="B676" t="s">
        <v>469</v>
      </c>
      <c r="C676">
        <v>0</v>
      </c>
      <c r="D676">
        <v>-8.2640000000000004E-7</v>
      </c>
      <c r="E676">
        <v>4746</v>
      </c>
      <c r="F676">
        <v>4746</v>
      </c>
      <c r="G676">
        <v>0</v>
      </c>
      <c r="H676">
        <v>0</v>
      </c>
      <c r="I676">
        <v>0</v>
      </c>
      <c r="J676">
        <v>0</v>
      </c>
    </row>
    <row r="677" spans="1:10">
      <c r="A677">
        <v>32316</v>
      </c>
      <c r="B677" t="s">
        <v>470</v>
      </c>
      <c r="C677">
        <v>0</v>
      </c>
      <c r="D677">
        <v>-8.6270000000000004E-8</v>
      </c>
      <c r="E677">
        <v>509.9</v>
      </c>
      <c r="F677">
        <v>509.9</v>
      </c>
      <c r="G677">
        <v>0</v>
      </c>
      <c r="H677">
        <v>0</v>
      </c>
      <c r="I677">
        <v>0</v>
      </c>
      <c r="J677">
        <v>0</v>
      </c>
    </row>
    <row r="678" spans="1:10">
      <c r="A678">
        <v>32316</v>
      </c>
      <c r="B678" t="s">
        <v>471</v>
      </c>
      <c r="C678">
        <v>0</v>
      </c>
      <c r="D678">
        <v>-2.8690000000000001E-7</v>
      </c>
      <c r="E678">
        <v>1115</v>
      </c>
      <c r="F678">
        <v>1115</v>
      </c>
      <c r="G678">
        <v>0</v>
      </c>
      <c r="H678">
        <v>0</v>
      </c>
      <c r="I678">
        <v>0</v>
      </c>
      <c r="J678">
        <v>0</v>
      </c>
    </row>
    <row r="679" spans="1:10">
      <c r="A679">
        <v>32316</v>
      </c>
      <c r="B679" t="s">
        <v>472</v>
      </c>
      <c r="C679">
        <v>0</v>
      </c>
      <c r="D679">
        <v>-11.48</v>
      </c>
      <c r="E679">
        <v>16.03</v>
      </c>
      <c r="F679">
        <v>19.72</v>
      </c>
      <c r="G679">
        <v>0</v>
      </c>
      <c r="H679">
        <v>0</v>
      </c>
      <c r="I679">
        <v>0</v>
      </c>
      <c r="J679">
        <v>0</v>
      </c>
    </row>
    <row r="680" spans="1:10">
      <c r="A680">
        <v>32316</v>
      </c>
      <c r="B680" t="s">
        <v>473</v>
      </c>
      <c r="C680">
        <v>0</v>
      </c>
      <c r="D680">
        <v>-7.6710000000000003</v>
      </c>
      <c r="E680">
        <v>10.71</v>
      </c>
      <c r="F680">
        <v>13.18</v>
      </c>
      <c r="G680">
        <v>0</v>
      </c>
      <c r="H680">
        <v>0</v>
      </c>
      <c r="I680">
        <v>0</v>
      </c>
      <c r="J680">
        <v>0</v>
      </c>
    </row>
    <row r="681" spans="1:10">
      <c r="A681">
        <v>32316</v>
      </c>
      <c r="B681" t="s">
        <v>474</v>
      </c>
      <c r="C681">
        <v>0</v>
      </c>
      <c r="D681">
        <v>-141.30000000000001</v>
      </c>
      <c r="E681">
        <v>224</v>
      </c>
      <c r="F681">
        <v>264.8</v>
      </c>
      <c r="G681">
        <v>0</v>
      </c>
      <c r="H681">
        <v>0</v>
      </c>
      <c r="I681">
        <v>0</v>
      </c>
      <c r="J681">
        <v>0</v>
      </c>
    </row>
    <row r="682" spans="1:10">
      <c r="A682">
        <v>32316</v>
      </c>
      <c r="B682" t="s">
        <v>475</v>
      </c>
      <c r="C682">
        <v>0</v>
      </c>
      <c r="D682">
        <v>-94.56</v>
      </c>
      <c r="E682">
        <v>149.9</v>
      </c>
      <c r="F682">
        <v>177.2</v>
      </c>
      <c r="G682">
        <v>0</v>
      </c>
      <c r="H682">
        <v>0</v>
      </c>
      <c r="I682">
        <v>0</v>
      </c>
      <c r="J682">
        <v>0</v>
      </c>
    </row>
    <row r="683" spans="1:10">
      <c r="A683">
        <v>32316</v>
      </c>
      <c r="B683" t="s">
        <v>476</v>
      </c>
      <c r="C683">
        <v>0</v>
      </c>
      <c r="D683">
        <v>-59.82</v>
      </c>
      <c r="E683">
        <v>38.950000000000003</v>
      </c>
      <c r="F683">
        <v>71.38</v>
      </c>
      <c r="G683">
        <v>0</v>
      </c>
      <c r="H683">
        <v>0</v>
      </c>
      <c r="I683">
        <v>0</v>
      </c>
      <c r="J683">
        <v>0</v>
      </c>
    </row>
    <row r="684" spans="1:10">
      <c r="A684">
        <v>32316</v>
      </c>
      <c r="B684" t="s">
        <v>477</v>
      </c>
      <c r="C684">
        <v>0</v>
      </c>
      <c r="D684">
        <v>-40.15</v>
      </c>
      <c r="E684">
        <v>26.14</v>
      </c>
      <c r="F684">
        <v>47.91</v>
      </c>
      <c r="G684">
        <v>0</v>
      </c>
      <c r="H684">
        <v>0</v>
      </c>
      <c r="I684">
        <v>0</v>
      </c>
      <c r="J684">
        <v>0</v>
      </c>
    </row>
    <row r="685" spans="1:10">
      <c r="A685">
        <v>32316</v>
      </c>
      <c r="B685" t="s">
        <v>478</v>
      </c>
      <c r="C685">
        <v>0</v>
      </c>
      <c r="D685">
        <v>-2393</v>
      </c>
      <c r="E685">
        <v>2448</v>
      </c>
      <c r="F685">
        <v>3423</v>
      </c>
      <c r="G685">
        <v>0</v>
      </c>
      <c r="H685">
        <v>0</v>
      </c>
      <c r="I685">
        <v>0</v>
      </c>
      <c r="J685">
        <v>0</v>
      </c>
    </row>
    <row r="686" spans="1:10">
      <c r="A686">
        <v>32316</v>
      </c>
      <c r="B686" t="s">
        <v>479</v>
      </c>
      <c r="C686">
        <v>0</v>
      </c>
      <c r="D686">
        <v>2393</v>
      </c>
      <c r="E686">
        <v>-2448</v>
      </c>
      <c r="F686">
        <v>3423</v>
      </c>
      <c r="G686">
        <v>0</v>
      </c>
      <c r="H686">
        <v>0</v>
      </c>
      <c r="I686">
        <v>0</v>
      </c>
      <c r="J686">
        <v>0</v>
      </c>
    </row>
    <row r="687" spans="1:10">
      <c r="A687">
        <v>32316</v>
      </c>
      <c r="B687" t="s">
        <v>480</v>
      </c>
      <c r="C687">
        <v>0</v>
      </c>
      <c r="D687">
        <v>-1600</v>
      </c>
      <c r="E687">
        <v>1637</v>
      </c>
      <c r="F687">
        <v>2289</v>
      </c>
      <c r="G687">
        <v>0</v>
      </c>
      <c r="H687">
        <v>0</v>
      </c>
      <c r="I687">
        <v>0</v>
      </c>
      <c r="J687">
        <v>0</v>
      </c>
    </row>
    <row r="688" spans="1:10">
      <c r="A688">
        <v>32316</v>
      </c>
      <c r="B688" t="s">
        <v>481</v>
      </c>
      <c r="C688">
        <v>0</v>
      </c>
      <c r="D688">
        <v>1600</v>
      </c>
      <c r="E688">
        <v>-1637</v>
      </c>
      <c r="F688">
        <v>2289</v>
      </c>
      <c r="G688">
        <v>0</v>
      </c>
      <c r="H688">
        <v>0</v>
      </c>
      <c r="I688">
        <v>0</v>
      </c>
      <c r="J688">
        <v>0</v>
      </c>
    </row>
    <row r="689" spans="1:10">
      <c r="A689">
        <v>32316</v>
      </c>
      <c r="B689" t="s">
        <v>482</v>
      </c>
      <c r="C689">
        <v>0</v>
      </c>
      <c r="D689">
        <v>-1638</v>
      </c>
      <c r="E689">
        <v>121.2</v>
      </c>
      <c r="F689">
        <v>1642</v>
      </c>
      <c r="G689">
        <v>0</v>
      </c>
      <c r="H689">
        <v>0</v>
      </c>
      <c r="I689">
        <v>0</v>
      </c>
      <c r="J689">
        <v>0</v>
      </c>
    </row>
    <row r="690" spans="1:10">
      <c r="A690">
        <v>32316</v>
      </c>
      <c r="B690" t="s">
        <v>483</v>
      </c>
      <c r="C690">
        <v>0</v>
      </c>
      <c r="D690">
        <v>1638</v>
      </c>
      <c r="E690">
        <v>-121.2</v>
      </c>
      <c r="F690">
        <v>1642</v>
      </c>
      <c r="G690">
        <v>0</v>
      </c>
      <c r="H690">
        <v>0</v>
      </c>
      <c r="I690">
        <v>0</v>
      </c>
      <c r="J690">
        <v>0</v>
      </c>
    </row>
    <row r="691" spans="1:10">
      <c r="A691">
        <v>32316</v>
      </c>
      <c r="B691" t="s">
        <v>484</v>
      </c>
      <c r="C691">
        <v>0</v>
      </c>
      <c r="D691">
        <v>-1095</v>
      </c>
      <c r="E691">
        <v>81.010000000000005</v>
      </c>
      <c r="F691">
        <v>1098</v>
      </c>
      <c r="G691">
        <v>0</v>
      </c>
      <c r="H691">
        <v>0</v>
      </c>
      <c r="I691">
        <v>0</v>
      </c>
      <c r="J691">
        <v>0</v>
      </c>
    </row>
    <row r="692" spans="1:10">
      <c r="A692">
        <v>32316</v>
      </c>
      <c r="B692" t="s">
        <v>485</v>
      </c>
      <c r="C692">
        <v>0</v>
      </c>
      <c r="D692">
        <v>1095</v>
      </c>
      <c r="E692">
        <v>-81.010000000000005</v>
      </c>
      <c r="F692">
        <v>1098</v>
      </c>
      <c r="G692">
        <v>0</v>
      </c>
      <c r="H692">
        <v>0</v>
      </c>
      <c r="I692">
        <v>0</v>
      </c>
      <c r="J692">
        <v>0</v>
      </c>
    </row>
    <row r="693" spans="1:10">
      <c r="A693">
        <v>32316</v>
      </c>
      <c r="B693" t="s">
        <v>486</v>
      </c>
      <c r="C693">
        <v>0</v>
      </c>
      <c r="D693">
        <v>1.857E-7</v>
      </c>
      <c r="E693">
        <v>-1085</v>
      </c>
      <c r="F693">
        <v>1085</v>
      </c>
      <c r="G693">
        <v>0</v>
      </c>
      <c r="H693">
        <v>0</v>
      </c>
      <c r="I693">
        <v>0</v>
      </c>
      <c r="J693">
        <v>0</v>
      </c>
    </row>
    <row r="694" spans="1:10">
      <c r="A694">
        <v>32316</v>
      </c>
      <c r="B694" t="s">
        <v>487</v>
      </c>
      <c r="C694">
        <v>0</v>
      </c>
      <c r="D694">
        <v>1.236E-7</v>
      </c>
      <c r="E694">
        <v>-726.3</v>
      </c>
      <c r="F694">
        <v>726.3</v>
      </c>
      <c r="G694">
        <v>0</v>
      </c>
      <c r="H694">
        <v>0</v>
      </c>
      <c r="I694">
        <v>0</v>
      </c>
      <c r="J694">
        <v>0</v>
      </c>
    </row>
    <row r="695" spans="1:10">
      <c r="A695">
        <v>32316</v>
      </c>
      <c r="B695" t="s">
        <v>488</v>
      </c>
      <c r="C695">
        <v>0</v>
      </c>
      <c r="D695">
        <v>-11.3</v>
      </c>
      <c r="E695">
        <v>13.93</v>
      </c>
      <c r="F695">
        <v>17.940000000000001</v>
      </c>
      <c r="G695">
        <v>0</v>
      </c>
      <c r="H695">
        <v>0</v>
      </c>
      <c r="I695">
        <v>0</v>
      </c>
      <c r="J695">
        <v>0</v>
      </c>
    </row>
    <row r="696" spans="1:10">
      <c r="A696">
        <v>32316</v>
      </c>
      <c r="B696" t="s">
        <v>489</v>
      </c>
      <c r="C696">
        <v>0</v>
      </c>
      <c r="D696">
        <v>-7.2270000000000003</v>
      </c>
      <c r="E696">
        <v>8.9089999999999989</v>
      </c>
      <c r="F696">
        <v>11.47</v>
      </c>
      <c r="G696">
        <v>0</v>
      </c>
      <c r="H696">
        <v>0</v>
      </c>
      <c r="I696">
        <v>0</v>
      </c>
      <c r="J696">
        <v>0</v>
      </c>
    </row>
    <row r="697" spans="1:10">
      <c r="A697">
        <v>32316</v>
      </c>
      <c r="B697" t="s">
        <v>490</v>
      </c>
      <c r="C697">
        <v>0</v>
      </c>
      <c r="D697">
        <v>-116.2</v>
      </c>
      <c r="E697">
        <v>84.59</v>
      </c>
      <c r="F697">
        <v>143.69999999999999</v>
      </c>
      <c r="G697">
        <v>0</v>
      </c>
      <c r="H697">
        <v>0</v>
      </c>
      <c r="I697">
        <v>0</v>
      </c>
      <c r="J697">
        <v>0</v>
      </c>
    </row>
    <row r="698" spans="1:10">
      <c r="A698">
        <v>32316</v>
      </c>
      <c r="B698" t="s">
        <v>491</v>
      </c>
      <c r="C698">
        <v>0</v>
      </c>
      <c r="D698">
        <v>-74.290000000000006</v>
      </c>
      <c r="E698">
        <v>54.09</v>
      </c>
      <c r="F698">
        <v>91.89</v>
      </c>
      <c r="G698">
        <v>0</v>
      </c>
      <c r="H698">
        <v>0</v>
      </c>
      <c r="I698">
        <v>0</v>
      </c>
      <c r="J698">
        <v>0</v>
      </c>
    </row>
    <row r="699" spans="1:10">
      <c r="A699">
        <v>32316</v>
      </c>
      <c r="B699" t="s">
        <v>492</v>
      </c>
      <c r="C699">
        <v>0</v>
      </c>
      <c r="D699">
        <v>3.3830000000000001E-6</v>
      </c>
      <c r="E699">
        <v>-1.392E-2</v>
      </c>
      <c r="F699">
        <v>1.392E-2</v>
      </c>
      <c r="G699">
        <v>0</v>
      </c>
      <c r="H699">
        <v>0</v>
      </c>
      <c r="I699">
        <v>0</v>
      </c>
      <c r="J699">
        <v>0</v>
      </c>
    </row>
    <row r="700" spans="1:10">
      <c r="A700">
        <v>32316</v>
      </c>
      <c r="B700" t="s">
        <v>493</v>
      </c>
      <c r="C700">
        <v>0</v>
      </c>
      <c r="D700">
        <v>-3.755E-6</v>
      </c>
      <c r="E700">
        <v>1.5270000000000001E-2</v>
      </c>
      <c r="F700">
        <v>1.5270000000000001E-2</v>
      </c>
      <c r="G700">
        <v>0</v>
      </c>
      <c r="H700">
        <v>0</v>
      </c>
      <c r="I700">
        <v>0</v>
      </c>
      <c r="J700">
        <v>0</v>
      </c>
    </row>
    <row r="701" spans="1:10">
      <c r="A701">
        <v>32316</v>
      </c>
      <c r="B701" t="s">
        <v>494</v>
      </c>
      <c r="C701">
        <v>0</v>
      </c>
      <c r="D701">
        <v>1.0109999999999999E-6</v>
      </c>
      <c r="E701">
        <v>6.6710000000000005E-2</v>
      </c>
      <c r="F701">
        <v>6.6710000000000005E-2</v>
      </c>
      <c r="G701">
        <v>0</v>
      </c>
      <c r="H701">
        <v>0</v>
      </c>
      <c r="I701">
        <v>0</v>
      </c>
      <c r="J701">
        <v>0</v>
      </c>
    </row>
    <row r="702" spans="1:10">
      <c r="A702">
        <v>32316</v>
      </c>
      <c r="B702" t="s">
        <v>495</v>
      </c>
      <c r="C702">
        <v>0</v>
      </c>
      <c r="D702">
        <v>-4.0040000000000001E-7</v>
      </c>
      <c r="E702">
        <v>-2.6689999999999998E-2</v>
      </c>
      <c r="F702">
        <v>2.6689999999999998E-2</v>
      </c>
      <c r="G702">
        <v>0</v>
      </c>
      <c r="H702">
        <v>0</v>
      </c>
      <c r="I702">
        <v>0</v>
      </c>
      <c r="J702">
        <v>0</v>
      </c>
    </row>
    <row r="703" spans="1:10">
      <c r="A703">
        <v>32316</v>
      </c>
      <c r="B703" t="s">
        <v>496</v>
      </c>
      <c r="C703">
        <v>0</v>
      </c>
      <c r="D703">
        <v>1.6499999999999999E-8</v>
      </c>
      <c r="E703">
        <v>-2.35E-2</v>
      </c>
      <c r="F703">
        <v>2.35E-2</v>
      </c>
      <c r="G703">
        <v>0</v>
      </c>
      <c r="H703">
        <v>0</v>
      </c>
      <c r="I703">
        <v>0</v>
      </c>
      <c r="J703">
        <v>0</v>
      </c>
    </row>
    <row r="704" spans="1:10">
      <c r="A704">
        <v>32316</v>
      </c>
      <c r="B704" t="s">
        <v>497</v>
      </c>
      <c r="C704">
        <v>0</v>
      </c>
      <c r="D704">
        <v>2.272E-6</v>
      </c>
      <c r="E704">
        <v>-7.7640000000000001E-3</v>
      </c>
      <c r="F704">
        <v>7.7640000000000001E-3</v>
      </c>
      <c r="G704">
        <v>0</v>
      </c>
      <c r="H704">
        <v>0</v>
      </c>
      <c r="I704">
        <v>0</v>
      </c>
      <c r="J704">
        <v>0</v>
      </c>
    </row>
    <row r="705" spans="1:10">
      <c r="A705">
        <v>32316</v>
      </c>
      <c r="B705" t="s">
        <v>498</v>
      </c>
      <c r="C705">
        <v>0</v>
      </c>
      <c r="D705">
        <v>-2.6259999999999998E-9</v>
      </c>
      <c r="E705">
        <v>-4.4119999999999999E-4</v>
      </c>
      <c r="F705">
        <v>4.4119999999999999E-4</v>
      </c>
      <c r="G705">
        <v>0</v>
      </c>
      <c r="H705">
        <v>0</v>
      </c>
      <c r="I705">
        <v>0</v>
      </c>
      <c r="J705">
        <v>0</v>
      </c>
    </row>
    <row r="706" spans="1:10">
      <c r="A706">
        <v>32316</v>
      </c>
      <c r="B706" t="s">
        <v>499</v>
      </c>
      <c r="C706">
        <v>0</v>
      </c>
      <c r="D706">
        <v>-7.5889999999999997E-6</v>
      </c>
      <c r="E706">
        <v>3.4609999999999999</v>
      </c>
      <c r="F706">
        <v>3.4609999999999999</v>
      </c>
      <c r="G706">
        <v>0</v>
      </c>
      <c r="H706">
        <v>0</v>
      </c>
      <c r="I706">
        <v>0</v>
      </c>
      <c r="J706">
        <v>0</v>
      </c>
    </row>
    <row r="707" spans="1:10">
      <c r="A707">
        <v>32316</v>
      </c>
      <c r="B707" t="s">
        <v>500</v>
      </c>
      <c r="C707">
        <v>0</v>
      </c>
      <c r="D707">
        <v>5.9610000000000002E-6</v>
      </c>
      <c r="E707">
        <v>6.1640000000000002E-3</v>
      </c>
      <c r="F707">
        <v>6.1640000000000002E-3</v>
      </c>
      <c r="G707">
        <v>0</v>
      </c>
      <c r="H707">
        <v>0</v>
      </c>
      <c r="I707">
        <v>0</v>
      </c>
      <c r="J707">
        <v>0</v>
      </c>
    </row>
    <row r="708" spans="1:10">
      <c r="A708">
        <v>32316</v>
      </c>
      <c r="B708" t="s">
        <v>501</v>
      </c>
      <c r="C708">
        <v>0</v>
      </c>
      <c r="D708">
        <v>-5.5650000000000012E-8</v>
      </c>
      <c r="E708">
        <v>-4.3439999999999999E-2</v>
      </c>
      <c r="F708">
        <v>4.3439999999999999E-2</v>
      </c>
      <c r="G708">
        <v>0</v>
      </c>
      <c r="H708">
        <v>0</v>
      </c>
      <c r="I708">
        <v>0</v>
      </c>
      <c r="J708">
        <v>0</v>
      </c>
    </row>
    <row r="709" spans="1:10">
      <c r="A709">
        <v>32316</v>
      </c>
      <c r="B709" t="s">
        <v>502</v>
      </c>
      <c r="C709">
        <v>0</v>
      </c>
      <c r="D709">
        <v>-2.3E-6</v>
      </c>
      <c r="E709">
        <v>-6.7159999999999997E-3</v>
      </c>
      <c r="F709">
        <v>6.7159999999999997E-3</v>
      </c>
      <c r="G709">
        <v>0</v>
      </c>
      <c r="H709">
        <v>0</v>
      </c>
      <c r="I709">
        <v>0</v>
      </c>
      <c r="J709">
        <v>0</v>
      </c>
    </row>
    <row r="710" spans="1:10">
      <c r="A710">
        <v>32316</v>
      </c>
      <c r="B710" t="s">
        <v>503</v>
      </c>
      <c r="C710">
        <v>0</v>
      </c>
      <c r="D710">
        <v>4.5200000000000002E-7</v>
      </c>
      <c r="E710">
        <v>2356</v>
      </c>
      <c r="F710">
        <v>2356</v>
      </c>
      <c r="G710">
        <v>0</v>
      </c>
      <c r="H710">
        <v>0</v>
      </c>
      <c r="I710">
        <v>0</v>
      </c>
      <c r="J710">
        <v>0</v>
      </c>
    </row>
    <row r="711" spans="1:10">
      <c r="A711">
        <v>32316</v>
      </c>
      <c r="B711" t="s">
        <v>504</v>
      </c>
      <c r="C711">
        <v>0</v>
      </c>
      <c r="D711">
        <v>-2.7210000000000001E-7</v>
      </c>
      <c r="E711">
        <v>1096</v>
      </c>
      <c r="F711">
        <v>1096</v>
      </c>
      <c r="G711">
        <v>0</v>
      </c>
      <c r="H711">
        <v>0</v>
      </c>
      <c r="I711">
        <v>0</v>
      </c>
      <c r="J711">
        <v>0</v>
      </c>
    </row>
    <row r="712" spans="1:10">
      <c r="A712">
        <v>32316</v>
      </c>
      <c r="B712" t="s">
        <v>505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32316</v>
      </c>
      <c r="B713" t="s">
        <v>506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32316</v>
      </c>
      <c r="B714" t="s">
        <v>507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32316</v>
      </c>
      <c r="B715" t="s">
        <v>508</v>
      </c>
      <c r="C715">
        <v>0</v>
      </c>
      <c r="D715">
        <v>3.0030000000000001E-2</v>
      </c>
      <c r="E715">
        <v>-705.6</v>
      </c>
      <c r="F715">
        <v>705.6</v>
      </c>
      <c r="G715">
        <v>0</v>
      </c>
      <c r="H715">
        <v>0</v>
      </c>
      <c r="I715">
        <v>0</v>
      </c>
      <c r="J715">
        <v>0</v>
      </c>
    </row>
    <row r="716" spans="1:10">
      <c r="A716">
        <v>32316</v>
      </c>
      <c r="B716" t="s">
        <v>509</v>
      </c>
      <c r="C716">
        <v>0</v>
      </c>
      <c r="D716">
        <v>-2.026E-7</v>
      </c>
      <c r="E716">
        <v>-41.79</v>
      </c>
      <c r="F716">
        <v>41.79</v>
      </c>
      <c r="G716">
        <v>0</v>
      </c>
      <c r="H716">
        <v>0</v>
      </c>
      <c r="I716">
        <v>0</v>
      </c>
      <c r="J716">
        <v>0</v>
      </c>
    </row>
    <row r="717" spans="1:10">
      <c r="A717">
        <v>32316</v>
      </c>
      <c r="B717" t="s">
        <v>510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32316</v>
      </c>
      <c r="B718" t="s">
        <v>511</v>
      </c>
      <c r="C718">
        <v>0</v>
      </c>
      <c r="D718">
        <v>-2.2460000000000001E-7</v>
      </c>
      <c r="E718">
        <v>-2647</v>
      </c>
      <c r="F718">
        <v>2647</v>
      </c>
      <c r="G718">
        <v>0</v>
      </c>
      <c r="H718">
        <v>0</v>
      </c>
      <c r="I718">
        <v>0</v>
      </c>
      <c r="J718">
        <v>0</v>
      </c>
    </row>
    <row r="719" spans="1:10">
      <c r="A719">
        <v>32316</v>
      </c>
      <c r="B719" t="s">
        <v>512</v>
      </c>
      <c r="C719">
        <v>0</v>
      </c>
      <c r="D719">
        <v>-1.5570000000000001E-2</v>
      </c>
      <c r="E719">
        <v>3304</v>
      </c>
      <c r="F719">
        <v>3304</v>
      </c>
      <c r="G719">
        <v>0</v>
      </c>
      <c r="H719">
        <v>0</v>
      </c>
      <c r="I719">
        <v>0</v>
      </c>
      <c r="J719">
        <v>0</v>
      </c>
    </row>
    <row r="720" spans="1:10">
      <c r="A720">
        <v>32316</v>
      </c>
      <c r="B720" t="s">
        <v>513</v>
      </c>
      <c r="C720">
        <v>0</v>
      </c>
      <c r="D720">
        <v>-2.593E-9</v>
      </c>
      <c r="E720">
        <v>47.85</v>
      </c>
      <c r="F720">
        <v>47.85</v>
      </c>
      <c r="G720">
        <v>0</v>
      </c>
      <c r="H720">
        <v>0</v>
      </c>
      <c r="I720">
        <v>0</v>
      </c>
      <c r="J720">
        <v>0</v>
      </c>
    </row>
    <row r="721" spans="1:10">
      <c r="A721">
        <v>32316</v>
      </c>
      <c r="B721" t="s">
        <v>514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32316</v>
      </c>
      <c r="B722" t="s">
        <v>515</v>
      </c>
      <c r="C722">
        <v>0</v>
      </c>
      <c r="D722">
        <v>3.1909999999999999E-7</v>
      </c>
      <c r="E722">
        <v>3297</v>
      </c>
      <c r="F722">
        <v>3297</v>
      </c>
      <c r="G722">
        <v>0</v>
      </c>
      <c r="H722">
        <v>0</v>
      </c>
      <c r="I722">
        <v>0</v>
      </c>
      <c r="J722">
        <v>0</v>
      </c>
    </row>
    <row r="723" spans="1:10">
      <c r="A723">
        <v>32316</v>
      </c>
      <c r="B723" t="s">
        <v>516</v>
      </c>
      <c r="C723">
        <v>0</v>
      </c>
      <c r="D723">
        <v>-2.5190000000000003E-7</v>
      </c>
      <c r="E723">
        <v>-3455</v>
      </c>
      <c r="F723">
        <v>3455</v>
      </c>
      <c r="G723">
        <v>0</v>
      </c>
      <c r="H723">
        <v>0</v>
      </c>
      <c r="I723">
        <v>0</v>
      </c>
      <c r="J723">
        <v>0</v>
      </c>
    </row>
    <row r="724" spans="1:10">
      <c r="A724">
        <v>32316</v>
      </c>
      <c r="B724" t="s">
        <v>517</v>
      </c>
      <c r="C724">
        <v>0</v>
      </c>
      <c r="D724">
        <v>-2.2380000000000001E-7</v>
      </c>
      <c r="E724">
        <v>15.19</v>
      </c>
      <c r="F724">
        <v>15.19</v>
      </c>
      <c r="G724">
        <v>0</v>
      </c>
      <c r="H724">
        <v>0</v>
      </c>
      <c r="I724">
        <v>0</v>
      </c>
      <c r="J724">
        <v>0</v>
      </c>
    </row>
    <row r="725" spans="1:10">
      <c r="A725">
        <v>32316</v>
      </c>
      <c r="B725" t="s">
        <v>518</v>
      </c>
      <c r="C725">
        <v>0</v>
      </c>
      <c r="D725">
        <v>-2.7269999999999999E-8</v>
      </c>
      <c r="E725">
        <v>7110</v>
      </c>
      <c r="F725">
        <v>7110</v>
      </c>
      <c r="G725">
        <v>0</v>
      </c>
      <c r="H725">
        <v>0</v>
      </c>
      <c r="I725">
        <v>0</v>
      </c>
      <c r="J725">
        <v>0</v>
      </c>
    </row>
    <row r="726" spans="1:10">
      <c r="A726">
        <v>32316</v>
      </c>
      <c r="B726" t="s">
        <v>519</v>
      </c>
      <c r="C726">
        <v>0</v>
      </c>
      <c r="D726">
        <v>-3.611E-9</v>
      </c>
      <c r="E726">
        <v>13.97</v>
      </c>
      <c r="F726">
        <v>13.97</v>
      </c>
      <c r="G726">
        <v>0</v>
      </c>
      <c r="H726">
        <v>0</v>
      </c>
      <c r="I726">
        <v>0</v>
      </c>
      <c r="J726">
        <v>0</v>
      </c>
    </row>
    <row r="727" spans="1:10">
      <c r="A727">
        <v>32316</v>
      </c>
      <c r="B727" t="s">
        <v>520</v>
      </c>
      <c r="C727">
        <v>0</v>
      </c>
      <c r="D727">
        <v>-2.0880000000000002E-6</v>
      </c>
      <c r="E727">
        <v>10100</v>
      </c>
      <c r="F727">
        <v>10100</v>
      </c>
      <c r="G727">
        <v>0</v>
      </c>
      <c r="H727">
        <v>0</v>
      </c>
      <c r="I727">
        <v>0</v>
      </c>
      <c r="J727">
        <v>0</v>
      </c>
    </row>
    <row r="728" spans="1:10">
      <c r="A728">
        <v>32316</v>
      </c>
      <c r="B728" t="s">
        <v>521</v>
      </c>
      <c r="C728">
        <v>0</v>
      </c>
      <c r="D728">
        <v>-1.7570000000000001E-8</v>
      </c>
      <c r="E728">
        <v>2.6580000000000001E-4</v>
      </c>
      <c r="F728">
        <v>2.6580000000000001E-4</v>
      </c>
      <c r="G728">
        <v>0</v>
      </c>
      <c r="H728">
        <v>0</v>
      </c>
      <c r="I728">
        <v>0</v>
      </c>
      <c r="J728">
        <v>0</v>
      </c>
    </row>
    <row r="729" spans="1:10">
      <c r="A729">
        <v>32316</v>
      </c>
      <c r="B729" t="s">
        <v>522</v>
      </c>
      <c r="C729">
        <v>0</v>
      </c>
      <c r="D729">
        <v>7.7940000000000002E-9</v>
      </c>
      <c r="E729">
        <v>-1.5029999999999999E-4</v>
      </c>
      <c r="F729">
        <v>1.5029999999999999E-4</v>
      </c>
      <c r="G729">
        <v>0</v>
      </c>
      <c r="H729">
        <v>0</v>
      </c>
      <c r="I729">
        <v>0</v>
      </c>
      <c r="J729">
        <v>0</v>
      </c>
    </row>
    <row r="730" spans="1:10">
      <c r="A730">
        <v>32316</v>
      </c>
      <c r="B730" t="s">
        <v>523</v>
      </c>
      <c r="C730">
        <v>0</v>
      </c>
      <c r="D730">
        <v>-2.1900000000000001E-9</v>
      </c>
      <c r="E730">
        <v>6.5829999999999998E-5</v>
      </c>
      <c r="F730">
        <v>6.5829999999999998E-5</v>
      </c>
      <c r="G730">
        <v>0</v>
      </c>
      <c r="H730">
        <v>0</v>
      </c>
      <c r="I730">
        <v>0</v>
      </c>
      <c r="J730">
        <v>0</v>
      </c>
    </row>
    <row r="731" spans="1:10">
      <c r="A731">
        <v>32316</v>
      </c>
      <c r="B731" t="s">
        <v>524</v>
      </c>
      <c r="C731">
        <v>0</v>
      </c>
      <c r="D731">
        <v>1.419E-9</v>
      </c>
      <c r="E731">
        <v>-1.003E-4</v>
      </c>
      <c r="F731">
        <v>1.003E-4</v>
      </c>
      <c r="G731">
        <v>0</v>
      </c>
      <c r="H731">
        <v>0</v>
      </c>
      <c r="I731">
        <v>0</v>
      </c>
      <c r="J731">
        <v>0</v>
      </c>
    </row>
    <row r="732" spans="1:10">
      <c r="A732">
        <v>32316</v>
      </c>
      <c r="B732" t="s">
        <v>525</v>
      </c>
      <c r="C732">
        <v>0</v>
      </c>
      <c r="D732">
        <v>-1.171E-9</v>
      </c>
      <c r="E732">
        <v>4.2490000000000001E-5</v>
      </c>
      <c r="F732">
        <v>4.2490000000000001E-5</v>
      </c>
      <c r="G732">
        <v>0</v>
      </c>
      <c r="H732">
        <v>0</v>
      </c>
      <c r="I732">
        <v>0</v>
      </c>
      <c r="J732">
        <v>0</v>
      </c>
    </row>
    <row r="733" spans="1:10">
      <c r="A733">
        <v>32316</v>
      </c>
      <c r="B733" t="s">
        <v>526</v>
      </c>
      <c r="C733">
        <v>0</v>
      </c>
      <c r="D733">
        <v>6.1229999999999994E-10</v>
      </c>
      <c r="E733">
        <v>-4.4690000000000001E-5</v>
      </c>
      <c r="F733">
        <v>4.4690000000000001E-5</v>
      </c>
      <c r="G733">
        <v>0</v>
      </c>
      <c r="H733">
        <v>0</v>
      </c>
      <c r="I733">
        <v>0</v>
      </c>
      <c r="J733">
        <v>0</v>
      </c>
    </row>
    <row r="734" spans="1:10">
      <c r="A734">
        <v>32316</v>
      </c>
      <c r="B734" t="s">
        <v>527</v>
      </c>
      <c r="C734">
        <v>0</v>
      </c>
      <c r="D734">
        <v>-2.8409999999999998E-10</v>
      </c>
      <c r="E734">
        <v>-2.5359999999999999E-6</v>
      </c>
      <c r="F734">
        <v>2.5359999999999999E-6</v>
      </c>
      <c r="G734">
        <v>0</v>
      </c>
      <c r="H734">
        <v>0</v>
      </c>
      <c r="I734">
        <v>0</v>
      </c>
      <c r="J734">
        <v>0</v>
      </c>
    </row>
    <row r="735" spans="1:10">
      <c r="A735">
        <v>32316</v>
      </c>
      <c r="B735" t="s">
        <v>528</v>
      </c>
      <c r="C735">
        <v>0</v>
      </c>
      <c r="D735">
        <v>2.6700000000000001E-10</v>
      </c>
      <c r="E735">
        <v>2.83E-6</v>
      </c>
      <c r="F735">
        <v>2.83E-6</v>
      </c>
      <c r="G735">
        <v>0</v>
      </c>
      <c r="H735">
        <v>0</v>
      </c>
      <c r="I735">
        <v>0</v>
      </c>
      <c r="J735">
        <v>0</v>
      </c>
    </row>
    <row r="736" spans="1:10">
      <c r="A736">
        <v>32316</v>
      </c>
      <c r="B736" t="s">
        <v>529</v>
      </c>
      <c r="C736">
        <v>0</v>
      </c>
      <c r="D736">
        <v>-3.295E-11</v>
      </c>
      <c r="E736">
        <v>-5.0370000000000001E-5</v>
      </c>
      <c r="F736">
        <v>5.0370000000000001E-5</v>
      </c>
      <c r="G736">
        <v>0</v>
      </c>
      <c r="H736">
        <v>0</v>
      </c>
      <c r="I736">
        <v>0</v>
      </c>
      <c r="J736">
        <v>0</v>
      </c>
    </row>
    <row r="737" spans="1:10">
      <c r="A737">
        <v>32316</v>
      </c>
      <c r="B737" t="s">
        <v>530</v>
      </c>
      <c r="C737">
        <v>0</v>
      </c>
      <c r="D737">
        <v>1.4389999999999999E-10</v>
      </c>
      <c r="E737">
        <v>4.7689999999999999E-5</v>
      </c>
      <c r="F737">
        <v>4.7689999999999999E-5</v>
      </c>
      <c r="G737">
        <v>0</v>
      </c>
      <c r="H737">
        <v>0</v>
      </c>
      <c r="I737">
        <v>0</v>
      </c>
      <c r="J737">
        <v>0</v>
      </c>
    </row>
    <row r="738" spans="1:10">
      <c r="A738">
        <v>32316</v>
      </c>
      <c r="B738" t="s">
        <v>531</v>
      </c>
      <c r="C738">
        <v>0</v>
      </c>
      <c r="D738">
        <v>-2.7090000000000002E-10</v>
      </c>
      <c r="E738">
        <v>-1.075E-4</v>
      </c>
      <c r="F738">
        <v>1.075E-4</v>
      </c>
      <c r="G738">
        <v>0</v>
      </c>
      <c r="H738">
        <v>0</v>
      </c>
      <c r="I738">
        <v>0</v>
      </c>
      <c r="J738">
        <v>0</v>
      </c>
    </row>
    <row r="739" spans="1:10">
      <c r="A739">
        <v>32316</v>
      </c>
      <c r="B739" t="s">
        <v>532</v>
      </c>
      <c r="C739">
        <v>0</v>
      </c>
      <c r="D739">
        <v>-5.4050000000000005E-10</v>
      </c>
      <c r="E739">
        <v>7.1660000000000002E-5</v>
      </c>
      <c r="F739">
        <v>7.1660000000000002E-5</v>
      </c>
      <c r="G739">
        <v>0</v>
      </c>
      <c r="H739">
        <v>0</v>
      </c>
      <c r="I739">
        <v>0</v>
      </c>
      <c r="J739">
        <v>0</v>
      </c>
    </row>
    <row r="740" spans="1:10">
      <c r="A740">
        <v>32316</v>
      </c>
      <c r="B740" t="s">
        <v>533</v>
      </c>
      <c r="C740">
        <v>0</v>
      </c>
      <c r="D740">
        <v>-7.8410000000000012E-10</v>
      </c>
      <c r="E740">
        <v>-1.617E-4</v>
      </c>
      <c r="F740">
        <v>1.617E-4</v>
      </c>
      <c r="G740">
        <v>0</v>
      </c>
      <c r="H740">
        <v>0</v>
      </c>
      <c r="I740">
        <v>0</v>
      </c>
      <c r="J740">
        <v>0</v>
      </c>
    </row>
    <row r="741" spans="1:10">
      <c r="A741">
        <v>32316</v>
      </c>
      <c r="B741" t="s">
        <v>534</v>
      </c>
      <c r="C741">
        <v>0</v>
      </c>
      <c r="D741">
        <v>6.8169999999999999E-9</v>
      </c>
      <c r="E741">
        <v>2.8160000000000001E-4</v>
      </c>
      <c r="F741">
        <v>2.8160000000000001E-4</v>
      </c>
      <c r="G741">
        <v>0</v>
      </c>
      <c r="H741">
        <v>0</v>
      </c>
      <c r="I741">
        <v>0</v>
      </c>
      <c r="J741">
        <v>0</v>
      </c>
    </row>
    <row r="742" spans="1:10">
      <c r="A742">
        <v>32316</v>
      </c>
      <c r="B742" t="s">
        <v>535</v>
      </c>
      <c r="C742">
        <v>0</v>
      </c>
      <c r="D742">
        <v>1.4460000000000001E-2</v>
      </c>
      <c r="E742">
        <v>25740</v>
      </c>
      <c r="F742">
        <v>25740</v>
      </c>
      <c r="G742">
        <v>0</v>
      </c>
      <c r="H742">
        <v>0</v>
      </c>
      <c r="I742">
        <v>0</v>
      </c>
      <c r="J742">
        <v>0</v>
      </c>
    </row>
    <row r="743" spans="1:10">
      <c r="A743">
        <v>32316</v>
      </c>
      <c r="B743" t="s">
        <v>536</v>
      </c>
      <c r="C743">
        <v>0</v>
      </c>
      <c r="D743">
        <v>1.3769999999999999E-2</v>
      </c>
      <c r="E743">
        <v>24880</v>
      </c>
      <c r="F743">
        <v>24880</v>
      </c>
      <c r="G743">
        <v>0</v>
      </c>
      <c r="H743">
        <v>0</v>
      </c>
      <c r="I743">
        <v>0</v>
      </c>
      <c r="J743">
        <v>0</v>
      </c>
    </row>
    <row r="744" spans="1:10">
      <c r="A744">
        <v>32316</v>
      </c>
      <c r="B744" t="s">
        <v>537</v>
      </c>
      <c r="C744">
        <v>0</v>
      </c>
      <c r="D744">
        <v>-4.1829999999999996E-6</v>
      </c>
      <c r="E744">
        <v>18190</v>
      </c>
      <c r="F744">
        <v>18190</v>
      </c>
      <c r="G744">
        <v>0</v>
      </c>
      <c r="H744">
        <v>0</v>
      </c>
      <c r="I744">
        <v>0</v>
      </c>
      <c r="J744">
        <v>0</v>
      </c>
    </row>
    <row r="745" spans="1:10">
      <c r="A745">
        <v>32316</v>
      </c>
      <c r="B745" t="s">
        <v>538</v>
      </c>
      <c r="C745">
        <v>0</v>
      </c>
      <c r="D745">
        <v>-3.9839999999999986E-6</v>
      </c>
      <c r="E745">
        <v>17320</v>
      </c>
      <c r="F745">
        <v>17320</v>
      </c>
      <c r="G745">
        <v>0</v>
      </c>
      <c r="H745">
        <v>0</v>
      </c>
      <c r="I745">
        <v>0</v>
      </c>
      <c r="J745">
        <v>0</v>
      </c>
    </row>
    <row r="746" spans="1:10">
      <c r="A746">
        <v>32316</v>
      </c>
      <c r="B746" t="s">
        <v>359</v>
      </c>
      <c r="C746">
        <v>0</v>
      </c>
      <c r="D746">
        <v>-8.6270000000000004E-8</v>
      </c>
      <c r="E746">
        <v>509.9</v>
      </c>
      <c r="F746">
        <v>509.9</v>
      </c>
      <c r="G746">
        <v>0</v>
      </c>
      <c r="H746">
        <v>0</v>
      </c>
      <c r="I746">
        <v>0</v>
      </c>
      <c r="J746">
        <v>0</v>
      </c>
    </row>
    <row r="747" spans="1:10">
      <c r="A747">
        <v>32316</v>
      </c>
      <c r="B747" t="s">
        <v>360</v>
      </c>
      <c r="C747">
        <v>0</v>
      </c>
      <c r="D747">
        <v>-2.8690000000000001E-7</v>
      </c>
      <c r="E747">
        <v>1115</v>
      </c>
      <c r="F747">
        <v>1115</v>
      </c>
      <c r="G747">
        <v>0</v>
      </c>
      <c r="H747">
        <v>0</v>
      </c>
      <c r="I747">
        <v>0</v>
      </c>
      <c r="J747">
        <v>0</v>
      </c>
    </row>
    <row r="748" spans="1:10">
      <c r="A748">
        <v>32316</v>
      </c>
      <c r="B748" t="s">
        <v>361</v>
      </c>
      <c r="C748">
        <v>0</v>
      </c>
      <c r="D748">
        <v>-1.0210000000000001E-6</v>
      </c>
      <c r="E748">
        <v>5977</v>
      </c>
      <c r="F748">
        <v>5977</v>
      </c>
      <c r="G748">
        <v>0</v>
      </c>
      <c r="H748">
        <v>0</v>
      </c>
      <c r="I748">
        <v>0</v>
      </c>
      <c r="J748">
        <v>0</v>
      </c>
    </row>
    <row r="749" spans="1:10">
      <c r="A749">
        <v>32316</v>
      </c>
      <c r="B749" t="s">
        <v>362</v>
      </c>
      <c r="C749">
        <v>0</v>
      </c>
      <c r="D749">
        <v>-8.2640000000000004E-7</v>
      </c>
      <c r="E749">
        <v>4746</v>
      </c>
      <c r="F749">
        <v>4746</v>
      </c>
      <c r="G749">
        <v>0</v>
      </c>
      <c r="H749">
        <v>0</v>
      </c>
      <c r="I749">
        <v>0</v>
      </c>
      <c r="J749">
        <v>0</v>
      </c>
    </row>
    <row r="750" spans="1:10">
      <c r="A750">
        <v>32316</v>
      </c>
      <c r="B750" t="s">
        <v>539</v>
      </c>
      <c r="C750">
        <v>0</v>
      </c>
      <c r="D750">
        <v>-5.5770000000000001E-6</v>
      </c>
      <c r="E750">
        <v>25790</v>
      </c>
      <c r="F750">
        <v>25790</v>
      </c>
      <c r="G750">
        <v>0</v>
      </c>
      <c r="H750">
        <v>0</v>
      </c>
      <c r="I750">
        <v>0</v>
      </c>
      <c r="J750">
        <v>0</v>
      </c>
    </row>
    <row r="751" spans="1:10">
      <c r="A751">
        <v>32316</v>
      </c>
      <c r="B751" t="s">
        <v>540</v>
      </c>
      <c r="C751">
        <v>0</v>
      </c>
      <c r="D751">
        <v>-5.1829999999999993E-6</v>
      </c>
      <c r="E751">
        <v>23690</v>
      </c>
      <c r="F751">
        <v>23690</v>
      </c>
      <c r="G751">
        <v>0</v>
      </c>
      <c r="H751">
        <v>0</v>
      </c>
      <c r="I751">
        <v>0</v>
      </c>
      <c r="J751">
        <v>0</v>
      </c>
    </row>
    <row r="752" spans="1:10">
      <c r="A752">
        <v>32316</v>
      </c>
      <c r="B752" t="s">
        <v>104</v>
      </c>
      <c r="C752">
        <v>0</v>
      </c>
      <c r="D752">
        <v>-223.9</v>
      </c>
      <c r="E752">
        <v>-792.4</v>
      </c>
      <c r="F752">
        <v>823.4</v>
      </c>
      <c r="G752">
        <v>0</v>
      </c>
      <c r="H752">
        <v>0</v>
      </c>
      <c r="I752">
        <v>0</v>
      </c>
      <c r="J752">
        <v>0</v>
      </c>
    </row>
    <row r="753" spans="1:10">
      <c r="A753">
        <v>32316</v>
      </c>
      <c r="B753" t="s">
        <v>105</v>
      </c>
      <c r="C753">
        <v>0</v>
      </c>
      <c r="D753">
        <v>-223.9</v>
      </c>
      <c r="E753">
        <v>1378</v>
      </c>
      <c r="F753">
        <v>1396</v>
      </c>
      <c r="G753">
        <v>0</v>
      </c>
      <c r="H753">
        <v>0</v>
      </c>
      <c r="I753">
        <v>0</v>
      </c>
      <c r="J753">
        <v>0</v>
      </c>
    </row>
    <row r="754" spans="1:10">
      <c r="A754">
        <v>32316</v>
      </c>
      <c r="B754" t="s">
        <v>106</v>
      </c>
      <c r="C754">
        <v>0</v>
      </c>
      <c r="D754">
        <v>223.9</v>
      </c>
      <c r="E754">
        <v>-1378</v>
      </c>
      <c r="F754">
        <v>1396</v>
      </c>
      <c r="G754">
        <v>0</v>
      </c>
      <c r="H754">
        <v>0</v>
      </c>
      <c r="I754">
        <v>0</v>
      </c>
      <c r="J754">
        <v>0</v>
      </c>
    </row>
    <row r="755" spans="1:10">
      <c r="A755">
        <v>32316</v>
      </c>
      <c r="B755" t="s">
        <v>107</v>
      </c>
      <c r="C755">
        <v>0</v>
      </c>
      <c r="D755">
        <v>223.9</v>
      </c>
      <c r="E755">
        <v>792.4</v>
      </c>
      <c r="F755">
        <v>823.4</v>
      </c>
      <c r="G755">
        <v>0</v>
      </c>
      <c r="H755">
        <v>0</v>
      </c>
      <c r="I755">
        <v>0</v>
      </c>
      <c r="J755">
        <v>0</v>
      </c>
    </row>
    <row r="756" spans="1:10">
      <c r="A756">
        <v>32316</v>
      </c>
      <c r="B756" t="s">
        <v>108</v>
      </c>
      <c r="C756">
        <v>0</v>
      </c>
      <c r="D756">
        <v>-4147</v>
      </c>
      <c r="E756">
        <v>1568</v>
      </c>
      <c r="F756">
        <v>4433</v>
      </c>
      <c r="G756">
        <v>0</v>
      </c>
      <c r="H756">
        <v>0</v>
      </c>
      <c r="I756">
        <v>0</v>
      </c>
      <c r="J756">
        <v>0</v>
      </c>
    </row>
    <row r="757" spans="1:10">
      <c r="A757">
        <v>32316</v>
      </c>
      <c r="B757" t="s">
        <v>109</v>
      </c>
      <c r="C757">
        <v>0</v>
      </c>
      <c r="D757">
        <v>-4147</v>
      </c>
      <c r="E757">
        <v>3739</v>
      </c>
      <c r="F757">
        <v>5583</v>
      </c>
      <c r="G757">
        <v>0</v>
      </c>
      <c r="H757">
        <v>0</v>
      </c>
      <c r="I757">
        <v>0</v>
      </c>
      <c r="J757">
        <v>0</v>
      </c>
    </row>
    <row r="758" spans="1:10">
      <c r="A758">
        <v>32316</v>
      </c>
      <c r="B758" t="s">
        <v>110</v>
      </c>
      <c r="C758">
        <v>0</v>
      </c>
      <c r="D758">
        <v>4147</v>
      </c>
      <c r="E758">
        <v>-3739</v>
      </c>
      <c r="F758">
        <v>5583</v>
      </c>
      <c r="G758">
        <v>0</v>
      </c>
      <c r="H758">
        <v>0</v>
      </c>
      <c r="I758">
        <v>0</v>
      </c>
      <c r="J758">
        <v>0</v>
      </c>
    </row>
    <row r="759" spans="1:10">
      <c r="A759">
        <v>32316</v>
      </c>
      <c r="B759" t="s">
        <v>111</v>
      </c>
      <c r="C759">
        <v>0</v>
      </c>
      <c r="D759">
        <v>4147</v>
      </c>
      <c r="E759">
        <v>-1568</v>
      </c>
      <c r="F759">
        <v>4433</v>
      </c>
      <c r="G759">
        <v>0</v>
      </c>
      <c r="H759">
        <v>0</v>
      </c>
      <c r="I759">
        <v>0</v>
      </c>
      <c r="J759">
        <v>0</v>
      </c>
    </row>
    <row r="760" spans="1:10">
      <c r="A760">
        <v>32316</v>
      </c>
      <c r="B760" t="s">
        <v>112</v>
      </c>
      <c r="C760">
        <v>0</v>
      </c>
      <c r="D760">
        <v>-1883</v>
      </c>
      <c r="E760">
        <v>269.10000000000002</v>
      </c>
      <c r="F760">
        <v>1902</v>
      </c>
      <c r="G760">
        <v>0</v>
      </c>
      <c r="H760">
        <v>0</v>
      </c>
      <c r="I760">
        <v>0</v>
      </c>
      <c r="J760">
        <v>0</v>
      </c>
    </row>
    <row r="761" spans="1:10">
      <c r="A761">
        <v>32316</v>
      </c>
      <c r="B761" t="s">
        <v>113</v>
      </c>
      <c r="C761">
        <v>0</v>
      </c>
      <c r="D761">
        <v>-1883</v>
      </c>
      <c r="E761">
        <v>2440</v>
      </c>
      <c r="F761">
        <v>3082</v>
      </c>
      <c r="G761">
        <v>0</v>
      </c>
      <c r="H761">
        <v>0</v>
      </c>
      <c r="I761">
        <v>0</v>
      </c>
      <c r="J761">
        <v>0</v>
      </c>
    </row>
    <row r="762" spans="1:10">
      <c r="A762">
        <v>32316</v>
      </c>
      <c r="B762" t="s">
        <v>114</v>
      </c>
      <c r="C762">
        <v>0</v>
      </c>
      <c r="D762">
        <v>1435</v>
      </c>
      <c r="E762">
        <v>-1854</v>
      </c>
      <c r="F762">
        <v>2344</v>
      </c>
      <c r="G762">
        <v>0</v>
      </c>
      <c r="H762">
        <v>0</v>
      </c>
      <c r="I762">
        <v>0</v>
      </c>
      <c r="J762">
        <v>0</v>
      </c>
    </row>
    <row r="763" spans="1:10">
      <c r="A763">
        <v>32316</v>
      </c>
      <c r="B763" t="s">
        <v>115</v>
      </c>
      <c r="C763">
        <v>0</v>
      </c>
      <c r="D763">
        <v>1435</v>
      </c>
      <c r="E763">
        <v>316.8</v>
      </c>
      <c r="F763">
        <v>1469</v>
      </c>
      <c r="G763">
        <v>0</v>
      </c>
      <c r="H763">
        <v>0</v>
      </c>
      <c r="I763">
        <v>0</v>
      </c>
      <c r="J763">
        <v>0</v>
      </c>
    </row>
    <row r="764" spans="1:10">
      <c r="A764">
        <v>32316</v>
      </c>
      <c r="B764" t="s">
        <v>117</v>
      </c>
      <c r="C764">
        <v>0</v>
      </c>
      <c r="D764">
        <v>-149.6</v>
      </c>
      <c r="E764">
        <v>-530.6</v>
      </c>
      <c r="F764">
        <v>551.29999999999995</v>
      </c>
      <c r="G764">
        <v>0</v>
      </c>
      <c r="H764">
        <v>0</v>
      </c>
      <c r="I764">
        <v>0</v>
      </c>
      <c r="J764">
        <v>0</v>
      </c>
    </row>
    <row r="765" spans="1:10">
      <c r="A765">
        <v>32316</v>
      </c>
      <c r="B765" t="s">
        <v>118</v>
      </c>
      <c r="C765">
        <v>0</v>
      </c>
      <c r="D765">
        <v>-149.6</v>
      </c>
      <c r="E765">
        <v>921.9</v>
      </c>
      <c r="F765">
        <v>934</v>
      </c>
      <c r="G765">
        <v>0</v>
      </c>
      <c r="H765">
        <v>0</v>
      </c>
      <c r="I765">
        <v>0</v>
      </c>
      <c r="J765">
        <v>0</v>
      </c>
    </row>
    <row r="766" spans="1:10">
      <c r="A766">
        <v>32316</v>
      </c>
      <c r="B766" t="s">
        <v>119</v>
      </c>
      <c r="C766">
        <v>0</v>
      </c>
      <c r="D766">
        <v>149.6</v>
      </c>
      <c r="E766">
        <v>-921.9</v>
      </c>
      <c r="F766">
        <v>934</v>
      </c>
      <c r="G766">
        <v>0</v>
      </c>
      <c r="H766">
        <v>0</v>
      </c>
      <c r="I766">
        <v>0</v>
      </c>
      <c r="J766">
        <v>0</v>
      </c>
    </row>
    <row r="767" spans="1:10">
      <c r="A767">
        <v>32316</v>
      </c>
      <c r="B767" t="s">
        <v>120</v>
      </c>
      <c r="C767">
        <v>0</v>
      </c>
      <c r="D767">
        <v>149.6</v>
      </c>
      <c r="E767">
        <v>530.6</v>
      </c>
      <c r="F767">
        <v>551.29999999999995</v>
      </c>
      <c r="G767">
        <v>0</v>
      </c>
      <c r="H767">
        <v>0</v>
      </c>
      <c r="I767">
        <v>0</v>
      </c>
      <c r="J767">
        <v>0</v>
      </c>
    </row>
    <row r="768" spans="1:10">
      <c r="A768">
        <v>32316</v>
      </c>
      <c r="B768" t="s">
        <v>121</v>
      </c>
      <c r="C768">
        <v>0</v>
      </c>
      <c r="D768">
        <v>-2769</v>
      </c>
      <c r="E768">
        <v>1045</v>
      </c>
      <c r="F768">
        <v>2959</v>
      </c>
      <c r="G768">
        <v>0</v>
      </c>
      <c r="H768">
        <v>0</v>
      </c>
      <c r="I768">
        <v>0</v>
      </c>
      <c r="J768">
        <v>0</v>
      </c>
    </row>
    <row r="769" spans="1:10">
      <c r="A769">
        <v>32316</v>
      </c>
      <c r="B769" t="s">
        <v>122</v>
      </c>
      <c r="C769">
        <v>0</v>
      </c>
      <c r="D769">
        <v>-2769</v>
      </c>
      <c r="E769">
        <v>2498</v>
      </c>
      <c r="F769">
        <v>3729</v>
      </c>
      <c r="G769">
        <v>0</v>
      </c>
      <c r="H769">
        <v>0</v>
      </c>
      <c r="I769">
        <v>0</v>
      </c>
      <c r="J769">
        <v>0</v>
      </c>
    </row>
    <row r="770" spans="1:10">
      <c r="A770">
        <v>32316</v>
      </c>
      <c r="B770" t="s">
        <v>123</v>
      </c>
      <c r="C770">
        <v>0</v>
      </c>
      <c r="D770">
        <v>2769</v>
      </c>
      <c r="E770">
        <v>-2498</v>
      </c>
      <c r="F770">
        <v>3729</v>
      </c>
      <c r="G770">
        <v>0</v>
      </c>
      <c r="H770">
        <v>0</v>
      </c>
      <c r="I770">
        <v>0</v>
      </c>
      <c r="J770">
        <v>0</v>
      </c>
    </row>
    <row r="771" spans="1:10">
      <c r="A771">
        <v>32316</v>
      </c>
      <c r="B771" t="s">
        <v>124</v>
      </c>
      <c r="C771">
        <v>0</v>
      </c>
      <c r="D771">
        <v>2769</v>
      </c>
      <c r="E771">
        <v>-1045</v>
      </c>
      <c r="F771">
        <v>2959</v>
      </c>
      <c r="G771">
        <v>0</v>
      </c>
      <c r="H771">
        <v>0</v>
      </c>
      <c r="I771">
        <v>0</v>
      </c>
      <c r="J771">
        <v>0</v>
      </c>
    </row>
    <row r="772" spans="1:10">
      <c r="A772">
        <v>32316</v>
      </c>
      <c r="B772" t="s">
        <v>125</v>
      </c>
      <c r="C772">
        <v>0</v>
      </c>
      <c r="D772">
        <v>-1257</v>
      </c>
      <c r="E772">
        <v>178.1</v>
      </c>
      <c r="F772">
        <v>1270</v>
      </c>
      <c r="G772">
        <v>0</v>
      </c>
      <c r="H772">
        <v>0</v>
      </c>
      <c r="I772">
        <v>0</v>
      </c>
      <c r="J772">
        <v>0</v>
      </c>
    </row>
    <row r="773" spans="1:10">
      <c r="A773">
        <v>32316</v>
      </c>
      <c r="B773" t="s">
        <v>126</v>
      </c>
      <c r="C773">
        <v>0</v>
      </c>
      <c r="D773">
        <v>-1257</v>
      </c>
      <c r="E773">
        <v>1631</v>
      </c>
      <c r="F773">
        <v>2059</v>
      </c>
      <c r="G773">
        <v>0</v>
      </c>
      <c r="H773">
        <v>0</v>
      </c>
      <c r="I773">
        <v>0</v>
      </c>
      <c r="J773">
        <v>0</v>
      </c>
    </row>
    <row r="774" spans="1:10">
      <c r="A774">
        <v>32316</v>
      </c>
      <c r="B774" t="s">
        <v>127</v>
      </c>
      <c r="C774">
        <v>0</v>
      </c>
      <c r="D774">
        <v>957.9</v>
      </c>
      <c r="E774">
        <v>-1239</v>
      </c>
      <c r="F774">
        <v>1566</v>
      </c>
      <c r="G774">
        <v>0</v>
      </c>
      <c r="H774">
        <v>0</v>
      </c>
      <c r="I774">
        <v>0</v>
      </c>
      <c r="J774">
        <v>0</v>
      </c>
    </row>
    <row r="775" spans="1:10">
      <c r="A775">
        <v>32316</v>
      </c>
      <c r="B775" t="s">
        <v>128</v>
      </c>
      <c r="C775">
        <v>0</v>
      </c>
      <c r="D775">
        <v>957.9</v>
      </c>
      <c r="E775">
        <v>213.3</v>
      </c>
      <c r="F775">
        <v>981.3</v>
      </c>
      <c r="G775">
        <v>0</v>
      </c>
      <c r="H775">
        <v>0</v>
      </c>
      <c r="I775">
        <v>0</v>
      </c>
      <c r="J775">
        <v>0</v>
      </c>
    </row>
    <row r="776" spans="1:10">
      <c r="A776">
        <v>32316</v>
      </c>
      <c r="B776" t="s">
        <v>130</v>
      </c>
      <c r="C776">
        <v>0</v>
      </c>
      <c r="D776">
        <v>-3.755E-6</v>
      </c>
      <c r="E776">
        <v>1.5270000000000001E-2</v>
      </c>
      <c r="F776">
        <v>1.5270000000000001E-2</v>
      </c>
      <c r="G776">
        <v>0</v>
      </c>
      <c r="H776">
        <v>0</v>
      </c>
      <c r="I776">
        <v>0</v>
      </c>
      <c r="J776">
        <v>0</v>
      </c>
    </row>
    <row r="777" spans="1:10">
      <c r="A777">
        <v>32316</v>
      </c>
      <c r="B777" t="s">
        <v>131</v>
      </c>
      <c r="C777">
        <v>0</v>
      </c>
      <c r="D777">
        <v>3.3830000000000001E-6</v>
      </c>
      <c r="E777">
        <v>-1.392E-2</v>
      </c>
      <c r="F777">
        <v>1.392E-2</v>
      </c>
      <c r="G777">
        <v>0</v>
      </c>
      <c r="H777">
        <v>0</v>
      </c>
      <c r="I777">
        <v>0</v>
      </c>
      <c r="J777">
        <v>0</v>
      </c>
    </row>
    <row r="778" spans="1:10">
      <c r="A778">
        <v>32316</v>
      </c>
      <c r="B778" t="s">
        <v>132</v>
      </c>
      <c r="C778">
        <v>0</v>
      </c>
      <c r="D778">
        <v>-4.0040000000000001E-7</v>
      </c>
      <c r="E778">
        <v>-2.6689999999999998E-2</v>
      </c>
      <c r="F778">
        <v>2.6689999999999998E-2</v>
      </c>
      <c r="G778">
        <v>0</v>
      </c>
      <c r="H778">
        <v>0</v>
      </c>
      <c r="I778">
        <v>0</v>
      </c>
      <c r="J778">
        <v>0</v>
      </c>
    </row>
    <row r="779" spans="1:10">
      <c r="A779">
        <v>32316</v>
      </c>
      <c r="B779" t="s">
        <v>133</v>
      </c>
      <c r="C779">
        <v>0</v>
      </c>
      <c r="D779">
        <v>1.0109999999999999E-6</v>
      </c>
      <c r="E779">
        <v>6.6710000000000005E-2</v>
      </c>
      <c r="F779">
        <v>6.6710000000000005E-2</v>
      </c>
      <c r="G779">
        <v>0</v>
      </c>
      <c r="H779">
        <v>0</v>
      </c>
      <c r="I779">
        <v>0</v>
      </c>
      <c r="J779">
        <v>0</v>
      </c>
    </row>
    <row r="780" spans="1:10">
      <c r="A780">
        <v>32316</v>
      </c>
      <c r="B780" t="s">
        <v>134</v>
      </c>
      <c r="C780">
        <v>0</v>
      </c>
      <c r="D780">
        <v>1.6499999999999999E-8</v>
      </c>
      <c r="E780">
        <v>-2.35E-2</v>
      </c>
      <c r="F780">
        <v>2.35E-2</v>
      </c>
      <c r="G780">
        <v>0</v>
      </c>
      <c r="H780">
        <v>0</v>
      </c>
      <c r="I780">
        <v>0</v>
      </c>
      <c r="J780">
        <v>0</v>
      </c>
    </row>
    <row r="781" spans="1:10">
      <c r="A781">
        <v>32316</v>
      </c>
      <c r="B781" t="s">
        <v>135</v>
      </c>
      <c r="C781">
        <v>0</v>
      </c>
      <c r="D781">
        <v>-1.6499999999999999E-8</v>
      </c>
      <c r="E781">
        <v>2.35E-2</v>
      </c>
      <c r="F781">
        <v>2.35E-2</v>
      </c>
      <c r="G781">
        <v>0</v>
      </c>
      <c r="H781">
        <v>0</v>
      </c>
      <c r="I781">
        <v>0</v>
      </c>
      <c r="J781">
        <v>0</v>
      </c>
    </row>
    <row r="782" spans="1:10">
      <c r="A782">
        <v>32316</v>
      </c>
      <c r="B782" t="s">
        <v>136</v>
      </c>
      <c r="C782">
        <v>0</v>
      </c>
      <c r="D782">
        <v>2.272E-6</v>
      </c>
      <c r="E782">
        <v>-7.7640000000000001E-3</v>
      </c>
      <c r="F782">
        <v>7.7640000000000001E-3</v>
      </c>
      <c r="G782">
        <v>0</v>
      </c>
      <c r="H782">
        <v>0</v>
      </c>
      <c r="I782">
        <v>0</v>
      </c>
      <c r="J782">
        <v>0</v>
      </c>
    </row>
    <row r="783" spans="1:10">
      <c r="A783">
        <v>32316</v>
      </c>
      <c r="B783" t="s">
        <v>137</v>
      </c>
      <c r="C783">
        <v>0</v>
      </c>
      <c r="D783">
        <v>-2.272E-6</v>
      </c>
      <c r="E783">
        <v>7.7640000000000001E-3</v>
      </c>
      <c r="F783">
        <v>7.7640000000000001E-3</v>
      </c>
      <c r="G783">
        <v>0</v>
      </c>
      <c r="H783">
        <v>0</v>
      </c>
      <c r="I783">
        <v>0</v>
      </c>
      <c r="J783">
        <v>0</v>
      </c>
    </row>
    <row r="784" spans="1:10">
      <c r="A784">
        <v>32316</v>
      </c>
      <c r="B784" t="s">
        <v>138</v>
      </c>
      <c r="C784">
        <v>0</v>
      </c>
      <c r="D784">
        <v>-2.3E-6</v>
      </c>
      <c r="E784">
        <v>-6.7159999999999997E-3</v>
      </c>
      <c r="F784">
        <v>6.7159999999999997E-3</v>
      </c>
      <c r="G784">
        <v>0</v>
      </c>
      <c r="H784">
        <v>0</v>
      </c>
      <c r="I784">
        <v>0</v>
      </c>
      <c r="J784">
        <v>0</v>
      </c>
    </row>
    <row r="785" spans="1:10">
      <c r="A785">
        <v>32316</v>
      </c>
      <c r="B785" t="s">
        <v>139</v>
      </c>
      <c r="C785">
        <v>0</v>
      </c>
      <c r="D785">
        <v>2.3E-6</v>
      </c>
      <c r="E785">
        <v>6.7159999999999997E-3</v>
      </c>
      <c r="F785">
        <v>6.7159999999999997E-3</v>
      </c>
      <c r="G785">
        <v>0</v>
      </c>
      <c r="H785">
        <v>0</v>
      </c>
      <c r="I785">
        <v>0</v>
      </c>
      <c r="J785">
        <v>0</v>
      </c>
    </row>
    <row r="786" spans="1:10">
      <c r="A786">
        <v>32316</v>
      </c>
      <c r="B786" t="s">
        <v>140</v>
      </c>
      <c r="C786">
        <v>0</v>
      </c>
      <c r="D786">
        <v>2.6259999999999998E-9</v>
      </c>
      <c r="E786">
        <v>4.4119999999999999E-4</v>
      </c>
      <c r="F786">
        <v>4.4119999999999999E-4</v>
      </c>
      <c r="G786">
        <v>0</v>
      </c>
      <c r="H786">
        <v>0</v>
      </c>
      <c r="I786">
        <v>0</v>
      </c>
      <c r="J786">
        <v>0</v>
      </c>
    </row>
    <row r="787" spans="1:10">
      <c r="A787">
        <v>32316</v>
      </c>
      <c r="B787" t="s">
        <v>141</v>
      </c>
      <c r="C787">
        <v>0</v>
      </c>
      <c r="D787">
        <v>-2.6259999999999998E-9</v>
      </c>
      <c r="E787">
        <v>-4.4119999999999999E-4</v>
      </c>
      <c r="F787">
        <v>4.4119999999999999E-4</v>
      </c>
      <c r="G787">
        <v>0</v>
      </c>
      <c r="H787">
        <v>0</v>
      </c>
      <c r="I787">
        <v>0</v>
      </c>
      <c r="J787">
        <v>0</v>
      </c>
    </row>
    <row r="788" spans="1:10">
      <c r="A788">
        <v>32316</v>
      </c>
      <c r="B788" t="s">
        <v>142</v>
      </c>
      <c r="C788">
        <v>0</v>
      </c>
      <c r="D788">
        <v>-7.5889999999999997E-6</v>
      </c>
      <c r="E788">
        <v>3.4609999999999999</v>
      </c>
      <c r="F788">
        <v>3.4609999999999999</v>
      </c>
      <c r="G788">
        <v>0</v>
      </c>
      <c r="H788">
        <v>0</v>
      </c>
      <c r="I788">
        <v>0</v>
      </c>
      <c r="J788">
        <v>0</v>
      </c>
    </row>
    <row r="789" spans="1:10">
      <c r="A789">
        <v>32316</v>
      </c>
      <c r="B789" t="s">
        <v>143</v>
      </c>
      <c r="C789">
        <v>0</v>
      </c>
      <c r="D789">
        <v>5.9610000000000002E-6</v>
      </c>
      <c r="E789">
        <v>6.1640000000000002E-3</v>
      </c>
      <c r="F789">
        <v>6.1640000000000002E-3</v>
      </c>
      <c r="G789">
        <v>0</v>
      </c>
      <c r="H789">
        <v>0</v>
      </c>
      <c r="I789">
        <v>0</v>
      </c>
      <c r="J789">
        <v>0</v>
      </c>
    </row>
    <row r="790" spans="1:10">
      <c r="A790">
        <v>32316</v>
      </c>
      <c r="B790" t="s">
        <v>144</v>
      </c>
      <c r="C790">
        <v>0</v>
      </c>
      <c r="D790">
        <v>5.5650000000000012E-8</v>
      </c>
      <c r="E790">
        <v>4.3439999999999999E-2</v>
      </c>
      <c r="F790">
        <v>4.3439999999999999E-2</v>
      </c>
      <c r="G790">
        <v>0</v>
      </c>
      <c r="H790">
        <v>0</v>
      </c>
      <c r="I790">
        <v>0</v>
      </c>
      <c r="J790">
        <v>0</v>
      </c>
    </row>
    <row r="791" spans="1:10">
      <c r="A791">
        <v>32316</v>
      </c>
      <c r="B791" t="s">
        <v>145</v>
      </c>
      <c r="C791">
        <v>0</v>
      </c>
      <c r="D791">
        <v>-5.5650000000000012E-8</v>
      </c>
      <c r="E791">
        <v>-4.3439999999999999E-2</v>
      </c>
      <c r="F791">
        <v>4.3439999999999999E-2</v>
      </c>
      <c r="G791">
        <v>0</v>
      </c>
      <c r="H791">
        <v>0</v>
      </c>
      <c r="I791">
        <v>0</v>
      </c>
      <c r="J791">
        <v>0</v>
      </c>
    </row>
    <row r="792" spans="1:10">
      <c r="A792">
        <v>32316</v>
      </c>
      <c r="B792" t="s">
        <v>146</v>
      </c>
      <c r="C792">
        <v>0</v>
      </c>
      <c r="D792">
        <v>-1.731E-6</v>
      </c>
      <c r="E792">
        <v>2.16E-3</v>
      </c>
      <c r="F792">
        <v>2.16E-3</v>
      </c>
      <c r="G792">
        <v>0</v>
      </c>
      <c r="H792">
        <v>0</v>
      </c>
      <c r="I792">
        <v>0</v>
      </c>
      <c r="J792">
        <v>0</v>
      </c>
    </row>
    <row r="793" spans="1:10">
      <c r="A793">
        <v>32316</v>
      </c>
      <c r="B793" t="s">
        <v>147</v>
      </c>
      <c r="C793">
        <v>0</v>
      </c>
      <c r="D793">
        <v>2.2110000000000001E-6</v>
      </c>
      <c r="E793">
        <v>3.8339999999999999E-2</v>
      </c>
      <c r="F793">
        <v>3.8339999999999999E-2</v>
      </c>
      <c r="G793">
        <v>0</v>
      </c>
      <c r="H793">
        <v>0</v>
      </c>
      <c r="I793">
        <v>0</v>
      </c>
      <c r="J793">
        <v>0</v>
      </c>
    </row>
    <row r="794" spans="1:10">
      <c r="A794">
        <v>32316</v>
      </c>
      <c r="B794" t="s">
        <v>148</v>
      </c>
      <c r="C794">
        <v>0</v>
      </c>
      <c r="D794">
        <v>-4.0679999999999998E-6</v>
      </c>
      <c r="E794">
        <v>1.2880000000000001E-2</v>
      </c>
      <c r="F794">
        <v>1.2880000000000001E-2</v>
      </c>
      <c r="G794">
        <v>0</v>
      </c>
      <c r="H794">
        <v>0</v>
      </c>
      <c r="I794">
        <v>0</v>
      </c>
      <c r="J794">
        <v>0</v>
      </c>
    </row>
    <row r="795" spans="1:10">
      <c r="A795">
        <v>32316</v>
      </c>
      <c r="B795" t="s">
        <v>149</v>
      </c>
      <c r="C795">
        <v>0</v>
      </c>
      <c r="D795">
        <v>4.1529999999999999E-6</v>
      </c>
      <c r="E795">
        <v>1.8489999999999999E-2</v>
      </c>
      <c r="F795">
        <v>1.8489999999999999E-2</v>
      </c>
      <c r="G795">
        <v>0</v>
      </c>
      <c r="H795">
        <v>0</v>
      </c>
      <c r="I795">
        <v>0</v>
      </c>
      <c r="J795">
        <v>0</v>
      </c>
    </row>
    <row r="796" spans="1:10">
      <c r="A796">
        <v>32316</v>
      </c>
      <c r="B796" t="s">
        <v>150</v>
      </c>
      <c r="C796">
        <v>0</v>
      </c>
      <c r="D796">
        <v>-1.73E-6</v>
      </c>
      <c r="E796">
        <v>2.3140000000000001E-3</v>
      </c>
      <c r="F796">
        <v>2.3140000000000001E-3</v>
      </c>
      <c r="G796">
        <v>0</v>
      </c>
      <c r="H796">
        <v>0</v>
      </c>
      <c r="I796">
        <v>0</v>
      </c>
      <c r="J796">
        <v>0</v>
      </c>
    </row>
    <row r="797" spans="1:10">
      <c r="A797">
        <v>32316</v>
      </c>
      <c r="B797" t="s">
        <v>151</v>
      </c>
      <c r="C797">
        <v>0</v>
      </c>
      <c r="D797">
        <v>2.21E-6</v>
      </c>
      <c r="E797">
        <v>3.8189999999999988E-2</v>
      </c>
      <c r="F797">
        <v>3.8189999999999988E-2</v>
      </c>
      <c r="G797">
        <v>0</v>
      </c>
      <c r="H797">
        <v>0</v>
      </c>
      <c r="I797">
        <v>0</v>
      </c>
      <c r="J797">
        <v>0</v>
      </c>
    </row>
    <row r="798" spans="1:10">
      <c r="A798">
        <v>32316</v>
      </c>
      <c r="B798" t="s">
        <v>152</v>
      </c>
      <c r="C798">
        <v>0</v>
      </c>
      <c r="D798">
        <v>-4.065E-6</v>
      </c>
      <c r="E798">
        <v>1.332E-2</v>
      </c>
      <c r="F798">
        <v>1.332E-2</v>
      </c>
      <c r="G798">
        <v>0</v>
      </c>
      <c r="H798">
        <v>0</v>
      </c>
      <c r="I798">
        <v>0</v>
      </c>
      <c r="J798">
        <v>0</v>
      </c>
    </row>
    <row r="799" spans="1:10">
      <c r="A799">
        <v>32316</v>
      </c>
      <c r="B799" t="s">
        <v>153</v>
      </c>
      <c r="C799">
        <v>0</v>
      </c>
      <c r="D799">
        <v>4.1510000000000014E-6</v>
      </c>
      <c r="E799">
        <v>1.805E-2</v>
      </c>
      <c r="F799">
        <v>1.805E-2</v>
      </c>
      <c r="G799">
        <v>0</v>
      </c>
      <c r="H799">
        <v>0</v>
      </c>
      <c r="I799">
        <v>0</v>
      </c>
      <c r="J799">
        <v>0</v>
      </c>
    </row>
    <row r="800" spans="1:10">
      <c r="A800">
        <v>32316</v>
      </c>
      <c r="B800" t="s">
        <v>154</v>
      </c>
      <c r="C800">
        <v>0</v>
      </c>
      <c r="D800">
        <v>-1.711E-6</v>
      </c>
      <c r="E800">
        <v>1.7520000000000001E-2</v>
      </c>
      <c r="F800">
        <v>1.7520000000000001E-2</v>
      </c>
      <c r="G800">
        <v>0</v>
      </c>
      <c r="H800">
        <v>0</v>
      </c>
      <c r="I800">
        <v>0</v>
      </c>
      <c r="J800">
        <v>0</v>
      </c>
    </row>
    <row r="801" spans="1:10">
      <c r="A801">
        <v>32316</v>
      </c>
      <c r="B801" t="s">
        <v>155</v>
      </c>
      <c r="C801">
        <v>0</v>
      </c>
      <c r="D801">
        <v>2.1909999999999999E-6</v>
      </c>
      <c r="E801">
        <v>2.298E-2</v>
      </c>
      <c r="F801">
        <v>2.298E-2</v>
      </c>
      <c r="G801">
        <v>0</v>
      </c>
      <c r="H801">
        <v>0</v>
      </c>
      <c r="I801">
        <v>0</v>
      </c>
      <c r="J801">
        <v>0</v>
      </c>
    </row>
    <row r="802" spans="1:10">
      <c r="A802">
        <v>32316</v>
      </c>
      <c r="B802" t="s">
        <v>156</v>
      </c>
      <c r="C802">
        <v>0</v>
      </c>
      <c r="D802">
        <v>-1.7120000000000001E-6</v>
      </c>
      <c r="E802">
        <v>1.736E-2</v>
      </c>
      <c r="F802">
        <v>1.736E-2</v>
      </c>
      <c r="G802">
        <v>0</v>
      </c>
      <c r="H802">
        <v>0</v>
      </c>
      <c r="I802">
        <v>0</v>
      </c>
      <c r="J802">
        <v>0</v>
      </c>
    </row>
    <row r="803" spans="1:10">
      <c r="A803">
        <v>32316</v>
      </c>
      <c r="B803" t="s">
        <v>157</v>
      </c>
      <c r="C803">
        <v>0</v>
      </c>
      <c r="D803">
        <v>2.1919999999999999E-6</v>
      </c>
      <c r="E803">
        <v>2.3140000000000001E-2</v>
      </c>
      <c r="F803">
        <v>2.3140000000000001E-2</v>
      </c>
      <c r="G803">
        <v>0</v>
      </c>
      <c r="H803">
        <v>0</v>
      </c>
      <c r="I803">
        <v>0</v>
      </c>
      <c r="J803">
        <v>0</v>
      </c>
    </row>
    <row r="804" spans="1:10">
      <c r="A804">
        <v>32316</v>
      </c>
      <c r="B804" t="s">
        <v>158</v>
      </c>
      <c r="C804">
        <v>0</v>
      </c>
      <c r="D804">
        <v>-4.0099999999999997E-6</v>
      </c>
      <c r="E804">
        <v>5.6759999999999998E-2</v>
      </c>
      <c r="F804">
        <v>5.6759999999999998E-2</v>
      </c>
      <c r="G804">
        <v>0</v>
      </c>
      <c r="H804">
        <v>0</v>
      </c>
      <c r="I804">
        <v>0</v>
      </c>
      <c r="J804">
        <v>0</v>
      </c>
    </row>
    <row r="805" spans="1:10">
      <c r="A805">
        <v>32316</v>
      </c>
      <c r="B805" t="s">
        <v>159</v>
      </c>
      <c r="C805">
        <v>0</v>
      </c>
      <c r="D805">
        <v>4.0949999999999998E-6</v>
      </c>
      <c r="E805">
        <v>-2.5389999999999999E-2</v>
      </c>
      <c r="F805">
        <v>2.5389999999999999E-2</v>
      </c>
      <c r="G805">
        <v>0</v>
      </c>
      <c r="H805">
        <v>0</v>
      </c>
      <c r="I805">
        <v>0</v>
      </c>
      <c r="J805">
        <v>0</v>
      </c>
    </row>
    <row r="806" spans="1:10">
      <c r="A806">
        <v>32316</v>
      </c>
      <c r="B806" t="s">
        <v>160</v>
      </c>
      <c r="C806">
        <v>0</v>
      </c>
      <c r="D806">
        <v>-4.0119999999999999E-6</v>
      </c>
      <c r="E806">
        <v>5.6320000000000002E-2</v>
      </c>
      <c r="F806">
        <v>5.6320000000000002E-2</v>
      </c>
      <c r="G806">
        <v>0</v>
      </c>
      <c r="H806">
        <v>0</v>
      </c>
      <c r="I806">
        <v>0</v>
      </c>
      <c r="J806">
        <v>0</v>
      </c>
    </row>
    <row r="807" spans="1:10">
      <c r="A807">
        <v>32316</v>
      </c>
      <c r="B807" t="s">
        <v>161</v>
      </c>
      <c r="C807">
        <v>0</v>
      </c>
      <c r="D807">
        <v>4.0980000000000004E-6</v>
      </c>
      <c r="E807">
        <v>-2.495E-2</v>
      </c>
      <c r="F807">
        <v>2.495E-2</v>
      </c>
      <c r="G807">
        <v>0</v>
      </c>
      <c r="H807">
        <v>0</v>
      </c>
      <c r="I807">
        <v>0</v>
      </c>
      <c r="J807">
        <v>0</v>
      </c>
    </row>
    <row r="808" spans="1:10">
      <c r="A808">
        <v>32316</v>
      </c>
      <c r="B808" t="s">
        <v>162</v>
      </c>
      <c r="C808">
        <v>0</v>
      </c>
      <c r="D808">
        <v>-4.1330000000000001E-6</v>
      </c>
      <c r="E808">
        <v>3.4489999999999998</v>
      </c>
      <c r="F808">
        <v>3.4489999999999998</v>
      </c>
      <c r="G808">
        <v>0</v>
      </c>
      <c r="H808">
        <v>0</v>
      </c>
      <c r="I808">
        <v>0</v>
      </c>
      <c r="J808">
        <v>0</v>
      </c>
    </row>
    <row r="809" spans="1:10">
      <c r="A809">
        <v>32316</v>
      </c>
      <c r="B809" t="s">
        <v>163</v>
      </c>
      <c r="C809">
        <v>0</v>
      </c>
      <c r="D809">
        <v>4.8450000000000002E-6</v>
      </c>
      <c r="E809">
        <v>-5.4229999999999999E-3</v>
      </c>
      <c r="F809">
        <v>5.4229999999999999E-3</v>
      </c>
      <c r="G809">
        <v>0</v>
      </c>
      <c r="H809">
        <v>0</v>
      </c>
      <c r="I809">
        <v>0</v>
      </c>
      <c r="J809">
        <v>0</v>
      </c>
    </row>
    <row r="810" spans="1:10">
      <c r="A810">
        <v>32316</v>
      </c>
      <c r="B810" t="s">
        <v>164</v>
      </c>
      <c r="C810">
        <v>0</v>
      </c>
      <c r="D810">
        <v>-6.0470000000000001E-7</v>
      </c>
      <c r="E810">
        <v>2.5760000000000001</v>
      </c>
      <c r="F810">
        <v>2.5760000000000001</v>
      </c>
      <c r="G810">
        <v>0</v>
      </c>
      <c r="H810">
        <v>0</v>
      </c>
      <c r="I810">
        <v>0</v>
      </c>
      <c r="J810">
        <v>0</v>
      </c>
    </row>
    <row r="811" spans="1:10">
      <c r="A811">
        <v>32316</v>
      </c>
      <c r="B811" t="s">
        <v>165</v>
      </c>
      <c r="C811">
        <v>0</v>
      </c>
      <c r="D811">
        <v>6.1290000000000001E-6</v>
      </c>
      <c r="E811">
        <v>-1.4330000000000001E-2</v>
      </c>
      <c r="F811">
        <v>1.4330000000000001E-2</v>
      </c>
      <c r="G811">
        <v>0</v>
      </c>
      <c r="H811">
        <v>0</v>
      </c>
      <c r="I811">
        <v>0</v>
      </c>
      <c r="J811">
        <v>0</v>
      </c>
    </row>
    <row r="812" spans="1:10">
      <c r="A812">
        <v>32316</v>
      </c>
      <c r="B812" t="s">
        <v>166</v>
      </c>
      <c r="C812">
        <v>0</v>
      </c>
      <c r="D812">
        <v>-4.1339999999999997E-6</v>
      </c>
      <c r="E812">
        <v>3.4489999999999998</v>
      </c>
      <c r="F812">
        <v>3.4489999999999998</v>
      </c>
      <c r="G812">
        <v>0</v>
      </c>
      <c r="H812">
        <v>0</v>
      </c>
      <c r="I812">
        <v>0</v>
      </c>
      <c r="J812">
        <v>0</v>
      </c>
    </row>
    <row r="813" spans="1:10">
      <c r="A813">
        <v>32316</v>
      </c>
      <c r="B813" t="s">
        <v>167</v>
      </c>
      <c r="C813">
        <v>0</v>
      </c>
      <c r="D813">
        <v>4.8439999999999997E-6</v>
      </c>
      <c r="E813">
        <v>-5.5779999999999996E-3</v>
      </c>
      <c r="F813">
        <v>5.5779999999999996E-3</v>
      </c>
      <c r="G813">
        <v>0</v>
      </c>
      <c r="H813">
        <v>0</v>
      </c>
      <c r="I813">
        <v>0</v>
      </c>
      <c r="J813">
        <v>0</v>
      </c>
    </row>
    <row r="814" spans="1:10">
      <c r="A814">
        <v>32316</v>
      </c>
      <c r="B814" t="s">
        <v>168</v>
      </c>
      <c r="C814">
        <v>0</v>
      </c>
      <c r="D814">
        <v>-6.074E-7</v>
      </c>
      <c r="E814">
        <v>2.5760000000000001</v>
      </c>
      <c r="F814">
        <v>2.5760000000000001</v>
      </c>
      <c r="G814">
        <v>0</v>
      </c>
      <c r="H814">
        <v>0</v>
      </c>
      <c r="I814">
        <v>0</v>
      </c>
      <c r="J814">
        <v>0</v>
      </c>
    </row>
    <row r="815" spans="1:10">
      <c r="A815">
        <v>32316</v>
      </c>
      <c r="B815" t="s">
        <v>169</v>
      </c>
      <c r="C815">
        <v>0</v>
      </c>
      <c r="D815">
        <v>6.1260000000000003E-6</v>
      </c>
      <c r="E815">
        <v>-1.477E-2</v>
      </c>
      <c r="F815">
        <v>1.477E-2</v>
      </c>
      <c r="G815">
        <v>0</v>
      </c>
      <c r="H815">
        <v>0</v>
      </c>
      <c r="I815">
        <v>0</v>
      </c>
      <c r="J815">
        <v>0</v>
      </c>
    </row>
    <row r="816" spans="1:10">
      <c r="A816">
        <v>32316</v>
      </c>
      <c r="B816" t="s">
        <v>170</v>
      </c>
      <c r="C816">
        <v>0</v>
      </c>
      <c r="D816">
        <v>-5.3940000000000004E-6</v>
      </c>
      <c r="E816">
        <v>3.5230000000000001</v>
      </c>
      <c r="F816">
        <v>3.5230000000000001</v>
      </c>
      <c r="G816">
        <v>0</v>
      </c>
      <c r="H816">
        <v>0</v>
      </c>
      <c r="I816">
        <v>0</v>
      </c>
      <c r="J816">
        <v>0</v>
      </c>
    </row>
    <row r="817" spans="1:10">
      <c r="A817">
        <v>32316</v>
      </c>
      <c r="B817" t="s">
        <v>171</v>
      </c>
      <c r="C817">
        <v>0</v>
      </c>
      <c r="D817">
        <v>8.1559999999999995E-6</v>
      </c>
      <c r="E817">
        <v>6.8010000000000001E-2</v>
      </c>
      <c r="F817">
        <v>6.8010000000000001E-2</v>
      </c>
      <c r="G817">
        <v>0</v>
      </c>
      <c r="H817">
        <v>0</v>
      </c>
      <c r="I817">
        <v>0</v>
      </c>
      <c r="J817">
        <v>0</v>
      </c>
    </row>
    <row r="818" spans="1:10">
      <c r="A818">
        <v>32316</v>
      </c>
      <c r="B818" t="s">
        <v>172</v>
      </c>
      <c r="C818">
        <v>0</v>
      </c>
      <c r="D818">
        <v>-1.5510000000000001E-6</v>
      </c>
      <c r="E818">
        <v>2.6320000000000001</v>
      </c>
      <c r="F818">
        <v>2.6320000000000001</v>
      </c>
      <c r="G818">
        <v>0</v>
      </c>
      <c r="H818">
        <v>0</v>
      </c>
      <c r="I818">
        <v>0</v>
      </c>
      <c r="J818">
        <v>0</v>
      </c>
    </row>
    <row r="819" spans="1:10">
      <c r="A819">
        <v>32316</v>
      </c>
      <c r="B819" t="s">
        <v>173</v>
      </c>
      <c r="C819">
        <v>0</v>
      </c>
      <c r="D819">
        <v>8.6119999999999999E-6</v>
      </c>
      <c r="E819">
        <v>4.0739999999999998E-2</v>
      </c>
      <c r="F819">
        <v>4.0739999999999998E-2</v>
      </c>
      <c r="G819">
        <v>0</v>
      </c>
      <c r="H819">
        <v>0</v>
      </c>
      <c r="I819">
        <v>0</v>
      </c>
      <c r="J819">
        <v>0</v>
      </c>
    </row>
    <row r="820" spans="1:10">
      <c r="A820">
        <v>32316</v>
      </c>
      <c r="B820" t="s">
        <v>174</v>
      </c>
      <c r="C820">
        <v>0</v>
      </c>
      <c r="D820">
        <v>-4.6760000000000006E-6</v>
      </c>
      <c r="E820">
        <v>1.9009999999999999E-2</v>
      </c>
      <c r="F820">
        <v>1.9009999999999999E-2</v>
      </c>
      <c r="G820">
        <v>0</v>
      </c>
      <c r="H820">
        <v>0</v>
      </c>
      <c r="I820">
        <v>0</v>
      </c>
      <c r="J820">
        <v>0</v>
      </c>
    </row>
    <row r="821" spans="1:10">
      <c r="A821">
        <v>32316</v>
      </c>
      <c r="B821" t="s">
        <v>175</v>
      </c>
      <c r="C821">
        <v>0</v>
      </c>
      <c r="D821">
        <v>4.2919999999999997E-6</v>
      </c>
      <c r="E821">
        <v>-1.7659999999999999E-2</v>
      </c>
      <c r="F821">
        <v>1.7659999999999999E-2</v>
      </c>
      <c r="G821">
        <v>0</v>
      </c>
      <c r="H821">
        <v>0</v>
      </c>
      <c r="I821">
        <v>0</v>
      </c>
      <c r="J821">
        <v>0</v>
      </c>
    </row>
    <row r="822" spans="1:10">
      <c r="A822">
        <v>32316</v>
      </c>
      <c r="B822" t="s">
        <v>176</v>
      </c>
      <c r="C822">
        <v>0</v>
      </c>
      <c r="D822">
        <v>-4.0040000000000001E-7</v>
      </c>
      <c r="E822">
        <v>-2.6689999999999998E-2</v>
      </c>
      <c r="F822">
        <v>2.6689999999999998E-2</v>
      </c>
      <c r="G822">
        <v>0</v>
      </c>
      <c r="H822">
        <v>0</v>
      </c>
      <c r="I822">
        <v>0</v>
      </c>
      <c r="J822">
        <v>0</v>
      </c>
    </row>
    <row r="823" spans="1:10">
      <c r="A823">
        <v>32316</v>
      </c>
      <c r="B823" t="s">
        <v>177</v>
      </c>
      <c r="C823">
        <v>0</v>
      </c>
      <c r="D823">
        <v>1.0109999999999999E-6</v>
      </c>
      <c r="E823">
        <v>6.6710000000000005E-2</v>
      </c>
      <c r="F823">
        <v>6.6710000000000005E-2</v>
      </c>
      <c r="G823">
        <v>0</v>
      </c>
      <c r="H823">
        <v>0</v>
      </c>
      <c r="I823">
        <v>0</v>
      </c>
      <c r="J823">
        <v>0</v>
      </c>
    </row>
    <row r="824" spans="1:10">
      <c r="A824">
        <v>32316</v>
      </c>
      <c r="B824" t="s">
        <v>178</v>
      </c>
      <c r="C824">
        <v>0</v>
      </c>
      <c r="D824">
        <v>1.6499999999999999E-8</v>
      </c>
      <c r="E824">
        <v>-2.35E-2</v>
      </c>
      <c r="F824">
        <v>2.35E-2</v>
      </c>
      <c r="G824">
        <v>0</v>
      </c>
      <c r="H824">
        <v>0</v>
      </c>
      <c r="I824">
        <v>0</v>
      </c>
      <c r="J824">
        <v>0</v>
      </c>
    </row>
    <row r="825" spans="1:10">
      <c r="A825">
        <v>32316</v>
      </c>
      <c r="B825" t="s">
        <v>179</v>
      </c>
      <c r="C825">
        <v>0</v>
      </c>
      <c r="D825">
        <v>-1.6499999999999999E-8</v>
      </c>
      <c r="E825">
        <v>2.35E-2</v>
      </c>
      <c r="F825">
        <v>2.35E-2</v>
      </c>
      <c r="G825">
        <v>0</v>
      </c>
      <c r="H825">
        <v>0</v>
      </c>
      <c r="I825">
        <v>0</v>
      </c>
      <c r="J825">
        <v>0</v>
      </c>
    </row>
    <row r="826" spans="1:10">
      <c r="A826">
        <v>32316</v>
      </c>
      <c r="B826" t="s">
        <v>180</v>
      </c>
      <c r="C826">
        <v>0</v>
      </c>
      <c r="D826">
        <v>-2.272E-6</v>
      </c>
      <c r="E826">
        <v>7.7640000000000001E-3</v>
      </c>
      <c r="F826">
        <v>7.7640000000000001E-3</v>
      </c>
      <c r="G826">
        <v>0</v>
      </c>
      <c r="H826">
        <v>0</v>
      </c>
      <c r="I826">
        <v>0</v>
      </c>
      <c r="J826">
        <v>0</v>
      </c>
    </row>
    <row r="827" spans="1:10">
      <c r="A827">
        <v>32316</v>
      </c>
      <c r="B827" t="s">
        <v>181</v>
      </c>
      <c r="C827">
        <v>0</v>
      </c>
      <c r="D827">
        <v>2.272E-6</v>
      </c>
      <c r="E827">
        <v>-7.7640000000000001E-3</v>
      </c>
      <c r="F827">
        <v>7.7640000000000001E-3</v>
      </c>
      <c r="G827">
        <v>0</v>
      </c>
      <c r="H827">
        <v>0</v>
      </c>
      <c r="I827">
        <v>0</v>
      </c>
      <c r="J827">
        <v>0</v>
      </c>
    </row>
    <row r="828" spans="1:10">
      <c r="A828">
        <v>32316</v>
      </c>
      <c r="B828" t="s">
        <v>182</v>
      </c>
      <c r="C828">
        <v>0</v>
      </c>
      <c r="D828">
        <v>2.3E-6</v>
      </c>
      <c r="E828">
        <v>6.7159999999999997E-3</v>
      </c>
      <c r="F828">
        <v>6.7159999999999997E-3</v>
      </c>
      <c r="G828">
        <v>0</v>
      </c>
      <c r="H828">
        <v>0</v>
      </c>
      <c r="I828">
        <v>0</v>
      </c>
      <c r="J828">
        <v>0</v>
      </c>
    </row>
    <row r="829" spans="1:10">
      <c r="A829">
        <v>32316</v>
      </c>
      <c r="B829" t="s">
        <v>183</v>
      </c>
      <c r="C829">
        <v>0</v>
      </c>
      <c r="D829">
        <v>-2.3E-6</v>
      </c>
      <c r="E829">
        <v>-6.7159999999999997E-3</v>
      </c>
      <c r="F829">
        <v>6.7159999999999997E-3</v>
      </c>
      <c r="G829">
        <v>0</v>
      </c>
      <c r="H829">
        <v>0</v>
      </c>
      <c r="I829">
        <v>0</v>
      </c>
      <c r="J829">
        <v>0</v>
      </c>
    </row>
    <row r="830" spans="1:10">
      <c r="A830">
        <v>32316</v>
      </c>
      <c r="B830" t="s">
        <v>184</v>
      </c>
      <c r="C830">
        <v>0</v>
      </c>
      <c r="D830">
        <v>2.6259999999999998E-9</v>
      </c>
      <c r="E830">
        <v>4.4119999999999999E-4</v>
      </c>
      <c r="F830">
        <v>4.4119999999999999E-4</v>
      </c>
      <c r="G830">
        <v>0</v>
      </c>
      <c r="H830">
        <v>0</v>
      </c>
      <c r="I830">
        <v>0</v>
      </c>
      <c r="J830">
        <v>0</v>
      </c>
    </row>
    <row r="831" spans="1:10">
      <c r="A831">
        <v>32316</v>
      </c>
      <c r="B831" t="s">
        <v>185</v>
      </c>
      <c r="C831">
        <v>0</v>
      </c>
      <c r="D831">
        <v>-2.6259999999999998E-9</v>
      </c>
      <c r="E831">
        <v>-4.4119999999999999E-4</v>
      </c>
      <c r="F831">
        <v>4.4119999999999999E-4</v>
      </c>
      <c r="G831">
        <v>0</v>
      </c>
      <c r="H831">
        <v>0</v>
      </c>
      <c r="I831">
        <v>0</v>
      </c>
      <c r="J831">
        <v>0</v>
      </c>
    </row>
    <row r="832" spans="1:10">
      <c r="A832">
        <v>32316</v>
      </c>
      <c r="B832" t="s">
        <v>186</v>
      </c>
      <c r="C832">
        <v>0</v>
      </c>
      <c r="D832">
        <v>-7.5889999999999997E-6</v>
      </c>
      <c r="E832">
        <v>3.4609999999999999</v>
      </c>
      <c r="F832">
        <v>3.4609999999999999</v>
      </c>
      <c r="G832">
        <v>0</v>
      </c>
      <c r="H832">
        <v>0</v>
      </c>
      <c r="I832">
        <v>0</v>
      </c>
      <c r="J832">
        <v>0</v>
      </c>
    </row>
    <row r="833" spans="1:10">
      <c r="A833">
        <v>32316</v>
      </c>
      <c r="B833" t="s">
        <v>187</v>
      </c>
      <c r="C833">
        <v>0</v>
      </c>
      <c r="D833">
        <v>5.9610000000000002E-6</v>
      </c>
      <c r="E833">
        <v>6.1640000000000002E-3</v>
      </c>
      <c r="F833">
        <v>6.1640000000000002E-3</v>
      </c>
      <c r="G833">
        <v>0</v>
      </c>
      <c r="H833">
        <v>0</v>
      </c>
      <c r="I833">
        <v>0</v>
      </c>
      <c r="J833">
        <v>0</v>
      </c>
    </row>
    <row r="834" spans="1:10">
      <c r="A834">
        <v>32316</v>
      </c>
      <c r="B834" t="s">
        <v>188</v>
      </c>
      <c r="C834">
        <v>0</v>
      </c>
      <c r="D834">
        <v>-5.5650000000000012E-8</v>
      </c>
      <c r="E834">
        <v>-4.3439999999999999E-2</v>
      </c>
      <c r="F834">
        <v>4.3439999999999999E-2</v>
      </c>
      <c r="G834">
        <v>0</v>
      </c>
      <c r="H834">
        <v>0</v>
      </c>
      <c r="I834">
        <v>0</v>
      </c>
      <c r="J834">
        <v>0</v>
      </c>
    </row>
    <row r="835" spans="1:10">
      <c r="A835">
        <v>32316</v>
      </c>
      <c r="B835" t="s">
        <v>189</v>
      </c>
      <c r="C835">
        <v>0</v>
      </c>
      <c r="D835">
        <v>5.5650000000000012E-8</v>
      </c>
      <c r="E835">
        <v>4.3439999999999999E-2</v>
      </c>
      <c r="F835">
        <v>4.3439999999999999E-2</v>
      </c>
      <c r="G835">
        <v>0</v>
      </c>
      <c r="H835">
        <v>0</v>
      </c>
      <c r="I835">
        <v>0</v>
      </c>
      <c r="J835">
        <v>0</v>
      </c>
    </row>
    <row r="836" spans="1:10">
      <c r="A836">
        <v>32316</v>
      </c>
      <c r="B836" t="s">
        <v>190</v>
      </c>
      <c r="C836">
        <v>0</v>
      </c>
      <c r="D836">
        <v>-2.0530000000000001E-6</v>
      </c>
      <c r="E836">
        <v>3.4689999999999999E-3</v>
      </c>
      <c r="F836">
        <v>3.4689999999999999E-3</v>
      </c>
      <c r="G836">
        <v>0</v>
      </c>
      <c r="H836">
        <v>0</v>
      </c>
      <c r="I836">
        <v>0</v>
      </c>
      <c r="J836">
        <v>0</v>
      </c>
    </row>
    <row r="837" spans="1:10">
      <c r="A837">
        <v>32316</v>
      </c>
      <c r="B837" t="s">
        <v>191</v>
      </c>
      <c r="C837">
        <v>0</v>
      </c>
      <c r="D837">
        <v>2.5299999999999999E-6</v>
      </c>
      <c r="E837">
        <v>3.703E-2</v>
      </c>
      <c r="F837">
        <v>3.703E-2</v>
      </c>
      <c r="G837">
        <v>0</v>
      </c>
      <c r="H837">
        <v>0</v>
      </c>
      <c r="I837">
        <v>0</v>
      </c>
      <c r="J837">
        <v>0</v>
      </c>
    </row>
    <row r="838" spans="1:10">
      <c r="A838">
        <v>32316</v>
      </c>
      <c r="B838" t="s">
        <v>192</v>
      </c>
      <c r="C838">
        <v>0</v>
      </c>
      <c r="D838">
        <v>-4.9880000000000004E-6</v>
      </c>
      <c r="E838">
        <v>1.6619999999999999E-2</v>
      </c>
      <c r="F838">
        <v>1.6619999999999999E-2</v>
      </c>
      <c r="G838">
        <v>0</v>
      </c>
      <c r="H838">
        <v>0</v>
      </c>
      <c r="I838">
        <v>0</v>
      </c>
      <c r="J838">
        <v>0</v>
      </c>
    </row>
    <row r="839" spans="1:10">
      <c r="A839">
        <v>32316</v>
      </c>
      <c r="B839" t="s">
        <v>193</v>
      </c>
      <c r="C839">
        <v>0</v>
      </c>
      <c r="D839">
        <v>5.0629999999999996E-6</v>
      </c>
      <c r="E839">
        <v>1.4749999999999999E-2</v>
      </c>
      <c r="F839">
        <v>1.4749999999999999E-2</v>
      </c>
      <c r="G839">
        <v>0</v>
      </c>
      <c r="H839">
        <v>0</v>
      </c>
      <c r="I839">
        <v>0</v>
      </c>
      <c r="J839">
        <v>0</v>
      </c>
    </row>
    <row r="840" spans="1:10">
      <c r="A840">
        <v>32316</v>
      </c>
      <c r="B840" t="s">
        <v>194</v>
      </c>
      <c r="C840">
        <v>0</v>
      </c>
      <c r="D840">
        <v>-2.052E-6</v>
      </c>
      <c r="E840">
        <v>3.6240000000000001E-3</v>
      </c>
      <c r="F840">
        <v>3.6240000000000001E-3</v>
      </c>
      <c r="G840">
        <v>0</v>
      </c>
      <c r="H840">
        <v>0</v>
      </c>
      <c r="I840">
        <v>0</v>
      </c>
      <c r="J840">
        <v>0</v>
      </c>
    </row>
    <row r="841" spans="1:10">
      <c r="A841">
        <v>32316</v>
      </c>
      <c r="B841" t="s">
        <v>195</v>
      </c>
      <c r="C841">
        <v>0</v>
      </c>
      <c r="D841">
        <v>2.5289999999999998E-6</v>
      </c>
      <c r="E841">
        <v>3.6880000000000003E-2</v>
      </c>
      <c r="F841">
        <v>3.6880000000000003E-2</v>
      </c>
      <c r="G841">
        <v>0</v>
      </c>
      <c r="H841">
        <v>0</v>
      </c>
      <c r="I841">
        <v>0</v>
      </c>
      <c r="J841">
        <v>0</v>
      </c>
    </row>
    <row r="842" spans="1:10">
      <c r="A842">
        <v>32316</v>
      </c>
      <c r="B842" t="s">
        <v>196</v>
      </c>
      <c r="C842">
        <v>0</v>
      </c>
      <c r="D842">
        <v>-4.9860000000000002E-6</v>
      </c>
      <c r="E842">
        <v>1.7059999999999999E-2</v>
      </c>
      <c r="F842">
        <v>1.7059999999999999E-2</v>
      </c>
      <c r="G842">
        <v>0</v>
      </c>
      <c r="H842">
        <v>0</v>
      </c>
      <c r="I842">
        <v>0</v>
      </c>
      <c r="J842">
        <v>0</v>
      </c>
    </row>
    <row r="843" spans="1:10">
      <c r="A843">
        <v>32316</v>
      </c>
      <c r="B843" t="s">
        <v>197</v>
      </c>
      <c r="C843">
        <v>0</v>
      </c>
      <c r="D843">
        <v>5.0599999999999998E-6</v>
      </c>
      <c r="E843">
        <v>1.431E-2</v>
      </c>
      <c r="F843">
        <v>1.431E-2</v>
      </c>
      <c r="G843">
        <v>0</v>
      </c>
      <c r="H843">
        <v>0</v>
      </c>
      <c r="I843">
        <v>0</v>
      </c>
      <c r="J843">
        <v>0</v>
      </c>
    </row>
    <row r="844" spans="1:10">
      <c r="A844">
        <v>32316</v>
      </c>
      <c r="B844" t="s">
        <v>198</v>
      </c>
      <c r="C844">
        <v>0</v>
      </c>
      <c r="D844">
        <v>-2.0329999999999998E-6</v>
      </c>
      <c r="E844">
        <v>1.883E-2</v>
      </c>
      <c r="F844">
        <v>1.883E-2</v>
      </c>
      <c r="G844">
        <v>0</v>
      </c>
      <c r="H844">
        <v>0</v>
      </c>
      <c r="I844">
        <v>0</v>
      </c>
      <c r="J844">
        <v>0</v>
      </c>
    </row>
    <row r="845" spans="1:10">
      <c r="A845">
        <v>32316</v>
      </c>
      <c r="B845" t="s">
        <v>199</v>
      </c>
      <c r="C845">
        <v>0</v>
      </c>
      <c r="D845">
        <v>2.509E-6</v>
      </c>
      <c r="E845">
        <v>2.1669999999999998E-2</v>
      </c>
      <c r="F845">
        <v>2.1669999999999998E-2</v>
      </c>
      <c r="G845">
        <v>0</v>
      </c>
      <c r="H845">
        <v>0</v>
      </c>
      <c r="I845">
        <v>0</v>
      </c>
      <c r="J845">
        <v>0</v>
      </c>
    </row>
    <row r="846" spans="1:10">
      <c r="A846">
        <v>32316</v>
      </c>
      <c r="B846" t="s">
        <v>200</v>
      </c>
      <c r="C846">
        <v>0</v>
      </c>
      <c r="D846">
        <v>-2.0339999999999999E-6</v>
      </c>
      <c r="E846">
        <v>1.8669999999999999E-2</v>
      </c>
      <c r="F846">
        <v>1.8669999999999999E-2</v>
      </c>
      <c r="G846">
        <v>0</v>
      </c>
      <c r="H846">
        <v>0</v>
      </c>
      <c r="I846">
        <v>0</v>
      </c>
      <c r="J846">
        <v>0</v>
      </c>
    </row>
    <row r="847" spans="1:10">
      <c r="A847">
        <v>32316</v>
      </c>
      <c r="B847" t="s">
        <v>201</v>
      </c>
      <c r="C847">
        <v>0</v>
      </c>
      <c r="D847">
        <v>2.5100000000000001E-6</v>
      </c>
      <c r="E847">
        <v>2.1829999999999999E-2</v>
      </c>
      <c r="F847">
        <v>2.1829999999999999E-2</v>
      </c>
      <c r="G847">
        <v>0</v>
      </c>
      <c r="H847">
        <v>0</v>
      </c>
      <c r="I847">
        <v>0</v>
      </c>
      <c r="J847">
        <v>0</v>
      </c>
    </row>
    <row r="848" spans="1:10">
      <c r="A848">
        <v>32316</v>
      </c>
      <c r="B848" t="s">
        <v>202</v>
      </c>
      <c r="C848">
        <v>0</v>
      </c>
      <c r="D848">
        <v>-4.9300000000000002E-6</v>
      </c>
      <c r="E848">
        <v>6.0499999999999998E-2</v>
      </c>
      <c r="F848">
        <v>6.0499999999999998E-2</v>
      </c>
      <c r="G848">
        <v>0</v>
      </c>
      <c r="H848">
        <v>0</v>
      </c>
      <c r="I848">
        <v>0</v>
      </c>
      <c r="J848">
        <v>0</v>
      </c>
    </row>
    <row r="849" spans="1:10">
      <c r="A849">
        <v>32316</v>
      </c>
      <c r="B849" t="s">
        <v>203</v>
      </c>
      <c r="C849">
        <v>0</v>
      </c>
      <c r="D849">
        <v>5.0039999999999999E-6</v>
      </c>
      <c r="E849">
        <v>-2.913E-2</v>
      </c>
      <c r="F849">
        <v>2.913E-2</v>
      </c>
      <c r="G849">
        <v>0</v>
      </c>
      <c r="H849">
        <v>0</v>
      </c>
      <c r="I849">
        <v>0</v>
      </c>
      <c r="J849">
        <v>0</v>
      </c>
    </row>
    <row r="850" spans="1:10">
      <c r="A850">
        <v>32316</v>
      </c>
      <c r="B850" t="s">
        <v>204</v>
      </c>
      <c r="C850">
        <v>0</v>
      </c>
      <c r="D850">
        <v>-4.933E-6</v>
      </c>
      <c r="E850">
        <v>6.0060000000000002E-2</v>
      </c>
      <c r="F850">
        <v>6.0060000000000002E-2</v>
      </c>
      <c r="G850">
        <v>0</v>
      </c>
      <c r="H850">
        <v>0</v>
      </c>
      <c r="I850">
        <v>0</v>
      </c>
      <c r="J850">
        <v>0</v>
      </c>
    </row>
    <row r="851" spans="1:10">
      <c r="A851">
        <v>32316</v>
      </c>
      <c r="B851" t="s">
        <v>205</v>
      </c>
      <c r="C851">
        <v>0</v>
      </c>
      <c r="D851">
        <v>5.0069999999999997E-6</v>
      </c>
      <c r="E851">
        <v>-2.869E-2</v>
      </c>
      <c r="F851">
        <v>2.869E-2</v>
      </c>
      <c r="G851">
        <v>0</v>
      </c>
      <c r="H851">
        <v>0</v>
      </c>
      <c r="I851">
        <v>0</v>
      </c>
      <c r="J851">
        <v>0</v>
      </c>
    </row>
    <row r="852" spans="1:10">
      <c r="A852">
        <v>32316</v>
      </c>
      <c r="B852" t="s">
        <v>206</v>
      </c>
      <c r="C852">
        <v>0</v>
      </c>
      <c r="D852">
        <v>-3.8139999999999998E-6</v>
      </c>
      <c r="E852">
        <v>3.4470000000000001</v>
      </c>
      <c r="F852">
        <v>3.4470000000000001</v>
      </c>
      <c r="G852">
        <v>0</v>
      </c>
      <c r="H852">
        <v>0</v>
      </c>
      <c r="I852">
        <v>0</v>
      </c>
      <c r="J852">
        <v>0</v>
      </c>
    </row>
    <row r="853" spans="1:10">
      <c r="A853">
        <v>32316</v>
      </c>
      <c r="B853" t="s">
        <v>207</v>
      </c>
      <c r="C853">
        <v>0</v>
      </c>
      <c r="D853">
        <v>5.1630000000000004E-6</v>
      </c>
      <c r="E853">
        <v>-6.7329999999999994E-3</v>
      </c>
      <c r="F853">
        <v>6.7329999999999994E-3</v>
      </c>
      <c r="G853">
        <v>0</v>
      </c>
      <c r="H853">
        <v>0</v>
      </c>
      <c r="I853">
        <v>0</v>
      </c>
      <c r="J853">
        <v>0</v>
      </c>
    </row>
    <row r="854" spans="1:10">
      <c r="A854">
        <v>32316</v>
      </c>
      <c r="B854" t="s">
        <v>208</v>
      </c>
      <c r="C854">
        <v>0</v>
      </c>
      <c r="D854">
        <v>3.0460000000000001E-7</v>
      </c>
      <c r="E854">
        <v>2.573</v>
      </c>
      <c r="F854">
        <v>2.573</v>
      </c>
      <c r="G854">
        <v>0</v>
      </c>
      <c r="H854">
        <v>0</v>
      </c>
      <c r="I854">
        <v>0</v>
      </c>
      <c r="J854">
        <v>0</v>
      </c>
    </row>
    <row r="855" spans="1:10">
      <c r="A855">
        <v>32316</v>
      </c>
      <c r="B855" t="s">
        <v>209</v>
      </c>
      <c r="C855">
        <v>0</v>
      </c>
      <c r="D855">
        <v>7.0379999999999994E-6</v>
      </c>
      <c r="E855">
        <v>-1.8069999999999999E-2</v>
      </c>
      <c r="F855">
        <v>1.8069999999999999E-2</v>
      </c>
      <c r="G855">
        <v>0</v>
      </c>
      <c r="H855">
        <v>0</v>
      </c>
      <c r="I855">
        <v>0</v>
      </c>
      <c r="J855">
        <v>0</v>
      </c>
    </row>
    <row r="856" spans="1:10">
      <c r="A856">
        <v>32316</v>
      </c>
      <c r="B856" t="s">
        <v>210</v>
      </c>
      <c r="C856">
        <v>0</v>
      </c>
      <c r="D856">
        <v>-3.8149999999999999E-6</v>
      </c>
      <c r="E856">
        <v>3.4470000000000001</v>
      </c>
      <c r="F856">
        <v>3.4470000000000001</v>
      </c>
      <c r="G856">
        <v>0</v>
      </c>
      <c r="H856">
        <v>0</v>
      </c>
      <c r="I856">
        <v>0</v>
      </c>
      <c r="J856">
        <v>0</v>
      </c>
    </row>
    <row r="857" spans="1:10">
      <c r="A857">
        <v>32316</v>
      </c>
      <c r="B857" t="s">
        <v>211</v>
      </c>
      <c r="C857">
        <v>0</v>
      </c>
      <c r="D857">
        <v>5.1620000000000007E-6</v>
      </c>
      <c r="E857">
        <v>-6.8870000000000008E-3</v>
      </c>
      <c r="F857">
        <v>6.8870000000000008E-3</v>
      </c>
      <c r="G857">
        <v>0</v>
      </c>
      <c r="H857">
        <v>0</v>
      </c>
      <c r="I857">
        <v>0</v>
      </c>
      <c r="J857">
        <v>0</v>
      </c>
    </row>
    <row r="858" spans="1:10">
      <c r="A858">
        <v>32316</v>
      </c>
      <c r="B858" t="s">
        <v>212</v>
      </c>
      <c r="C858">
        <v>0</v>
      </c>
      <c r="D858">
        <v>3.0199999999999998E-7</v>
      </c>
      <c r="E858">
        <v>2.5720000000000001</v>
      </c>
      <c r="F858">
        <v>2.5720000000000001</v>
      </c>
      <c r="G858">
        <v>0</v>
      </c>
      <c r="H858">
        <v>0</v>
      </c>
      <c r="I858">
        <v>0</v>
      </c>
      <c r="J858">
        <v>0</v>
      </c>
    </row>
    <row r="859" spans="1:10">
      <c r="A859">
        <v>32316</v>
      </c>
      <c r="B859" t="s">
        <v>213</v>
      </c>
      <c r="C859">
        <v>0</v>
      </c>
      <c r="D859">
        <v>7.0350000000000004E-6</v>
      </c>
      <c r="E859">
        <v>-1.8509999999999999E-2</v>
      </c>
      <c r="F859">
        <v>1.8509999999999999E-2</v>
      </c>
      <c r="G859">
        <v>0</v>
      </c>
      <c r="H859">
        <v>0</v>
      </c>
      <c r="I859">
        <v>0</v>
      </c>
      <c r="J859">
        <v>0</v>
      </c>
    </row>
    <row r="860" spans="1:10">
      <c r="A860">
        <v>32316</v>
      </c>
      <c r="B860" t="s">
        <v>214</v>
      </c>
      <c r="C860">
        <v>0</v>
      </c>
      <c r="D860">
        <v>-5.0749999999999997E-6</v>
      </c>
      <c r="E860">
        <v>3.5219999999999998</v>
      </c>
      <c r="F860">
        <v>3.5219999999999998</v>
      </c>
      <c r="G860">
        <v>0</v>
      </c>
      <c r="H860">
        <v>0</v>
      </c>
      <c r="I860">
        <v>0</v>
      </c>
      <c r="J860">
        <v>0</v>
      </c>
    </row>
    <row r="861" spans="1:10">
      <c r="A861">
        <v>32316</v>
      </c>
      <c r="B861" t="s">
        <v>215</v>
      </c>
      <c r="C861">
        <v>0</v>
      </c>
      <c r="D861">
        <v>8.4740000000000005E-6</v>
      </c>
      <c r="E861">
        <v>6.6699999999999995E-2</v>
      </c>
      <c r="F861">
        <v>6.6699999999999995E-2</v>
      </c>
      <c r="G861">
        <v>0</v>
      </c>
      <c r="H861">
        <v>0</v>
      </c>
      <c r="I861">
        <v>0</v>
      </c>
      <c r="J861">
        <v>0</v>
      </c>
    </row>
    <row r="862" spans="1:10">
      <c r="A862">
        <v>32316</v>
      </c>
      <c r="B862" t="s">
        <v>216</v>
      </c>
      <c r="C862">
        <v>0</v>
      </c>
      <c r="D862">
        <v>-6.412E-7</v>
      </c>
      <c r="E862">
        <v>2.6280000000000001</v>
      </c>
      <c r="F862">
        <v>2.6280000000000001</v>
      </c>
      <c r="G862">
        <v>0</v>
      </c>
      <c r="H862">
        <v>0</v>
      </c>
      <c r="I862">
        <v>0</v>
      </c>
      <c r="J862">
        <v>0</v>
      </c>
    </row>
    <row r="863" spans="1:10">
      <c r="A863">
        <v>32316</v>
      </c>
      <c r="B863" t="s">
        <v>217</v>
      </c>
      <c r="C863">
        <v>0</v>
      </c>
      <c r="D863">
        <v>9.5210000000000008E-6</v>
      </c>
      <c r="E863">
        <v>3.6999999999999998E-2</v>
      </c>
      <c r="F863">
        <v>3.6999999999999998E-2</v>
      </c>
      <c r="G863">
        <v>0</v>
      </c>
      <c r="H863">
        <v>0</v>
      </c>
      <c r="I863">
        <v>0</v>
      </c>
      <c r="J863">
        <v>0</v>
      </c>
    </row>
    <row r="864" spans="1:10">
      <c r="A864">
        <v>32316</v>
      </c>
      <c r="B864" t="s">
        <v>541</v>
      </c>
      <c r="C864">
        <v>0</v>
      </c>
      <c r="D864">
        <v>-2.7210000000000001E-7</v>
      </c>
      <c r="E864">
        <v>1096</v>
      </c>
      <c r="F864">
        <v>1096</v>
      </c>
      <c r="G864">
        <v>0</v>
      </c>
      <c r="H864">
        <v>0</v>
      </c>
      <c r="I864">
        <v>0</v>
      </c>
      <c r="J864">
        <v>0</v>
      </c>
    </row>
    <row r="865" spans="1:10">
      <c r="A865">
        <v>32316</v>
      </c>
      <c r="B865" t="s">
        <v>542</v>
      </c>
      <c r="C865">
        <v>0</v>
      </c>
      <c r="D865">
        <v>1.4460000000000001E-2</v>
      </c>
      <c r="E865">
        <v>-184.7</v>
      </c>
      <c r="F865">
        <v>184.7</v>
      </c>
      <c r="G865">
        <v>0</v>
      </c>
      <c r="H865">
        <v>0</v>
      </c>
      <c r="I865">
        <v>0</v>
      </c>
      <c r="J865">
        <v>0</v>
      </c>
    </row>
    <row r="866" spans="1:10">
      <c r="A866">
        <v>32316</v>
      </c>
      <c r="B866" t="s">
        <v>543</v>
      </c>
      <c r="C866">
        <v>0</v>
      </c>
      <c r="D866">
        <v>1.4460000000000001E-2</v>
      </c>
      <c r="E866">
        <v>8021</v>
      </c>
      <c r="F866">
        <v>8021</v>
      </c>
      <c r="G866">
        <v>0</v>
      </c>
      <c r="H866">
        <v>0</v>
      </c>
      <c r="I866">
        <v>0</v>
      </c>
      <c r="J866">
        <v>0</v>
      </c>
    </row>
    <row r="867" spans="1:10">
      <c r="A867">
        <v>32316</v>
      </c>
      <c r="B867" t="s">
        <v>544</v>
      </c>
      <c r="C867">
        <v>0</v>
      </c>
      <c r="D867">
        <v>1.4460000000000001E-2</v>
      </c>
      <c r="E867">
        <v>8035</v>
      </c>
      <c r="F867">
        <v>8035</v>
      </c>
      <c r="G867">
        <v>0</v>
      </c>
      <c r="H867">
        <v>0</v>
      </c>
      <c r="I867">
        <v>0</v>
      </c>
      <c r="J867">
        <v>0</v>
      </c>
    </row>
    <row r="868" spans="1:10">
      <c r="A868">
        <v>32316</v>
      </c>
      <c r="B868" t="s">
        <v>545</v>
      </c>
      <c r="C868">
        <v>0</v>
      </c>
      <c r="D868">
        <v>1.4460000000000001E-2</v>
      </c>
      <c r="E868">
        <v>18140</v>
      </c>
      <c r="F868">
        <v>18140</v>
      </c>
      <c r="G868">
        <v>0</v>
      </c>
      <c r="H868">
        <v>0</v>
      </c>
      <c r="I868">
        <v>0</v>
      </c>
      <c r="J868">
        <v>0</v>
      </c>
    </row>
    <row r="869" spans="1:10">
      <c r="A869">
        <v>32316</v>
      </c>
      <c r="B869" t="s">
        <v>546</v>
      </c>
      <c r="C869">
        <v>0</v>
      </c>
      <c r="D869">
        <v>-1.9889999999999999E-7</v>
      </c>
      <c r="E869">
        <v>4.1809999999999998E-3</v>
      </c>
      <c r="F869">
        <v>4.1809999999999998E-3</v>
      </c>
      <c r="G869">
        <v>0</v>
      </c>
      <c r="H869">
        <v>0</v>
      </c>
      <c r="I869">
        <v>0</v>
      </c>
      <c r="J869">
        <v>0</v>
      </c>
    </row>
    <row r="870" spans="1:10">
      <c r="A870">
        <v>32316</v>
      </c>
      <c r="B870" t="s">
        <v>547</v>
      </c>
      <c r="C870">
        <v>0</v>
      </c>
      <c r="D870">
        <v>6.6389999999999988E-8</v>
      </c>
      <c r="E870">
        <v>-1.397E-3</v>
      </c>
      <c r="F870">
        <v>1.397E-3</v>
      </c>
      <c r="G870">
        <v>0</v>
      </c>
      <c r="H870">
        <v>0</v>
      </c>
      <c r="I870">
        <v>0</v>
      </c>
      <c r="J870">
        <v>0</v>
      </c>
    </row>
    <row r="871" spans="1:10">
      <c r="A871">
        <v>32316</v>
      </c>
      <c r="B871" t="s">
        <v>548</v>
      </c>
      <c r="C871">
        <v>0</v>
      </c>
      <c r="D871">
        <v>1.4460000000000001E-2</v>
      </c>
      <c r="E871">
        <v>18140</v>
      </c>
      <c r="F871">
        <v>18140</v>
      </c>
      <c r="G871">
        <v>0</v>
      </c>
      <c r="H871">
        <v>0</v>
      </c>
      <c r="I871">
        <v>0</v>
      </c>
      <c r="J871">
        <v>0</v>
      </c>
    </row>
    <row r="872" spans="1:10">
      <c r="A872">
        <v>32316</v>
      </c>
      <c r="B872" t="s">
        <v>549</v>
      </c>
      <c r="C872">
        <v>0</v>
      </c>
      <c r="D872">
        <v>-1.9889999999999999E-7</v>
      </c>
      <c r="E872">
        <v>4.1809999999999998E-3</v>
      </c>
      <c r="F872">
        <v>4.1809999999999998E-3</v>
      </c>
      <c r="G872">
        <v>0</v>
      </c>
      <c r="H872">
        <v>0</v>
      </c>
      <c r="I872">
        <v>0</v>
      </c>
      <c r="J872">
        <v>0</v>
      </c>
    </row>
    <row r="873" spans="1:10">
      <c r="A873">
        <v>32316</v>
      </c>
      <c r="B873" t="s">
        <v>550</v>
      </c>
      <c r="C873">
        <v>0</v>
      </c>
      <c r="D873">
        <v>6.6389999999999988E-8</v>
      </c>
      <c r="E873">
        <v>-1.397E-3</v>
      </c>
      <c r="F873">
        <v>1.397E-3</v>
      </c>
      <c r="G873">
        <v>0</v>
      </c>
      <c r="H873">
        <v>0</v>
      </c>
      <c r="I873">
        <v>0</v>
      </c>
      <c r="J873">
        <v>0</v>
      </c>
    </row>
    <row r="874" spans="1:10">
      <c r="A874">
        <v>32316</v>
      </c>
      <c r="B874" t="s">
        <v>551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32316</v>
      </c>
      <c r="B875" t="s">
        <v>552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32316</v>
      </c>
      <c r="B876" t="s">
        <v>553</v>
      </c>
      <c r="C876">
        <v>0</v>
      </c>
      <c r="D876">
        <v>3.0030000000000001E-2</v>
      </c>
      <c r="E876">
        <v>-705.6</v>
      </c>
      <c r="F876">
        <v>705.6</v>
      </c>
      <c r="G876">
        <v>0</v>
      </c>
      <c r="H876">
        <v>0</v>
      </c>
      <c r="I876">
        <v>0</v>
      </c>
      <c r="J876">
        <v>0</v>
      </c>
    </row>
    <row r="877" spans="1:10">
      <c r="A877">
        <v>32316</v>
      </c>
      <c r="B877" t="s">
        <v>554</v>
      </c>
      <c r="C877">
        <v>0</v>
      </c>
      <c r="D877">
        <v>3.0030000000000001E-2</v>
      </c>
      <c r="E877">
        <v>-747.4</v>
      </c>
      <c r="F877">
        <v>747.4</v>
      </c>
      <c r="G877">
        <v>0</v>
      </c>
      <c r="H877">
        <v>0</v>
      </c>
      <c r="I877">
        <v>0</v>
      </c>
      <c r="J877">
        <v>0</v>
      </c>
    </row>
    <row r="878" spans="1:10">
      <c r="A878">
        <v>32316</v>
      </c>
      <c r="B878" t="s">
        <v>555</v>
      </c>
      <c r="C878">
        <v>0</v>
      </c>
      <c r="D878">
        <v>3.0030000000000001E-2</v>
      </c>
      <c r="E878">
        <v>-747.4</v>
      </c>
      <c r="F878">
        <v>747.4</v>
      </c>
      <c r="G878">
        <v>0</v>
      </c>
      <c r="H878">
        <v>0</v>
      </c>
      <c r="I878">
        <v>0</v>
      </c>
      <c r="J878">
        <v>0</v>
      </c>
    </row>
    <row r="879" spans="1:10">
      <c r="A879">
        <v>32316</v>
      </c>
      <c r="B879" t="s">
        <v>556</v>
      </c>
      <c r="C879">
        <v>0</v>
      </c>
      <c r="D879">
        <v>3.0030000000000001E-2</v>
      </c>
      <c r="E879">
        <v>-3394</v>
      </c>
      <c r="F879">
        <v>3394</v>
      </c>
      <c r="G879">
        <v>0</v>
      </c>
      <c r="H879">
        <v>0</v>
      </c>
      <c r="I879">
        <v>0</v>
      </c>
      <c r="J879">
        <v>0</v>
      </c>
    </row>
    <row r="880" spans="1:10">
      <c r="A880">
        <v>32316</v>
      </c>
      <c r="B880" t="s">
        <v>557</v>
      </c>
      <c r="C880">
        <v>0</v>
      </c>
      <c r="D880">
        <v>1.4460000000000001E-2</v>
      </c>
      <c r="E880">
        <v>-90.04</v>
      </c>
      <c r="F880">
        <v>90.04</v>
      </c>
      <c r="G880">
        <v>0</v>
      </c>
      <c r="H880">
        <v>0</v>
      </c>
      <c r="I880">
        <v>0</v>
      </c>
      <c r="J880">
        <v>0</v>
      </c>
    </row>
    <row r="881" spans="1:10">
      <c r="A881">
        <v>32316</v>
      </c>
      <c r="B881" t="s">
        <v>558</v>
      </c>
      <c r="C881">
        <v>0</v>
      </c>
      <c r="D881">
        <v>1.4460000000000001E-2</v>
      </c>
      <c r="E881">
        <v>-42.19</v>
      </c>
      <c r="F881">
        <v>42.19</v>
      </c>
      <c r="G881">
        <v>0</v>
      </c>
      <c r="H881">
        <v>0</v>
      </c>
      <c r="I881">
        <v>0</v>
      </c>
      <c r="J881">
        <v>0</v>
      </c>
    </row>
    <row r="882" spans="1:10">
      <c r="A882">
        <v>32316</v>
      </c>
      <c r="B882" t="s">
        <v>559</v>
      </c>
      <c r="C882">
        <v>0</v>
      </c>
      <c r="D882">
        <v>1.4460000000000001E-2</v>
      </c>
      <c r="E882">
        <v>-42.19</v>
      </c>
      <c r="F882">
        <v>42.19</v>
      </c>
      <c r="G882">
        <v>0</v>
      </c>
      <c r="H882">
        <v>0</v>
      </c>
      <c r="I882">
        <v>0</v>
      </c>
      <c r="J882">
        <v>0</v>
      </c>
    </row>
    <row r="883" spans="1:10">
      <c r="A883">
        <v>32316</v>
      </c>
      <c r="B883" t="s">
        <v>560</v>
      </c>
      <c r="C883">
        <v>0</v>
      </c>
      <c r="D883">
        <v>1.4460000000000001E-2</v>
      </c>
      <c r="E883">
        <v>3255</v>
      </c>
      <c r="F883">
        <v>3255</v>
      </c>
      <c r="G883">
        <v>0</v>
      </c>
      <c r="H883">
        <v>0</v>
      </c>
      <c r="I883">
        <v>0</v>
      </c>
      <c r="J883">
        <v>0</v>
      </c>
    </row>
    <row r="884" spans="1:10">
      <c r="A884">
        <v>32316</v>
      </c>
      <c r="B884" t="s">
        <v>561</v>
      </c>
      <c r="C884">
        <v>0</v>
      </c>
      <c r="D884">
        <v>1.4460000000000001E-2</v>
      </c>
      <c r="E884">
        <v>-199.9</v>
      </c>
      <c r="F884">
        <v>199.9</v>
      </c>
      <c r="G884">
        <v>0</v>
      </c>
      <c r="H884">
        <v>0</v>
      </c>
      <c r="I884">
        <v>0</v>
      </c>
      <c r="J884">
        <v>0</v>
      </c>
    </row>
    <row r="885" spans="1:10">
      <c r="A885">
        <v>32316</v>
      </c>
      <c r="B885" t="s">
        <v>562</v>
      </c>
      <c r="C885">
        <v>0</v>
      </c>
      <c r="D885">
        <v>1.4460000000000001E-2</v>
      </c>
      <c r="E885">
        <v>-184.7</v>
      </c>
      <c r="F885">
        <v>184.7</v>
      </c>
      <c r="G885">
        <v>0</v>
      </c>
      <c r="H885">
        <v>0</v>
      </c>
      <c r="I885">
        <v>0</v>
      </c>
      <c r="J885">
        <v>0</v>
      </c>
    </row>
    <row r="886" spans="1:10">
      <c r="A886">
        <v>17027</v>
      </c>
      <c r="B886" t="s">
        <v>563</v>
      </c>
      <c r="C886">
        <v>0</v>
      </c>
      <c r="D886">
        <v>0</v>
      </c>
      <c r="E886">
        <v>3536</v>
      </c>
      <c r="F886">
        <v>3536</v>
      </c>
      <c r="G886">
        <v>0</v>
      </c>
      <c r="H886">
        <v>0</v>
      </c>
      <c r="I886">
        <v>0</v>
      </c>
      <c r="J886">
        <v>0</v>
      </c>
    </row>
    <row r="887" spans="1:10">
      <c r="A887">
        <v>17027</v>
      </c>
      <c r="B887" t="s">
        <v>564</v>
      </c>
      <c r="C887">
        <v>0</v>
      </c>
      <c r="D887">
        <v>0</v>
      </c>
      <c r="E887">
        <v>4821</v>
      </c>
      <c r="F887">
        <v>4821</v>
      </c>
      <c r="G887">
        <v>0</v>
      </c>
      <c r="H887">
        <v>0</v>
      </c>
      <c r="I887">
        <v>0</v>
      </c>
      <c r="J887">
        <v>0</v>
      </c>
    </row>
    <row r="888" spans="1:10">
      <c r="A888">
        <v>17027</v>
      </c>
      <c r="B888" t="s">
        <v>565</v>
      </c>
      <c r="C888">
        <v>0</v>
      </c>
      <c r="D888">
        <v>0</v>
      </c>
      <c r="E888">
        <v>4128</v>
      </c>
      <c r="F888">
        <v>4128</v>
      </c>
      <c r="G888">
        <v>0</v>
      </c>
      <c r="H888">
        <v>0</v>
      </c>
      <c r="I888">
        <v>0</v>
      </c>
      <c r="J888">
        <v>0</v>
      </c>
    </row>
    <row r="889" spans="1:10">
      <c r="A889">
        <v>17027</v>
      </c>
      <c r="B889" t="s">
        <v>566</v>
      </c>
      <c r="C889">
        <v>0</v>
      </c>
      <c r="D889">
        <v>0</v>
      </c>
      <c r="E889">
        <v>4185</v>
      </c>
      <c r="F889">
        <v>4185</v>
      </c>
      <c r="G889">
        <v>0</v>
      </c>
      <c r="H889">
        <v>0</v>
      </c>
      <c r="I889">
        <v>0</v>
      </c>
      <c r="J889">
        <v>0</v>
      </c>
    </row>
    <row r="890" spans="1:10">
      <c r="A890">
        <v>17027</v>
      </c>
      <c r="B890" t="s">
        <v>567</v>
      </c>
      <c r="C890">
        <v>0</v>
      </c>
      <c r="D890">
        <v>0</v>
      </c>
      <c r="E890">
        <v>4829</v>
      </c>
      <c r="F890">
        <v>4829</v>
      </c>
      <c r="G890">
        <v>0</v>
      </c>
      <c r="H890">
        <v>0</v>
      </c>
      <c r="I890">
        <v>0</v>
      </c>
      <c r="J890">
        <v>0</v>
      </c>
    </row>
    <row r="891" spans="1:10">
      <c r="A891">
        <v>17027</v>
      </c>
      <c r="B891" t="s">
        <v>568</v>
      </c>
      <c r="C891">
        <v>0</v>
      </c>
      <c r="D891">
        <v>0</v>
      </c>
      <c r="E891">
        <v>2317</v>
      </c>
      <c r="F891">
        <v>2317</v>
      </c>
      <c r="G891">
        <v>0</v>
      </c>
      <c r="H891">
        <v>0</v>
      </c>
      <c r="I891">
        <v>0</v>
      </c>
      <c r="J891">
        <v>0</v>
      </c>
    </row>
    <row r="892" spans="1:10">
      <c r="A892">
        <v>17027</v>
      </c>
      <c r="B892" t="s">
        <v>569</v>
      </c>
      <c r="C892">
        <v>0</v>
      </c>
      <c r="D892">
        <v>0</v>
      </c>
      <c r="E892">
        <v>5641</v>
      </c>
      <c r="F892">
        <v>5641</v>
      </c>
      <c r="G892">
        <v>0</v>
      </c>
      <c r="H892">
        <v>0</v>
      </c>
      <c r="I892">
        <v>0</v>
      </c>
      <c r="J892">
        <v>0</v>
      </c>
    </row>
    <row r="893" spans="1:10">
      <c r="A893">
        <v>17027</v>
      </c>
      <c r="B893" t="s">
        <v>570</v>
      </c>
      <c r="C893">
        <v>0</v>
      </c>
      <c r="D893">
        <v>0</v>
      </c>
      <c r="E893">
        <v>51.36</v>
      </c>
      <c r="F893">
        <v>51.36</v>
      </c>
      <c r="G893">
        <v>0</v>
      </c>
      <c r="H893">
        <v>0</v>
      </c>
      <c r="I893">
        <v>0</v>
      </c>
      <c r="J893">
        <v>0</v>
      </c>
    </row>
    <row r="894" spans="1:10">
      <c r="A894">
        <v>17027</v>
      </c>
      <c r="B894" t="s">
        <v>571</v>
      </c>
      <c r="C894">
        <v>0</v>
      </c>
      <c r="D894">
        <v>0</v>
      </c>
      <c r="E894">
        <v>5778</v>
      </c>
      <c r="F894">
        <v>5778</v>
      </c>
      <c r="G894">
        <v>0</v>
      </c>
      <c r="H894">
        <v>0</v>
      </c>
      <c r="I894">
        <v>0</v>
      </c>
      <c r="J894">
        <v>0</v>
      </c>
    </row>
    <row r="895" spans="1:10">
      <c r="A895">
        <v>17027</v>
      </c>
      <c r="B895" t="s">
        <v>572</v>
      </c>
      <c r="C895">
        <v>0</v>
      </c>
      <c r="D895">
        <v>0</v>
      </c>
      <c r="E895">
        <v>110.3</v>
      </c>
      <c r="F895">
        <v>110.3</v>
      </c>
      <c r="G895">
        <v>0</v>
      </c>
      <c r="H895">
        <v>0</v>
      </c>
      <c r="I895">
        <v>0</v>
      </c>
      <c r="J895">
        <v>0</v>
      </c>
    </row>
    <row r="896" spans="1:10">
      <c r="A896">
        <v>17027</v>
      </c>
      <c r="B896" t="s">
        <v>573</v>
      </c>
      <c r="C896">
        <v>0</v>
      </c>
      <c r="D896">
        <v>0</v>
      </c>
      <c r="E896">
        <v>5478</v>
      </c>
      <c r="F896">
        <v>5478</v>
      </c>
      <c r="G896">
        <v>0</v>
      </c>
      <c r="H896">
        <v>0</v>
      </c>
      <c r="I896">
        <v>0</v>
      </c>
      <c r="J896">
        <v>0</v>
      </c>
    </row>
    <row r="897" spans="1:10">
      <c r="A897">
        <v>17027</v>
      </c>
      <c r="B897" t="s">
        <v>574</v>
      </c>
      <c r="C897">
        <v>0</v>
      </c>
      <c r="D897">
        <v>0</v>
      </c>
      <c r="E897">
        <v>2063</v>
      </c>
      <c r="F897">
        <v>2063</v>
      </c>
      <c r="G897">
        <v>0</v>
      </c>
      <c r="H897">
        <v>0</v>
      </c>
      <c r="I897">
        <v>0</v>
      </c>
      <c r="J897">
        <v>0</v>
      </c>
    </row>
    <row r="898" spans="1:10">
      <c r="A898">
        <v>17027</v>
      </c>
      <c r="B898" t="s">
        <v>575</v>
      </c>
      <c r="C898">
        <v>0</v>
      </c>
      <c r="D898">
        <v>0</v>
      </c>
      <c r="E898">
        <v>4979</v>
      </c>
      <c r="F898">
        <v>4979</v>
      </c>
      <c r="G898">
        <v>0</v>
      </c>
      <c r="H898">
        <v>0</v>
      </c>
      <c r="I898">
        <v>0</v>
      </c>
      <c r="J898">
        <v>0</v>
      </c>
    </row>
    <row r="899" spans="1:10">
      <c r="A899">
        <v>17027</v>
      </c>
      <c r="B899" t="s">
        <v>576</v>
      </c>
      <c r="C899">
        <v>0</v>
      </c>
      <c r="D899">
        <v>0</v>
      </c>
      <c r="E899">
        <v>3820</v>
      </c>
      <c r="F899">
        <v>3820</v>
      </c>
      <c r="G899">
        <v>0</v>
      </c>
      <c r="H899">
        <v>0</v>
      </c>
      <c r="I899">
        <v>0</v>
      </c>
      <c r="J899">
        <v>0</v>
      </c>
    </row>
    <row r="900" spans="1:10">
      <c r="A900">
        <v>17027</v>
      </c>
      <c r="B900" t="s">
        <v>577</v>
      </c>
      <c r="C900">
        <v>0</v>
      </c>
      <c r="D900">
        <v>0</v>
      </c>
      <c r="E900">
        <v>3796</v>
      </c>
      <c r="F900">
        <v>3796</v>
      </c>
      <c r="G900">
        <v>0</v>
      </c>
      <c r="H900">
        <v>0</v>
      </c>
      <c r="I900">
        <v>0</v>
      </c>
      <c r="J900">
        <v>0</v>
      </c>
    </row>
    <row r="901" spans="1:10">
      <c r="A901">
        <v>17027</v>
      </c>
      <c r="B901" t="s">
        <v>578</v>
      </c>
      <c r="C901">
        <v>0</v>
      </c>
      <c r="D901">
        <v>0</v>
      </c>
      <c r="E901">
        <v>4968</v>
      </c>
      <c r="F901">
        <v>4968</v>
      </c>
      <c r="G901">
        <v>0</v>
      </c>
      <c r="H901">
        <v>0</v>
      </c>
      <c r="I901">
        <v>0</v>
      </c>
      <c r="J901">
        <v>0</v>
      </c>
    </row>
    <row r="902" spans="1:10">
      <c r="A902">
        <v>17027</v>
      </c>
      <c r="B902" t="s">
        <v>579</v>
      </c>
      <c r="C902">
        <v>0</v>
      </c>
      <c r="D902">
        <v>0</v>
      </c>
      <c r="E902">
        <v>2670</v>
      </c>
      <c r="F902">
        <v>2670</v>
      </c>
      <c r="G902">
        <v>0</v>
      </c>
      <c r="H902">
        <v>0</v>
      </c>
      <c r="I902">
        <v>0</v>
      </c>
      <c r="J902">
        <v>0</v>
      </c>
    </row>
    <row r="903" spans="1:10">
      <c r="A903">
        <v>17027</v>
      </c>
      <c r="B903" t="s">
        <v>580</v>
      </c>
      <c r="C903">
        <v>0</v>
      </c>
      <c r="D903">
        <v>0</v>
      </c>
      <c r="E903">
        <v>5826</v>
      </c>
      <c r="F903">
        <v>5826</v>
      </c>
      <c r="G903">
        <v>0</v>
      </c>
      <c r="H903">
        <v>0</v>
      </c>
      <c r="I903">
        <v>0</v>
      </c>
      <c r="J903">
        <v>0</v>
      </c>
    </row>
    <row r="904" spans="1:10">
      <c r="A904">
        <v>17027</v>
      </c>
      <c r="B904" t="s">
        <v>581</v>
      </c>
      <c r="C904">
        <v>0</v>
      </c>
      <c r="D904">
        <v>0</v>
      </c>
      <c r="E904">
        <v>7360</v>
      </c>
      <c r="F904">
        <v>7360</v>
      </c>
      <c r="G904">
        <v>0</v>
      </c>
      <c r="H904">
        <v>0</v>
      </c>
      <c r="I904">
        <v>0</v>
      </c>
      <c r="J904">
        <v>0</v>
      </c>
    </row>
    <row r="905" spans="1:10">
      <c r="A905">
        <v>17027</v>
      </c>
      <c r="B905" t="s">
        <v>582</v>
      </c>
      <c r="C905">
        <v>0</v>
      </c>
      <c r="D905">
        <v>0</v>
      </c>
      <c r="E905">
        <v>1452</v>
      </c>
      <c r="F905">
        <v>1452</v>
      </c>
      <c r="G905">
        <v>0</v>
      </c>
      <c r="H905">
        <v>0</v>
      </c>
      <c r="I905">
        <v>0</v>
      </c>
      <c r="J905">
        <v>0</v>
      </c>
    </row>
    <row r="906" spans="1:10">
      <c r="A906">
        <v>17027</v>
      </c>
      <c r="B906" t="s">
        <v>583</v>
      </c>
      <c r="C906">
        <v>0</v>
      </c>
      <c r="D906">
        <v>0</v>
      </c>
      <c r="E906">
        <v>7285</v>
      </c>
      <c r="F906">
        <v>7285</v>
      </c>
      <c r="G906">
        <v>0</v>
      </c>
      <c r="H906">
        <v>0</v>
      </c>
      <c r="I906">
        <v>0</v>
      </c>
      <c r="J906">
        <v>0</v>
      </c>
    </row>
    <row r="907" spans="1:10">
      <c r="A907">
        <v>17027</v>
      </c>
      <c r="B907" t="s">
        <v>584</v>
      </c>
      <c r="C907">
        <v>0</v>
      </c>
      <c r="D907">
        <v>0</v>
      </c>
      <c r="E907">
        <v>2012</v>
      </c>
      <c r="F907">
        <v>2012</v>
      </c>
      <c r="G907">
        <v>0</v>
      </c>
      <c r="H907">
        <v>0</v>
      </c>
      <c r="I907">
        <v>0</v>
      </c>
      <c r="J907">
        <v>0</v>
      </c>
    </row>
    <row r="908" spans="1:10">
      <c r="A908">
        <v>17027</v>
      </c>
      <c r="B908" t="s">
        <v>585</v>
      </c>
      <c r="C908">
        <v>0</v>
      </c>
      <c r="D908">
        <v>0</v>
      </c>
      <c r="E908">
        <v>6778</v>
      </c>
      <c r="F908">
        <v>6778</v>
      </c>
      <c r="G908">
        <v>0</v>
      </c>
      <c r="H908">
        <v>0</v>
      </c>
      <c r="I908">
        <v>0</v>
      </c>
      <c r="J908">
        <v>0</v>
      </c>
    </row>
    <row r="909" spans="1:10">
      <c r="A909">
        <v>17027</v>
      </c>
      <c r="B909" t="s">
        <v>586</v>
      </c>
      <c r="C909">
        <v>0</v>
      </c>
      <c r="D909">
        <v>0</v>
      </c>
      <c r="E909">
        <v>2415</v>
      </c>
      <c r="F909">
        <v>2415</v>
      </c>
      <c r="G909">
        <v>0</v>
      </c>
      <c r="H909">
        <v>0</v>
      </c>
      <c r="I909">
        <v>0</v>
      </c>
      <c r="J909">
        <v>0</v>
      </c>
    </row>
    <row r="910" spans="1:10">
      <c r="A910">
        <v>17027</v>
      </c>
      <c r="B910" t="s">
        <v>587</v>
      </c>
      <c r="C910">
        <v>0</v>
      </c>
      <c r="D910">
        <v>0</v>
      </c>
      <c r="E910">
        <v>5981</v>
      </c>
      <c r="F910">
        <v>5981</v>
      </c>
      <c r="G910">
        <v>0</v>
      </c>
      <c r="H910">
        <v>0</v>
      </c>
      <c r="I910">
        <v>0</v>
      </c>
      <c r="J910">
        <v>0</v>
      </c>
    </row>
    <row r="911" spans="1:10">
      <c r="A911">
        <v>17027</v>
      </c>
      <c r="B911" t="s">
        <v>588</v>
      </c>
      <c r="C911">
        <v>0</v>
      </c>
      <c r="D911">
        <v>0</v>
      </c>
      <c r="E911">
        <v>4178</v>
      </c>
      <c r="F911">
        <v>4178</v>
      </c>
      <c r="G911">
        <v>0</v>
      </c>
      <c r="H911">
        <v>0</v>
      </c>
      <c r="I911">
        <v>0</v>
      </c>
      <c r="J911">
        <v>0</v>
      </c>
    </row>
    <row r="912" spans="1:10">
      <c r="A912">
        <v>17027</v>
      </c>
      <c r="B912" t="s">
        <v>589</v>
      </c>
      <c r="C912">
        <v>0</v>
      </c>
      <c r="D912">
        <v>0</v>
      </c>
      <c r="E912">
        <v>1439</v>
      </c>
      <c r="F912">
        <v>1439</v>
      </c>
      <c r="G912">
        <v>0</v>
      </c>
      <c r="H912">
        <v>0</v>
      </c>
      <c r="I912">
        <v>0</v>
      </c>
      <c r="J912">
        <v>0</v>
      </c>
    </row>
    <row r="913" spans="1:10">
      <c r="A913">
        <v>17027</v>
      </c>
      <c r="B913" t="s">
        <v>590</v>
      </c>
      <c r="C913">
        <v>0</v>
      </c>
      <c r="D913">
        <v>0</v>
      </c>
      <c r="E913">
        <v>6648</v>
      </c>
      <c r="F913">
        <v>6648</v>
      </c>
      <c r="G913">
        <v>0</v>
      </c>
      <c r="H913">
        <v>0</v>
      </c>
      <c r="I913">
        <v>0</v>
      </c>
      <c r="J913">
        <v>0</v>
      </c>
    </row>
    <row r="914" spans="1:10">
      <c r="A914">
        <v>17027</v>
      </c>
      <c r="B914" t="s">
        <v>591</v>
      </c>
      <c r="C914">
        <v>0</v>
      </c>
      <c r="D914">
        <v>0</v>
      </c>
      <c r="E914">
        <v>6297</v>
      </c>
      <c r="F914">
        <v>6297</v>
      </c>
      <c r="G914">
        <v>0</v>
      </c>
      <c r="H914">
        <v>0</v>
      </c>
      <c r="I914">
        <v>0</v>
      </c>
      <c r="J914">
        <v>0</v>
      </c>
    </row>
    <row r="915" spans="1:10">
      <c r="A915">
        <v>17027</v>
      </c>
      <c r="B915" t="s">
        <v>592</v>
      </c>
      <c r="C915">
        <v>0</v>
      </c>
      <c r="D915">
        <v>0</v>
      </c>
      <c r="E915">
        <v>3013</v>
      </c>
      <c r="F915">
        <v>3013</v>
      </c>
      <c r="G915">
        <v>0</v>
      </c>
      <c r="H915">
        <v>0</v>
      </c>
      <c r="I915">
        <v>0</v>
      </c>
      <c r="J915">
        <v>0</v>
      </c>
    </row>
    <row r="916" spans="1:10">
      <c r="A916">
        <v>17027</v>
      </c>
      <c r="B916" t="s">
        <v>593</v>
      </c>
      <c r="C916">
        <v>0</v>
      </c>
      <c r="D916">
        <v>0</v>
      </c>
      <c r="E916">
        <v>6333</v>
      </c>
      <c r="F916">
        <v>6333</v>
      </c>
      <c r="G916">
        <v>0</v>
      </c>
      <c r="H916">
        <v>0</v>
      </c>
      <c r="I916">
        <v>0</v>
      </c>
      <c r="J916">
        <v>0</v>
      </c>
    </row>
    <row r="917" spans="1:10">
      <c r="A917">
        <v>17027</v>
      </c>
      <c r="B917" t="s">
        <v>594</v>
      </c>
      <c r="C917">
        <v>0</v>
      </c>
      <c r="D917">
        <v>0</v>
      </c>
      <c r="E917">
        <v>2065</v>
      </c>
      <c r="F917">
        <v>2065</v>
      </c>
      <c r="G917">
        <v>0</v>
      </c>
      <c r="H917">
        <v>0</v>
      </c>
      <c r="I917">
        <v>0</v>
      </c>
      <c r="J917">
        <v>0</v>
      </c>
    </row>
    <row r="918" spans="1:10">
      <c r="A918">
        <v>17027</v>
      </c>
      <c r="B918" t="s">
        <v>595</v>
      </c>
      <c r="C918">
        <v>0</v>
      </c>
      <c r="D918">
        <v>0</v>
      </c>
      <c r="E918">
        <v>1851</v>
      </c>
      <c r="F918">
        <v>1851</v>
      </c>
      <c r="G918">
        <v>0</v>
      </c>
      <c r="H918">
        <v>0</v>
      </c>
      <c r="I918">
        <v>0</v>
      </c>
      <c r="J918">
        <v>0</v>
      </c>
    </row>
    <row r="919" spans="1:10">
      <c r="A919">
        <v>17027</v>
      </c>
      <c r="B919" t="s">
        <v>596</v>
      </c>
      <c r="C919">
        <v>0</v>
      </c>
      <c r="D919">
        <v>0</v>
      </c>
      <c r="E919">
        <v>7052</v>
      </c>
      <c r="F919">
        <v>7052</v>
      </c>
      <c r="G919">
        <v>0</v>
      </c>
      <c r="H919">
        <v>0</v>
      </c>
      <c r="I919">
        <v>0</v>
      </c>
      <c r="J919">
        <v>0</v>
      </c>
    </row>
    <row r="920" spans="1:10">
      <c r="A920">
        <v>17027</v>
      </c>
      <c r="B920" t="s">
        <v>597</v>
      </c>
      <c r="C920">
        <v>0</v>
      </c>
      <c r="D920">
        <v>0</v>
      </c>
      <c r="E920">
        <v>7629</v>
      </c>
      <c r="F920">
        <v>7629</v>
      </c>
      <c r="G920">
        <v>0</v>
      </c>
      <c r="H920">
        <v>0</v>
      </c>
      <c r="I920">
        <v>0</v>
      </c>
      <c r="J920">
        <v>0</v>
      </c>
    </row>
    <row r="921" spans="1:10">
      <c r="A921">
        <v>17027</v>
      </c>
      <c r="B921" t="s">
        <v>598</v>
      </c>
      <c r="C921">
        <v>0</v>
      </c>
      <c r="D921">
        <v>0</v>
      </c>
      <c r="E921">
        <v>7948</v>
      </c>
      <c r="F921">
        <v>7948</v>
      </c>
      <c r="G921">
        <v>0</v>
      </c>
      <c r="H921">
        <v>0</v>
      </c>
      <c r="I921">
        <v>0</v>
      </c>
      <c r="J921">
        <v>0</v>
      </c>
    </row>
    <row r="922" spans="1:10">
      <c r="A922">
        <v>17027</v>
      </c>
      <c r="B922" t="s">
        <v>599</v>
      </c>
      <c r="C922">
        <v>0</v>
      </c>
      <c r="D922">
        <v>0</v>
      </c>
      <c r="E922">
        <v>2167</v>
      </c>
      <c r="F922">
        <v>2167</v>
      </c>
      <c r="G922">
        <v>0</v>
      </c>
      <c r="H922">
        <v>0</v>
      </c>
      <c r="I922">
        <v>0</v>
      </c>
      <c r="J922">
        <v>0</v>
      </c>
    </row>
    <row r="923" spans="1:10">
      <c r="A923">
        <v>17027</v>
      </c>
      <c r="B923" t="s">
        <v>600</v>
      </c>
      <c r="C923">
        <v>0</v>
      </c>
      <c r="D923">
        <v>0</v>
      </c>
      <c r="E923">
        <v>1545</v>
      </c>
      <c r="F923">
        <v>1545</v>
      </c>
      <c r="G923">
        <v>0</v>
      </c>
      <c r="H923">
        <v>0</v>
      </c>
      <c r="I923">
        <v>0</v>
      </c>
      <c r="J923">
        <v>0</v>
      </c>
    </row>
    <row r="924" spans="1:10">
      <c r="A924">
        <v>17027</v>
      </c>
      <c r="B924" t="s">
        <v>601</v>
      </c>
      <c r="C924">
        <v>0</v>
      </c>
      <c r="D924">
        <v>0</v>
      </c>
      <c r="E924">
        <v>5975</v>
      </c>
      <c r="F924">
        <v>5975</v>
      </c>
      <c r="G924">
        <v>0</v>
      </c>
      <c r="H924">
        <v>0</v>
      </c>
      <c r="I924">
        <v>0</v>
      </c>
      <c r="J924">
        <v>0</v>
      </c>
    </row>
    <row r="925" spans="1:10">
      <c r="A925">
        <v>17027</v>
      </c>
      <c r="B925" t="s">
        <v>602</v>
      </c>
      <c r="C925">
        <v>0</v>
      </c>
      <c r="D925">
        <v>0</v>
      </c>
      <c r="E925">
        <v>4878</v>
      </c>
      <c r="F925">
        <v>4878</v>
      </c>
      <c r="G925">
        <v>0</v>
      </c>
      <c r="H925">
        <v>0</v>
      </c>
      <c r="I925">
        <v>0</v>
      </c>
      <c r="J925">
        <v>0</v>
      </c>
    </row>
    <row r="926" spans="1:10">
      <c r="A926">
        <v>17027</v>
      </c>
      <c r="B926" t="s">
        <v>603</v>
      </c>
      <c r="C926">
        <v>0</v>
      </c>
      <c r="D926">
        <v>0</v>
      </c>
      <c r="E926">
        <v>1990</v>
      </c>
      <c r="F926">
        <v>1990</v>
      </c>
      <c r="G926">
        <v>0</v>
      </c>
      <c r="H926">
        <v>0</v>
      </c>
      <c r="I926">
        <v>0</v>
      </c>
      <c r="J926">
        <v>0</v>
      </c>
    </row>
    <row r="927" spans="1:10">
      <c r="A927">
        <v>17027</v>
      </c>
      <c r="B927" t="s">
        <v>604</v>
      </c>
      <c r="C927">
        <v>0</v>
      </c>
      <c r="D927">
        <v>0</v>
      </c>
      <c r="E927">
        <v>3118</v>
      </c>
      <c r="F927">
        <v>3118</v>
      </c>
      <c r="G927">
        <v>0</v>
      </c>
      <c r="H927">
        <v>0</v>
      </c>
      <c r="I927">
        <v>0</v>
      </c>
      <c r="J927">
        <v>0</v>
      </c>
    </row>
    <row r="928" spans="1:10">
      <c r="A928">
        <v>17027</v>
      </c>
      <c r="B928" t="s">
        <v>605</v>
      </c>
      <c r="C928">
        <v>0</v>
      </c>
      <c r="D928">
        <v>0</v>
      </c>
      <c r="E928">
        <v>4517</v>
      </c>
      <c r="F928">
        <v>4517</v>
      </c>
      <c r="G928">
        <v>0</v>
      </c>
      <c r="H928">
        <v>0</v>
      </c>
      <c r="I928">
        <v>0</v>
      </c>
      <c r="J928">
        <v>0</v>
      </c>
    </row>
    <row r="929" spans="1:10">
      <c r="A929">
        <v>17027</v>
      </c>
      <c r="B929" t="s">
        <v>606</v>
      </c>
      <c r="C929">
        <v>0</v>
      </c>
      <c r="D929">
        <v>0</v>
      </c>
      <c r="E929">
        <v>6927</v>
      </c>
      <c r="F929">
        <v>6927</v>
      </c>
      <c r="G929">
        <v>0</v>
      </c>
      <c r="H929">
        <v>0</v>
      </c>
      <c r="I929">
        <v>0</v>
      </c>
      <c r="J929">
        <v>0</v>
      </c>
    </row>
    <row r="930" spans="1:10">
      <c r="A930">
        <v>17027</v>
      </c>
      <c r="B930" t="s">
        <v>607</v>
      </c>
      <c r="C930">
        <v>0</v>
      </c>
      <c r="D930">
        <v>0</v>
      </c>
      <c r="E930">
        <v>5.7949999999999999</v>
      </c>
      <c r="F930">
        <v>5.7949999999999999</v>
      </c>
      <c r="G930">
        <v>0</v>
      </c>
      <c r="H930">
        <v>0</v>
      </c>
      <c r="I930">
        <v>0</v>
      </c>
      <c r="J930">
        <v>0</v>
      </c>
    </row>
    <row r="931" spans="1:10">
      <c r="A931">
        <v>17027</v>
      </c>
      <c r="B931" t="s">
        <v>608</v>
      </c>
      <c r="C931">
        <v>0</v>
      </c>
      <c r="D931">
        <v>0</v>
      </c>
      <c r="E931">
        <v>3583</v>
      </c>
      <c r="F931">
        <v>3583</v>
      </c>
      <c r="G931">
        <v>0</v>
      </c>
      <c r="H931">
        <v>0</v>
      </c>
      <c r="I931">
        <v>0</v>
      </c>
      <c r="J931">
        <v>0</v>
      </c>
    </row>
    <row r="932" spans="1:10">
      <c r="A932">
        <v>17027</v>
      </c>
      <c r="B932" t="s">
        <v>609</v>
      </c>
      <c r="C932">
        <v>0</v>
      </c>
      <c r="D932">
        <v>0</v>
      </c>
      <c r="E932">
        <v>6743</v>
      </c>
      <c r="F932">
        <v>6743</v>
      </c>
      <c r="G932">
        <v>0</v>
      </c>
      <c r="H932">
        <v>0</v>
      </c>
      <c r="I932">
        <v>0</v>
      </c>
      <c r="J932">
        <v>0</v>
      </c>
    </row>
    <row r="933" spans="1:10">
      <c r="A933">
        <v>17027</v>
      </c>
      <c r="B933" t="s">
        <v>610</v>
      </c>
      <c r="C933">
        <v>0</v>
      </c>
      <c r="D933">
        <v>0</v>
      </c>
      <c r="E933">
        <v>2385</v>
      </c>
      <c r="F933">
        <v>2385</v>
      </c>
      <c r="G933">
        <v>0</v>
      </c>
      <c r="H933">
        <v>0</v>
      </c>
      <c r="I933">
        <v>0</v>
      </c>
      <c r="J933">
        <v>0</v>
      </c>
    </row>
    <row r="934" spans="1:10">
      <c r="A934">
        <v>17027</v>
      </c>
      <c r="B934" t="s">
        <v>611</v>
      </c>
      <c r="C934">
        <v>0</v>
      </c>
      <c r="D934">
        <v>0</v>
      </c>
      <c r="E934">
        <v>5134</v>
      </c>
      <c r="F934">
        <v>5134</v>
      </c>
      <c r="G934">
        <v>0</v>
      </c>
      <c r="H934">
        <v>0</v>
      </c>
      <c r="I934">
        <v>0</v>
      </c>
      <c r="J934">
        <v>0</v>
      </c>
    </row>
    <row r="935" spans="1:10">
      <c r="A935">
        <v>17027</v>
      </c>
      <c r="B935" t="s">
        <v>612</v>
      </c>
      <c r="C935">
        <v>0</v>
      </c>
      <c r="D935">
        <v>0</v>
      </c>
      <c r="E935">
        <v>1445</v>
      </c>
      <c r="F935">
        <v>1445</v>
      </c>
      <c r="G935">
        <v>0</v>
      </c>
      <c r="H935">
        <v>0</v>
      </c>
      <c r="I935">
        <v>0</v>
      </c>
      <c r="J935">
        <v>0</v>
      </c>
    </row>
    <row r="936" spans="1:10">
      <c r="A936">
        <v>17027</v>
      </c>
      <c r="B936" t="s">
        <v>613</v>
      </c>
      <c r="C936">
        <v>0</v>
      </c>
      <c r="D936">
        <v>0</v>
      </c>
      <c r="E936">
        <v>5358</v>
      </c>
      <c r="F936">
        <v>5358</v>
      </c>
      <c r="G936">
        <v>0</v>
      </c>
      <c r="H936">
        <v>0</v>
      </c>
      <c r="I936">
        <v>0</v>
      </c>
      <c r="J936">
        <v>0</v>
      </c>
    </row>
    <row r="937" spans="1:10">
      <c r="A937">
        <v>17027</v>
      </c>
      <c r="B937" t="s">
        <v>614</v>
      </c>
      <c r="C937">
        <v>0</v>
      </c>
      <c r="D937">
        <v>0</v>
      </c>
      <c r="E937">
        <v>2454</v>
      </c>
      <c r="F937">
        <v>2454</v>
      </c>
      <c r="G937">
        <v>0</v>
      </c>
      <c r="H937">
        <v>0</v>
      </c>
      <c r="I937">
        <v>0</v>
      </c>
      <c r="J937">
        <v>0</v>
      </c>
    </row>
    <row r="938" spans="1:10">
      <c r="A938">
        <v>17027</v>
      </c>
      <c r="B938" t="s">
        <v>615</v>
      </c>
      <c r="C938">
        <v>0</v>
      </c>
      <c r="D938">
        <v>0</v>
      </c>
      <c r="E938">
        <v>4772</v>
      </c>
      <c r="F938">
        <v>4772</v>
      </c>
      <c r="G938">
        <v>0</v>
      </c>
      <c r="H938">
        <v>0</v>
      </c>
      <c r="I938">
        <v>0</v>
      </c>
      <c r="J938">
        <v>0</v>
      </c>
    </row>
    <row r="939" spans="1:10">
      <c r="A939">
        <v>17027</v>
      </c>
      <c r="B939" t="s">
        <v>616</v>
      </c>
      <c r="C939">
        <v>0</v>
      </c>
      <c r="D939">
        <v>0</v>
      </c>
      <c r="E939">
        <v>1976</v>
      </c>
      <c r="F939">
        <v>1976</v>
      </c>
      <c r="G939">
        <v>0</v>
      </c>
      <c r="H939">
        <v>0</v>
      </c>
      <c r="I939">
        <v>0</v>
      </c>
      <c r="J939">
        <v>0</v>
      </c>
    </row>
    <row r="940" spans="1:10">
      <c r="A940">
        <v>17027</v>
      </c>
      <c r="B940" t="s">
        <v>617</v>
      </c>
      <c r="C940">
        <v>0</v>
      </c>
      <c r="D940">
        <v>0</v>
      </c>
      <c r="E940">
        <v>5394</v>
      </c>
      <c r="F940">
        <v>5394</v>
      </c>
      <c r="G940">
        <v>0</v>
      </c>
      <c r="H940">
        <v>0</v>
      </c>
      <c r="I940">
        <v>0</v>
      </c>
      <c r="J940">
        <v>0</v>
      </c>
    </row>
    <row r="941" spans="1:10">
      <c r="A941">
        <v>17027</v>
      </c>
      <c r="B941" t="s">
        <v>618</v>
      </c>
      <c r="C941">
        <v>0</v>
      </c>
      <c r="D941">
        <v>0</v>
      </c>
      <c r="E941">
        <v>1452</v>
      </c>
      <c r="F941">
        <v>1452</v>
      </c>
      <c r="G941">
        <v>0</v>
      </c>
      <c r="H941">
        <v>0</v>
      </c>
      <c r="I941">
        <v>0</v>
      </c>
      <c r="J941">
        <v>0</v>
      </c>
    </row>
    <row r="942" spans="1:10">
      <c r="A942">
        <v>17027</v>
      </c>
      <c r="B942" t="s">
        <v>619</v>
      </c>
      <c r="C942">
        <v>0</v>
      </c>
      <c r="D942">
        <v>0</v>
      </c>
      <c r="E942">
        <v>9556</v>
      </c>
      <c r="F942">
        <v>9556</v>
      </c>
      <c r="G942">
        <v>0</v>
      </c>
      <c r="H942">
        <v>0</v>
      </c>
      <c r="I942">
        <v>0</v>
      </c>
      <c r="J942">
        <v>0</v>
      </c>
    </row>
    <row r="943" spans="1:10">
      <c r="A943">
        <v>17027</v>
      </c>
      <c r="B943" t="s">
        <v>620</v>
      </c>
      <c r="C943">
        <v>0</v>
      </c>
      <c r="D943">
        <v>0</v>
      </c>
      <c r="E943">
        <v>-2.9119999999999999</v>
      </c>
      <c r="F943">
        <v>2.9119999999999999</v>
      </c>
      <c r="G943">
        <v>0</v>
      </c>
      <c r="H943">
        <v>0</v>
      </c>
      <c r="I943">
        <v>0</v>
      </c>
      <c r="J943">
        <v>0</v>
      </c>
    </row>
    <row r="944" spans="1:10">
      <c r="A944">
        <v>17027</v>
      </c>
      <c r="B944" t="s">
        <v>621</v>
      </c>
      <c r="C944">
        <v>0</v>
      </c>
      <c r="D944">
        <v>0</v>
      </c>
      <c r="E944">
        <v>5750</v>
      </c>
      <c r="F944">
        <v>5750</v>
      </c>
      <c r="G944">
        <v>0</v>
      </c>
      <c r="H944">
        <v>0</v>
      </c>
      <c r="I944">
        <v>0</v>
      </c>
      <c r="J944">
        <v>0</v>
      </c>
    </row>
    <row r="945" spans="1:10">
      <c r="A945">
        <v>17027</v>
      </c>
      <c r="B945" t="s">
        <v>622</v>
      </c>
      <c r="C945">
        <v>0</v>
      </c>
      <c r="D945">
        <v>0</v>
      </c>
      <c r="E945">
        <v>973.3</v>
      </c>
      <c r="F945">
        <v>973.3</v>
      </c>
      <c r="G945">
        <v>0</v>
      </c>
      <c r="H945">
        <v>0</v>
      </c>
      <c r="I945">
        <v>0</v>
      </c>
      <c r="J945">
        <v>0</v>
      </c>
    </row>
    <row r="946" spans="1:10">
      <c r="A946">
        <v>17027</v>
      </c>
      <c r="B946" t="s">
        <v>623</v>
      </c>
      <c r="C946">
        <v>0</v>
      </c>
      <c r="D946">
        <v>0</v>
      </c>
      <c r="E946">
        <v>6741</v>
      </c>
      <c r="F946">
        <v>6741</v>
      </c>
      <c r="G946">
        <v>0</v>
      </c>
      <c r="H946">
        <v>0</v>
      </c>
      <c r="I946">
        <v>0</v>
      </c>
      <c r="J946">
        <v>0</v>
      </c>
    </row>
    <row r="947" spans="1:10">
      <c r="A947">
        <v>17027</v>
      </c>
      <c r="B947" t="s">
        <v>624</v>
      </c>
      <c r="C947">
        <v>0</v>
      </c>
      <c r="D947">
        <v>0</v>
      </c>
      <c r="E947">
        <v>2485</v>
      </c>
      <c r="F947">
        <v>2485</v>
      </c>
      <c r="G947">
        <v>0</v>
      </c>
      <c r="H947">
        <v>0</v>
      </c>
      <c r="I947">
        <v>0</v>
      </c>
      <c r="J947">
        <v>0</v>
      </c>
    </row>
    <row r="948" spans="1:10">
      <c r="A948">
        <v>17027</v>
      </c>
      <c r="B948" t="s">
        <v>625</v>
      </c>
      <c r="C948">
        <v>0</v>
      </c>
      <c r="D948">
        <v>0</v>
      </c>
      <c r="E948">
        <v>2648</v>
      </c>
      <c r="F948">
        <v>2648</v>
      </c>
      <c r="G948">
        <v>0</v>
      </c>
      <c r="H948">
        <v>0</v>
      </c>
      <c r="I948">
        <v>0</v>
      </c>
      <c r="J948">
        <v>0</v>
      </c>
    </row>
    <row r="949" spans="1:10">
      <c r="A949">
        <v>17027</v>
      </c>
      <c r="B949" t="s">
        <v>626</v>
      </c>
      <c r="C949">
        <v>0</v>
      </c>
      <c r="D949">
        <v>0</v>
      </c>
      <c r="E949">
        <v>4518</v>
      </c>
      <c r="F949">
        <v>4518</v>
      </c>
      <c r="G949">
        <v>0</v>
      </c>
      <c r="H949">
        <v>0</v>
      </c>
      <c r="I949">
        <v>0</v>
      </c>
      <c r="J949">
        <v>0</v>
      </c>
    </row>
    <row r="950" spans="1:10">
      <c r="A950">
        <v>17027</v>
      </c>
      <c r="B950" t="s">
        <v>627</v>
      </c>
      <c r="C950">
        <v>0</v>
      </c>
      <c r="D950">
        <v>0</v>
      </c>
      <c r="E950">
        <v>4300</v>
      </c>
      <c r="F950">
        <v>4300</v>
      </c>
      <c r="G950">
        <v>0</v>
      </c>
      <c r="H950">
        <v>0</v>
      </c>
      <c r="I950">
        <v>0</v>
      </c>
      <c r="J950">
        <v>0</v>
      </c>
    </row>
    <row r="951" spans="1:10">
      <c r="A951">
        <v>17027</v>
      </c>
      <c r="B951" t="s">
        <v>628</v>
      </c>
      <c r="C951">
        <v>0</v>
      </c>
      <c r="D951">
        <v>0</v>
      </c>
      <c r="E951">
        <v>459.3</v>
      </c>
      <c r="F951">
        <v>459.3</v>
      </c>
      <c r="G951">
        <v>0</v>
      </c>
      <c r="H951">
        <v>0</v>
      </c>
      <c r="I951">
        <v>0</v>
      </c>
      <c r="J951">
        <v>0</v>
      </c>
    </row>
    <row r="952" spans="1:10">
      <c r="A952">
        <v>17027</v>
      </c>
      <c r="B952" t="s">
        <v>629</v>
      </c>
      <c r="C952">
        <v>0</v>
      </c>
      <c r="D952">
        <v>0</v>
      </c>
      <c r="E952">
        <v>4604</v>
      </c>
      <c r="F952">
        <v>4604</v>
      </c>
      <c r="G952">
        <v>0</v>
      </c>
      <c r="H952">
        <v>0</v>
      </c>
      <c r="I952">
        <v>0</v>
      </c>
      <c r="J952">
        <v>0</v>
      </c>
    </row>
    <row r="953" spans="1:10">
      <c r="A953">
        <v>17027</v>
      </c>
      <c r="B953" t="s">
        <v>630</v>
      </c>
      <c r="C953">
        <v>0</v>
      </c>
      <c r="D953">
        <v>0</v>
      </c>
      <c r="E953">
        <v>1278</v>
      </c>
      <c r="F953">
        <v>1278</v>
      </c>
      <c r="G953">
        <v>0</v>
      </c>
      <c r="H953">
        <v>0</v>
      </c>
      <c r="I953">
        <v>0</v>
      </c>
      <c r="J953">
        <v>0</v>
      </c>
    </row>
    <row r="954" spans="1:10">
      <c r="A954">
        <v>17027</v>
      </c>
      <c r="B954" t="s">
        <v>631</v>
      </c>
      <c r="C954">
        <v>0</v>
      </c>
      <c r="D954">
        <v>0</v>
      </c>
      <c r="E954">
        <v>2485</v>
      </c>
      <c r="F954">
        <v>2485</v>
      </c>
      <c r="G954">
        <v>0</v>
      </c>
      <c r="H954">
        <v>0</v>
      </c>
      <c r="I954">
        <v>0</v>
      </c>
      <c r="J954">
        <v>0</v>
      </c>
    </row>
    <row r="955" spans="1:10">
      <c r="A955">
        <v>17027</v>
      </c>
      <c r="B955" t="s">
        <v>632</v>
      </c>
      <c r="C955">
        <v>0</v>
      </c>
      <c r="D955">
        <v>0</v>
      </c>
      <c r="E955">
        <v>6741</v>
      </c>
      <c r="F955">
        <v>6741</v>
      </c>
      <c r="G955">
        <v>0</v>
      </c>
      <c r="H955">
        <v>0</v>
      </c>
      <c r="I955">
        <v>0</v>
      </c>
      <c r="J955">
        <v>0</v>
      </c>
    </row>
    <row r="956" spans="1:10">
      <c r="A956">
        <v>17027</v>
      </c>
      <c r="B956" t="s">
        <v>633</v>
      </c>
      <c r="C956">
        <v>0</v>
      </c>
      <c r="D956">
        <v>0</v>
      </c>
      <c r="E956">
        <v>7701</v>
      </c>
      <c r="F956">
        <v>7701</v>
      </c>
      <c r="G956">
        <v>0</v>
      </c>
      <c r="H956">
        <v>0</v>
      </c>
      <c r="I956">
        <v>0</v>
      </c>
      <c r="J956">
        <v>0</v>
      </c>
    </row>
    <row r="957" spans="1:10">
      <c r="A957">
        <v>17027</v>
      </c>
      <c r="B957" t="s">
        <v>634</v>
      </c>
      <c r="C957">
        <v>0</v>
      </c>
      <c r="D957">
        <v>0</v>
      </c>
      <c r="E957">
        <v>4143</v>
      </c>
      <c r="F957">
        <v>4143</v>
      </c>
      <c r="G957">
        <v>0</v>
      </c>
      <c r="H957">
        <v>0</v>
      </c>
      <c r="I957">
        <v>0</v>
      </c>
      <c r="J957">
        <v>0</v>
      </c>
    </row>
    <row r="958" spans="1:10">
      <c r="A958">
        <v>17027</v>
      </c>
      <c r="B958" t="s">
        <v>635</v>
      </c>
      <c r="C958">
        <v>0</v>
      </c>
      <c r="D958">
        <v>0</v>
      </c>
      <c r="E958">
        <v>744.4</v>
      </c>
      <c r="F958">
        <v>744.4</v>
      </c>
      <c r="G958">
        <v>0</v>
      </c>
      <c r="H958">
        <v>0</v>
      </c>
      <c r="I958">
        <v>0</v>
      </c>
      <c r="J958">
        <v>0</v>
      </c>
    </row>
    <row r="959" spans="1:10">
      <c r="A959">
        <v>17027</v>
      </c>
      <c r="B959" t="s">
        <v>636</v>
      </c>
      <c r="C959">
        <v>0</v>
      </c>
      <c r="D959">
        <v>0</v>
      </c>
      <c r="E959">
        <v>3536</v>
      </c>
      <c r="F959">
        <v>3536</v>
      </c>
      <c r="G959">
        <v>0</v>
      </c>
      <c r="H959">
        <v>0</v>
      </c>
      <c r="I959">
        <v>0</v>
      </c>
      <c r="J959">
        <v>0</v>
      </c>
    </row>
    <row r="960" spans="1:10">
      <c r="A960">
        <v>17027</v>
      </c>
      <c r="B960" t="s">
        <v>637</v>
      </c>
      <c r="C960">
        <v>0</v>
      </c>
      <c r="D960">
        <v>0</v>
      </c>
      <c r="E960">
        <v>4821</v>
      </c>
      <c r="F960">
        <v>4821</v>
      </c>
      <c r="G960">
        <v>0</v>
      </c>
      <c r="H960">
        <v>0</v>
      </c>
      <c r="I960">
        <v>0</v>
      </c>
      <c r="J960">
        <v>0</v>
      </c>
    </row>
    <row r="961" spans="1:10">
      <c r="A961">
        <v>17027</v>
      </c>
      <c r="B961" t="s">
        <v>638</v>
      </c>
      <c r="C961">
        <v>0</v>
      </c>
      <c r="D961">
        <v>0</v>
      </c>
      <c r="E961">
        <v>4128</v>
      </c>
      <c r="F961">
        <v>4128</v>
      </c>
      <c r="G961">
        <v>0</v>
      </c>
      <c r="H961">
        <v>0</v>
      </c>
      <c r="I961">
        <v>0</v>
      </c>
      <c r="J961">
        <v>0</v>
      </c>
    </row>
    <row r="962" spans="1:10">
      <c r="A962">
        <v>17027</v>
      </c>
      <c r="B962" t="s">
        <v>639</v>
      </c>
      <c r="C962">
        <v>0</v>
      </c>
      <c r="D962">
        <v>0</v>
      </c>
      <c r="E962">
        <v>4185</v>
      </c>
      <c r="F962">
        <v>4185</v>
      </c>
      <c r="G962">
        <v>0</v>
      </c>
      <c r="H962">
        <v>0</v>
      </c>
      <c r="I962">
        <v>0</v>
      </c>
      <c r="J962">
        <v>0</v>
      </c>
    </row>
    <row r="963" spans="1:10">
      <c r="A963">
        <v>17027</v>
      </c>
      <c r="B963" t="s">
        <v>640</v>
      </c>
      <c r="C963">
        <v>0</v>
      </c>
      <c r="D963">
        <v>0</v>
      </c>
      <c r="E963">
        <v>4829</v>
      </c>
      <c r="F963">
        <v>4829</v>
      </c>
      <c r="G963">
        <v>0</v>
      </c>
      <c r="H963">
        <v>0</v>
      </c>
      <c r="I963">
        <v>0</v>
      </c>
      <c r="J963">
        <v>0</v>
      </c>
    </row>
    <row r="964" spans="1:10">
      <c r="A964">
        <v>17027</v>
      </c>
      <c r="B964" t="s">
        <v>641</v>
      </c>
      <c r="C964">
        <v>0</v>
      </c>
      <c r="D964">
        <v>0</v>
      </c>
      <c r="E964">
        <v>2317</v>
      </c>
      <c r="F964">
        <v>2317</v>
      </c>
      <c r="G964">
        <v>0</v>
      </c>
      <c r="H964">
        <v>0</v>
      </c>
      <c r="I964">
        <v>0</v>
      </c>
      <c r="J964">
        <v>0</v>
      </c>
    </row>
    <row r="965" spans="1:10">
      <c r="A965">
        <v>17027</v>
      </c>
      <c r="B965" t="s">
        <v>642</v>
      </c>
      <c r="C965">
        <v>0</v>
      </c>
      <c r="D965">
        <v>0</v>
      </c>
      <c r="E965">
        <v>5641</v>
      </c>
      <c r="F965">
        <v>5641</v>
      </c>
      <c r="G965">
        <v>0</v>
      </c>
      <c r="H965">
        <v>0</v>
      </c>
      <c r="I965">
        <v>0</v>
      </c>
      <c r="J965">
        <v>0</v>
      </c>
    </row>
    <row r="966" spans="1:10">
      <c r="A966">
        <v>17027</v>
      </c>
      <c r="B966" t="s">
        <v>643</v>
      </c>
      <c r="C966">
        <v>0</v>
      </c>
      <c r="D966">
        <v>0</v>
      </c>
      <c r="E966">
        <v>51.36</v>
      </c>
      <c r="F966">
        <v>51.36</v>
      </c>
      <c r="G966">
        <v>0</v>
      </c>
      <c r="H966">
        <v>0</v>
      </c>
      <c r="I966">
        <v>0</v>
      </c>
      <c r="J966">
        <v>0</v>
      </c>
    </row>
    <row r="967" spans="1:10">
      <c r="A967">
        <v>17027</v>
      </c>
      <c r="B967" t="s">
        <v>644</v>
      </c>
      <c r="C967">
        <v>0</v>
      </c>
      <c r="D967">
        <v>0</v>
      </c>
      <c r="E967">
        <v>5778</v>
      </c>
      <c r="F967">
        <v>5778</v>
      </c>
      <c r="G967">
        <v>0</v>
      </c>
      <c r="H967">
        <v>0</v>
      </c>
      <c r="I967">
        <v>0</v>
      </c>
      <c r="J967">
        <v>0</v>
      </c>
    </row>
    <row r="968" spans="1:10">
      <c r="A968">
        <v>17027</v>
      </c>
      <c r="B968" t="s">
        <v>645</v>
      </c>
      <c r="C968">
        <v>0</v>
      </c>
      <c r="D968">
        <v>0</v>
      </c>
      <c r="E968">
        <v>110.3</v>
      </c>
      <c r="F968">
        <v>110.3</v>
      </c>
      <c r="G968">
        <v>0</v>
      </c>
      <c r="H968">
        <v>0</v>
      </c>
      <c r="I968">
        <v>0</v>
      </c>
      <c r="J968">
        <v>0</v>
      </c>
    </row>
    <row r="969" spans="1:10">
      <c r="A969">
        <v>17027</v>
      </c>
      <c r="B969" t="s">
        <v>646</v>
      </c>
      <c r="C969">
        <v>0</v>
      </c>
      <c r="D969">
        <v>0</v>
      </c>
      <c r="E969">
        <v>5478</v>
      </c>
      <c r="F969">
        <v>5478</v>
      </c>
      <c r="G969">
        <v>0</v>
      </c>
      <c r="H969">
        <v>0</v>
      </c>
      <c r="I969">
        <v>0</v>
      </c>
      <c r="J969">
        <v>0</v>
      </c>
    </row>
    <row r="970" spans="1:10">
      <c r="A970">
        <v>17027</v>
      </c>
      <c r="B970" t="s">
        <v>647</v>
      </c>
      <c r="C970">
        <v>0</v>
      </c>
      <c r="D970">
        <v>0</v>
      </c>
      <c r="E970">
        <v>2063</v>
      </c>
      <c r="F970">
        <v>2063</v>
      </c>
      <c r="G970">
        <v>0</v>
      </c>
      <c r="H970">
        <v>0</v>
      </c>
      <c r="I970">
        <v>0</v>
      </c>
      <c r="J970">
        <v>0</v>
      </c>
    </row>
    <row r="971" spans="1:10">
      <c r="A971">
        <v>17027</v>
      </c>
      <c r="B971" t="s">
        <v>648</v>
      </c>
      <c r="C971">
        <v>0</v>
      </c>
      <c r="D971">
        <v>0</v>
      </c>
      <c r="E971">
        <v>4979</v>
      </c>
      <c r="F971">
        <v>4979</v>
      </c>
      <c r="G971">
        <v>0</v>
      </c>
      <c r="H971">
        <v>0</v>
      </c>
      <c r="I971">
        <v>0</v>
      </c>
      <c r="J971">
        <v>0</v>
      </c>
    </row>
    <row r="972" spans="1:10">
      <c r="A972">
        <v>17027</v>
      </c>
      <c r="B972" t="s">
        <v>649</v>
      </c>
      <c r="C972">
        <v>0</v>
      </c>
      <c r="D972">
        <v>0</v>
      </c>
      <c r="E972">
        <v>3820</v>
      </c>
      <c r="F972">
        <v>3820</v>
      </c>
      <c r="G972">
        <v>0</v>
      </c>
      <c r="H972">
        <v>0</v>
      </c>
      <c r="I972">
        <v>0</v>
      </c>
      <c r="J972">
        <v>0</v>
      </c>
    </row>
    <row r="973" spans="1:10">
      <c r="A973">
        <v>17027</v>
      </c>
      <c r="B973" t="s">
        <v>650</v>
      </c>
      <c r="C973">
        <v>0</v>
      </c>
      <c r="D973">
        <v>0</v>
      </c>
      <c r="E973">
        <v>3796</v>
      </c>
      <c r="F973">
        <v>3796</v>
      </c>
      <c r="G973">
        <v>0</v>
      </c>
      <c r="H973">
        <v>0</v>
      </c>
      <c r="I973">
        <v>0</v>
      </c>
      <c r="J973">
        <v>0</v>
      </c>
    </row>
    <row r="974" spans="1:10">
      <c r="A974">
        <v>17027</v>
      </c>
      <c r="B974" t="s">
        <v>651</v>
      </c>
      <c r="C974">
        <v>0</v>
      </c>
      <c r="D974">
        <v>0</v>
      </c>
      <c r="E974">
        <v>4968</v>
      </c>
      <c r="F974">
        <v>4968</v>
      </c>
      <c r="G974">
        <v>0</v>
      </c>
      <c r="H974">
        <v>0</v>
      </c>
      <c r="I974">
        <v>0</v>
      </c>
      <c r="J974">
        <v>0</v>
      </c>
    </row>
    <row r="975" spans="1:10">
      <c r="A975">
        <v>17027</v>
      </c>
      <c r="B975" t="s">
        <v>652</v>
      </c>
      <c r="C975">
        <v>0</v>
      </c>
      <c r="D975">
        <v>0</v>
      </c>
      <c r="E975">
        <v>2670</v>
      </c>
      <c r="F975">
        <v>2670</v>
      </c>
      <c r="G975">
        <v>0</v>
      </c>
      <c r="H975">
        <v>0</v>
      </c>
      <c r="I975">
        <v>0</v>
      </c>
      <c r="J975">
        <v>0</v>
      </c>
    </row>
    <row r="976" spans="1:10">
      <c r="A976">
        <v>17027</v>
      </c>
      <c r="B976" t="s">
        <v>653</v>
      </c>
      <c r="C976">
        <v>0</v>
      </c>
      <c r="D976">
        <v>0</v>
      </c>
      <c r="E976">
        <v>5826</v>
      </c>
      <c r="F976">
        <v>5826</v>
      </c>
      <c r="G976">
        <v>0</v>
      </c>
      <c r="H976">
        <v>0</v>
      </c>
      <c r="I976">
        <v>0</v>
      </c>
      <c r="J976">
        <v>0</v>
      </c>
    </row>
    <row r="977" spans="1:10">
      <c r="A977">
        <v>17027</v>
      </c>
      <c r="B977" t="s">
        <v>654</v>
      </c>
      <c r="C977">
        <v>0</v>
      </c>
      <c r="D977">
        <v>0</v>
      </c>
      <c r="E977">
        <v>7360</v>
      </c>
      <c r="F977">
        <v>7360</v>
      </c>
      <c r="G977">
        <v>0</v>
      </c>
      <c r="H977">
        <v>0</v>
      </c>
      <c r="I977">
        <v>0</v>
      </c>
      <c r="J977">
        <v>0</v>
      </c>
    </row>
    <row r="978" spans="1:10">
      <c r="A978">
        <v>17027</v>
      </c>
      <c r="B978" t="s">
        <v>655</v>
      </c>
      <c r="C978">
        <v>0</v>
      </c>
      <c r="D978">
        <v>0</v>
      </c>
      <c r="E978">
        <v>1452</v>
      </c>
      <c r="F978">
        <v>1452</v>
      </c>
      <c r="G978">
        <v>0</v>
      </c>
      <c r="H978">
        <v>0</v>
      </c>
      <c r="I978">
        <v>0</v>
      </c>
      <c r="J978">
        <v>0</v>
      </c>
    </row>
    <row r="979" spans="1:10">
      <c r="A979">
        <v>17027</v>
      </c>
      <c r="B979" t="s">
        <v>656</v>
      </c>
      <c r="C979">
        <v>0</v>
      </c>
      <c r="D979">
        <v>0</v>
      </c>
      <c r="E979">
        <v>7285</v>
      </c>
      <c r="F979">
        <v>7285</v>
      </c>
      <c r="G979">
        <v>0</v>
      </c>
      <c r="H979">
        <v>0</v>
      </c>
      <c r="I979">
        <v>0</v>
      </c>
      <c r="J979">
        <v>0</v>
      </c>
    </row>
    <row r="980" spans="1:10">
      <c r="A980">
        <v>17027</v>
      </c>
      <c r="B980" t="s">
        <v>657</v>
      </c>
      <c r="C980">
        <v>0</v>
      </c>
      <c r="D980">
        <v>0</v>
      </c>
      <c r="E980">
        <v>2012</v>
      </c>
      <c r="F980">
        <v>2012</v>
      </c>
      <c r="G980">
        <v>0</v>
      </c>
      <c r="H980">
        <v>0</v>
      </c>
      <c r="I980">
        <v>0</v>
      </c>
      <c r="J980">
        <v>0</v>
      </c>
    </row>
    <row r="981" spans="1:10">
      <c r="A981">
        <v>17027</v>
      </c>
      <c r="B981" t="s">
        <v>658</v>
      </c>
      <c r="C981">
        <v>0</v>
      </c>
      <c r="D981">
        <v>0</v>
      </c>
      <c r="E981">
        <v>6778</v>
      </c>
      <c r="F981">
        <v>6778</v>
      </c>
      <c r="G981">
        <v>0</v>
      </c>
      <c r="H981">
        <v>0</v>
      </c>
      <c r="I981">
        <v>0</v>
      </c>
      <c r="J981">
        <v>0</v>
      </c>
    </row>
    <row r="982" spans="1:10">
      <c r="A982">
        <v>17027</v>
      </c>
      <c r="B982" t="s">
        <v>659</v>
      </c>
      <c r="C982">
        <v>0</v>
      </c>
      <c r="D982">
        <v>0</v>
      </c>
      <c r="E982">
        <v>2415</v>
      </c>
      <c r="F982">
        <v>2415</v>
      </c>
      <c r="G982">
        <v>0</v>
      </c>
      <c r="H982">
        <v>0</v>
      </c>
      <c r="I982">
        <v>0</v>
      </c>
      <c r="J982">
        <v>0</v>
      </c>
    </row>
    <row r="983" spans="1:10">
      <c r="A983">
        <v>17027</v>
      </c>
      <c r="B983" t="s">
        <v>660</v>
      </c>
      <c r="C983">
        <v>0</v>
      </c>
      <c r="D983">
        <v>0</v>
      </c>
      <c r="E983">
        <v>5981</v>
      </c>
      <c r="F983">
        <v>5981</v>
      </c>
      <c r="G983">
        <v>0</v>
      </c>
      <c r="H983">
        <v>0</v>
      </c>
      <c r="I983">
        <v>0</v>
      </c>
      <c r="J983">
        <v>0</v>
      </c>
    </row>
    <row r="984" spans="1:10">
      <c r="A984">
        <v>17027</v>
      </c>
      <c r="B984" t="s">
        <v>661</v>
      </c>
      <c r="C984">
        <v>0</v>
      </c>
      <c r="D984">
        <v>0</v>
      </c>
      <c r="E984">
        <v>4178</v>
      </c>
      <c r="F984">
        <v>4178</v>
      </c>
      <c r="G984">
        <v>0</v>
      </c>
      <c r="H984">
        <v>0</v>
      </c>
      <c r="I984">
        <v>0</v>
      </c>
      <c r="J984">
        <v>0</v>
      </c>
    </row>
    <row r="985" spans="1:10">
      <c r="A985">
        <v>17027</v>
      </c>
      <c r="B985" t="s">
        <v>662</v>
      </c>
      <c r="C985">
        <v>0</v>
      </c>
      <c r="D985">
        <v>0</v>
      </c>
      <c r="E985">
        <v>1439</v>
      </c>
      <c r="F985">
        <v>1439</v>
      </c>
      <c r="G985">
        <v>0</v>
      </c>
      <c r="H985">
        <v>0</v>
      </c>
      <c r="I985">
        <v>0</v>
      </c>
      <c r="J985">
        <v>0</v>
      </c>
    </row>
    <row r="986" spans="1:10">
      <c r="A986">
        <v>17027</v>
      </c>
      <c r="B986" t="s">
        <v>663</v>
      </c>
      <c r="C986">
        <v>0</v>
      </c>
      <c r="D986">
        <v>0</v>
      </c>
      <c r="E986">
        <v>6648</v>
      </c>
      <c r="F986">
        <v>6648</v>
      </c>
      <c r="G986">
        <v>0</v>
      </c>
      <c r="H986">
        <v>0</v>
      </c>
      <c r="I986">
        <v>0</v>
      </c>
      <c r="J986">
        <v>0</v>
      </c>
    </row>
    <row r="987" spans="1:10">
      <c r="A987">
        <v>17027</v>
      </c>
      <c r="B987" t="s">
        <v>664</v>
      </c>
      <c r="C987">
        <v>0</v>
      </c>
      <c r="D987">
        <v>0</v>
      </c>
      <c r="E987">
        <v>6297</v>
      </c>
      <c r="F987">
        <v>6297</v>
      </c>
      <c r="G987">
        <v>0</v>
      </c>
      <c r="H987">
        <v>0</v>
      </c>
      <c r="I987">
        <v>0</v>
      </c>
      <c r="J987">
        <v>0</v>
      </c>
    </row>
    <row r="988" spans="1:10">
      <c r="A988">
        <v>17027</v>
      </c>
      <c r="B988" t="s">
        <v>665</v>
      </c>
      <c r="C988">
        <v>0</v>
      </c>
      <c r="D988">
        <v>0</v>
      </c>
      <c r="E988">
        <v>3013</v>
      </c>
      <c r="F988">
        <v>3013</v>
      </c>
      <c r="G988">
        <v>0</v>
      </c>
      <c r="H988">
        <v>0</v>
      </c>
      <c r="I988">
        <v>0</v>
      </c>
      <c r="J988">
        <v>0</v>
      </c>
    </row>
    <row r="989" spans="1:10">
      <c r="A989">
        <v>17027</v>
      </c>
      <c r="B989" t="s">
        <v>666</v>
      </c>
      <c r="C989">
        <v>0</v>
      </c>
      <c r="D989">
        <v>0</v>
      </c>
      <c r="E989">
        <v>6333</v>
      </c>
      <c r="F989">
        <v>6333</v>
      </c>
      <c r="G989">
        <v>0</v>
      </c>
      <c r="H989">
        <v>0</v>
      </c>
      <c r="I989">
        <v>0</v>
      </c>
      <c r="J989">
        <v>0</v>
      </c>
    </row>
    <row r="990" spans="1:10">
      <c r="A990">
        <v>17027</v>
      </c>
      <c r="B990" t="s">
        <v>667</v>
      </c>
      <c r="C990">
        <v>0</v>
      </c>
      <c r="D990">
        <v>0</v>
      </c>
      <c r="E990">
        <v>2065</v>
      </c>
      <c r="F990">
        <v>2065</v>
      </c>
      <c r="G990">
        <v>0</v>
      </c>
      <c r="H990">
        <v>0</v>
      </c>
      <c r="I990">
        <v>0</v>
      </c>
      <c r="J990">
        <v>0</v>
      </c>
    </row>
    <row r="991" spans="1:10">
      <c r="A991">
        <v>17027</v>
      </c>
      <c r="B991" t="s">
        <v>668</v>
      </c>
      <c r="C991">
        <v>0</v>
      </c>
      <c r="D991">
        <v>0</v>
      </c>
      <c r="E991">
        <v>1851</v>
      </c>
      <c r="F991">
        <v>1851</v>
      </c>
      <c r="G991">
        <v>0</v>
      </c>
      <c r="H991">
        <v>0</v>
      </c>
      <c r="I991">
        <v>0</v>
      </c>
      <c r="J991">
        <v>0</v>
      </c>
    </row>
    <row r="992" spans="1:10">
      <c r="A992">
        <v>17027</v>
      </c>
      <c r="B992" t="s">
        <v>669</v>
      </c>
      <c r="C992">
        <v>0</v>
      </c>
      <c r="D992">
        <v>0</v>
      </c>
      <c r="E992">
        <v>7052</v>
      </c>
      <c r="F992">
        <v>7052</v>
      </c>
      <c r="G992">
        <v>0</v>
      </c>
      <c r="H992">
        <v>0</v>
      </c>
      <c r="I992">
        <v>0</v>
      </c>
      <c r="J992">
        <v>0</v>
      </c>
    </row>
    <row r="993" spans="1:10">
      <c r="A993">
        <v>17027</v>
      </c>
      <c r="B993" t="s">
        <v>670</v>
      </c>
      <c r="C993">
        <v>0</v>
      </c>
      <c r="D993">
        <v>0</v>
      </c>
      <c r="E993">
        <v>7629</v>
      </c>
      <c r="F993">
        <v>7629</v>
      </c>
      <c r="G993">
        <v>0</v>
      </c>
      <c r="H993">
        <v>0</v>
      </c>
      <c r="I993">
        <v>0</v>
      </c>
      <c r="J993">
        <v>0</v>
      </c>
    </row>
    <row r="994" spans="1:10">
      <c r="A994">
        <v>17027</v>
      </c>
      <c r="B994" t="s">
        <v>671</v>
      </c>
      <c r="C994">
        <v>0</v>
      </c>
      <c r="D994">
        <v>0</v>
      </c>
      <c r="E994">
        <v>7948</v>
      </c>
      <c r="F994">
        <v>7948</v>
      </c>
      <c r="G994">
        <v>0</v>
      </c>
      <c r="H994">
        <v>0</v>
      </c>
      <c r="I994">
        <v>0</v>
      </c>
      <c r="J994">
        <v>0</v>
      </c>
    </row>
    <row r="995" spans="1:10">
      <c r="A995">
        <v>17027</v>
      </c>
      <c r="B995" t="s">
        <v>672</v>
      </c>
      <c r="C995">
        <v>0</v>
      </c>
      <c r="D995">
        <v>0</v>
      </c>
      <c r="E995">
        <v>2167</v>
      </c>
      <c r="F995">
        <v>2167</v>
      </c>
      <c r="G995">
        <v>0</v>
      </c>
      <c r="H995">
        <v>0</v>
      </c>
      <c r="I995">
        <v>0</v>
      </c>
      <c r="J995">
        <v>0</v>
      </c>
    </row>
    <row r="996" spans="1:10">
      <c r="A996">
        <v>17027</v>
      </c>
      <c r="B996" t="s">
        <v>673</v>
      </c>
      <c r="C996">
        <v>0</v>
      </c>
      <c r="D996">
        <v>0</v>
      </c>
      <c r="E996">
        <v>1545</v>
      </c>
      <c r="F996">
        <v>1545</v>
      </c>
      <c r="G996">
        <v>0</v>
      </c>
      <c r="H996">
        <v>0</v>
      </c>
      <c r="I996">
        <v>0</v>
      </c>
      <c r="J996">
        <v>0</v>
      </c>
    </row>
    <row r="997" spans="1:10">
      <c r="A997">
        <v>17027</v>
      </c>
      <c r="B997" t="s">
        <v>674</v>
      </c>
      <c r="C997">
        <v>0</v>
      </c>
      <c r="D997">
        <v>0</v>
      </c>
      <c r="E997">
        <v>5975</v>
      </c>
      <c r="F997">
        <v>5975</v>
      </c>
      <c r="G997">
        <v>0</v>
      </c>
      <c r="H997">
        <v>0</v>
      </c>
      <c r="I997">
        <v>0</v>
      </c>
      <c r="J997">
        <v>0</v>
      </c>
    </row>
    <row r="998" spans="1:10">
      <c r="A998">
        <v>17027</v>
      </c>
      <c r="B998" t="s">
        <v>675</v>
      </c>
      <c r="C998">
        <v>0</v>
      </c>
      <c r="D998">
        <v>0</v>
      </c>
      <c r="E998">
        <v>4878</v>
      </c>
      <c r="F998">
        <v>4878</v>
      </c>
      <c r="G998">
        <v>0</v>
      </c>
      <c r="H998">
        <v>0</v>
      </c>
      <c r="I998">
        <v>0</v>
      </c>
      <c r="J998">
        <v>0</v>
      </c>
    </row>
    <row r="999" spans="1:10">
      <c r="A999">
        <v>17027</v>
      </c>
      <c r="B999" t="s">
        <v>676</v>
      </c>
      <c r="C999">
        <v>0</v>
      </c>
      <c r="D999">
        <v>0</v>
      </c>
      <c r="E999">
        <v>1990</v>
      </c>
      <c r="F999">
        <v>1990</v>
      </c>
      <c r="G999">
        <v>0</v>
      </c>
      <c r="H999">
        <v>0</v>
      </c>
      <c r="I999">
        <v>0</v>
      </c>
      <c r="J999">
        <v>0</v>
      </c>
    </row>
    <row r="1000" spans="1:10">
      <c r="A1000">
        <v>17027</v>
      </c>
      <c r="B1000" t="s">
        <v>677</v>
      </c>
      <c r="C1000">
        <v>0</v>
      </c>
      <c r="D1000">
        <v>0</v>
      </c>
      <c r="E1000">
        <v>3118</v>
      </c>
      <c r="F1000">
        <v>3118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17027</v>
      </c>
      <c r="B1001" t="s">
        <v>678</v>
      </c>
      <c r="C1001">
        <v>0</v>
      </c>
      <c r="D1001">
        <v>0</v>
      </c>
      <c r="E1001">
        <v>4517</v>
      </c>
      <c r="F1001">
        <v>4517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17027</v>
      </c>
      <c r="B1002" t="s">
        <v>679</v>
      </c>
      <c r="C1002">
        <v>0</v>
      </c>
      <c r="D1002">
        <v>0</v>
      </c>
      <c r="E1002">
        <v>6927</v>
      </c>
      <c r="F1002">
        <v>6927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17027</v>
      </c>
      <c r="B1003" t="s">
        <v>680</v>
      </c>
      <c r="C1003">
        <v>0</v>
      </c>
      <c r="D1003">
        <v>0</v>
      </c>
      <c r="E1003">
        <v>5.7949999999999999</v>
      </c>
      <c r="F1003">
        <v>5.7949999999999999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17027</v>
      </c>
      <c r="B1004" t="s">
        <v>681</v>
      </c>
      <c r="C1004">
        <v>0</v>
      </c>
      <c r="D1004">
        <v>0</v>
      </c>
      <c r="E1004">
        <v>3583</v>
      </c>
      <c r="F1004">
        <v>3583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17027</v>
      </c>
      <c r="B1005" t="s">
        <v>682</v>
      </c>
      <c r="C1005">
        <v>0</v>
      </c>
      <c r="D1005">
        <v>0</v>
      </c>
      <c r="E1005">
        <v>6743</v>
      </c>
      <c r="F1005">
        <v>6743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17027</v>
      </c>
      <c r="B1006" t="s">
        <v>683</v>
      </c>
      <c r="C1006">
        <v>0</v>
      </c>
      <c r="D1006">
        <v>0</v>
      </c>
      <c r="E1006">
        <v>2385</v>
      </c>
      <c r="F1006">
        <v>2385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17027</v>
      </c>
      <c r="B1007" t="s">
        <v>684</v>
      </c>
      <c r="C1007">
        <v>0</v>
      </c>
      <c r="D1007">
        <v>0</v>
      </c>
      <c r="E1007">
        <v>5134</v>
      </c>
      <c r="F1007">
        <v>5134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17027</v>
      </c>
      <c r="B1008" t="s">
        <v>685</v>
      </c>
      <c r="C1008">
        <v>0</v>
      </c>
      <c r="D1008">
        <v>0</v>
      </c>
      <c r="E1008">
        <v>1445</v>
      </c>
      <c r="F1008">
        <v>1445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17027</v>
      </c>
      <c r="B1009" t="s">
        <v>686</v>
      </c>
      <c r="C1009">
        <v>0</v>
      </c>
      <c r="D1009">
        <v>0</v>
      </c>
      <c r="E1009">
        <v>5358</v>
      </c>
      <c r="F1009">
        <v>5358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17027</v>
      </c>
      <c r="B1010" t="s">
        <v>687</v>
      </c>
      <c r="C1010">
        <v>0</v>
      </c>
      <c r="D1010">
        <v>0</v>
      </c>
      <c r="E1010">
        <v>2454</v>
      </c>
      <c r="F1010">
        <v>2454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17027</v>
      </c>
      <c r="B1011" t="s">
        <v>688</v>
      </c>
      <c r="C1011">
        <v>0</v>
      </c>
      <c r="D1011">
        <v>0</v>
      </c>
      <c r="E1011">
        <v>4772</v>
      </c>
      <c r="F1011">
        <v>4772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17027</v>
      </c>
      <c r="B1012" t="s">
        <v>689</v>
      </c>
      <c r="C1012">
        <v>0</v>
      </c>
      <c r="D1012">
        <v>0</v>
      </c>
      <c r="E1012">
        <v>1976</v>
      </c>
      <c r="F1012">
        <v>1976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17027</v>
      </c>
      <c r="B1013" t="s">
        <v>690</v>
      </c>
      <c r="C1013">
        <v>0</v>
      </c>
      <c r="D1013">
        <v>0</v>
      </c>
      <c r="E1013">
        <v>5394</v>
      </c>
      <c r="F1013">
        <v>5394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17027</v>
      </c>
      <c r="B1014" t="s">
        <v>691</v>
      </c>
      <c r="C1014">
        <v>0</v>
      </c>
      <c r="D1014">
        <v>0</v>
      </c>
      <c r="E1014">
        <v>1452</v>
      </c>
      <c r="F1014">
        <v>1452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17027</v>
      </c>
      <c r="B1015" t="s">
        <v>692</v>
      </c>
      <c r="C1015">
        <v>0</v>
      </c>
      <c r="D1015">
        <v>0</v>
      </c>
      <c r="E1015">
        <v>9556</v>
      </c>
      <c r="F1015">
        <v>9556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17027</v>
      </c>
      <c r="B1016" t="s">
        <v>693</v>
      </c>
      <c r="C1016">
        <v>0</v>
      </c>
      <c r="D1016">
        <v>0</v>
      </c>
      <c r="E1016">
        <v>-2.9119999999999999</v>
      </c>
      <c r="F1016">
        <v>2.9119999999999999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17027</v>
      </c>
      <c r="B1017" t="s">
        <v>694</v>
      </c>
      <c r="C1017">
        <v>0</v>
      </c>
      <c r="D1017">
        <v>0</v>
      </c>
      <c r="E1017">
        <v>5750</v>
      </c>
      <c r="F1017">
        <v>5750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17027</v>
      </c>
      <c r="B1018" t="s">
        <v>695</v>
      </c>
      <c r="C1018">
        <v>0</v>
      </c>
      <c r="D1018">
        <v>0</v>
      </c>
      <c r="E1018">
        <v>973.3</v>
      </c>
      <c r="F1018">
        <v>973.3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17027</v>
      </c>
      <c r="B1019" t="s">
        <v>696</v>
      </c>
      <c r="C1019">
        <v>0</v>
      </c>
      <c r="D1019">
        <v>0</v>
      </c>
      <c r="E1019">
        <v>6741</v>
      </c>
      <c r="F1019">
        <v>6741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17027</v>
      </c>
      <c r="B1020" t="s">
        <v>697</v>
      </c>
      <c r="C1020">
        <v>0</v>
      </c>
      <c r="D1020">
        <v>0</v>
      </c>
      <c r="E1020">
        <v>2485</v>
      </c>
      <c r="F1020">
        <v>2485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17027</v>
      </c>
      <c r="B1021" t="s">
        <v>698</v>
      </c>
      <c r="C1021">
        <v>0</v>
      </c>
      <c r="D1021">
        <v>0</v>
      </c>
      <c r="E1021">
        <v>2648</v>
      </c>
      <c r="F1021">
        <v>2648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17027</v>
      </c>
      <c r="B1022" t="s">
        <v>699</v>
      </c>
      <c r="C1022">
        <v>0</v>
      </c>
      <c r="D1022">
        <v>0</v>
      </c>
      <c r="E1022">
        <v>4518</v>
      </c>
      <c r="F1022">
        <v>4518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17027</v>
      </c>
      <c r="B1023" t="s">
        <v>700</v>
      </c>
      <c r="C1023">
        <v>0</v>
      </c>
      <c r="D1023">
        <v>0</v>
      </c>
      <c r="E1023">
        <v>4300</v>
      </c>
      <c r="F1023">
        <v>4300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17027</v>
      </c>
      <c r="B1024" t="s">
        <v>701</v>
      </c>
      <c r="C1024">
        <v>0</v>
      </c>
      <c r="D1024">
        <v>0</v>
      </c>
      <c r="E1024">
        <v>459.3</v>
      </c>
      <c r="F1024">
        <v>459.3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17027</v>
      </c>
      <c r="B1025" t="s">
        <v>702</v>
      </c>
      <c r="C1025">
        <v>0</v>
      </c>
      <c r="D1025">
        <v>0</v>
      </c>
      <c r="E1025">
        <v>4604</v>
      </c>
      <c r="F1025">
        <v>4604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17027</v>
      </c>
      <c r="B1026" t="s">
        <v>703</v>
      </c>
      <c r="C1026">
        <v>0</v>
      </c>
      <c r="D1026">
        <v>0</v>
      </c>
      <c r="E1026">
        <v>1278</v>
      </c>
      <c r="F1026">
        <v>1278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17027</v>
      </c>
      <c r="B1027" t="s">
        <v>704</v>
      </c>
      <c r="C1027">
        <v>0</v>
      </c>
      <c r="D1027">
        <v>0</v>
      </c>
      <c r="E1027">
        <v>2485</v>
      </c>
      <c r="F1027">
        <v>2485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17027</v>
      </c>
      <c r="B1028" t="s">
        <v>705</v>
      </c>
      <c r="C1028">
        <v>0</v>
      </c>
      <c r="D1028">
        <v>0</v>
      </c>
      <c r="E1028">
        <v>6741</v>
      </c>
      <c r="F1028">
        <v>6741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17027</v>
      </c>
      <c r="B1029" t="s">
        <v>706</v>
      </c>
      <c r="C1029">
        <v>0</v>
      </c>
      <c r="D1029">
        <v>0</v>
      </c>
      <c r="E1029">
        <v>7701</v>
      </c>
      <c r="F1029">
        <v>7701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17027</v>
      </c>
      <c r="B1030" t="s">
        <v>707</v>
      </c>
      <c r="C1030">
        <v>0</v>
      </c>
      <c r="D1030">
        <v>0</v>
      </c>
      <c r="E1030">
        <v>4143</v>
      </c>
      <c r="F1030">
        <v>4143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17027</v>
      </c>
      <c r="B1031" t="s">
        <v>708</v>
      </c>
      <c r="C1031">
        <v>0</v>
      </c>
      <c r="D1031">
        <v>0</v>
      </c>
      <c r="E1031">
        <v>744.4</v>
      </c>
      <c r="F1031">
        <v>744.4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30098</v>
      </c>
      <c r="B1032" t="s">
        <v>563</v>
      </c>
      <c r="C1032">
        <v>-3.0349999999999998E-7</v>
      </c>
      <c r="D1032">
        <v>-6.286000000000001E-4</v>
      </c>
      <c r="E1032">
        <v>8200</v>
      </c>
      <c r="F1032">
        <v>8200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30098</v>
      </c>
      <c r="B1033" t="s">
        <v>564</v>
      </c>
      <c r="C1033">
        <v>3.4060000000000002E-7</v>
      </c>
      <c r="D1033">
        <v>-1.25E-4</v>
      </c>
      <c r="E1033">
        <v>1469</v>
      </c>
      <c r="F1033">
        <v>1469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30098</v>
      </c>
      <c r="B1034" t="s">
        <v>565</v>
      </c>
      <c r="C1034">
        <v>1.222E-7</v>
      </c>
      <c r="D1034">
        <v>-5.597E-4</v>
      </c>
      <c r="E1034">
        <v>8551</v>
      </c>
      <c r="F1034">
        <v>8551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30098</v>
      </c>
      <c r="B1035" t="s">
        <v>566</v>
      </c>
      <c r="C1035">
        <v>4.594E-7</v>
      </c>
      <c r="D1035">
        <v>-3.4279999999999998E-4</v>
      </c>
      <c r="E1035">
        <v>1445</v>
      </c>
      <c r="F1035">
        <v>1445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30098</v>
      </c>
      <c r="B1036" t="s">
        <v>567</v>
      </c>
      <c r="C1036">
        <v>-3.7109999999999998E-7</v>
      </c>
      <c r="D1036">
        <v>-5.4390000000000005E-4</v>
      </c>
      <c r="E1036">
        <v>7970</v>
      </c>
      <c r="F1036">
        <v>7970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30098</v>
      </c>
      <c r="B1037" t="s">
        <v>568</v>
      </c>
      <c r="C1037">
        <v>5.1399999999999997E-7</v>
      </c>
      <c r="D1037">
        <v>4.058E-4</v>
      </c>
      <c r="E1037">
        <v>3142</v>
      </c>
      <c r="F1037">
        <v>3142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30098</v>
      </c>
      <c r="B1038" t="s">
        <v>569</v>
      </c>
      <c r="C1038">
        <v>-2.2539999999999999E-7</v>
      </c>
      <c r="D1038">
        <v>-6.445E-4</v>
      </c>
      <c r="E1038">
        <v>8937</v>
      </c>
      <c r="F1038">
        <v>8937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30098</v>
      </c>
      <c r="B1039" t="s">
        <v>570</v>
      </c>
      <c r="C1039">
        <v>3.9650000000000001E-8</v>
      </c>
      <c r="D1039">
        <v>-6.4549999999999997E-5</v>
      </c>
      <c r="E1039">
        <v>111.1</v>
      </c>
      <c r="F1039">
        <v>111.1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30098</v>
      </c>
      <c r="B1040" t="s">
        <v>571</v>
      </c>
      <c r="C1040">
        <v>-1.0070000000000001E-6</v>
      </c>
      <c r="D1040">
        <v>-4.9030000000000005E-4</v>
      </c>
      <c r="E1040">
        <v>8756</v>
      </c>
      <c r="F1040">
        <v>8756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30098</v>
      </c>
      <c r="B1041" t="s">
        <v>572</v>
      </c>
      <c r="C1041">
        <v>1.287E-8</v>
      </c>
      <c r="D1041">
        <v>4.8729999999999998E-7</v>
      </c>
      <c r="E1041">
        <v>650.79999999999995</v>
      </c>
      <c r="F1041">
        <v>650.79999999999995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30098</v>
      </c>
      <c r="B1042" t="s">
        <v>573</v>
      </c>
      <c r="C1042">
        <v>-1.7210000000000001E-7</v>
      </c>
      <c r="D1042">
        <v>-1.526E-4</v>
      </c>
      <c r="E1042">
        <v>8432</v>
      </c>
      <c r="F1042">
        <v>8432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30098</v>
      </c>
      <c r="B1043" t="s">
        <v>574</v>
      </c>
      <c r="C1043">
        <v>2.4529999999999999E-8</v>
      </c>
      <c r="D1043">
        <v>-5.44E-4</v>
      </c>
      <c r="E1043">
        <v>1165</v>
      </c>
      <c r="F1043">
        <v>1165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30098</v>
      </c>
      <c r="B1044" t="s">
        <v>575</v>
      </c>
      <c r="C1044">
        <v>1.4429999999999999E-7</v>
      </c>
      <c r="D1044">
        <v>-7.4960000000000001E-4</v>
      </c>
      <c r="E1044">
        <v>3680</v>
      </c>
      <c r="F1044">
        <v>3680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30098</v>
      </c>
      <c r="B1045" t="s">
        <v>576</v>
      </c>
      <c r="C1045">
        <v>3.2189999999999999E-7</v>
      </c>
      <c r="D1045">
        <v>6.5899999999999997E-4</v>
      </c>
      <c r="E1045">
        <v>5016</v>
      </c>
      <c r="F1045">
        <v>5016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30098</v>
      </c>
      <c r="B1046" t="s">
        <v>577</v>
      </c>
      <c r="C1046">
        <v>-3.515E-8</v>
      </c>
      <c r="D1046">
        <v>-7.5929999999999997E-4</v>
      </c>
      <c r="E1046">
        <v>2289</v>
      </c>
      <c r="F1046">
        <v>2289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30098</v>
      </c>
      <c r="B1047" t="s">
        <v>578</v>
      </c>
      <c r="C1047">
        <v>-1.6210000000000001E-8</v>
      </c>
      <c r="D1047">
        <v>5.2249999999999996E-4</v>
      </c>
      <c r="E1047">
        <v>6037</v>
      </c>
      <c r="F1047">
        <v>6037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30098</v>
      </c>
      <c r="B1048" t="s">
        <v>579</v>
      </c>
      <c r="C1048">
        <v>3.255E-7</v>
      </c>
      <c r="D1048">
        <v>-8.6429999999999992E-4</v>
      </c>
      <c r="E1048">
        <v>1796</v>
      </c>
      <c r="F1048">
        <v>1796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30098</v>
      </c>
      <c r="B1049" t="s">
        <v>580</v>
      </c>
      <c r="C1049">
        <v>2.9649999999999999E-7</v>
      </c>
      <c r="D1049">
        <v>5.174E-4</v>
      </c>
      <c r="E1049">
        <v>6652</v>
      </c>
      <c r="F1049">
        <v>6652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30098</v>
      </c>
      <c r="B1050" t="s">
        <v>581</v>
      </c>
      <c r="C1050">
        <v>2.1290000000000001E-8</v>
      </c>
      <c r="D1050">
        <v>7.693E-4</v>
      </c>
      <c r="E1050">
        <v>2630</v>
      </c>
      <c r="F1050">
        <v>2630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30098</v>
      </c>
      <c r="B1051" t="s">
        <v>582</v>
      </c>
      <c r="C1051">
        <v>4.4649999999999999E-8</v>
      </c>
      <c r="D1051">
        <v>-6.7989999999999999E-4</v>
      </c>
      <c r="E1051">
        <v>5053</v>
      </c>
      <c r="F1051">
        <v>5053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30098</v>
      </c>
      <c r="B1052" t="s">
        <v>583</v>
      </c>
      <c r="C1052">
        <v>-1.5169999999999999E-7</v>
      </c>
      <c r="D1052">
        <v>7.8310000000000001E-4</v>
      </c>
      <c r="E1052">
        <v>2070</v>
      </c>
      <c r="F1052">
        <v>2070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30098</v>
      </c>
      <c r="B1053" t="s">
        <v>584</v>
      </c>
      <c r="C1053">
        <v>-7.9879999999999998E-8</v>
      </c>
      <c r="D1053">
        <v>-5.4110000000000009E-4</v>
      </c>
      <c r="E1053">
        <v>4943</v>
      </c>
      <c r="F1053">
        <v>4943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30098</v>
      </c>
      <c r="B1054" t="s">
        <v>585</v>
      </c>
      <c r="C1054">
        <v>-2.8430000000000002E-7</v>
      </c>
      <c r="D1054">
        <v>8.8619999999999997E-4</v>
      </c>
      <c r="E1054">
        <v>1408</v>
      </c>
      <c r="F1054">
        <v>1408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30098</v>
      </c>
      <c r="B1055" t="s">
        <v>586</v>
      </c>
      <c r="C1055">
        <v>2.9340000000000002E-7</v>
      </c>
      <c r="D1055">
        <v>-5.2729999999999997E-4</v>
      </c>
      <c r="E1055">
        <v>5002</v>
      </c>
      <c r="F1055">
        <v>5002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30098</v>
      </c>
      <c r="B1056" t="s">
        <v>587</v>
      </c>
      <c r="C1056">
        <v>3.8109999999999999E-7</v>
      </c>
      <c r="D1056">
        <v>4.0680000000000008E-4</v>
      </c>
      <c r="E1056">
        <v>3940</v>
      </c>
      <c r="F1056">
        <v>3940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30098</v>
      </c>
      <c r="B1057" t="s">
        <v>588</v>
      </c>
      <c r="C1057">
        <v>1.226E-7</v>
      </c>
      <c r="D1057">
        <v>1.0689999999999999E-5</v>
      </c>
      <c r="E1057">
        <v>4283</v>
      </c>
      <c r="F1057">
        <v>4283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30098</v>
      </c>
      <c r="B1058" t="s">
        <v>589</v>
      </c>
      <c r="C1058">
        <v>3.2309999999999997E-7</v>
      </c>
      <c r="D1058">
        <v>3.9730000000000001E-4</v>
      </c>
      <c r="E1058">
        <v>1529</v>
      </c>
      <c r="F1058">
        <v>1529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30098</v>
      </c>
      <c r="B1059" t="s">
        <v>590</v>
      </c>
      <c r="C1059">
        <v>3.361E-7</v>
      </c>
      <c r="D1059">
        <v>2.866E-5</v>
      </c>
      <c r="E1059">
        <v>6517</v>
      </c>
      <c r="F1059">
        <v>6517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30098</v>
      </c>
      <c r="B1060" t="s">
        <v>591</v>
      </c>
      <c r="C1060">
        <v>-9.6599999999999994E-7</v>
      </c>
      <c r="D1060">
        <v>5.028E-6</v>
      </c>
      <c r="E1060">
        <v>6130</v>
      </c>
      <c r="F1060">
        <v>6130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30098</v>
      </c>
      <c r="B1061" t="s">
        <v>592</v>
      </c>
      <c r="C1061">
        <v>8.1939999999999994E-7</v>
      </c>
      <c r="D1061">
        <v>-2.6829999999999999E-5</v>
      </c>
      <c r="E1061">
        <v>2943</v>
      </c>
      <c r="F1061">
        <v>2943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30098</v>
      </c>
      <c r="B1062" t="s">
        <v>593</v>
      </c>
      <c r="C1062">
        <v>-1.401E-6</v>
      </c>
      <c r="D1062">
        <v>7.8040000000000005E-5</v>
      </c>
      <c r="E1062">
        <v>5869</v>
      </c>
      <c r="F1062">
        <v>5869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30098</v>
      </c>
      <c r="B1063" t="s">
        <v>594</v>
      </c>
      <c r="C1063">
        <v>9.0989999999999996E-7</v>
      </c>
      <c r="D1063">
        <v>-3.2909999999999998E-4</v>
      </c>
      <c r="E1063">
        <v>1893</v>
      </c>
      <c r="F1063">
        <v>1893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30098</v>
      </c>
      <c r="B1064" t="s">
        <v>595</v>
      </c>
      <c r="C1064">
        <v>-5.4509999999999998E-7</v>
      </c>
      <c r="D1064">
        <v>-6.8360000000000003E-4</v>
      </c>
      <c r="E1064">
        <v>7272</v>
      </c>
      <c r="F1064">
        <v>7272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30098</v>
      </c>
      <c r="B1065" t="s">
        <v>596</v>
      </c>
      <c r="C1065">
        <v>-1.5830000000000001E-7</v>
      </c>
      <c r="D1065">
        <v>6.7220000000000008E-4</v>
      </c>
      <c r="E1065">
        <v>1649</v>
      </c>
      <c r="F1065">
        <v>1649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30098</v>
      </c>
      <c r="B1066" t="s">
        <v>597</v>
      </c>
      <c r="C1066">
        <v>-8.9130000000000005E-8</v>
      </c>
      <c r="D1066">
        <v>-3.8380000000000002E-5</v>
      </c>
      <c r="E1066">
        <v>7816</v>
      </c>
      <c r="F1066">
        <v>7816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30098</v>
      </c>
      <c r="B1067" t="s">
        <v>598</v>
      </c>
      <c r="C1067">
        <v>-4.1279999999999999E-7</v>
      </c>
      <c r="D1067">
        <v>5.242999999999999E-4</v>
      </c>
      <c r="E1067">
        <v>4878</v>
      </c>
      <c r="F1067">
        <v>4878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30098</v>
      </c>
      <c r="B1068" t="s">
        <v>599</v>
      </c>
      <c r="C1068">
        <v>6.2139999999999999E-7</v>
      </c>
      <c r="D1068">
        <v>-3.8029999999999997E-4</v>
      </c>
      <c r="E1068">
        <v>1990</v>
      </c>
      <c r="F1068">
        <v>1990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30098</v>
      </c>
      <c r="B1069" t="s">
        <v>600</v>
      </c>
      <c r="C1069">
        <v>-2.744E-8</v>
      </c>
      <c r="D1069">
        <v>1.2740000000000001E-4</v>
      </c>
      <c r="E1069">
        <v>4605</v>
      </c>
      <c r="F1069">
        <v>4605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30098</v>
      </c>
      <c r="B1070" t="s">
        <v>601</v>
      </c>
      <c r="C1070">
        <v>-3.1730000000000002E-7</v>
      </c>
      <c r="D1070">
        <v>-1.109E-4</v>
      </c>
      <c r="E1070">
        <v>3105</v>
      </c>
      <c r="F1070">
        <v>3105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30098</v>
      </c>
      <c r="B1071" t="s">
        <v>602</v>
      </c>
      <c r="C1071">
        <v>-9.837E-7</v>
      </c>
      <c r="D1071">
        <v>-5.4069999999999997E-4</v>
      </c>
      <c r="E1071">
        <v>7948</v>
      </c>
      <c r="F1071">
        <v>7948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30098</v>
      </c>
      <c r="B1072" t="s">
        <v>603</v>
      </c>
      <c r="C1072">
        <v>1.431E-7</v>
      </c>
      <c r="D1072">
        <v>3.9229999999999999E-4</v>
      </c>
      <c r="E1072">
        <v>2167</v>
      </c>
      <c r="F1072">
        <v>2167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30098</v>
      </c>
      <c r="B1073" t="s">
        <v>604</v>
      </c>
      <c r="C1073">
        <v>2.695E-8</v>
      </c>
      <c r="D1073">
        <v>8.8129999999999998E-5</v>
      </c>
      <c r="E1073">
        <v>6038</v>
      </c>
      <c r="F1073">
        <v>6038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30098</v>
      </c>
      <c r="B1074" t="s">
        <v>605</v>
      </c>
      <c r="C1074">
        <v>2.6510000000000001E-7</v>
      </c>
      <c r="D1074">
        <v>-1.3899999999999999E-4</v>
      </c>
      <c r="E1074">
        <v>1472</v>
      </c>
      <c r="F1074">
        <v>1472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30098</v>
      </c>
      <c r="B1075" t="s">
        <v>606</v>
      </c>
      <c r="C1075">
        <v>-2.875E-7</v>
      </c>
      <c r="D1075">
        <v>-3.5760000000000002E-4</v>
      </c>
      <c r="E1075">
        <v>6736</v>
      </c>
      <c r="F1075">
        <v>6736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30098</v>
      </c>
      <c r="B1076" t="s">
        <v>607</v>
      </c>
      <c r="C1076">
        <v>2.2200000000000002E-9</v>
      </c>
      <c r="D1076">
        <v>5.1540000000000001E-6</v>
      </c>
      <c r="E1076">
        <v>18.559999999999999</v>
      </c>
      <c r="F1076">
        <v>18.559999999999999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30098</v>
      </c>
      <c r="B1077" t="s">
        <v>608</v>
      </c>
      <c r="C1077">
        <v>3.573E-7</v>
      </c>
      <c r="D1077">
        <v>6.7479999999999996E-6</v>
      </c>
      <c r="E1077">
        <v>3538</v>
      </c>
      <c r="F1077">
        <v>3538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30098</v>
      </c>
      <c r="B1078" t="s">
        <v>609</v>
      </c>
      <c r="C1078">
        <v>-1.2559999999999999E-6</v>
      </c>
      <c r="D1078">
        <v>3.9169999999999998E-4</v>
      </c>
      <c r="E1078">
        <v>4772</v>
      </c>
      <c r="F1078">
        <v>4772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30098</v>
      </c>
      <c r="B1079" t="s">
        <v>610</v>
      </c>
      <c r="C1079">
        <v>5.6619999999999997E-7</v>
      </c>
      <c r="D1079">
        <v>-5.017E-4</v>
      </c>
      <c r="E1079">
        <v>1976</v>
      </c>
      <c r="F1079">
        <v>1976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30098</v>
      </c>
      <c r="B1080" t="s">
        <v>611</v>
      </c>
      <c r="C1080">
        <v>2.953E-7</v>
      </c>
      <c r="D1080">
        <v>1.164E-4</v>
      </c>
      <c r="E1080">
        <v>1809</v>
      </c>
      <c r="F1080">
        <v>1809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30098</v>
      </c>
      <c r="B1081" t="s">
        <v>612</v>
      </c>
      <c r="C1081">
        <v>-2.252E-7</v>
      </c>
      <c r="D1081">
        <v>-1.5310000000000001E-4</v>
      </c>
      <c r="E1081">
        <v>5225</v>
      </c>
      <c r="F1081">
        <v>5225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30098</v>
      </c>
      <c r="B1082" t="s">
        <v>613</v>
      </c>
      <c r="C1082">
        <v>-2.2989999999999999E-7</v>
      </c>
      <c r="D1082">
        <v>-1.016E-4</v>
      </c>
      <c r="E1082">
        <v>8252</v>
      </c>
      <c r="F1082">
        <v>8252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30098</v>
      </c>
      <c r="B1083" t="s">
        <v>614</v>
      </c>
      <c r="C1083">
        <v>-2.1909999999999999E-8</v>
      </c>
      <c r="D1083">
        <v>5.8079999999999993E-6</v>
      </c>
      <c r="E1083">
        <v>406.7</v>
      </c>
      <c r="F1083">
        <v>406.7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30098</v>
      </c>
      <c r="B1084" t="s">
        <v>615</v>
      </c>
      <c r="C1084">
        <v>-6.3090000000000007E-7</v>
      </c>
      <c r="D1084">
        <v>-4.0539999999999988E-4</v>
      </c>
      <c r="E1084">
        <v>6743</v>
      </c>
      <c r="F1084">
        <v>6743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30098</v>
      </c>
      <c r="B1085" t="s">
        <v>616</v>
      </c>
      <c r="C1085">
        <v>5.8070000000000001E-7</v>
      </c>
      <c r="D1085">
        <v>5.1660000000000009E-4</v>
      </c>
      <c r="E1085">
        <v>2385</v>
      </c>
      <c r="F1085">
        <v>2385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30098</v>
      </c>
      <c r="B1086" t="s">
        <v>617</v>
      </c>
      <c r="C1086">
        <v>-1.134E-7</v>
      </c>
      <c r="D1086">
        <v>1.527E-4</v>
      </c>
      <c r="E1086">
        <v>1649</v>
      </c>
      <c r="F1086">
        <v>1649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30098</v>
      </c>
      <c r="B1087" t="s">
        <v>618</v>
      </c>
      <c r="C1087">
        <v>3.1469999999999998E-7</v>
      </c>
      <c r="D1087">
        <v>-1.026E-4</v>
      </c>
      <c r="E1087">
        <v>4935</v>
      </c>
      <c r="F1087">
        <v>4935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30098</v>
      </c>
      <c r="B1088" t="s">
        <v>619</v>
      </c>
      <c r="C1088">
        <v>4.6080000000000013E-8</v>
      </c>
      <c r="D1088">
        <v>6.669E-4</v>
      </c>
      <c r="E1088">
        <v>5750</v>
      </c>
      <c r="F1088">
        <v>5750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30098</v>
      </c>
      <c r="B1089" t="s">
        <v>620</v>
      </c>
      <c r="C1089">
        <v>-1.29E-7</v>
      </c>
      <c r="D1089">
        <v>-2.6499999999999999E-4</v>
      </c>
      <c r="E1089">
        <v>973.3</v>
      </c>
      <c r="F1089">
        <v>973.3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30098</v>
      </c>
      <c r="B1090" t="s">
        <v>621</v>
      </c>
      <c r="C1090">
        <v>-2.1500000000000001E-7</v>
      </c>
      <c r="D1090">
        <v>-7.004E-4</v>
      </c>
      <c r="E1090">
        <v>9556</v>
      </c>
      <c r="F1090">
        <v>9556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30098</v>
      </c>
      <c r="B1091" t="s">
        <v>622</v>
      </c>
      <c r="C1091">
        <v>1.037E-8</v>
      </c>
      <c r="D1091">
        <v>2.6509999999999999E-4</v>
      </c>
      <c r="E1091">
        <v>-2.915</v>
      </c>
      <c r="F1091">
        <v>2.915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30098</v>
      </c>
      <c r="B1092" t="s">
        <v>623</v>
      </c>
      <c r="C1092">
        <v>1.646E-7</v>
      </c>
      <c r="D1092">
        <v>1.5E-3</v>
      </c>
      <c r="E1092">
        <v>2179</v>
      </c>
      <c r="F1092">
        <v>2179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30098</v>
      </c>
      <c r="B1093" t="s">
        <v>624</v>
      </c>
      <c r="C1093">
        <v>1.5099999999999999E-7</v>
      </c>
      <c r="D1093">
        <v>-1.5020000000000001E-3</v>
      </c>
      <c r="E1093">
        <v>7075</v>
      </c>
      <c r="F1093">
        <v>7075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30098</v>
      </c>
      <c r="B1094" t="s">
        <v>625</v>
      </c>
      <c r="C1094">
        <v>6.4949999999999999E-7</v>
      </c>
      <c r="D1094">
        <v>3.5869999999999999E-4</v>
      </c>
      <c r="E1094">
        <v>3186</v>
      </c>
      <c r="F1094">
        <v>3186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30098</v>
      </c>
      <c r="B1095" t="s">
        <v>626</v>
      </c>
      <c r="C1095">
        <v>-4.904E-7</v>
      </c>
      <c r="D1095">
        <v>-3.9530000000000001E-4</v>
      </c>
      <c r="E1095">
        <v>6833</v>
      </c>
      <c r="F1095">
        <v>6833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30098</v>
      </c>
      <c r="B1096" t="s">
        <v>627</v>
      </c>
      <c r="C1096">
        <v>2.4320000000000001E-7</v>
      </c>
      <c r="D1096">
        <v>-6.4620000000000009E-4</v>
      </c>
      <c r="E1096">
        <v>4604</v>
      </c>
      <c r="F1096">
        <v>4604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30098</v>
      </c>
      <c r="B1097" t="s">
        <v>628</v>
      </c>
      <c r="C1097">
        <v>1.4349999999999999E-8</v>
      </c>
      <c r="D1097">
        <v>1.5129999999999999E-4</v>
      </c>
      <c r="E1097">
        <v>1278</v>
      </c>
      <c r="F1097">
        <v>1278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30098</v>
      </c>
      <c r="B1098" t="s">
        <v>629</v>
      </c>
      <c r="C1098">
        <v>2.346E-7</v>
      </c>
      <c r="D1098">
        <v>6.7630000000000001E-4</v>
      </c>
      <c r="E1098">
        <v>4300</v>
      </c>
      <c r="F1098">
        <v>4300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30098</v>
      </c>
      <c r="B1099" t="s">
        <v>630</v>
      </c>
      <c r="C1099">
        <v>3.3510000000000007E-8</v>
      </c>
      <c r="D1099">
        <v>-1.693E-4</v>
      </c>
      <c r="E1099">
        <v>459.3</v>
      </c>
      <c r="F1099">
        <v>459.3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30098</v>
      </c>
      <c r="B1100" t="s">
        <v>631</v>
      </c>
      <c r="C1100">
        <v>1.6640000000000001E-7</v>
      </c>
      <c r="D1100">
        <v>-1.5020000000000001E-3</v>
      </c>
      <c r="E1100">
        <v>7075</v>
      </c>
      <c r="F1100">
        <v>7075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30098</v>
      </c>
      <c r="B1101" t="s">
        <v>632</v>
      </c>
      <c r="C1101">
        <v>4.9400000000000012E-8</v>
      </c>
      <c r="D1101">
        <v>1.5E-3</v>
      </c>
      <c r="E1101">
        <v>2179</v>
      </c>
      <c r="F1101">
        <v>2179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30098</v>
      </c>
      <c r="B1102" t="s">
        <v>633</v>
      </c>
      <c r="C1102">
        <v>-5.2119999999999998E-7</v>
      </c>
      <c r="D1102">
        <v>-3.8850000000000002E-5</v>
      </c>
      <c r="E1102">
        <v>7973</v>
      </c>
      <c r="F1102">
        <v>7973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30098</v>
      </c>
      <c r="B1103" t="s">
        <v>634</v>
      </c>
      <c r="C1103">
        <v>1.8020000000000001E-7</v>
      </c>
      <c r="D1103">
        <v>-1.214E-4</v>
      </c>
      <c r="E1103">
        <v>3807</v>
      </c>
      <c r="F1103">
        <v>3807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30098</v>
      </c>
      <c r="B1104" t="s">
        <v>635</v>
      </c>
      <c r="C1104">
        <v>4.3880000000000002E-9</v>
      </c>
      <c r="D1104">
        <v>-1.2639999999999999E-5</v>
      </c>
      <c r="E1104">
        <v>784.3</v>
      </c>
      <c r="F1104">
        <v>784.3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30098</v>
      </c>
      <c r="B1105" t="s">
        <v>636</v>
      </c>
      <c r="C1105">
        <v>-3.0349999999999998E-7</v>
      </c>
      <c r="D1105">
        <v>-6.286000000000001E-4</v>
      </c>
      <c r="E1105">
        <v>8200</v>
      </c>
      <c r="F1105">
        <v>8200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30098</v>
      </c>
      <c r="B1106" t="s">
        <v>637</v>
      </c>
      <c r="C1106">
        <v>3.4060000000000002E-7</v>
      </c>
      <c r="D1106">
        <v>-1.25E-4</v>
      </c>
      <c r="E1106">
        <v>1469</v>
      </c>
      <c r="F1106">
        <v>1469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30098</v>
      </c>
      <c r="B1107" t="s">
        <v>638</v>
      </c>
      <c r="C1107">
        <v>1.222E-7</v>
      </c>
      <c r="D1107">
        <v>-5.597E-4</v>
      </c>
      <c r="E1107">
        <v>8551</v>
      </c>
      <c r="F1107">
        <v>8551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30098</v>
      </c>
      <c r="B1108" t="s">
        <v>639</v>
      </c>
      <c r="C1108">
        <v>4.594E-7</v>
      </c>
      <c r="D1108">
        <v>-3.4279999999999998E-4</v>
      </c>
      <c r="E1108">
        <v>1445</v>
      </c>
      <c r="F1108">
        <v>1445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30098</v>
      </c>
      <c r="B1109" t="s">
        <v>640</v>
      </c>
      <c r="C1109">
        <v>-3.7109999999999998E-7</v>
      </c>
      <c r="D1109">
        <v>-5.4390000000000005E-4</v>
      </c>
      <c r="E1109">
        <v>7970</v>
      </c>
      <c r="F1109">
        <v>7970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30098</v>
      </c>
      <c r="B1110" t="s">
        <v>641</v>
      </c>
      <c r="C1110">
        <v>5.1399999999999997E-7</v>
      </c>
      <c r="D1110">
        <v>4.058E-4</v>
      </c>
      <c r="E1110">
        <v>3142</v>
      </c>
      <c r="F1110">
        <v>3142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30098</v>
      </c>
      <c r="B1111" t="s">
        <v>642</v>
      </c>
      <c r="C1111">
        <v>-2.2539999999999999E-7</v>
      </c>
      <c r="D1111">
        <v>-6.445E-4</v>
      </c>
      <c r="E1111">
        <v>8937</v>
      </c>
      <c r="F1111">
        <v>8937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30098</v>
      </c>
      <c r="B1112" t="s">
        <v>643</v>
      </c>
      <c r="C1112">
        <v>3.9650000000000001E-8</v>
      </c>
      <c r="D1112">
        <v>-6.4549999999999997E-5</v>
      </c>
      <c r="E1112">
        <v>111.1</v>
      </c>
      <c r="F1112">
        <v>111.1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30098</v>
      </c>
      <c r="B1113" t="s">
        <v>644</v>
      </c>
      <c r="C1113">
        <v>-1.0070000000000001E-6</v>
      </c>
      <c r="D1113">
        <v>-4.9030000000000005E-4</v>
      </c>
      <c r="E1113">
        <v>8756</v>
      </c>
      <c r="F1113">
        <v>8756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30098</v>
      </c>
      <c r="B1114" t="s">
        <v>645</v>
      </c>
      <c r="C1114">
        <v>1.287E-8</v>
      </c>
      <c r="D1114">
        <v>4.8729999999999998E-7</v>
      </c>
      <c r="E1114">
        <v>650.79999999999995</v>
      </c>
      <c r="F1114">
        <v>650.79999999999995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30098</v>
      </c>
      <c r="B1115" t="s">
        <v>646</v>
      </c>
      <c r="C1115">
        <v>-1.7210000000000001E-7</v>
      </c>
      <c r="D1115">
        <v>-1.526E-4</v>
      </c>
      <c r="E1115">
        <v>8432</v>
      </c>
      <c r="F1115">
        <v>8432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30098</v>
      </c>
      <c r="B1116" t="s">
        <v>647</v>
      </c>
      <c r="C1116">
        <v>2.4529999999999999E-8</v>
      </c>
      <c r="D1116">
        <v>-5.44E-4</v>
      </c>
      <c r="E1116">
        <v>1165</v>
      </c>
      <c r="F1116">
        <v>1165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30098</v>
      </c>
      <c r="B1117" t="s">
        <v>648</v>
      </c>
      <c r="C1117">
        <v>1.4429999999999999E-7</v>
      </c>
      <c r="D1117">
        <v>-7.4960000000000001E-4</v>
      </c>
      <c r="E1117">
        <v>3680</v>
      </c>
      <c r="F1117">
        <v>3680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30098</v>
      </c>
      <c r="B1118" t="s">
        <v>649</v>
      </c>
      <c r="C1118">
        <v>3.2189999999999999E-7</v>
      </c>
      <c r="D1118">
        <v>6.5899999999999997E-4</v>
      </c>
      <c r="E1118">
        <v>5016</v>
      </c>
      <c r="F1118">
        <v>5016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30098</v>
      </c>
      <c r="B1119" t="s">
        <v>650</v>
      </c>
      <c r="C1119">
        <v>-3.515E-8</v>
      </c>
      <c r="D1119">
        <v>-7.5929999999999997E-4</v>
      </c>
      <c r="E1119">
        <v>2289</v>
      </c>
      <c r="F1119">
        <v>2289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30098</v>
      </c>
      <c r="B1120" t="s">
        <v>651</v>
      </c>
      <c r="C1120">
        <v>-1.6210000000000001E-8</v>
      </c>
      <c r="D1120">
        <v>5.2249999999999996E-4</v>
      </c>
      <c r="E1120">
        <v>6037</v>
      </c>
      <c r="F1120">
        <v>6037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30098</v>
      </c>
      <c r="B1121" t="s">
        <v>652</v>
      </c>
      <c r="C1121">
        <v>3.255E-7</v>
      </c>
      <c r="D1121">
        <v>-8.6429999999999992E-4</v>
      </c>
      <c r="E1121">
        <v>1796</v>
      </c>
      <c r="F1121">
        <v>1796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30098</v>
      </c>
      <c r="B1122" t="s">
        <v>653</v>
      </c>
      <c r="C1122">
        <v>2.9649999999999999E-7</v>
      </c>
      <c r="D1122">
        <v>5.174E-4</v>
      </c>
      <c r="E1122">
        <v>6652</v>
      </c>
      <c r="F1122">
        <v>6652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30098</v>
      </c>
      <c r="B1123" t="s">
        <v>654</v>
      </c>
      <c r="C1123">
        <v>2.1290000000000001E-8</v>
      </c>
      <c r="D1123">
        <v>7.693E-4</v>
      </c>
      <c r="E1123">
        <v>2630</v>
      </c>
      <c r="F1123">
        <v>2630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30098</v>
      </c>
      <c r="B1124" t="s">
        <v>655</v>
      </c>
      <c r="C1124">
        <v>4.4649999999999999E-8</v>
      </c>
      <c r="D1124">
        <v>-6.7989999999999999E-4</v>
      </c>
      <c r="E1124">
        <v>5053</v>
      </c>
      <c r="F1124">
        <v>5053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30098</v>
      </c>
      <c r="B1125" t="s">
        <v>656</v>
      </c>
      <c r="C1125">
        <v>-1.5169999999999999E-7</v>
      </c>
      <c r="D1125">
        <v>7.8310000000000001E-4</v>
      </c>
      <c r="E1125">
        <v>2070</v>
      </c>
      <c r="F1125">
        <v>2070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30098</v>
      </c>
      <c r="B1126" t="s">
        <v>657</v>
      </c>
      <c r="C1126">
        <v>-7.9879999999999998E-8</v>
      </c>
      <c r="D1126">
        <v>-5.4110000000000009E-4</v>
      </c>
      <c r="E1126">
        <v>4943</v>
      </c>
      <c r="F1126">
        <v>4943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30098</v>
      </c>
      <c r="B1127" t="s">
        <v>658</v>
      </c>
      <c r="C1127">
        <v>-2.8430000000000002E-7</v>
      </c>
      <c r="D1127">
        <v>8.8619999999999997E-4</v>
      </c>
      <c r="E1127">
        <v>1408</v>
      </c>
      <c r="F1127">
        <v>1408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30098</v>
      </c>
      <c r="B1128" t="s">
        <v>659</v>
      </c>
      <c r="C1128">
        <v>2.9340000000000002E-7</v>
      </c>
      <c r="D1128">
        <v>-5.2729999999999997E-4</v>
      </c>
      <c r="E1128">
        <v>5002</v>
      </c>
      <c r="F1128">
        <v>5002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30098</v>
      </c>
      <c r="B1129" t="s">
        <v>660</v>
      </c>
      <c r="C1129">
        <v>3.8109999999999999E-7</v>
      </c>
      <c r="D1129">
        <v>4.0680000000000008E-4</v>
      </c>
      <c r="E1129">
        <v>3940</v>
      </c>
      <c r="F1129">
        <v>3940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30098</v>
      </c>
      <c r="B1130" t="s">
        <v>661</v>
      </c>
      <c r="C1130">
        <v>1.226E-7</v>
      </c>
      <c r="D1130">
        <v>1.0689999999999999E-5</v>
      </c>
      <c r="E1130">
        <v>4283</v>
      </c>
      <c r="F1130">
        <v>4283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30098</v>
      </c>
      <c r="B1131" t="s">
        <v>662</v>
      </c>
      <c r="C1131">
        <v>3.2309999999999997E-7</v>
      </c>
      <c r="D1131">
        <v>3.9730000000000001E-4</v>
      </c>
      <c r="E1131">
        <v>1529</v>
      </c>
      <c r="F1131">
        <v>1529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30098</v>
      </c>
      <c r="B1132" t="s">
        <v>663</v>
      </c>
      <c r="C1132">
        <v>3.361E-7</v>
      </c>
      <c r="D1132">
        <v>2.866E-5</v>
      </c>
      <c r="E1132">
        <v>6517</v>
      </c>
      <c r="F1132">
        <v>6517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30098</v>
      </c>
      <c r="B1133" t="s">
        <v>664</v>
      </c>
      <c r="C1133">
        <v>-9.6599999999999994E-7</v>
      </c>
      <c r="D1133">
        <v>5.028E-6</v>
      </c>
      <c r="E1133">
        <v>6130</v>
      </c>
      <c r="F1133">
        <v>6130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30098</v>
      </c>
      <c r="B1134" t="s">
        <v>665</v>
      </c>
      <c r="C1134">
        <v>8.1939999999999994E-7</v>
      </c>
      <c r="D1134">
        <v>-2.6829999999999999E-5</v>
      </c>
      <c r="E1134">
        <v>2943</v>
      </c>
      <c r="F1134">
        <v>2943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30098</v>
      </c>
      <c r="B1135" t="s">
        <v>666</v>
      </c>
      <c r="C1135">
        <v>-1.401E-6</v>
      </c>
      <c r="D1135">
        <v>7.8040000000000005E-5</v>
      </c>
      <c r="E1135">
        <v>5869</v>
      </c>
      <c r="F1135">
        <v>5869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30098</v>
      </c>
      <c r="B1136" t="s">
        <v>667</v>
      </c>
      <c r="C1136">
        <v>9.0989999999999996E-7</v>
      </c>
      <c r="D1136">
        <v>-3.2909999999999998E-4</v>
      </c>
      <c r="E1136">
        <v>1893</v>
      </c>
      <c r="F1136">
        <v>1893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30098</v>
      </c>
      <c r="B1137" t="s">
        <v>668</v>
      </c>
      <c r="C1137">
        <v>-5.4509999999999998E-7</v>
      </c>
      <c r="D1137">
        <v>-6.8360000000000003E-4</v>
      </c>
      <c r="E1137">
        <v>7272</v>
      </c>
      <c r="F1137">
        <v>7272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30098</v>
      </c>
      <c r="B1138" t="s">
        <v>669</v>
      </c>
      <c r="C1138">
        <v>-1.5830000000000001E-7</v>
      </c>
      <c r="D1138">
        <v>6.7220000000000008E-4</v>
      </c>
      <c r="E1138">
        <v>1649</v>
      </c>
      <c r="F1138">
        <v>1649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30098</v>
      </c>
      <c r="B1139" t="s">
        <v>670</v>
      </c>
      <c r="C1139">
        <v>-8.9130000000000005E-8</v>
      </c>
      <c r="D1139">
        <v>-3.8380000000000002E-5</v>
      </c>
      <c r="E1139">
        <v>7816</v>
      </c>
      <c r="F1139">
        <v>7816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30098</v>
      </c>
      <c r="B1140" t="s">
        <v>671</v>
      </c>
      <c r="C1140">
        <v>-4.1279999999999999E-7</v>
      </c>
      <c r="D1140">
        <v>5.242999999999999E-4</v>
      </c>
      <c r="E1140">
        <v>4878</v>
      </c>
      <c r="F1140">
        <v>4878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30098</v>
      </c>
      <c r="B1141" t="s">
        <v>672</v>
      </c>
      <c r="C1141">
        <v>6.2139999999999999E-7</v>
      </c>
      <c r="D1141">
        <v>-3.8029999999999997E-4</v>
      </c>
      <c r="E1141">
        <v>1990</v>
      </c>
      <c r="F1141">
        <v>1990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30098</v>
      </c>
      <c r="B1142" t="s">
        <v>673</v>
      </c>
      <c r="C1142">
        <v>-2.744E-8</v>
      </c>
      <c r="D1142">
        <v>1.2740000000000001E-4</v>
      </c>
      <c r="E1142">
        <v>4605</v>
      </c>
      <c r="F1142">
        <v>4605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30098</v>
      </c>
      <c r="B1143" t="s">
        <v>674</v>
      </c>
      <c r="C1143">
        <v>-3.1730000000000002E-7</v>
      </c>
      <c r="D1143">
        <v>-1.109E-4</v>
      </c>
      <c r="E1143">
        <v>3105</v>
      </c>
      <c r="F1143">
        <v>3105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30098</v>
      </c>
      <c r="B1144" t="s">
        <v>675</v>
      </c>
      <c r="C1144">
        <v>-9.837E-7</v>
      </c>
      <c r="D1144">
        <v>-5.4069999999999997E-4</v>
      </c>
      <c r="E1144">
        <v>7948</v>
      </c>
      <c r="F1144">
        <v>7948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30098</v>
      </c>
      <c r="B1145" t="s">
        <v>676</v>
      </c>
      <c r="C1145">
        <v>1.431E-7</v>
      </c>
      <c r="D1145">
        <v>3.9229999999999999E-4</v>
      </c>
      <c r="E1145">
        <v>2167</v>
      </c>
      <c r="F1145">
        <v>2167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30098</v>
      </c>
      <c r="B1146" t="s">
        <v>677</v>
      </c>
      <c r="C1146">
        <v>2.695E-8</v>
      </c>
      <c r="D1146">
        <v>8.8129999999999998E-5</v>
      </c>
      <c r="E1146">
        <v>6038</v>
      </c>
      <c r="F1146">
        <v>6038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30098</v>
      </c>
      <c r="B1147" t="s">
        <v>678</v>
      </c>
      <c r="C1147">
        <v>2.6510000000000001E-7</v>
      </c>
      <c r="D1147">
        <v>-1.3899999999999999E-4</v>
      </c>
      <c r="E1147">
        <v>1472</v>
      </c>
      <c r="F1147">
        <v>1472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30098</v>
      </c>
      <c r="B1148" t="s">
        <v>679</v>
      </c>
      <c r="C1148">
        <v>-2.875E-7</v>
      </c>
      <c r="D1148">
        <v>-3.5760000000000002E-4</v>
      </c>
      <c r="E1148">
        <v>6736</v>
      </c>
      <c r="F1148">
        <v>6736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30098</v>
      </c>
      <c r="B1149" t="s">
        <v>680</v>
      </c>
      <c r="C1149">
        <v>2.2200000000000002E-9</v>
      </c>
      <c r="D1149">
        <v>5.1540000000000001E-6</v>
      </c>
      <c r="E1149">
        <v>18.559999999999999</v>
      </c>
      <c r="F1149">
        <v>18.559999999999999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30098</v>
      </c>
      <c r="B1150" t="s">
        <v>681</v>
      </c>
      <c r="C1150">
        <v>3.573E-7</v>
      </c>
      <c r="D1150">
        <v>6.7479999999999996E-6</v>
      </c>
      <c r="E1150">
        <v>3538</v>
      </c>
      <c r="F1150">
        <v>3538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30098</v>
      </c>
      <c r="B1151" t="s">
        <v>682</v>
      </c>
      <c r="C1151">
        <v>-1.2559999999999999E-6</v>
      </c>
      <c r="D1151">
        <v>3.9169999999999998E-4</v>
      </c>
      <c r="E1151">
        <v>4772</v>
      </c>
      <c r="F1151">
        <v>4772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30098</v>
      </c>
      <c r="B1152" t="s">
        <v>683</v>
      </c>
      <c r="C1152">
        <v>5.6619999999999997E-7</v>
      </c>
      <c r="D1152">
        <v>-5.017E-4</v>
      </c>
      <c r="E1152">
        <v>1976</v>
      </c>
      <c r="F1152">
        <v>1976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30098</v>
      </c>
      <c r="B1153" t="s">
        <v>684</v>
      </c>
      <c r="C1153">
        <v>2.953E-7</v>
      </c>
      <c r="D1153">
        <v>1.164E-4</v>
      </c>
      <c r="E1153">
        <v>1809</v>
      </c>
      <c r="F1153">
        <v>1809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30098</v>
      </c>
      <c r="B1154" t="s">
        <v>685</v>
      </c>
      <c r="C1154">
        <v>-2.252E-7</v>
      </c>
      <c r="D1154">
        <v>-1.5310000000000001E-4</v>
      </c>
      <c r="E1154">
        <v>5225</v>
      </c>
      <c r="F1154">
        <v>5225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30098</v>
      </c>
      <c r="B1155" t="s">
        <v>686</v>
      </c>
      <c r="C1155">
        <v>-2.2989999999999999E-7</v>
      </c>
      <c r="D1155">
        <v>-1.016E-4</v>
      </c>
      <c r="E1155">
        <v>8252</v>
      </c>
      <c r="F1155">
        <v>8252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30098</v>
      </c>
      <c r="B1156" t="s">
        <v>687</v>
      </c>
      <c r="C1156">
        <v>-2.1909999999999999E-8</v>
      </c>
      <c r="D1156">
        <v>5.8079999999999993E-6</v>
      </c>
      <c r="E1156">
        <v>406.7</v>
      </c>
      <c r="F1156">
        <v>406.7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30098</v>
      </c>
      <c r="B1157" t="s">
        <v>688</v>
      </c>
      <c r="C1157">
        <v>-6.3090000000000007E-7</v>
      </c>
      <c r="D1157">
        <v>-4.0539999999999988E-4</v>
      </c>
      <c r="E1157">
        <v>6743</v>
      </c>
      <c r="F1157">
        <v>6743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30098</v>
      </c>
      <c r="B1158" t="s">
        <v>689</v>
      </c>
      <c r="C1158">
        <v>5.8070000000000001E-7</v>
      </c>
      <c r="D1158">
        <v>5.1660000000000009E-4</v>
      </c>
      <c r="E1158">
        <v>2385</v>
      </c>
      <c r="F1158">
        <v>2385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30098</v>
      </c>
      <c r="B1159" t="s">
        <v>690</v>
      </c>
      <c r="C1159">
        <v>-1.134E-7</v>
      </c>
      <c r="D1159">
        <v>1.527E-4</v>
      </c>
      <c r="E1159">
        <v>1649</v>
      </c>
      <c r="F1159">
        <v>1649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30098</v>
      </c>
      <c r="B1160" t="s">
        <v>691</v>
      </c>
      <c r="C1160">
        <v>3.1469999999999998E-7</v>
      </c>
      <c r="D1160">
        <v>-1.026E-4</v>
      </c>
      <c r="E1160">
        <v>4935</v>
      </c>
      <c r="F1160">
        <v>4935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30098</v>
      </c>
      <c r="B1161" t="s">
        <v>692</v>
      </c>
      <c r="C1161">
        <v>4.6080000000000013E-8</v>
      </c>
      <c r="D1161">
        <v>6.669E-4</v>
      </c>
      <c r="E1161">
        <v>5750</v>
      </c>
      <c r="F1161">
        <v>5750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30098</v>
      </c>
      <c r="B1162" t="s">
        <v>693</v>
      </c>
      <c r="C1162">
        <v>-1.29E-7</v>
      </c>
      <c r="D1162">
        <v>-2.6499999999999999E-4</v>
      </c>
      <c r="E1162">
        <v>973.3</v>
      </c>
      <c r="F1162">
        <v>973.3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30098</v>
      </c>
      <c r="B1163" t="s">
        <v>694</v>
      </c>
      <c r="C1163">
        <v>-2.1500000000000001E-7</v>
      </c>
      <c r="D1163">
        <v>-7.004E-4</v>
      </c>
      <c r="E1163">
        <v>9556</v>
      </c>
      <c r="F1163">
        <v>9556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30098</v>
      </c>
      <c r="B1164" t="s">
        <v>695</v>
      </c>
      <c r="C1164">
        <v>1.037E-8</v>
      </c>
      <c r="D1164">
        <v>2.6509999999999999E-4</v>
      </c>
      <c r="E1164">
        <v>-2.915</v>
      </c>
      <c r="F1164">
        <v>2.915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30098</v>
      </c>
      <c r="B1165" t="s">
        <v>696</v>
      </c>
      <c r="C1165">
        <v>1.646E-7</v>
      </c>
      <c r="D1165">
        <v>1.5E-3</v>
      </c>
      <c r="E1165">
        <v>2179</v>
      </c>
      <c r="F1165">
        <v>2179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30098</v>
      </c>
      <c r="B1166" t="s">
        <v>697</v>
      </c>
      <c r="C1166">
        <v>1.5099999999999999E-7</v>
      </c>
      <c r="D1166">
        <v>-1.5020000000000001E-3</v>
      </c>
      <c r="E1166">
        <v>7075</v>
      </c>
      <c r="F1166">
        <v>7075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30098</v>
      </c>
      <c r="B1167" t="s">
        <v>698</v>
      </c>
      <c r="C1167">
        <v>6.4949999999999999E-7</v>
      </c>
      <c r="D1167">
        <v>3.5869999999999999E-4</v>
      </c>
      <c r="E1167">
        <v>3186</v>
      </c>
      <c r="F1167">
        <v>3186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30098</v>
      </c>
      <c r="B1168" t="s">
        <v>699</v>
      </c>
      <c r="C1168">
        <v>-4.904E-7</v>
      </c>
      <c r="D1168">
        <v>-3.9530000000000001E-4</v>
      </c>
      <c r="E1168">
        <v>6833</v>
      </c>
      <c r="F1168">
        <v>6833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30098</v>
      </c>
      <c r="B1169" t="s">
        <v>700</v>
      </c>
      <c r="C1169">
        <v>2.4320000000000001E-7</v>
      </c>
      <c r="D1169">
        <v>-6.4620000000000009E-4</v>
      </c>
      <c r="E1169">
        <v>4604</v>
      </c>
      <c r="F1169">
        <v>4604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30098</v>
      </c>
      <c r="B1170" t="s">
        <v>701</v>
      </c>
      <c r="C1170">
        <v>1.4349999999999999E-8</v>
      </c>
      <c r="D1170">
        <v>1.5129999999999999E-4</v>
      </c>
      <c r="E1170">
        <v>1278</v>
      </c>
      <c r="F1170">
        <v>1278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30098</v>
      </c>
      <c r="B1171" t="s">
        <v>702</v>
      </c>
      <c r="C1171">
        <v>2.346E-7</v>
      </c>
      <c r="D1171">
        <v>6.7630000000000001E-4</v>
      </c>
      <c r="E1171">
        <v>4300</v>
      </c>
      <c r="F1171">
        <v>4300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30098</v>
      </c>
      <c r="B1172" t="s">
        <v>703</v>
      </c>
      <c r="C1172">
        <v>3.3510000000000007E-8</v>
      </c>
      <c r="D1172">
        <v>-1.693E-4</v>
      </c>
      <c r="E1172">
        <v>459.3</v>
      </c>
      <c r="F1172">
        <v>459.3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30098</v>
      </c>
      <c r="B1173" t="s">
        <v>704</v>
      </c>
      <c r="C1173">
        <v>1.6640000000000001E-7</v>
      </c>
      <c r="D1173">
        <v>-1.5020000000000001E-3</v>
      </c>
      <c r="E1173">
        <v>7075</v>
      </c>
      <c r="F1173">
        <v>7075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30098</v>
      </c>
      <c r="B1174" t="s">
        <v>705</v>
      </c>
      <c r="C1174">
        <v>4.9400000000000012E-8</v>
      </c>
      <c r="D1174">
        <v>1.5E-3</v>
      </c>
      <c r="E1174">
        <v>2179</v>
      </c>
      <c r="F1174">
        <v>2179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30098</v>
      </c>
      <c r="B1175" t="s">
        <v>706</v>
      </c>
      <c r="C1175">
        <v>-5.2119999999999998E-7</v>
      </c>
      <c r="D1175">
        <v>-3.8850000000000002E-5</v>
      </c>
      <c r="E1175">
        <v>7973</v>
      </c>
      <c r="F1175">
        <v>7973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30098</v>
      </c>
      <c r="B1176" t="s">
        <v>707</v>
      </c>
      <c r="C1176">
        <v>1.8020000000000001E-7</v>
      </c>
      <c r="D1176">
        <v>-1.214E-4</v>
      </c>
      <c r="E1176">
        <v>3807</v>
      </c>
      <c r="F1176">
        <v>3807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30098</v>
      </c>
      <c r="B1177" t="s">
        <v>708</v>
      </c>
      <c r="C1177">
        <v>4.3880000000000002E-9</v>
      </c>
      <c r="D1177">
        <v>-1.2639999999999999E-5</v>
      </c>
      <c r="E1177">
        <v>784.3</v>
      </c>
      <c r="F1177">
        <v>784.3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31307</v>
      </c>
      <c r="B1178" t="s">
        <v>563</v>
      </c>
      <c r="C1178">
        <v>0</v>
      </c>
      <c r="D1178">
        <v>0</v>
      </c>
      <c r="E1178">
        <v>1581</v>
      </c>
      <c r="F1178">
        <v>1581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31307</v>
      </c>
      <c r="B1179" t="s">
        <v>564</v>
      </c>
      <c r="C1179">
        <v>0</v>
      </c>
      <c r="D1179">
        <v>0</v>
      </c>
      <c r="E1179">
        <v>6503</v>
      </c>
      <c r="F1179">
        <v>6503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31307</v>
      </c>
      <c r="B1180" t="s">
        <v>565</v>
      </c>
      <c r="C1180">
        <v>0</v>
      </c>
      <c r="D1180">
        <v>0</v>
      </c>
      <c r="E1180">
        <v>1679</v>
      </c>
      <c r="F1180">
        <v>1679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31307</v>
      </c>
      <c r="B1181" t="s">
        <v>566</v>
      </c>
      <c r="C1181">
        <v>0</v>
      </c>
      <c r="D1181">
        <v>0</v>
      </c>
      <c r="E1181">
        <v>7179</v>
      </c>
      <c r="F1181">
        <v>7179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31307</v>
      </c>
      <c r="B1182" t="s">
        <v>567</v>
      </c>
      <c r="C1182">
        <v>0</v>
      </c>
      <c r="D1182">
        <v>0</v>
      </c>
      <c r="E1182">
        <v>1879</v>
      </c>
      <c r="F1182">
        <v>1879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31307</v>
      </c>
      <c r="B1183" t="s">
        <v>568</v>
      </c>
      <c r="C1183">
        <v>0</v>
      </c>
      <c r="D1183">
        <v>0</v>
      </c>
      <c r="E1183">
        <v>4883</v>
      </c>
      <c r="F1183">
        <v>4883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31307</v>
      </c>
      <c r="B1184" t="s">
        <v>569</v>
      </c>
      <c r="C1184">
        <v>0</v>
      </c>
      <c r="D1184">
        <v>0</v>
      </c>
      <c r="E1184">
        <v>4581</v>
      </c>
      <c r="F1184">
        <v>4581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31307</v>
      </c>
      <c r="B1185" t="s">
        <v>570</v>
      </c>
      <c r="C1185">
        <v>0</v>
      </c>
      <c r="D1185">
        <v>0</v>
      </c>
      <c r="E1185">
        <v>2265</v>
      </c>
      <c r="F1185">
        <v>2265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31307</v>
      </c>
      <c r="B1186" t="s">
        <v>571</v>
      </c>
      <c r="C1186">
        <v>0</v>
      </c>
      <c r="D1186">
        <v>0</v>
      </c>
      <c r="E1186">
        <v>4372</v>
      </c>
      <c r="F1186">
        <v>4372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31307</v>
      </c>
      <c r="B1187" t="s">
        <v>572</v>
      </c>
      <c r="C1187">
        <v>0</v>
      </c>
      <c r="D1187">
        <v>0</v>
      </c>
      <c r="E1187">
        <v>775.7</v>
      </c>
      <c r="F1187">
        <v>775.7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31307</v>
      </c>
      <c r="B1188" t="s">
        <v>573</v>
      </c>
      <c r="C1188">
        <v>0</v>
      </c>
      <c r="D1188">
        <v>0</v>
      </c>
      <c r="E1188">
        <v>3340</v>
      </c>
      <c r="F1188">
        <v>3340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31307</v>
      </c>
      <c r="B1189" t="s">
        <v>574</v>
      </c>
      <c r="C1189">
        <v>0</v>
      </c>
      <c r="D1189">
        <v>0</v>
      </c>
      <c r="E1189">
        <v>4904</v>
      </c>
      <c r="F1189">
        <v>4904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31307</v>
      </c>
      <c r="B1190" t="s">
        <v>575</v>
      </c>
      <c r="C1190">
        <v>0</v>
      </c>
      <c r="D1190">
        <v>0</v>
      </c>
      <c r="E1190">
        <v>7331</v>
      </c>
      <c r="F1190">
        <v>7331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31307</v>
      </c>
      <c r="B1191" t="s">
        <v>576</v>
      </c>
      <c r="C1191">
        <v>0</v>
      </c>
      <c r="D1191">
        <v>0</v>
      </c>
      <c r="E1191">
        <v>1412</v>
      </c>
      <c r="F1191">
        <v>1412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31307</v>
      </c>
      <c r="B1192" t="s">
        <v>577</v>
      </c>
      <c r="C1192">
        <v>0</v>
      </c>
      <c r="D1192">
        <v>0</v>
      </c>
      <c r="E1192">
        <v>7245</v>
      </c>
      <c r="F1192">
        <v>7245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31307</v>
      </c>
      <c r="B1193" t="s">
        <v>578</v>
      </c>
      <c r="C1193">
        <v>0</v>
      </c>
      <c r="D1193">
        <v>0</v>
      </c>
      <c r="E1193">
        <v>1963</v>
      </c>
      <c r="F1193">
        <v>1963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31307</v>
      </c>
      <c r="B1194" t="s">
        <v>579</v>
      </c>
      <c r="C1194">
        <v>0</v>
      </c>
      <c r="D1194">
        <v>0</v>
      </c>
      <c r="E1194">
        <v>6684</v>
      </c>
      <c r="F1194">
        <v>6684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31307</v>
      </c>
      <c r="B1195" t="s">
        <v>580</v>
      </c>
      <c r="C1195">
        <v>0</v>
      </c>
      <c r="D1195">
        <v>0</v>
      </c>
      <c r="E1195">
        <v>2366</v>
      </c>
      <c r="F1195">
        <v>2366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31307</v>
      </c>
      <c r="B1196" t="s">
        <v>581</v>
      </c>
      <c r="C1196">
        <v>0</v>
      </c>
      <c r="D1196">
        <v>0</v>
      </c>
      <c r="E1196">
        <v>4972</v>
      </c>
      <c r="F1196">
        <v>4972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31307</v>
      </c>
      <c r="B1197" t="s">
        <v>582</v>
      </c>
      <c r="C1197">
        <v>0</v>
      </c>
      <c r="D1197">
        <v>0</v>
      </c>
      <c r="E1197">
        <v>3728</v>
      </c>
      <c r="F1197">
        <v>3728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31307</v>
      </c>
      <c r="B1198" t="s">
        <v>583</v>
      </c>
      <c r="C1198">
        <v>0</v>
      </c>
      <c r="D1198">
        <v>0</v>
      </c>
      <c r="E1198">
        <v>3801</v>
      </c>
      <c r="F1198">
        <v>3801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31307</v>
      </c>
      <c r="B1199" t="s">
        <v>584</v>
      </c>
      <c r="C1199">
        <v>0</v>
      </c>
      <c r="D1199">
        <v>0</v>
      </c>
      <c r="E1199">
        <v>4871</v>
      </c>
      <c r="F1199">
        <v>4871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31307</v>
      </c>
      <c r="B1200" t="s">
        <v>585</v>
      </c>
      <c r="C1200">
        <v>0</v>
      </c>
      <c r="D1200">
        <v>0</v>
      </c>
      <c r="E1200">
        <v>2657</v>
      </c>
      <c r="F1200">
        <v>2657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31307</v>
      </c>
      <c r="B1201" t="s">
        <v>586</v>
      </c>
      <c r="C1201">
        <v>0</v>
      </c>
      <c r="D1201">
        <v>0</v>
      </c>
      <c r="E1201">
        <v>5739</v>
      </c>
      <c r="F1201">
        <v>5739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31307</v>
      </c>
      <c r="B1202" t="s">
        <v>587</v>
      </c>
      <c r="C1202">
        <v>0</v>
      </c>
      <c r="D1202">
        <v>0</v>
      </c>
      <c r="E1202">
        <v>1403</v>
      </c>
      <c r="F1202">
        <v>1403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31307</v>
      </c>
      <c r="B1203" t="s">
        <v>588</v>
      </c>
      <c r="C1203">
        <v>0</v>
      </c>
      <c r="D1203">
        <v>0</v>
      </c>
      <c r="E1203">
        <v>6509</v>
      </c>
      <c r="F1203">
        <v>6509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31307</v>
      </c>
      <c r="B1204" t="s">
        <v>589</v>
      </c>
      <c r="C1204">
        <v>0</v>
      </c>
      <c r="D1204">
        <v>0</v>
      </c>
      <c r="E1204">
        <v>3939</v>
      </c>
      <c r="F1204">
        <v>3939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31307</v>
      </c>
      <c r="B1205" t="s">
        <v>590</v>
      </c>
      <c r="C1205">
        <v>0</v>
      </c>
      <c r="D1205">
        <v>0</v>
      </c>
      <c r="E1205">
        <v>4166</v>
      </c>
      <c r="F1205">
        <v>4166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31307</v>
      </c>
      <c r="B1206" t="s">
        <v>591</v>
      </c>
      <c r="C1206">
        <v>0</v>
      </c>
      <c r="D1206">
        <v>0</v>
      </c>
      <c r="E1206">
        <v>1797</v>
      </c>
      <c r="F1206">
        <v>1797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31307</v>
      </c>
      <c r="B1207" t="s">
        <v>592</v>
      </c>
      <c r="C1207">
        <v>0</v>
      </c>
      <c r="D1207">
        <v>0</v>
      </c>
      <c r="E1207">
        <v>6156</v>
      </c>
      <c r="F1207">
        <v>6156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31307</v>
      </c>
      <c r="B1208" t="s">
        <v>593</v>
      </c>
      <c r="C1208">
        <v>0</v>
      </c>
      <c r="D1208">
        <v>0</v>
      </c>
      <c r="E1208">
        <v>2585</v>
      </c>
      <c r="F1208">
        <v>2585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31307</v>
      </c>
      <c r="B1209" t="s">
        <v>594</v>
      </c>
      <c r="C1209">
        <v>0</v>
      </c>
      <c r="D1209">
        <v>0</v>
      </c>
      <c r="E1209">
        <v>7066</v>
      </c>
      <c r="F1209">
        <v>7066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31307</v>
      </c>
      <c r="B1210" t="s">
        <v>595</v>
      </c>
      <c r="C1210">
        <v>0</v>
      </c>
      <c r="D1210">
        <v>0</v>
      </c>
      <c r="E1210">
        <v>1501</v>
      </c>
      <c r="F1210">
        <v>1501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31307</v>
      </c>
      <c r="B1211" t="s">
        <v>596</v>
      </c>
      <c r="C1211">
        <v>0</v>
      </c>
      <c r="D1211">
        <v>0</v>
      </c>
      <c r="E1211">
        <v>3948</v>
      </c>
      <c r="F1211">
        <v>3948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31307</v>
      </c>
      <c r="B1212" t="s">
        <v>597</v>
      </c>
      <c r="C1212">
        <v>0</v>
      </c>
      <c r="D1212">
        <v>0</v>
      </c>
      <c r="E1212">
        <v>3459</v>
      </c>
      <c r="F1212">
        <v>3459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31307</v>
      </c>
      <c r="B1213" t="s">
        <v>598</v>
      </c>
      <c r="C1213">
        <v>0</v>
      </c>
      <c r="D1213">
        <v>0</v>
      </c>
      <c r="E1213">
        <v>2267</v>
      </c>
      <c r="F1213">
        <v>2267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31307</v>
      </c>
      <c r="B1214" t="s">
        <v>599</v>
      </c>
      <c r="C1214">
        <v>0</v>
      </c>
      <c r="D1214">
        <v>0</v>
      </c>
      <c r="E1214">
        <v>6794</v>
      </c>
      <c r="F1214">
        <v>6794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31307</v>
      </c>
      <c r="B1215" t="s">
        <v>600</v>
      </c>
      <c r="C1215">
        <v>0</v>
      </c>
      <c r="D1215">
        <v>0</v>
      </c>
      <c r="E1215">
        <v>1434</v>
      </c>
      <c r="F1215">
        <v>1434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31307</v>
      </c>
      <c r="B1216" t="s">
        <v>601</v>
      </c>
      <c r="C1216">
        <v>0</v>
      </c>
      <c r="D1216">
        <v>0</v>
      </c>
      <c r="E1216">
        <v>5148</v>
      </c>
      <c r="F1216">
        <v>5148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31307</v>
      </c>
      <c r="B1217" t="s">
        <v>602</v>
      </c>
      <c r="C1217">
        <v>0</v>
      </c>
      <c r="D1217">
        <v>0</v>
      </c>
      <c r="E1217">
        <v>1909</v>
      </c>
      <c r="F1217">
        <v>1909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31307</v>
      </c>
      <c r="B1218" t="s">
        <v>603</v>
      </c>
      <c r="C1218">
        <v>0</v>
      </c>
      <c r="D1218">
        <v>0</v>
      </c>
      <c r="E1218">
        <v>4777</v>
      </c>
      <c r="F1218">
        <v>4777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31307</v>
      </c>
      <c r="B1219" t="s">
        <v>604</v>
      </c>
      <c r="C1219">
        <v>0</v>
      </c>
      <c r="D1219">
        <v>0</v>
      </c>
      <c r="E1219">
        <v>1452</v>
      </c>
      <c r="F1219">
        <v>1452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31307</v>
      </c>
      <c r="B1220" t="s">
        <v>605</v>
      </c>
      <c r="C1220">
        <v>0</v>
      </c>
      <c r="D1220">
        <v>0</v>
      </c>
      <c r="E1220">
        <v>5365</v>
      </c>
      <c r="F1220">
        <v>5365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31307</v>
      </c>
      <c r="B1221" t="s">
        <v>606</v>
      </c>
      <c r="C1221">
        <v>0</v>
      </c>
      <c r="D1221">
        <v>0</v>
      </c>
      <c r="E1221">
        <v>7952</v>
      </c>
      <c r="F1221">
        <v>7952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31307</v>
      </c>
      <c r="B1222" t="s">
        <v>607</v>
      </c>
      <c r="C1222">
        <v>0</v>
      </c>
      <c r="D1222">
        <v>0</v>
      </c>
      <c r="E1222">
        <v>567.9</v>
      </c>
      <c r="F1222">
        <v>567.9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31307</v>
      </c>
      <c r="B1223" t="s">
        <v>608</v>
      </c>
      <c r="C1223">
        <v>0</v>
      </c>
      <c r="D1223">
        <v>0</v>
      </c>
      <c r="E1223">
        <v>7735</v>
      </c>
      <c r="F1223">
        <v>7735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31307</v>
      </c>
      <c r="B1224" t="s">
        <v>609</v>
      </c>
      <c r="C1224">
        <v>0</v>
      </c>
      <c r="D1224">
        <v>0</v>
      </c>
      <c r="E1224">
        <v>2042</v>
      </c>
      <c r="F1224">
        <v>2042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31307</v>
      </c>
      <c r="B1225" t="s">
        <v>610</v>
      </c>
      <c r="C1225">
        <v>0</v>
      </c>
      <c r="D1225">
        <v>0</v>
      </c>
      <c r="E1225">
        <v>7946</v>
      </c>
      <c r="F1225">
        <v>7946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31307</v>
      </c>
      <c r="B1226" t="s">
        <v>611</v>
      </c>
      <c r="C1226">
        <v>0</v>
      </c>
      <c r="D1226">
        <v>0</v>
      </c>
      <c r="E1226">
        <v>5972</v>
      </c>
      <c r="F1226">
        <v>5972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31307</v>
      </c>
      <c r="B1227" t="s">
        <v>612</v>
      </c>
      <c r="C1227">
        <v>0</v>
      </c>
      <c r="D1227">
        <v>0</v>
      </c>
      <c r="E1227">
        <v>1384</v>
      </c>
      <c r="F1227">
        <v>1384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31307</v>
      </c>
      <c r="B1228" t="s">
        <v>613</v>
      </c>
      <c r="C1228">
        <v>0</v>
      </c>
      <c r="D1228">
        <v>0</v>
      </c>
      <c r="E1228">
        <v>5409</v>
      </c>
      <c r="F1228">
        <v>5409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31307</v>
      </c>
      <c r="B1229" t="s">
        <v>614</v>
      </c>
      <c r="C1229">
        <v>0</v>
      </c>
      <c r="D1229">
        <v>0</v>
      </c>
      <c r="E1229">
        <v>2427</v>
      </c>
      <c r="F1229">
        <v>2427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31307</v>
      </c>
      <c r="B1230" t="s">
        <v>615</v>
      </c>
      <c r="C1230">
        <v>0</v>
      </c>
      <c r="D1230">
        <v>0</v>
      </c>
      <c r="E1230">
        <v>1908</v>
      </c>
      <c r="F1230">
        <v>1908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31307</v>
      </c>
      <c r="B1231" t="s">
        <v>616</v>
      </c>
      <c r="C1231">
        <v>0</v>
      </c>
      <c r="D1231">
        <v>0</v>
      </c>
      <c r="E1231">
        <v>4883</v>
      </c>
      <c r="F1231">
        <v>4883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31307</v>
      </c>
      <c r="B1232" t="s">
        <v>617</v>
      </c>
      <c r="C1232">
        <v>0</v>
      </c>
      <c r="D1232">
        <v>0</v>
      </c>
      <c r="E1232">
        <v>4466</v>
      </c>
      <c r="F1232">
        <v>4466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31307</v>
      </c>
      <c r="B1233" t="s">
        <v>618</v>
      </c>
      <c r="C1233">
        <v>0</v>
      </c>
      <c r="D1233">
        <v>0</v>
      </c>
      <c r="E1233">
        <v>3117</v>
      </c>
      <c r="F1233">
        <v>3117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31307</v>
      </c>
      <c r="B1234" t="s">
        <v>619</v>
      </c>
      <c r="C1234">
        <v>0</v>
      </c>
      <c r="D1234">
        <v>0</v>
      </c>
      <c r="E1234">
        <v>4225</v>
      </c>
      <c r="F1234">
        <v>4225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31307</v>
      </c>
      <c r="B1235" t="s">
        <v>620</v>
      </c>
      <c r="C1235">
        <v>0</v>
      </c>
      <c r="D1235">
        <v>0</v>
      </c>
      <c r="E1235">
        <v>168.4</v>
      </c>
      <c r="F1235">
        <v>168.4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31307</v>
      </c>
      <c r="B1236" t="s">
        <v>621</v>
      </c>
      <c r="C1236">
        <v>0</v>
      </c>
      <c r="D1236">
        <v>0</v>
      </c>
      <c r="E1236">
        <v>4581</v>
      </c>
      <c r="F1236">
        <v>4581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31307</v>
      </c>
      <c r="B1237" t="s">
        <v>622</v>
      </c>
      <c r="C1237">
        <v>0</v>
      </c>
      <c r="D1237">
        <v>0</v>
      </c>
      <c r="E1237">
        <v>237.6</v>
      </c>
      <c r="F1237">
        <v>237.6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31307</v>
      </c>
      <c r="B1238" t="s">
        <v>623</v>
      </c>
      <c r="C1238">
        <v>0</v>
      </c>
      <c r="D1238">
        <v>0</v>
      </c>
      <c r="E1238">
        <v>3132</v>
      </c>
      <c r="F1238">
        <v>3132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31307</v>
      </c>
      <c r="B1239" t="s">
        <v>624</v>
      </c>
      <c r="C1239">
        <v>0</v>
      </c>
      <c r="D1239">
        <v>0</v>
      </c>
      <c r="E1239">
        <v>4696</v>
      </c>
      <c r="F1239">
        <v>4696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31307</v>
      </c>
      <c r="B1240" t="s">
        <v>625</v>
      </c>
      <c r="C1240">
        <v>0</v>
      </c>
      <c r="D1240">
        <v>0</v>
      </c>
      <c r="E1240">
        <v>5073</v>
      </c>
      <c r="F1240">
        <v>5073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31307</v>
      </c>
      <c r="B1241" t="s">
        <v>626</v>
      </c>
      <c r="C1241">
        <v>0</v>
      </c>
      <c r="D1241">
        <v>0</v>
      </c>
      <c r="E1241">
        <v>2079</v>
      </c>
      <c r="F1241">
        <v>2079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31307</v>
      </c>
      <c r="B1242" t="s">
        <v>627</v>
      </c>
      <c r="C1242">
        <v>0</v>
      </c>
      <c r="D1242">
        <v>0</v>
      </c>
      <c r="E1242">
        <v>9452</v>
      </c>
      <c r="F1242">
        <v>9452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31307</v>
      </c>
      <c r="B1243" t="s">
        <v>628</v>
      </c>
      <c r="C1243">
        <v>0</v>
      </c>
      <c r="D1243">
        <v>0</v>
      </c>
      <c r="E1243">
        <v>-6.4570000000000007</v>
      </c>
      <c r="F1243">
        <v>6.4570000000000007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31307</v>
      </c>
      <c r="B1244" t="s">
        <v>629</v>
      </c>
      <c r="C1244">
        <v>0</v>
      </c>
      <c r="D1244">
        <v>0</v>
      </c>
      <c r="E1244">
        <v>5676</v>
      </c>
      <c r="F1244">
        <v>5676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31307</v>
      </c>
      <c r="B1245" t="s">
        <v>630</v>
      </c>
      <c r="C1245">
        <v>0</v>
      </c>
      <c r="D1245">
        <v>0</v>
      </c>
      <c r="E1245">
        <v>534.20000000000005</v>
      </c>
      <c r="F1245">
        <v>534.20000000000005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31307</v>
      </c>
      <c r="B1246" t="s">
        <v>631</v>
      </c>
      <c r="C1246">
        <v>0</v>
      </c>
      <c r="D1246">
        <v>0</v>
      </c>
      <c r="E1246">
        <v>4696</v>
      </c>
      <c r="F1246">
        <v>4696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31307</v>
      </c>
      <c r="B1247" t="s">
        <v>632</v>
      </c>
      <c r="C1247">
        <v>0</v>
      </c>
      <c r="D1247">
        <v>0</v>
      </c>
      <c r="E1247">
        <v>3132</v>
      </c>
      <c r="F1247">
        <v>3132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31307</v>
      </c>
      <c r="B1248" t="s">
        <v>633</v>
      </c>
      <c r="C1248">
        <v>0</v>
      </c>
      <c r="D1248">
        <v>0</v>
      </c>
      <c r="E1248">
        <v>3876</v>
      </c>
      <c r="F1248">
        <v>3876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31307</v>
      </c>
      <c r="B1249" t="s">
        <v>634</v>
      </c>
      <c r="C1249">
        <v>0</v>
      </c>
      <c r="D1249">
        <v>0</v>
      </c>
      <c r="E1249">
        <v>8514</v>
      </c>
      <c r="F1249">
        <v>8514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31307</v>
      </c>
      <c r="B1250" t="s">
        <v>635</v>
      </c>
      <c r="C1250">
        <v>0</v>
      </c>
      <c r="D1250">
        <v>0</v>
      </c>
      <c r="E1250">
        <v>-4.5670000000000002</v>
      </c>
      <c r="F1250">
        <v>4.5670000000000002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31307</v>
      </c>
      <c r="B1251" t="s">
        <v>636</v>
      </c>
      <c r="C1251">
        <v>0</v>
      </c>
      <c r="D1251">
        <v>0</v>
      </c>
      <c r="E1251">
        <v>1581</v>
      </c>
      <c r="F1251">
        <v>1581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31307</v>
      </c>
      <c r="B1252" t="s">
        <v>637</v>
      </c>
      <c r="C1252">
        <v>0</v>
      </c>
      <c r="D1252">
        <v>0</v>
      </c>
      <c r="E1252">
        <v>6503</v>
      </c>
      <c r="F1252">
        <v>6503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31307</v>
      </c>
      <c r="B1253" t="s">
        <v>638</v>
      </c>
      <c r="C1253">
        <v>0</v>
      </c>
      <c r="D1253">
        <v>0</v>
      </c>
      <c r="E1253">
        <v>1679</v>
      </c>
      <c r="F1253">
        <v>1679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31307</v>
      </c>
      <c r="B1254" t="s">
        <v>639</v>
      </c>
      <c r="C1254">
        <v>0</v>
      </c>
      <c r="D1254">
        <v>0</v>
      </c>
      <c r="E1254">
        <v>7179</v>
      </c>
      <c r="F1254">
        <v>7179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31307</v>
      </c>
      <c r="B1255" t="s">
        <v>640</v>
      </c>
      <c r="C1255">
        <v>0</v>
      </c>
      <c r="D1255">
        <v>0</v>
      </c>
      <c r="E1255">
        <v>1879</v>
      </c>
      <c r="F1255">
        <v>1879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31307</v>
      </c>
      <c r="B1256" t="s">
        <v>641</v>
      </c>
      <c r="C1256">
        <v>0</v>
      </c>
      <c r="D1256">
        <v>0</v>
      </c>
      <c r="E1256">
        <v>4883</v>
      </c>
      <c r="F1256">
        <v>4883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31307</v>
      </c>
      <c r="B1257" t="s">
        <v>642</v>
      </c>
      <c r="C1257">
        <v>0</v>
      </c>
      <c r="D1257">
        <v>0</v>
      </c>
      <c r="E1257">
        <v>4581</v>
      </c>
      <c r="F1257">
        <v>4581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31307</v>
      </c>
      <c r="B1258" t="s">
        <v>643</v>
      </c>
      <c r="C1258">
        <v>0</v>
      </c>
      <c r="D1258">
        <v>0</v>
      </c>
      <c r="E1258">
        <v>2265</v>
      </c>
      <c r="F1258">
        <v>2265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31307</v>
      </c>
      <c r="B1259" t="s">
        <v>644</v>
      </c>
      <c r="C1259">
        <v>0</v>
      </c>
      <c r="D1259">
        <v>0</v>
      </c>
      <c r="E1259">
        <v>4372</v>
      </c>
      <c r="F1259">
        <v>4372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31307</v>
      </c>
      <c r="B1260" t="s">
        <v>645</v>
      </c>
      <c r="C1260">
        <v>0</v>
      </c>
      <c r="D1260">
        <v>0</v>
      </c>
      <c r="E1260">
        <v>775.7</v>
      </c>
      <c r="F1260">
        <v>775.7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31307</v>
      </c>
      <c r="B1261" t="s">
        <v>646</v>
      </c>
      <c r="C1261">
        <v>0</v>
      </c>
      <c r="D1261">
        <v>0</v>
      </c>
      <c r="E1261">
        <v>3340</v>
      </c>
      <c r="F1261">
        <v>3340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31307</v>
      </c>
      <c r="B1262" t="s">
        <v>647</v>
      </c>
      <c r="C1262">
        <v>0</v>
      </c>
      <c r="D1262">
        <v>0</v>
      </c>
      <c r="E1262">
        <v>4904</v>
      </c>
      <c r="F1262">
        <v>4904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31307</v>
      </c>
      <c r="B1263" t="s">
        <v>648</v>
      </c>
      <c r="C1263">
        <v>0</v>
      </c>
      <c r="D1263">
        <v>0</v>
      </c>
      <c r="E1263">
        <v>7331</v>
      </c>
      <c r="F1263">
        <v>7331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31307</v>
      </c>
      <c r="B1264" t="s">
        <v>649</v>
      </c>
      <c r="C1264">
        <v>0</v>
      </c>
      <c r="D1264">
        <v>0</v>
      </c>
      <c r="E1264">
        <v>1412</v>
      </c>
      <c r="F1264">
        <v>1412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31307</v>
      </c>
      <c r="B1265" t="s">
        <v>650</v>
      </c>
      <c r="C1265">
        <v>0</v>
      </c>
      <c r="D1265">
        <v>0</v>
      </c>
      <c r="E1265">
        <v>7245</v>
      </c>
      <c r="F1265">
        <v>7245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31307</v>
      </c>
      <c r="B1266" t="s">
        <v>651</v>
      </c>
      <c r="C1266">
        <v>0</v>
      </c>
      <c r="D1266">
        <v>0</v>
      </c>
      <c r="E1266">
        <v>1963</v>
      </c>
      <c r="F1266">
        <v>1963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31307</v>
      </c>
      <c r="B1267" t="s">
        <v>652</v>
      </c>
      <c r="C1267">
        <v>0</v>
      </c>
      <c r="D1267">
        <v>0</v>
      </c>
      <c r="E1267">
        <v>6684</v>
      </c>
      <c r="F1267">
        <v>6684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31307</v>
      </c>
      <c r="B1268" t="s">
        <v>653</v>
      </c>
      <c r="C1268">
        <v>0</v>
      </c>
      <c r="D1268">
        <v>0</v>
      </c>
      <c r="E1268">
        <v>2366</v>
      </c>
      <c r="F1268">
        <v>2366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31307</v>
      </c>
      <c r="B1269" t="s">
        <v>654</v>
      </c>
      <c r="C1269">
        <v>0</v>
      </c>
      <c r="D1269">
        <v>0</v>
      </c>
      <c r="E1269">
        <v>4972</v>
      </c>
      <c r="F1269">
        <v>4972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31307</v>
      </c>
      <c r="B1270" t="s">
        <v>655</v>
      </c>
      <c r="C1270">
        <v>0</v>
      </c>
      <c r="D1270">
        <v>0</v>
      </c>
      <c r="E1270">
        <v>3728</v>
      </c>
      <c r="F1270">
        <v>3728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31307</v>
      </c>
      <c r="B1271" t="s">
        <v>656</v>
      </c>
      <c r="C1271">
        <v>0</v>
      </c>
      <c r="D1271">
        <v>0</v>
      </c>
      <c r="E1271">
        <v>3801</v>
      </c>
      <c r="F1271">
        <v>3801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31307</v>
      </c>
      <c r="B1272" t="s">
        <v>657</v>
      </c>
      <c r="C1272">
        <v>0</v>
      </c>
      <c r="D1272">
        <v>0</v>
      </c>
      <c r="E1272">
        <v>4871</v>
      </c>
      <c r="F1272">
        <v>4871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31307</v>
      </c>
      <c r="B1273" t="s">
        <v>658</v>
      </c>
      <c r="C1273">
        <v>0</v>
      </c>
      <c r="D1273">
        <v>0</v>
      </c>
      <c r="E1273">
        <v>2657</v>
      </c>
      <c r="F1273">
        <v>2657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31307</v>
      </c>
      <c r="B1274" t="s">
        <v>659</v>
      </c>
      <c r="C1274">
        <v>0</v>
      </c>
      <c r="D1274">
        <v>0</v>
      </c>
      <c r="E1274">
        <v>5739</v>
      </c>
      <c r="F1274">
        <v>5739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31307</v>
      </c>
      <c r="B1275" t="s">
        <v>660</v>
      </c>
      <c r="C1275">
        <v>0</v>
      </c>
      <c r="D1275">
        <v>0</v>
      </c>
      <c r="E1275">
        <v>1403</v>
      </c>
      <c r="F1275">
        <v>1403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31307</v>
      </c>
      <c r="B1276" t="s">
        <v>661</v>
      </c>
      <c r="C1276">
        <v>0</v>
      </c>
      <c r="D1276">
        <v>0</v>
      </c>
      <c r="E1276">
        <v>6509</v>
      </c>
      <c r="F1276">
        <v>6509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31307</v>
      </c>
      <c r="B1277" t="s">
        <v>662</v>
      </c>
      <c r="C1277">
        <v>0</v>
      </c>
      <c r="D1277">
        <v>0</v>
      </c>
      <c r="E1277">
        <v>3939</v>
      </c>
      <c r="F1277">
        <v>3939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31307</v>
      </c>
      <c r="B1278" t="s">
        <v>663</v>
      </c>
      <c r="C1278">
        <v>0</v>
      </c>
      <c r="D1278">
        <v>0</v>
      </c>
      <c r="E1278">
        <v>4166</v>
      </c>
      <c r="F1278">
        <v>4166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31307</v>
      </c>
      <c r="B1279" t="s">
        <v>664</v>
      </c>
      <c r="C1279">
        <v>0</v>
      </c>
      <c r="D1279">
        <v>0</v>
      </c>
      <c r="E1279">
        <v>1797</v>
      </c>
      <c r="F1279">
        <v>1797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31307</v>
      </c>
      <c r="B1280" t="s">
        <v>665</v>
      </c>
      <c r="C1280">
        <v>0</v>
      </c>
      <c r="D1280">
        <v>0</v>
      </c>
      <c r="E1280">
        <v>6156</v>
      </c>
      <c r="F1280">
        <v>6156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31307</v>
      </c>
      <c r="B1281" t="s">
        <v>666</v>
      </c>
      <c r="C1281">
        <v>0</v>
      </c>
      <c r="D1281">
        <v>0</v>
      </c>
      <c r="E1281">
        <v>2585</v>
      </c>
      <c r="F1281">
        <v>2585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31307</v>
      </c>
      <c r="B1282" t="s">
        <v>667</v>
      </c>
      <c r="C1282">
        <v>0</v>
      </c>
      <c r="D1282">
        <v>0</v>
      </c>
      <c r="E1282">
        <v>7066</v>
      </c>
      <c r="F1282">
        <v>7066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31307</v>
      </c>
      <c r="B1283" t="s">
        <v>668</v>
      </c>
      <c r="C1283">
        <v>0</v>
      </c>
      <c r="D1283">
        <v>0</v>
      </c>
      <c r="E1283">
        <v>1501</v>
      </c>
      <c r="F1283">
        <v>1501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31307</v>
      </c>
      <c r="B1284" t="s">
        <v>669</v>
      </c>
      <c r="C1284">
        <v>0</v>
      </c>
      <c r="D1284">
        <v>0</v>
      </c>
      <c r="E1284">
        <v>3948</v>
      </c>
      <c r="F1284">
        <v>3948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31307</v>
      </c>
      <c r="B1285" t="s">
        <v>670</v>
      </c>
      <c r="C1285">
        <v>0</v>
      </c>
      <c r="D1285">
        <v>0</v>
      </c>
      <c r="E1285">
        <v>3459</v>
      </c>
      <c r="F1285">
        <v>3459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31307</v>
      </c>
      <c r="B1286" t="s">
        <v>671</v>
      </c>
      <c r="C1286">
        <v>0</v>
      </c>
      <c r="D1286">
        <v>0</v>
      </c>
      <c r="E1286">
        <v>2267</v>
      </c>
      <c r="F1286">
        <v>2267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31307</v>
      </c>
      <c r="B1287" t="s">
        <v>672</v>
      </c>
      <c r="C1287">
        <v>0</v>
      </c>
      <c r="D1287">
        <v>0</v>
      </c>
      <c r="E1287">
        <v>6794</v>
      </c>
      <c r="F1287">
        <v>6794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31307</v>
      </c>
      <c r="B1288" t="s">
        <v>673</v>
      </c>
      <c r="C1288">
        <v>0</v>
      </c>
      <c r="D1288">
        <v>0</v>
      </c>
      <c r="E1288">
        <v>1434</v>
      </c>
      <c r="F1288">
        <v>1434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31307</v>
      </c>
      <c r="B1289" t="s">
        <v>674</v>
      </c>
      <c r="C1289">
        <v>0</v>
      </c>
      <c r="D1289">
        <v>0</v>
      </c>
      <c r="E1289">
        <v>5148</v>
      </c>
      <c r="F1289">
        <v>5148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31307</v>
      </c>
      <c r="B1290" t="s">
        <v>675</v>
      </c>
      <c r="C1290">
        <v>0</v>
      </c>
      <c r="D1290">
        <v>0</v>
      </c>
      <c r="E1290">
        <v>1909</v>
      </c>
      <c r="F1290">
        <v>1909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31307</v>
      </c>
      <c r="B1291" t="s">
        <v>676</v>
      </c>
      <c r="C1291">
        <v>0</v>
      </c>
      <c r="D1291">
        <v>0</v>
      </c>
      <c r="E1291">
        <v>4777</v>
      </c>
      <c r="F1291">
        <v>4777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31307</v>
      </c>
      <c r="B1292" t="s">
        <v>677</v>
      </c>
      <c r="C1292">
        <v>0</v>
      </c>
      <c r="D1292">
        <v>0</v>
      </c>
      <c r="E1292">
        <v>1452</v>
      </c>
      <c r="F1292">
        <v>1452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31307</v>
      </c>
      <c r="B1293" t="s">
        <v>678</v>
      </c>
      <c r="C1293">
        <v>0</v>
      </c>
      <c r="D1293">
        <v>0</v>
      </c>
      <c r="E1293">
        <v>5365</v>
      </c>
      <c r="F1293">
        <v>5365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31307</v>
      </c>
      <c r="B1294" t="s">
        <v>679</v>
      </c>
      <c r="C1294">
        <v>0</v>
      </c>
      <c r="D1294">
        <v>0</v>
      </c>
      <c r="E1294">
        <v>7952</v>
      </c>
      <c r="F1294">
        <v>7952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31307</v>
      </c>
      <c r="B1295" t="s">
        <v>680</v>
      </c>
      <c r="C1295">
        <v>0</v>
      </c>
      <c r="D1295">
        <v>0</v>
      </c>
      <c r="E1295">
        <v>567.9</v>
      </c>
      <c r="F1295">
        <v>567.9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31307</v>
      </c>
      <c r="B1296" t="s">
        <v>681</v>
      </c>
      <c r="C1296">
        <v>0</v>
      </c>
      <c r="D1296">
        <v>0</v>
      </c>
      <c r="E1296">
        <v>7735</v>
      </c>
      <c r="F1296">
        <v>7735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31307</v>
      </c>
      <c r="B1297" t="s">
        <v>682</v>
      </c>
      <c r="C1297">
        <v>0</v>
      </c>
      <c r="D1297">
        <v>0</v>
      </c>
      <c r="E1297">
        <v>2042</v>
      </c>
      <c r="F1297">
        <v>2042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31307</v>
      </c>
      <c r="B1298" t="s">
        <v>683</v>
      </c>
      <c r="C1298">
        <v>0</v>
      </c>
      <c r="D1298">
        <v>0</v>
      </c>
      <c r="E1298">
        <v>7946</v>
      </c>
      <c r="F1298">
        <v>7946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31307</v>
      </c>
      <c r="B1299" t="s">
        <v>684</v>
      </c>
      <c r="C1299">
        <v>0</v>
      </c>
      <c r="D1299">
        <v>0</v>
      </c>
      <c r="E1299">
        <v>5972</v>
      </c>
      <c r="F1299">
        <v>5972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31307</v>
      </c>
      <c r="B1300" t="s">
        <v>685</v>
      </c>
      <c r="C1300">
        <v>0</v>
      </c>
      <c r="D1300">
        <v>0</v>
      </c>
      <c r="E1300">
        <v>1384</v>
      </c>
      <c r="F1300">
        <v>1384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31307</v>
      </c>
      <c r="B1301" t="s">
        <v>686</v>
      </c>
      <c r="C1301">
        <v>0</v>
      </c>
      <c r="D1301">
        <v>0</v>
      </c>
      <c r="E1301">
        <v>5409</v>
      </c>
      <c r="F1301">
        <v>5409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31307</v>
      </c>
      <c r="B1302" t="s">
        <v>687</v>
      </c>
      <c r="C1302">
        <v>0</v>
      </c>
      <c r="D1302">
        <v>0</v>
      </c>
      <c r="E1302">
        <v>2427</v>
      </c>
      <c r="F1302">
        <v>2427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31307</v>
      </c>
      <c r="B1303" t="s">
        <v>688</v>
      </c>
      <c r="C1303">
        <v>0</v>
      </c>
      <c r="D1303">
        <v>0</v>
      </c>
      <c r="E1303">
        <v>1908</v>
      </c>
      <c r="F1303">
        <v>1908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31307</v>
      </c>
      <c r="B1304" t="s">
        <v>689</v>
      </c>
      <c r="C1304">
        <v>0</v>
      </c>
      <c r="D1304">
        <v>0</v>
      </c>
      <c r="E1304">
        <v>4883</v>
      </c>
      <c r="F1304">
        <v>4883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31307</v>
      </c>
      <c r="B1305" t="s">
        <v>690</v>
      </c>
      <c r="C1305">
        <v>0</v>
      </c>
      <c r="D1305">
        <v>0</v>
      </c>
      <c r="E1305">
        <v>4466</v>
      </c>
      <c r="F1305">
        <v>4466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31307</v>
      </c>
      <c r="B1306" t="s">
        <v>691</v>
      </c>
      <c r="C1306">
        <v>0</v>
      </c>
      <c r="D1306">
        <v>0</v>
      </c>
      <c r="E1306">
        <v>3117</v>
      </c>
      <c r="F1306">
        <v>3117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31307</v>
      </c>
      <c r="B1307" t="s">
        <v>692</v>
      </c>
      <c r="C1307">
        <v>0</v>
      </c>
      <c r="D1307">
        <v>0</v>
      </c>
      <c r="E1307">
        <v>4225</v>
      </c>
      <c r="F1307">
        <v>4225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31307</v>
      </c>
      <c r="B1308" t="s">
        <v>693</v>
      </c>
      <c r="C1308">
        <v>0</v>
      </c>
      <c r="D1308">
        <v>0</v>
      </c>
      <c r="E1308">
        <v>168.4</v>
      </c>
      <c r="F1308">
        <v>168.4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31307</v>
      </c>
      <c r="B1309" t="s">
        <v>694</v>
      </c>
      <c r="C1309">
        <v>0</v>
      </c>
      <c r="D1309">
        <v>0</v>
      </c>
      <c r="E1309">
        <v>4581</v>
      </c>
      <c r="F1309">
        <v>4581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31307</v>
      </c>
      <c r="B1310" t="s">
        <v>695</v>
      </c>
      <c r="C1310">
        <v>0</v>
      </c>
      <c r="D1310">
        <v>0</v>
      </c>
      <c r="E1310">
        <v>237.6</v>
      </c>
      <c r="F1310">
        <v>237.6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31307</v>
      </c>
      <c r="B1311" t="s">
        <v>696</v>
      </c>
      <c r="C1311">
        <v>0</v>
      </c>
      <c r="D1311">
        <v>0</v>
      </c>
      <c r="E1311">
        <v>3132</v>
      </c>
      <c r="F1311">
        <v>3132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31307</v>
      </c>
      <c r="B1312" t="s">
        <v>697</v>
      </c>
      <c r="C1312">
        <v>0</v>
      </c>
      <c r="D1312">
        <v>0</v>
      </c>
      <c r="E1312">
        <v>4696</v>
      </c>
      <c r="F1312">
        <v>4696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31307</v>
      </c>
      <c r="B1313" t="s">
        <v>698</v>
      </c>
      <c r="C1313">
        <v>0</v>
      </c>
      <c r="D1313">
        <v>0</v>
      </c>
      <c r="E1313">
        <v>5073</v>
      </c>
      <c r="F1313">
        <v>5073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31307</v>
      </c>
      <c r="B1314" t="s">
        <v>699</v>
      </c>
      <c r="C1314">
        <v>0</v>
      </c>
      <c r="D1314">
        <v>0</v>
      </c>
      <c r="E1314">
        <v>2079</v>
      </c>
      <c r="F1314">
        <v>2079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31307</v>
      </c>
      <c r="B1315" t="s">
        <v>700</v>
      </c>
      <c r="C1315">
        <v>0</v>
      </c>
      <c r="D1315">
        <v>0</v>
      </c>
      <c r="E1315">
        <v>9452</v>
      </c>
      <c r="F1315">
        <v>9452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31307</v>
      </c>
      <c r="B1316" t="s">
        <v>701</v>
      </c>
      <c r="C1316">
        <v>0</v>
      </c>
      <c r="D1316">
        <v>0</v>
      </c>
      <c r="E1316">
        <v>-6.4570000000000007</v>
      </c>
      <c r="F1316">
        <v>6.4570000000000007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31307</v>
      </c>
      <c r="B1317" t="s">
        <v>702</v>
      </c>
      <c r="C1317">
        <v>0</v>
      </c>
      <c r="D1317">
        <v>0</v>
      </c>
      <c r="E1317">
        <v>5676</v>
      </c>
      <c r="F1317">
        <v>5676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31307</v>
      </c>
      <c r="B1318" t="s">
        <v>703</v>
      </c>
      <c r="C1318">
        <v>0</v>
      </c>
      <c r="D1318">
        <v>0</v>
      </c>
      <c r="E1318">
        <v>534.20000000000005</v>
      </c>
      <c r="F1318">
        <v>534.20000000000005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31307</v>
      </c>
      <c r="B1319" t="s">
        <v>704</v>
      </c>
      <c r="C1319">
        <v>0</v>
      </c>
      <c r="D1319">
        <v>0</v>
      </c>
      <c r="E1319">
        <v>4696</v>
      </c>
      <c r="F1319">
        <v>4696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31307</v>
      </c>
      <c r="B1320" t="s">
        <v>705</v>
      </c>
      <c r="C1320">
        <v>0</v>
      </c>
      <c r="D1320">
        <v>0</v>
      </c>
      <c r="E1320">
        <v>3132</v>
      </c>
      <c r="F1320">
        <v>3132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31307</v>
      </c>
      <c r="B1321" t="s">
        <v>706</v>
      </c>
      <c r="C1321">
        <v>0</v>
      </c>
      <c r="D1321">
        <v>0</v>
      </c>
      <c r="E1321">
        <v>3876</v>
      </c>
      <c r="F1321">
        <v>3876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31307</v>
      </c>
      <c r="B1322" t="s">
        <v>707</v>
      </c>
      <c r="C1322">
        <v>0</v>
      </c>
      <c r="D1322">
        <v>0</v>
      </c>
      <c r="E1322">
        <v>8514</v>
      </c>
      <c r="F1322">
        <v>8514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31307</v>
      </c>
      <c r="B1323" t="s">
        <v>708</v>
      </c>
      <c r="C1323">
        <v>0</v>
      </c>
      <c r="D1323">
        <v>0</v>
      </c>
      <c r="E1323">
        <v>-4.5670000000000002</v>
      </c>
      <c r="F1323">
        <v>4.5670000000000002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32316</v>
      </c>
      <c r="B1324" t="s">
        <v>563</v>
      </c>
      <c r="C1324">
        <v>0</v>
      </c>
      <c r="D1324">
        <v>6.286000000000001E-4</v>
      </c>
      <c r="E1324">
        <v>3566</v>
      </c>
      <c r="F1324">
        <v>3566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32316</v>
      </c>
      <c r="B1325" t="s">
        <v>564</v>
      </c>
      <c r="C1325">
        <v>0</v>
      </c>
      <c r="D1325">
        <v>1.249E-4</v>
      </c>
      <c r="E1325">
        <v>2594</v>
      </c>
      <c r="F1325">
        <v>2594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32316</v>
      </c>
      <c r="B1326" t="s">
        <v>565</v>
      </c>
      <c r="C1326">
        <v>0</v>
      </c>
      <c r="D1326">
        <v>5.597E-4</v>
      </c>
      <c r="E1326">
        <v>3465</v>
      </c>
      <c r="F1326">
        <v>3465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32316</v>
      </c>
      <c r="B1327" t="s">
        <v>566</v>
      </c>
      <c r="C1327">
        <v>0</v>
      </c>
      <c r="D1327">
        <v>3.4269999999999998E-4</v>
      </c>
      <c r="E1327">
        <v>2918</v>
      </c>
      <c r="F1327">
        <v>2918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32316</v>
      </c>
      <c r="B1328" t="s">
        <v>567</v>
      </c>
      <c r="C1328">
        <v>0</v>
      </c>
      <c r="D1328">
        <v>5.4390000000000005E-4</v>
      </c>
      <c r="E1328">
        <v>2295</v>
      </c>
      <c r="F1328">
        <v>2295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32316</v>
      </c>
      <c r="B1329" t="s">
        <v>568</v>
      </c>
      <c r="C1329">
        <v>0</v>
      </c>
      <c r="D1329">
        <v>-4.058E-4</v>
      </c>
      <c r="E1329">
        <v>6842</v>
      </c>
      <c r="F1329">
        <v>6842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32316</v>
      </c>
      <c r="B1330" t="s">
        <v>569</v>
      </c>
      <c r="C1330">
        <v>0</v>
      </c>
      <c r="D1330">
        <v>6.445E-4</v>
      </c>
      <c r="E1330">
        <v>4837</v>
      </c>
      <c r="F1330">
        <v>4837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32316</v>
      </c>
      <c r="B1331" t="s">
        <v>570</v>
      </c>
      <c r="C1331">
        <v>0</v>
      </c>
      <c r="D1331">
        <v>6.4540000000000002E-5</v>
      </c>
      <c r="E1331">
        <v>882.5</v>
      </c>
      <c r="F1331">
        <v>882.5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32316</v>
      </c>
      <c r="B1332" t="s">
        <v>571</v>
      </c>
      <c r="C1332">
        <v>0</v>
      </c>
      <c r="D1332">
        <v>4.9030000000000005E-4</v>
      </c>
      <c r="E1332">
        <v>5215</v>
      </c>
      <c r="F1332">
        <v>5215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32316</v>
      </c>
      <c r="B1333" t="s">
        <v>572</v>
      </c>
      <c r="C1333">
        <v>0</v>
      </c>
      <c r="D1333">
        <v>-4.8810000000000004E-7</v>
      </c>
      <c r="E1333">
        <v>773.2</v>
      </c>
      <c r="F1333">
        <v>773.2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32316</v>
      </c>
      <c r="B1334" t="s">
        <v>573</v>
      </c>
      <c r="C1334">
        <v>0</v>
      </c>
      <c r="D1334">
        <v>1.527E-4</v>
      </c>
      <c r="E1334">
        <v>5724</v>
      </c>
      <c r="F1334">
        <v>5724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32316</v>
      </c>
      <c r="B1335" t="s">
        <v>574</v>
      </c>
      <c r="C1335">
        <v>0</v>
      </c>
      <c r="D1335">
        <v>5.44E-4</v>
      </c>
      <c r="E1335">
        <v>565.5</v>
      </c>
      <c r="F1335">
        <v>565.5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32316</v>
      </c>
      <c r="B1336" t="s">
        <v>575</v>
      </c>
      <c r="C1336">
        <v>0</v>
      </c>
      <c r="D1336">
        <v>7.494E-4</v>
      </c>
      <c r="E1336">
        <v>2559</v>
      </c>
      <c r="F1336">
        <v>2559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32316</v>
      </c>
      <c r="B1337" t="s">
        <v>576</v>
      </c>
      <c r="C1337">
        <v>0</v>
      </c>
      <c r="D1337">
        <v>-6.5889999999999992E-4</v>
      </c>
      <c r="E1337">
        <v>4969</v>
      </c>
      <c r="F1337">
        <v>4969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32316</v>
      </c>
      <c r="B1338" t="s">
        <v>577</v>
      </c>
      <c r="C1338">
        <v>0</v>
      </c>
      <c r="D1338">
        <v>7.5920000000000002E-4</v>
      </c>
      <c r="E1338">
        <v>1997</v>
      </c>
      <c r="F1338">
        <v>1997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32316</v>
      </c>
      <c r="B1339" t="s">
        <v>578</v>
      </c>
      <c r="C1339">
        <v>0</v>
      </c>
      <c r="D1339">
        <v>-5.2240000000000001E-4</v>
      </c>
      <c r="E1339">
        <v>4852</v>
      </c>
      <c r="F1339">
        <v>4852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32316</v>
      </c>
      <c r="B1340" t="s">
        <v>579</v>
      </c>
      <c r="C1340">
        <v>0</v>
      </c>
      <c r="D1340">
        <v>8.6429999999999992E-4</v>
      </c>
      <c r="E1340">
        <v>1324</v>
      </c>
      <c r="F1340">
        <v>1324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32316</v>
      </c>
      <c r="B1341" t="s">
        <v>580</v>
      </c>
      <c r="C1341">
        <v>0</v>
      </c>
      <c r="D1341">
        <v>-5.1729999999999994E-4</v>
      </c>
      <c r="E1341">
        <v>4926</v>
      </c>
      <c r="F1341">
        <v>4926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32316</v>
      </c>
      <c r="B1342" t="s">
        <v>581</v>
      </c>
      <c r="C1342">
        <v>0</v>
      </c>
      <c r="D1342">
        <v>-7.693E-4</v>
      </c>
      <c r="E1342">
        <v>3676</v>
      </c>
      <c r="F1342">
        <v>3676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32316</v>
      </c>
      <c r="B1343" t="s">
        <v>582</v>
      </c>
      <c r="C1343">
        <v>0</v>
      </c>
      <c r="D1343">
        <v>6.7989999999999999E-4</v>
      </c>
      <c r="E1343">
        <v>4896</v>
      </c>
      <c r="F1343">
        <v>4896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32316</v>
      </c>
      <c r="B1344" t="s">
        <v>583</v>
      </c>
      <c r="C1344">
        <v>0</v>
      </c>
      <c r="D1344">
        <v>-7.8310000000000001E-4</v>
      </c>
      <c r="E1344">
        <v>2300</v>
      </c>
      <c r="F1344">
        <v>2300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32316</v>
      </c>
      <c r="B1345" t="s">
        <v>584</v>
      </c>
      <c r="C1345">
        <v>0</v>
      </c>
      <c r="D1345">
        <v>5.4100000000000003E-4</v>
      </c>
      <c r="E1345">
        <v>5922</v>
      </c>
      <c r="F1345">
        <v>5922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32316</v>
      </c>
      <c r="B1346" t="s">
        <v>585</v>
      </c>
      <c r="C1346">
        <v>0</v>
      </c>
      <c r="D1346">
        <v>-8.8629999999999991E-4</v>
      </c>
      <c r="E1346">
        <v>1792</v>
      </c>
      <c r="F1346">
        <v>1792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32316</v>
      </c>
      <c r="B1347" t="s">
        <v>586</v>
      </c>
      <c r="C1347">
        <v>0</v>
      </c>
      <c r="D1347">
        <v>5.2729999999999997E-4</v>
      </c>
      <c r="E1347">
        <v>6562</v>
      </c>
      <c r="F1347">
        <v>6562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32316</v>
      </c>
      <c r="B1348" t="s">
        <v>587</v>
      </c>
      <c r="C1348">
        <v>0</v>
      </c>
      <c r="D1348">
        <v>-4.0680000000000008E-4</v>
      </c>
      <c r="E1348">
        <v>1348</v>
      </c>
      <c r="F1348">
        <v>1348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32316</v>
      </c>
      <c r="B1349" t="s">
        <v>588</v>
      </c>
      <c r="C1349">
        <v>0</v>
      </c>
      <c r="D1349">
        <v>-1.0710000000000001E-5</v>
      </c>
      <c r="E1349">
        <v>6639</v>
      </c>
      <c r="F1349">
        <v>6639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32316</v>
      </c>
      <c r="B1350" t="s">
        <v>589</v>
      </c>
      <c r="C1350">
        <v>0</v>
      </c>
      <c r="D1350">
        <v>-3.9720000000000001E-4</v>
      </c>
      <c r="E1350">
        <v>5978</v>
      </c>
      <c r="F1350">
        <v>5978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32316</v>
      </c>
      <c r="B1351" t="s">
        <v>590</v>
      </c>
      <c r="C1351">
        <v>0</v>
      </c>
      <c r="D1351">
        <v>-2.866E-5</v>
      </c>
      <c r="E1351">
        <v>4063</v>
      </c>
      <c r="F1351">
        <v>4063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32316</v>
      </c>
      <c r="B1352" t="s">
        <v>591</v>
      </c>
      <c r="C1352">
        <v>0</v>
      </c>
      <c r="D1352">
        <v>-5.0370000000000002E-6</v>
      </c>
      <c r="E1352">
        <v>1788</v>
      </c>
      <c r="F1352">
        <v>1788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32316</v>
      </c>
      <c r="B1353" t="s">
        <v>592</v>
      </c>
      <c r="C1353">
        <v>0</v>
      </c>
      <c r="D1353">
        <v>2.6820000000000001E-5</v>
      </c>
      <c r="E1353">
        <v>6032</v>
      </c>
      <c r="F1353">
        <v>6032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32316</v>
      </c>
      <c r="B1354" t="s">
        <v>593</v>
      </c>
      <c r="C1354">
        <v>0</v>
      </c>
      <c r="D1354">
        <v>-7.8029999999999997E-5</v>
      </c>
      <c r="E1354">
        <v>2543</v>
      </c>
      <c r="F1354">
        <v>2543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32316</v>
      </c>
      <c r="B1355" t="s">
        <v>594</v>
      </c>
      <c r="C1355">
        <v>0</v>
      </c>
      <c r="D1355">
        <v>3.2909999999999998E-4</v>
      </c>
      <c r="E1355">
        <v>5201</v>
      </c>
      <c r="F1355">
        <v>5201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32316</v>
      </c>
      <c r="B1356" t="s">
        <v>595</v>
      </c>
      <c r="C1356">
        <v>0</v>
      </c>
      <c r="D1356">
        <v>6.8360000000000003E-4</v>
      </c>
      <c r="E1356">
        <v>3739</v>
      </c>
      <c r="F1356">
        <v>3739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32316</v>
      </c>
      <c r="B1357" t="s">
        <v>596</v>
      </c>
      <c r="C1357">
        <v>0</v>
      </c>
      <c r="D1357">
        <v>-6.7220000000000008E-4</v>
      </c>
      <c r="E1357">
        <v>1854</v>
      </c>
      <c r="F1357">
        <v>1854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32316</v>
      </c>
      <c r="B1358" t="s">
        <v>597</v>
      </c>
      <c r="C1358">
        <v>0</v>
      </c>
      <c r="D1358">
        <v>3.8389999999999997E-5</v>
      </c>
      <c r="E1358">
        <v>3503</v>
      </c>
      <c r="F1358">
        <v>3503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32316</v>
      </c>
      <c r="B1359" t="s">
        <v>598</v>
      </c>
      <c r="C1359">
        <v>0</v>
      </c>
      <c r="D1359">
        <v>-5.242999999999999E-4</v>
      </c>
      <c r="E1359">
        <v>1909</v>
      </c>
      <c r="F1359">
        <v>1909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32316</v>
      </c>
      <c r="B1360" t="s">
        <v>599</v>
      </c>
      <c r="C1360">
        <v>0</v>
      </c>
      <c r="D1360">
        <v>3.8020000000000003E-4</v>
      </c>
      <c r="E1360">
        <v>4777</v>
      </c>
      <c r="F1360">
        <v>4777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32316</v>
      </c>
      <c r="B1361" t="s">
        <v>600</v>
      </c>
      <c r="C1361">
        <v>0</v>
      </c>
      <c r="D1361">
        <v>-1.2740000000000001E-4</v>
      </c>
      <c r="E1361">
        <v>5188</v>
      </c>
      <c r="F1361">
        <v>5188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32316</v>
      </c>
      <c r="B1362" t="s">
        <v>601</v>
      </c>
      <c r="C1362">
        <v>0</v>
      </c>
      <c r="D1362">
        <v>1.109E-4</v>
      </c>
      <c r="E1362">
        <v>1747</v>
      </c>
      <c r="F1362">
        <v>1747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32316</v>
      </c>
      <c r="B1363" t="s">
        <v>602</v>
      </c>
      <c r="C1363">
        <v>0</v>
      </c>
      <c r="D1363">
        <v>5.4069999999999997E-4</v>
      </c>
      <c r="E1363">
        <v>2267</v>
      </c>
      <c r="F1363">
        <v>2267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32316</v>
      </c>
      <c r="B1364" t="s">
        <v>603</v>
      </c>
      <c r="C1364">
        <v>0</v>
      </c>
      <c r="D1364">
        <v>-3.9229999999999999E-4</v>
      </c>
      <c r="E1364">
        <v>6794</v>
      </c>
      <c r="F1364">
        <v>6794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32316</v>
      </c>
      <c r="B1365" t="s">
        <v>604</v>
      </c>
      <c r="C1365">
        <v>0</v>
      </c>
      <c r="D1365">
        <v>-8.8059999999999994E-5</v>
      </c>
      <c r="E1365">
        <v>4930</v>
      </c>
      <c r="F1365">
        <v>4930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32316</v>
      </c>
      <c r="B1366" t="s">
        <v>605</v>
      </c>
      <c r="C1366">
        <v>0</v>
      </c>
      <c r="D1366">
        <v>1.3899999999999999E-4</v>
      </c>
      <c r="E1366">
        <v>1658</v>
      </c>
      <c r="F1366">
        <v>1658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32316</v>
      </c>
      <c r="B1367" t="s">
        <v>606</v>
      </c>
      <c r="C1367">
        <v>0</v>
      </c>
      <c r="D1367">
        <v>3.5760000000000002E-4</v>
      </c>
      <c r="E1367">
        <v>5608</v>
      </c>
      <c r="F1367">
        <v>5608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32316</v>
      </c>
      <c r="B1368" t="s">
        <v>607</v>
      </c>
      <c r="C1368">
        <v>0</v>
      </c>
      <c r="D1368">
        <v>-5.1710000000000001E-6</v>
      </c>
      <c r="E1368">
        <v>813.9</v>
      </c>
      <c r="F1368">
        <v>813.9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32316</v>
      </c>
      <c r="B1369" t="s">
        <v>608</v>
      </c>
      <c r="C1369">
        <v>0</v>
      </c>
      <c r="D1369">
        <v>-6.754E-6</v>
      </c>
      <c r="E1369">
        <v>7550</v>
      </c>
      <c r="F1369">
        <v>7550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32316</v>
      </c>
      <c r="B1370" t="s">
        <v>609</v>
      </c>
      <c r="C1370">
        <v>0</v>
      </c>
      <c r="D1370">
        <v>-3.9169999999999998E-4</v>
      </c>
      <c r="E1370">
        <v>1908</v>
      </c>
      <c r="F1370">
        <v>1908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32316</v>
      </c>
      <c r="B1371" t="s">
        <v>610</v>
      </c>
      <c r="C1371">
        <v>0</v>
      </c>
      <c r="D1371">
        <v>5.017E-4</v>
      </c>
      <c r="E1371">
        <v>4883</v>
      </c>
      <c r="F1371">
        <v>4883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32316</v>
      </c>
      <c r="B1372" t="s">
        <v>611</v>
      </c>
      <c r="C1372">
        <v>0</v>
      </c>
      <c r="D1372">
        <v>-1.164E-4</v>
      </c>
      <c r="E1372">
        <v>3099</v>
      </c>
      <c r="F1372">
        <v>3099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32316</v>
      </c>
      <c r="B1373" t="s">
        <v>612</v>
      </c>
      <c r="C1373">
        <v>0</v>
      </c>
      <c r="D1373">
        <v>1.5320000000000001E-4</v>
      </c>
      <c r="E1373">
        <v>4482</v>
      </c>
      <c r="F1373">
        <v>4482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32316</v>
      </c>
      <c r="B1374" t="s">
        <v>613</v>
      </c>
      <c r="C1374">
        <v>0</v>
      </c>
      <c r="D1374">
        <v>1.0170000000000001E-4</v>
      </c>
      <c r="E1374">
        <v>8036</v>
      </c>
      <c r="F1374">
        <v>8036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32316</v>
      </c>
      <c r="B1375" t="s">
        <v>614</v>
      </c>
      <c r="C1375">
        <v>0</v>
      </c>
      <c r="D1375">
        <v>-5.8279999999999999E-6</v>
      </c>
      <c r="E1375">
        <v>355.1</v>
      </c>
      <c r="F1375">
        <v>355.1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32316</v>
      </c>
      <c r="B1376" t="s">
        <v>615</v>
      </c>
      <c r="C1376">
        <v>0</v>
      </c>
      <c r="D1376">
        <v>4.0539999999999988E-4</v>
      </c>
      <c r="E1376">
        <v>2042</v>
      </c>
      <c r="F1376">
        <v>2042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32316</v>
      </c>
      <c r="B1377" t="s">
        <v>616</v>
      </c>
      <c r="C1377">
        <v>0</v>
      </c>
      <c r="D1377">
        <v>-5.1660000000000009E-4</v>
      </c>
      <c r="E1377">
        <v>7946</v>
      </c>
      <c r="F1377">
        <v>7946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32316</v>
      </c>
      <c r="B1378" t="s">
        <v>617</v>
      </c>
      <c r="C1378">
        <v>0</v>
      </c>
      <c r="D1378">
        <v>-1.528E-4</v>
      </c>
      <c r="E1378">
        <v>1394</v>
      </c>
      <c r="F1378">
        <v>1394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32316</v>
      </c>
      <c r="B1379" t="s">
        <v>618</v>
      </c>
      <c r="C1379">
        <v>0</v>
      </c>
      <c r="D1379">
        <v>1.026E-4</v>
      </c>
      <c r="E1379">
        <v>6033</v>
      </c>
      <c r="F1379">
        <v>6033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32316</v>
      </c>
      <c r="B1380" t="s">
        <v>619</v>
      </c>
      <c r="C1380">
        <v>0</v>
      </c>
      <c r="D1380">
        <v>-6.669E-4</v>
      </c>
      <c r="E1380">
        <v>4581</v>
      </c>
      <c r="F1380">
        <v>4581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32316</v>
      </c>
      <c r="B1381" t="s">
        <v>620</v>
      </c>
      <c r="C1381">
        <v>0</v>
      </c>
      <c r="D1381">
        <v>2.6499999999999999E-4</v>
      </c>
      <c r="E1381">
        <v>237.6</v>
      </c>
      <c r="F1381">
        <v>237.6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32316</v>
      </c>
      <c r="B1382" t="s">
        <v>621</v>
      </c>
      <c r="C1382">
        <v>0</v>
      </c>
      <c r="D1382">
        <v>7.004E-4</v>
      </c>
      <c r="E1382">
        <v>4225</v>
      </c>
      <c r="F1382">
        <v>4225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32316</v>
      </c>
      <c r="B1383" t="s">
        <v>622</v>
      </c>
      <c r="C1383">
        <v>0</v>
      </c>
      <c r="D1383">
        <v>-2.6509999999999999E-4</v>
      </c>
      <c r="E1383">
        <v>168.4</v>
      </c>
      <c r="F1383">
        <v>168.4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32316</v>
      </c>
      <c r="B1384" t="s">
        <v>623</v>
      </c>
      <c r="C1384">
        <v>0</v>
      </c>
      <c r="D1384">
        <v>-1.5E-3</v>
      </c>
      <c r="E1384">
        <v>4970</v>
      </c>
      <c r="F1384">
        <v>4970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32316</v>
      </c>
      <c r="B1385" t="s">
        <v>624</v>
      </c>
      <c r="C1385">
        <v>0</v>
      </c>
      <c r="D1385">
        <v>1.5009999999999999E-3</v>
      </c>
      <c r="E1385">
        <v>2859</v>
      </c>
      <c r="F1385">
        <v>2859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32316</v>
      </c>
      <c r="B1386" t="s">
        <v>625</v>
      </c>
      <c r="C1386">
        <v>0</v>
      </c>
      <c r="D1386">
        <v>-3.5869999999999999E-4</v>
      </c>
      <c r="E1386">
        <v>7456</v>
      </c>
      <c r="F1386">
        <v>7456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32316</v>
      </c>
      <c r="B1387" t="s">
        <v>626</v>
      </c>
      <c r="C1387">
        <v>0</v>
      </c>
      <c r="D1387">
        <v>3.9530000000000001E-4</v>
      </c>
      <c r="E1387">
        <v>2478</v>
      </c>
      <c r="F1387">
        <v>2478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32316</v>
      </c>
      <c r="B1388" t="s">
        <v>627</v>
      </c>
      <c r="C1388">
        <v>0</v>
      </c>
      <c r="D1388">
        <v>6.4620000000000009E-4</v>
      </c>
      <c r="E1388">
        <v>5676</v>
      </c>
      <c r="F1388">
        <v>5676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32316</v>
      </c>
      <c r="B1389" t="s">
        <v>628</v>
      </c>
      <c r="C1389">
        <v>0</v>
      </c>
      <c r="D1389">
        <v>-1.5129999999999999E-4</v>
      </c>
      <c r="E1389">
        <v>534.1</v>
      </c>
      <c r="F1389">
        <v>534.1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32316</v>
      </c>
      <c r="B1390" t="s">
        <v>629</v>
      </c>
      <c r="C1390">
        <v>0</v>
      </c>
      <c r="D1390">
        <v>-6.7630000000000001E-4</v>
      </c>
      <c r="E1390">
        <v>9452</v>
      </c>
      <c r="F1390">
        <v>9452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32316</v>
      </c>
      <c r="B1391" t="s">
        <v>630</v>
      </c>
      <c r="C1391">
        <v>0</v>
      </c>
      <c r="D1391">
        <v>1.693E-4</v>
      </c>
      <c r="E1391">
        <v>-6.4670000000000014</v>
      </c>
      <c r="F1391">
        <v>6.4670000000000014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32316</v>
      </c>
      <c r="B1392" t="s">
        <v>631</v>
      </c>
      <c r="C1392">
        <v>0</v>
      </c>
      <c r="D1392">
        <v>1.5009999999999999E-3</v>
      </c>
      <c r="E1392">
        <v>2859</v>
      </c>
      <c r="F1392">
        <v>2859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32316</v>
      </c>
      <c r="B1393" t="s">
        <v>632</v>
      </c>
      <c r="C1393">
        <v>0</v>
      </c>
      <c r="D1393">
        <v>-1.5E-3</v>
      </c>
      <c r="E1393">
        <v>4970</v>
      </c>
      <c r="F1393">
        <v>4970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32316</v>
      </c>
      <c r="B1394" t="s">
        <v>633</v>
      </c>
      <c r="C1394">
        <v>0</v>
      </c>
      <c r="D1394">
        <v>3.8850000000000002E-5</v>
      </c>
      <c r="E1394">
        <v>3906</v>
      </c>
      <c r="F1394">
        <v>3906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32316</v>
      </c>
      <c r="B1395" t="s">
        <v>634</v>
      </c>
      <c r="C1395">
        <v>0</v>
      </c>
      <c r="D1395">
        <v>1.214E-4</v>
      </c>
      <c r="E1395">
        <v>6993</v>
      </c>
      <c r="F1395">
        <v>6993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32316</v>
      </c>
      <c r="B1396" t="s">
        <v>635</v>
      </c>
      <c r="C1396">
        <v>0</v>
      </c>
      <c r="D1396">
        <v>1.2649999999999999E-5</v>
      </c>
      <c r="E1396">
        <v>-4.5019999999999998</v>
      </c>
      <c r="F1396">
        <v>4.5019999999999998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32316</v>
      </c>
      <c r="B1397" t="s">
        <v>636</v>
      </c>
      <c r="C1397">
        <v>0</v>
      </c>
      <c r="D1397">
        <v>6.286000000000001E-4</v>
      </c>
      <c r="E1397">
        <v>3566</v>
      </c>
      <c r="F1397">
        <v>3566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32316</v>
      </c>
      <c r="B1398" t="s">
        <v>637</v>
      </c>
      <c r="C1398">
        <v>0</v>
      </c>
      <c r="D1398">
        <v>1.249E-4</v>
      </c>
      <c r="E1398">
        <v>2594</v>
      </c>
      <c r="F1398">
        <v>2594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32316</v>
      </c>
      <c r="B1399" t="s">
        <v>638</v>
      </c>
      <c r="C1399">
        <v>0</v>
      </c>
      <c r="D1399">
        <v>5.597E-4</v>
      </c>
      <c r="E1399">
        <v>3465</v>
      </c>
      <c r="F1399">
        <v>3465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32316</v>
      </c>
      <c r="B1400" t="s">
        <v>639</v>
      </c>
      <c r="C1400">
        <v>0</v>
      </c>
      <c r="D1400">
        <v>3.4269999999999998E-4</v>
      </c>
      <c r="E1400">
        <v>2918</v>
      </c>
      <c r="F1400">
        <v>2918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32316</v>
      </c>
      <c r="B1401" t="s">
        <v>640</v>
      </c>
      <c r="C1401">
        <v>0</v>
      </c>
      <c r="D1401">
        <v>5.4390000000000005E-4</v>
      </c>
      <c r="E1401">
        <v>2295</v>
      </c>
      <c r="F1401">
        <v>2295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32316</v>
      </c>
      <c r="B1402" t="s">
        <v>641</v>
      </c>
      <c r="C1402">
        <v>0</v>
      </c>
      <c r="D1402">
        <v>-4.058E-4</v>
      </c>
      <c r="E1402">
        <v>6842</v>
      </c>
      <c r="F1402">
        <v>6842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32316</v>
      </c>
      <c r="B1403" t="s">
        <v>642</v>
      </c>
      <c r="C1403">
        <v>0</v>
      </c>
      <c r="D1403">
        <v>6.445E-4</v>
      </c>
      <c r="E1403">
        <v>4837</v>
      </c>
      <c r="F1403">
        <v>4837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32316</v>
      </c>
      <c r="B1404" t="s">
        <v>643</v>
      </c>
      <c r="C1404">
        <v>0</v>
      </c>
      <c r="D1404">
        <v>6.4540000000000002E-5</v>
      </c>
      <c r="E1404">
        <v>882.5</v>
      </c>
      <c r="F1404">
        <v>882.5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32316</v>
      </c>
      <c r="B1405" t="s">
        <v>644</v>
      </c>
      <c r="C1405">
        <v>0</v>
      </c>
      <c r="D1405">
        <v>4.9030000000000005E-4</v>
      </c>
      <c r="E1405">
        <v>5215</v>
      </c>
      <c r="F1405">
        <v>5215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32316</v>
      </c>
      <c r="B1406" t="s">
        <v>645</v>
      </c>
      <c r="C1406">
        <v>0</v>
      </c>
      <c r="D1406">
        <v>-4.8810000000000004E-7</v>
      </c>
      <c r="E1406">
        <v>773.2</v>
      </c>
      <c r="F1406">
        <v>773.2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32316</v>
      </c>
      <c r="B1407" t="s">
        <v>646</v>
      </c>
      <c r="C1407">
        <v>0</v>
      </c>
      <c r="D1407">
        <v>1.527E-4</v>
      </c>
      <c r="E1407">
        <v>5724</v>
      </c>
      <c r="F1407">
        <v>5724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32316</v>
      </c>
      <c r="B1408" t="s">
        <v>647</v>
      </c>
      <c r="C1408">
        <v>0</v>
      </c>
      <c r="D1408">
        <v>5.44E-4</v>
      </c>
      <c r="E1408">
        <v>565.5</v>
      </c>
      <c r="F1408">
        <v>565.5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32316</v>
      </c>
      <c r="B1409" t="s">
        <v>648</v>
      </c>
      <c r="C1409">
        <v>0</v>
      </c>
      <c r="D1409">
        <v>7.494E-4</v>
      </c>
      <c r="E1409">
        <v>2559</v>
      </c>
      <c r="F1409">
        <v>2559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32316</v>
      </c>
      <c r="B1410" t="s">
        <v>649</v>
      </c>
      <c r="C1410">
        <v>0</v>
      </c>
      <c r="D1410">
        <v>-6.5889999999999992E-4</v>
      </c>
      <c r="E1410">
        <v>4969</v>
      </c>
      <c r="F1410">
        <v>4969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32316</v>
      </c>
      <c r="B1411" t="s">
        <v>650</v>
      </c>
      <c r="C1411">
        <v>0</v>
      </c>
      <c r="D1411">
        <v>7.5920000000000002E-4</v>
      </c>
      <c r="E1411">
        <v>1997</v>
      </c>
      <c r="F1411">
        <v>1997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32316</v>
      </c>
      <c r="B1412" t="s">
        <v>651</v>
      </c>
      <c r="C1412">
        <v>0</v>
      </c>
      <c r="D1412">
        <v>-5.2240000000000001E-4</v>
      </c>
      <c r="E1412">
        <v>4852</v>
      </c>
      <c r="F1412">
        <v>4852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32316</v>
      </c>
      <c r="B1413" t="s">
        <v>652</v>
      </c>
      <c r="C1413">
        <v>0</v>
      </c>
      <c r="D1413">
        <v>8.6429999999999992E-4</v>
      </c>
      <c r="E1413">
        <v>1324</v>
      </c>
      <c r="F1413">
        <v>1324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32316</v>
      </c>
      <c r="B1414" t="s">
        <v>653</v>
      </c>
      <c r="C1414">
        <v>0</v>
      </c>
      <c r="D1414">
        <v>-5.1729999999999994E-4</v>
      </c>
      <c r="E1414">
        <v>4926</v>
      </c>
      <c r="F1414">
        <v>4926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32316</v>
      </c>
      <c r="B1415" t="s">
        <v>654</v>
      </c>
      <c r="C1415">
        <v>0</v>
      </c>
      <c r="D1415">
        <v>-7.693E-4</v>
      </c>
      <c r="E1415">
        <v>3676</v>
      </c>
      <c r="F1415">
        <v>3676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32316</v>
      </c>
      <c r="B1416" t="s">
        <v>655</v>
      </c>
      <c r="C1416">
        <v>0</v>
      </c>
      <c r="D1416">
        <v>6.7989999999999999E-4</v>
      </c>
      <c r="E1416">
        <v>4896</v>
      </c>
      <c r="F1416">
        <v>4896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32316</v>
      </c>
      <c r="B1417" t="s">
        <v>656</v>
      </c>
      <c r="C1417">
        <v>0</v>
      </c>
      <c r="D1417">
        <v>-7.8310000000000001E-4</v>
      </c>
      <c r="E1417">
        <v>2300</v>
      </c>
      <c r="F1417">
        <v>2300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32316</v>
      </c>
      <c r="B1418" t="s">
        <v>657</v>
      </c>
      <c r="C1418">
        <v>0</v>
      </c>
      <c r="D1418">
        <v>5.4100000000000003E-4</v>
      </c>
      <c r="E1418">
        <v>5922</v>
      </c>
      <c r="F1418">
        <v>5922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32316</v>
      </c>
      <c r="B1419" t="s">
        <v>658</v>
      </c>
      <c r="C1419">
        <v>0</v>
      </c>
      <c r="D1419">
        <v>-8.8629999999999991E-4</v>
      </c>
      <c r="E1419">
        <v>1792</v>
      </c>
      <c r="F1419">
        <v>1792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32316</v>
      </c>
      <c r="B1420" t="s">
        <v>659</v>
      </c>
      <c r="C1420">
        <v>0</v>
      </c>
      <c r="D1420">
        <v>5.2729999999999997E-4</v>
      </c>
      <c r="E1420">
        <v>6562</v>
      </c>
      <c r="F1420">
        <v>6562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32316</v>
      </c>
      <c r="B1421" t="s">
        <v>660</v>
      </c>
      <c r="C1421">
        <v>0</v>
      </c>
      <c r="D1421">
        <v>-4.0680000000000008E-4</v>
      </c>
      <c r="E1421">
        <v>1348</v>
      </c>
      <c r="F1421">
        <v>1348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32316</v>
      </c>
      <c r="B1422" t="s">
        <v>661</v>
      </c>
      <c r="C1422">
        <v>0</v>
      </c>
      <c r="D1422">
        <v>-1.0710000000000001E-5</v>
      </c>
      <c r="E1422">
        <v>6639</v>
      </c>
      <c r="F1422">
        <v>6639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32316</v>
      </c>
      <c r="B1423" t="s">
        <v>662</v>
      </c>
      <c r="C1423">
        <v>0</v>
      </c>
      <c r="D1423">
        <v>-3.9720000000000001E-4</v>
      </c>
      <c r="E1423">
        <v>5978</v>
      </c>
      <c r="F1423">
        <v>5978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32316</v>
      </c>
      <c r="B1424" t="s">
        <v>663</v>
      </c>
      <c r="C1424">
        <v>0</v>
      </c>
      <c r="D1424">
        <v>-2.866E-5</v>
      </c>
      <c r="E1424">
        <v>4063</v>
      </c>
      <c r="F1424">
        <v>4063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32316</v>
      </c>
      <c r="B1425" t="s">
        <v>664</v>
      </c>
      <c r="C1425">
        <v>0</v>
      </c>
      <c r="D1425">
        <v>-5.0370000000000002E-6</v>
      </c>
      <c r="E1425">
        <v>1788</v>
      </c>
      <c r="F1425">
        <v>1788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32316</v>
      </c>
      <c r="B1426" t="s">
        <v>665</v>
      </c>
      <c r="C1426">
        <v>0</v>
      </c>
      <c r="D1426">
        <v>2.6820000000000001E-5</v>
      </c>
      <c r="E1426">
        <v>6032</v>
      </c>
      <c r="F1426">
        <v>6032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32316</v>
      </c>
      <c r="B1427" t="s">
        <v>666</v>
      </c>
      <c r="C1427">
        <v>0</v>
      </c>
      <c r="D1427">
        <v>-7.8029999999999997E-5</v>
      </c>
      <c r="E1427">
        <v>2543</v>
      </c>
      <c r="F1427">
        <v>2543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32316</v>
      </c>
      <c r="B1428" t="s">
        <v>667</v>
      </c>
      <c r="C1428">
        <v>0</v>
      </c>
      <c r="D1428">
        <v>3.2909999999999998E-4</v>
      </c>
      <c r="E1428">
        <v>5201</v>
      </c>
      <c r="F1428">
        <v>5201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32316</v>
      </c>
      <c r="B1429" t="s">
        <v>668</v>
      </c>
      <c r="C1429">
        <v>0</v>
      </c>
      <c r="D1429">
        <v>6.8360000000000003E-4</v>
      </c>
      <c r="E1429">
        <v>3739</v>
      </c>
      <c r="F1429">
        <v>3739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32316</v>
      </c>
      <c r="B1430" t="s">
        <v>669</v>
      </c>
      <c r="C1430">
        <v>0</v>
      </c>
      <c r="D1430">
        <v>-6.7220000000000008E-4</v>
      </c>
      <c r="E1430">
        <v>1854</v>
      </c>
      <c r="F1430">
        <v>1854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32316</v>
      </c>
      <c r="B1431" t="s">
        <v>670</v>
      </c>
      <c r="C1431">
        <v>0</v>
      </c>
      <c r="D1431">
        <v>3.8389999999999997E-5</v>
      </c>
      <c r="E1431">
        <v>3503</v>
      </c>
      <c r="F1431">
        <v>3503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32316</v>
      </c>
      <c r="B1432" t="s">
        <v>671</v>
      </c>
      <c r="C1432">
        <v>0</v>
      </c>
      <c r="D1432">
        <v>-5.242999999999999E-4</v>
      </c>
      <c r="E1432">
        <v>1909</v>
      </c>
      <c r="F1432">
        <v>1909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32316</v>
      </c>
      <c r="B1433" t="s">
        <v>672</v>
      </c>
      <c r="C1433">
        <v>0</v>
      </c>
      <c r="D1433">
        <v>3.8020000000000003E-4</v>
      </c>
      <c r="E1433">
        <v>4777</v>
      </c>
      <c r="F1433">
        <v>4777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32316</v>
      </c>
      <c r="B1434" t="s">
        <v>673</v>
      </c>
      <c r="C1434">
        <v>0</v>
      </c>
      <c r="D1434">
        <v>-1.2740000000000001E-4</v>
      </c>
      <c r="E1434">
        <v>5188</v>
      </c>
      <c r="F1434">
        <v>5188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32316</v>
      </c>
      <c r="B1435" t="s">
        <v>674</v>
      </c>
      <c r="C1435">
        <v>0</v>
      </c>
      <c r="D1435">
        <v>1.109E-4</v>
      </c>
      <c r="E1435">
        <v>1747</v>
      </c>
      <c r="F1435">
        <v>1747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32316</v>
      </c>
      <c r="B1436" t="s">
        <v>675</v>
      </c>
      <c r="C1436">
        <v>0</v>
      </c>
      <c r="D1436">
        <v>5.4069999999999997E-4</v>
      </c>
      <c r="E1436">
        <v>2267</v>
      </c>
      <c r="F1436">
        <v>2267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32316</v>
      </c>
      <c r="B1437" t="s">
        <v>676</v>
      </c>
      <c r="C1437">
        <v>0</v>
      </c>
      <c r="D1437">
        <v>-3.9229999999999999E-4</v>
      </c>
      <c r="E1437">
        <v>6794</v>
      </c>
      <c r="F1437">
        <v>6794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32316</v>
      </c>
      <c r="B1438" t="s">
        <v>677</v>
      </c>
      <c r="C1438">
        <v>0</v>
      </c>
      <c r="D1438">
        <v>-8.8059999999999994E-5</v>
      </c>
      <c r="E1438">
        <v>4930</v>
      </c>
      <c r="F1438">
        <v>4930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32316</v>
      </c>
      <c r="B1439" t="s">
        <v>678</v>
      </c>
      <c r="C1439">
        <v>0</v>
      </c>
      <c r="D1439">
        <v>1.3899999999999999E-4</v>
      </c>
      <c r="E1439">
        <v>1658</v>
      </c>
      <c r="F1439">
        <v>1658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32316</v>
      </c>
      <c r="B1440" t="s">
        <v>679</v>
      </c>
      <c r="C1440">
        <v>0</v>
      </c>
      <c r="D1440">
        <v>3.5760000000000002E-4</v>
      </c>
      <c r="E1440">
        <v>5608</v>
      </c>
      <c r="F1440">
        <v>5608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32316</v>
      </c>
      <c r="B1441" t="s">
        <v>680</v>
      </c>
      <c r="C1441">
        <v>0</v>
      </c>
      <c r="D1441">
        <v>-5.1710000000000001E-6</v>
      </c>
      <c r="E1441">
        <v>813.9</v>
      </c>
      <c r="F1441">
        <v>813.9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32316</v>
      </c>
      <c r="B1442" t="s">
        <v>681</v>
      </c>
      <c r="C1442">
        <v>0</v>
      </c>
      <c r="D1442">
        <v>-6.754E-6</v>
      </c>
      <c r="E1442">
        <v>7550</v>
      </c>
      <c r="F1442">
        <v>7550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32316</v>
      </c>
      <c r="B1443" t="s">
        <v>682</v>
      </c>
      <c r="C1443">
        <v>0</v>
      </c>
      <c r="D1443">
        <v>-3.9169999999999998E-4</v>
      </c>
      <c r="E1443">
        <v>1908</v>
      </c>
      <c r="F1443">
        <v>1908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32316</v>
      </c>
      <c r="B1444" t="s">
        <v>683</v>
      </c>
      <c r="C1444">
        <v>0</v>
      </c>
      <c r="D1444">
        <v>5.017E-4</v>
      </c>
      <c r="E1444">
        <v>4883</v>
      </c>
      <c r="F1444">
        <v>4883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32316</v>
      </c>
      <c r="B1445" t="s">
        <v>684</v>
      </c>
      <c r="C1445">
        <v>0</v>
      </c>
      <c r="D1445">
        <v>-1.164E-4</v>
      </c>
      <c r="E1445">
        <v>3099</v>
      </c>
      <c r="F1445">
        <v>3099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32316</v>
      </c>
      <c r="B1446" t="s">
        <v>685</v>
      </c>
      <c r="C1446">
        <v>0</v>
      </c>
      <c r="D1446">
        <v>1.5320000000000001E-4</v>
      </c>
      <c r="E1446">
        <v>4482</v>
      </c>
      <c r="F1446">
        <v>4482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32316</v>
      </c>
      <c r="B1447" t="s">
        <v>686</v>
      </c>
      <c r="C1447">
        <v>0</v>
      </c>
      <c r="D1447">
        <v>1.0170000000000001E-4</v>
      </c>
      <c r="E1447">
        <v>8036</v>
      </c>
      <c r="F1447">
        <v>8036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32316</v>
      </c>
      <c r="B1448" t="s">
        <v>687</v>
      </c>
      <c r="C1448">
        <v>0</v>
      </c>
      <c r="D1448">
        <v>-5.8279999999999999E-6</v>
      </c>
      <c r="E1448">
        <v>355.1</v>
      </c>
      <c r="F1448">
        <v>355.1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32316</v>
      </c>
      <c r="B1449" t="s">
        <v>688</v>
      </c>
      <c r="C1449">
        <v>0</v>
      </c>
      <c r="D1449">
        <v>4.0539999999999988E-4</v>
      </c>
      <c r="E1449">
        <v>2042</v>
      </c>
      <c r="F1449">
        <v>2042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32316</v>
      </c>
      <c r="B1450" t="s">
        <v>689</v>
      </c>
      <c r="C1450">
        <v>0</v>
      </c>
      <c r="D1450">
        <v>-5.1660000000000009E-4</v>
      </c>
      <c r="E1450">
        <v>7946</v>
      </c>
      <c r="F1450">
        <v>7946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32316</v>
      </c>
      <c r="B1451" t="s">
        <v>690</v>
      </c>
      <c r="C1451">
        <v>0</v>
      </c>
      <c r="D1451">
        <v>-1.528E-4</v>
      </c>
      <c r="E1451">
        <v>1394</v>
      </c>
      <c r="F1451">
        <v>1394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32316</v>
      </c>
      <c r="B1452" t="s">
        <v>691</v>
      </c>
      <c r="C1452">
        <v>0</v>
      </c>
      <c r="D1452">
        <v>1.026E-4</v>
      </c>
      <c r="E1452">
        <v>6033</v>
      </c>
      <c r="F1452">
        <v>6033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32316</v>
      </c>
      <c r="B1453" t="s">
        <v>692</v>
      </c>
      <c r="C1453">
        <v>0</v>
      </c>
      <c r="D1453">
        <v>-6.669E-4</v>
      </c>
      <c r="E1453">
        <v>4581</v>
      </c>
      <c r="F1453">
        <v>4581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32316</v>
      </c>
      <c r="B1454" t="s">
        <v>693</v>
      </c>
      <c r="C1454">
        <v>0</v>
      </c>
      <c r="D1454">
        <v>2.6499999999999999E-4</v>
      </c>
      <c r="E1454">
        <v>237.6</v>
      </c>
      <c r="F1454">
        <v>237.6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32316</v>
      </c>
      <c r="B1455" t="s">
        <v>694</v>
      </c>
      <c r="C1455">
        <v>0</v>
      </c>
      <c r="D1455">
        <v>7.004E-4</v>
      </c>
      <c r="E1455">
        <v>4225</v>
      </c>
      <c r="F1455">
        <v>4225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32316</v>
      </c>
      <c r="B1456" t="s">
        <v>695</v>
      </c>
      <c r="C1456">
        <v>0</v>
      </c>
      <c r="D1456">
        <v>-2.6509999999999999E-4</v>
      </c>
      <c r="E1456">
        <v>168.4</v>
      </c>
      <c r="F1456">
        <v>168.4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32316</v>
      </c>
      <c r="B1457" t="s">
        <v>696</v>
      </c>
      <c r="C1457">
        <v>0</v>
      </c>
      <c r="D1457">
        <v>-1.5E-3</v>
      </c>
      <c r="E1457">
        <v>4970</v>
      </c>
      <c r="F1457">
        <v>4970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32316</v>
      </c>
      <c r="B1458" t="s">
        <v>697</v>
      </c>
      <c r="C1458">
        <v>0</v>
      </c>
      <c r="D1458">
        <v>1.5009999999999999E-3</v>
      </c>
      <c r="E1458">
        <v>2859</v>
      </c>
      <c r="F1458">
        <v>2859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32316</v>
      </c>
      <c r="B1459" t="s">
        <v>698</v>
      </c>
      <c r="C1459">
        <v>0</v>
      </c>
      <c r="D1459">
        <v>-3.5869999999999999E-4</v>
      </c>
      <c r="E1459">
        <v>7456</v>
      </c>
      <c r="F1459">
        <v>7456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32316</v>
      </c>
      <c r="B1460" t="s">
        <v>699</v>
      </c>
      <c r="C1460">
        <v>0</v>
      </c>
      <c r="D1460">
        <v>3.9530000000000001E-4</v>
      </c>
      <c r="E1460">
        <v>2478</v>
      </c>
      <c r="F1460">
        <v>2478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32316</v>
      </c>
      <c r="B1461" t="s">
        <v>700</v>
      </c>
      <c r="C1461">
        <v>0</v>
      </c>
      <c r="D1461">
        <v>6.4620000000000009E-4</v>
      </c>
      <c r="E1461">
        <v>5676</v>
      </c>
      <c r="F1461">
        <v>5676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32316</v>
      </c>
      <c r="B1462" t="s">
        <v>701</v>
      </c>
      <c r="C1462">
        <v>0</v>
      </c>
      <c r="D1462">
        <v>-1.5129999999999999E-4</v>
      </c>
      <c r="E1462">
        <v>534.1</v>
      </c>
      <c r="F1462">
        <v>534.1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32316</v>
      </c>
      <c r="B1463" t="s">
        <v>702</v>
      </c>
      <c r="C1463">
        <v>0</v>
      </c>
      <c r="D1463">
        <v>-6.7630000000000001E-4</v>
      </c>
      <c r="E1463">
        <v>9452</v>
      </c>
      <c r="F1463">
        <v>9452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32316</v>
      </c>
      <c r="B1464" t="s">
        <v>703</v>
      </c>
      <c r="C1464">
        <v>0</v>
      </c>
      <c r="D1464">
        <v>1.693E-4</v>
      </c>
      <c r="E1464">
        <v>-6.4670000000000014</v>
      </c>
      <c r="F1464">
        <v>6.4670000000000014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32316</v>
      </c>
      <c r="B1465" t="s">
        <v>704</v>
      </c>
      <c r="C1465">
        <v>0</v>
      </c>
      <c r="D1465">
        <v>1.5009999999999999E-3</v>
      </c>
      <c r="E1465">
        <v>2859</v>
      </c>
      <c r="F1465">
        <v>2859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32316</v>
      </c>
      <c r="B1466" t="s">
        <v>705</v>
      </c>
      <c r="C1466">
        <v>0</v>
      </c>
      <c r="D1466">
        <v>-1.5E-3</v>
      </c>
      <c r="E1466">
        <v>4970</v>
      </c>
      <c r="F1466">
        <v>4970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32316</v>
      </c>
      <c r="B1467" t="s">
        <v>706</v>
      </c>
      <c r="C1467">
        <v>0</v>
      </c>
      <c r="D1467">
        <v>3.8850000000000002E-5</v>
      </c>
      <c r="E1467">
        <v>3906</v>
      </c>
      <c r="F1467">
        <v>3906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32316</v>
      </c>
      <c r="B1468" t="s">
        <v>707</v>
      </c>
      <c r="C1468">
        <v>0</v>
      </c>
      <c r="D1468">
        <v>1.214E-4</v>
      </c>
      <c r="E1468">
        <v>6993</v>
      </c>
      <c r="F1468">
        <v>6993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32316</v>
      </c>
      <c r="B1469" t="s">
        <v>708</v>
      </c>
      <c r="C1469">
        <v>0</v>
      </c>
      <c r="D1469">
        <v>1.2649999999999999E-5</v>
      </c>
      <c r="E1469">
        <v>-4.5019999999999998</v>
      </c>
      <c r="F1469">
        <v>4.5019999999999998</v>
      </c>
      <c r="G1469">
        <v>0</v>
      </c>
      <c r="H1469">
        <v>0</v>
      </c>
      <c r="I1469">
        <v>0</v>
      </c>
      <c r="J1469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B266"/>
  <sheetViews>
    <sheetView topLeftCell="A113" workbookViewId="0">
      <selection activeCell="A124" sqref="A124:A127"/>
    </sheetView>
  </sheetViews>
  <sheetFormatPr defaultColWidth="9.140625" defaultRowHeight="12.75"/>
  <cols>
    <col min="1" max="1" width="11.140625" style="185" customWidth="1"/>
    <col min="2" max="5" width="9.140625" style="185" customWidth="1"/>
    <col min="6" max="16384" width="9.140625" style="185"/>
  </cols>
  <sheetData>
    <row r="1" spans="1:2" ht="15" customHeight="1">
      <c r="A1" s="146" t="s">
        <v>94</v>
      </c>
      <c r="B1" s="146" t="s">
        <v>355</v>
      </c>
    </row>
    <row r="2" spans="1:2">
      <c r="A2" t="s">
        <v>458</v>
      </c>
      <c r="B2" t="s">
        <v>717</v>
      </c>
    </row>
    <row r="3" spans="1:2">
      <c r="A3" t="s">
        <v>459</v>
      </c>
      <c r="B3" t="s">
        <v>718</v>
      </c>
    </row>
    <row r="4" spans="1:2">
      <c r="A4" t="s">
        <v>460</v>
      </c>
      <c r="B4" t="s">
        <v>719</v>
      </c>
    </row>
    <row r="5" spans="1:2">
      <c r="A5" t="s">
        <v>461</v>
      </c>
      <c r="B5" t="s">
        <v>720</v>
      </c>
    </row>
    <row r="6" spans="1:2">
      <c r="A6" t="s">
        <v>462</v>
      </c>
      <c r="B6" t="s">
        <v>721</v>
      </c>
    </row>
    <row r="7" spans="1:2">
      <c r="A7" t="s">
        <v>463</v>
      </c>
      <c r="B7" t="s">
        <v>722</v>
      </c>
    </row>
    <row r="8" spans="1:2">
      <c r="A8" t="s">
        <v>464</v>
      </c>
      <c r="B8" t="s">
        <v>723</v>
      </c>
    </row>
    <row r="9" spans="1:2">
      <c r="A9" t="s">
        <v>465</v>
      </c>
      <c r="B9" t="s">
        <v>724</v>
      </c>
    </row>
    <row r="10" spans="1:2">
      <c r="A10" t="s">
        <v>466</v>
      </c>
      <c r="B10" t="s">
        <v>725</v>
      </c>
    </row>
    <row r="11" spans="1:2">
      <c r="A11" t="s">
        <v>467</v>
      </c>
      <c r="B11" t="s">
        <v>726</v>
      </c>
    </row>
    <row r="12" spans="1:2">
      <c r="A12" t="s">
        <v>468</v>
      </c>
      <c r="B12" t="s">
        <v>727</v>
      </c>
    </row>
    <row r="13" spans="1:2">
      <c r="A13" t="s">
        <v>469</v>
      </c>
      <c r="B13" t="s">
        <v>728</v>
      </c>
    </row>
    <row r="14" spans="1:2">
      <c r="A14" t="s">
        <v>470</v>
      </c>
      <c r="B14" t="s">
        <v>729</v>
      </c>
    </row>
    <row r="15" spans="1:2">
      <c r="A15" t="s">
        <v>471</v>
      </c>
      <c r="B15" t="s">
        <v>730</v>
      </c>
    </row>
    <row r="16" spans="1:2">
      <c r="A16" t="s">
        <v>472</v>
      </c>
      <c r="B16" t="s">
        <v>731</v>
      </c>
    </row>
    <row r="17" spans="1:2">
      <c r="A17" t="s">
        <v>473</v>
      </c>
      <c r="B17" t="s">
        <v>732</v>
      </c>
    </row>
    <row r="18" spans="1:2">
      <c r="A18" t="s">
        <v>474</v>
      </c>
      <c r="B18" t="s">
        <v>733</v>
      </c>
    </row>
    <row r="19" spans="1:2">
      <c r="A19" t="s">
        <v>475</v>
      </c>
      <c r="B19" t="s">
        <v>734</v>
      </c>
    </row>
    <row r="20" spans="1:2">
      <c r="A20" t="s">
        <v>476</v>
      </c>
      <c r="B20" t="s">
        <v>735</v>
      </c>
    </row>
    <row r="21" spans="1:2">
      <c r="A21" t="s">
        <v>477</v>
      </c>
      <c r="B21" t="s">
        <v>736</v>
      </c>
    </row>
    <row r="22" spans="1:2">
      <c r="A22" t="s">
        <v>478</v>
      </c>
      <c r="B22" t="s">
        <v>737</v>
      </c>
    </row>
    <row r="23" spans="1:2">
      <c r="A23" t="s">
        <v>479</v>
      </c>
      <c r="B23" t="s">
        <v>738</v>
      </c>
    </row>
    <row r="24" spans="1:2">
      <c r="A24" t="s">
        <v>480</v>
      </c>
      <c r="B24" t="s">
        <v>739</v>
      </c>
    </row>
    <row r="25" spans="1:2">
      <c r="A25" t="s">
        <v>481</v>
      </c>
      <c r="B25" t="s">
        <v>740</v>
      </c>
    </row>
    <row r="26" spans="1:2">
      <c r="A26" t="s">
        <v>482</v>
      </c>
      <c r="B26" t="s">
        <v>741</v>
      </c>
    </row>
    <row r="27" spans="1:2">
      <c r="A27" t="s">
        <v>483</v>
      </c>
      <c r="B27" t="s">
        <v>742</v>
      </c>
    </row>
    <row r="28" spans="1:2">
      <c r="A28" t="s">
        <v>484</v>
      </c>
      <c r="B28" t="s">
        <v>743</v>
      </c>
    </row>
    <row r="29" spans="1:2">
      <c r="A29" t="s">
        <v>485</v>
      </c>
      <c r="B29" t="s">
        <v>744</v>
      </c>
    </row>
    <row r="30" spans="1:2">
      <c r="A30" t="s">
        <v>486</v>
      </c>
      <c r="B30" t="s">
        <v>745</v>
      </c>
    </row>
    <row r="31" spans="1:2">
      <c r="A31" t="s">
        <v>487</v>
      </c>
      <c r="B31" t="s">
        <v>746</v>
      </c>
    </row>
    <row r="32" spans="1:2">
      <c r="A32" t="s">
        <v>488</v>
      </c>
      <c r="B32" t="s">
        <v>747</v>
      </c>
    </row>
    <row r="33" spans="1:2">
      <c r="A33" t="s">
        <v>489</v>
      </c>
      <c r="B33" t="s">
        <v>748</v>
      </c>
    </row>
    <row r="34" spans="1:2">
      <c r="A34" t="s">
        <v>490</v>
      </c>
      <c r="B34" t="s">
        <v>749</v>
      </c>
    </row>
    <row r="35" spans="1:2">
      <c r="A35" t="s">
        <v>491</v>
      </c>
      <c r="B35" t="s">
        <v>750</v>
      </c>
    </row>
    <row r="36" spans="1:2">
      <c r="A36" t="s">
        <v>492</v>
      </c>
      <c r="B36" t="s">
        <v>751</v>
      </c>
    </row>
    <row r="37" spans="1:2">
      <c r="A37" t="s">
        <v>493</v>
      </c>
      <c r="B37" t="s">
        <v>752</v>
      </c>
    </row>
    <row r="38" spans="1:2">
      <c r="A38" t="s">
        <v>494</v>
      </c>
      <c r="B38" t="s">
        <v>753</v>
      </c>
    </row>
    <row r="39" spans="1:2">
      <c r="A39" t="s">
        <v>495</v>
      </c>
      <c r="B39" t="s">
        <v>754</v>
      </c>
    </row>
    <row r="40" spans="1:2">
      <c r="A40" t="s">
        <v>496</v>
      </c>
      <c r="B40" t="s">
        <v>755</v>
      </c>
    </row>
    <row r="41" spans="1:2">
      <c r="A41" t="s">
        <v>497</v>
      </c>
      <c r="B41" t="s">
        <v>756</v>
      </c>
    </row>
    <row r="42" spans="1:2">
      <c r="A42" t="s">
        <v>498</v>
      </c>
      <c r="B42" t="s">
        <v>757</v>
      </c>
    </row>
    <row r="43" spans="1:2">
      <c r="A43" t="s">
        <v>499</v>
      </c>
      <c r="B43" t="s">
        <v>758</v>
      </c>
    </row>
    <row r="44" spans="1:2">
      <c r="A44" t="s">
        <v>500</v>
      </c>
      <c r="B44" t="s">
        <v>759</v>
      </c>
    </row>
    <row r="45" spans="1:2">
      <c r="A45" t="s">
        <v>501</v>
      </c>
      <c r="B45" t="s">
        <v>760</v>
      </c>
    </row>
    <row r="46" spans="1:2">
      <c r="A46" t="s">
        <v>502</v>
      </c>
      <c r="B46" t="s">
        <v>761</v>
      </c>
    </row>
    <row r="47" spans="1:2">
      <c r="A47" t="s">
        <v>563</v>
      </c>
      <c r="B47" t="s">
        <v>762</v>
      </c>
    </row>
    <row r="48" spans="1:2">
      <c r="A48" t="s">
        <v>564</v>
      </c>
      <c r="B48" t="s">
        <v>763</v>
      </c>
    </row>
    <row r="49" spans="1:2">
      <c r="A49" t="s">
        <v>565</v>
      </c>
      <c r="B49" t="s">
        <v>764</v>
      </c>
    </row>
    <row r="50" spans="1:2">
      <c r="A50" t="s">
        <v>566</v>
      </c>
      <c r="B50" t="s">
        <v>765</v>
      </c>
    </row>
    <row r="51" spans="1:2">
      <c r="A51" t="s">
        <v>567</v>
      </c>
      <c r="B51" t="s">
        <v>766</v>
      </c>
    </row>
    <row r="52" spans="1:2">
      <c r="A52" t="s">
        <v>568</v>
      </c>
      <c r="B52" t="s">
        <v>767</v>
      </c>
    </row>
    <row r="53" spans="1:2">
      <c r="A53" t="s">
        <v>569</v>
      </c>
      <c r="B53" t="s">
        <v>768</v>
      </c>
    </row>
    <row r="54" spans="1:2">
      <c r="A54" t="s">
        <v>570</v>
      </c>
      <c r="B54" t="s">
        <v>769</v>
      </c>
    </row>
    <row r="55" spans="1:2">
      <c r="A55" t="s">
        <v>571</v>
      </c>
      <c r="B55" t="s">
        <v>770</v>
      </c>
    </row>
    <row r="56" spans="1:2">
      <c r="A56" t="s">
        <v>572</v>
      </c>
      <c r="B56" t="s">
        <v>771</v>
      </c>
    </row>
    <row r="57" spans="1:2">
      <c r="A57" t="s">
        <v>573</v>
      </c>
      <c r="B57" t="s">
        <v>772</v>
      </c>
    </row>
    <row r="58" spans="1:2">
      <c r="A58" t="s">
        <v>574</v>
      </c>
      <c r="B58" t="s">
        <v>773</v>
      </c>
    </row>
    <row r="59" spans="1:2">
      <c r="A59" t="s">
        <v>575</v>
      </c>
      <c r="B59" t="s">
        <v>774</v>
      </c>
    </row>
    <row r="60" spans="1:2">
      <c r="A60" t="s">
        <v>576</v>
      </c>
      <c r="B60" t="s">
        <v>775</v>
      </c>
    </row>
    <row r="61" spans="1:2">
      <c r="A61" t="s">
        <v>577</v>
      </c>
      <c r="B61" t="s">
        <v>776</v>
      </c>
    </row>
    <row r="62" spans="1:2">
      <c r="A62" t="s">
        <v>578</v>
      </c>
      <c r="B62" t="s">
        <v>777</v>
      </c>
    </row>
    <row r="63" spans="1:2">
      <c r="A63" t="s">
        <v>579</v>
      </c>
      <c r="B63" t="s">
        <v>778</v>
      </c>
    </row>
    <row r="64" spans="1:2">
      <c r="A64" t="s">
        <v>580</v>
      </c>
      <c r="B64" t="s">
        <v>779</v>
      </c>
    </row>
    <row r="65" spans="1:2">
      <c r="A65" t="s">
        <v>581</v>
      </c>
      <c r="B65" t="s">
        <v>780</v>
      </c>
    </row>
    <row r="66" spans="1:2">
      <c r="A66" t="s">
        <v>582</v>
      </c>
      <c r="B66" t="s">
        <v>781</v>
      </c>
    </row>
    <row r="67" spans="1:2">
      <c r="A67" t="s">
        <v>583</v>
      </c>
      <c r="B67" t="s">
        <v>782</v>
      </c>
    </row>
    <row r="68" spans="1:2">
      <c r="A68" t="s">
        <v>584</v>
      </c>
      <c r="B68" t="s">
        <v>783</v>
      </c>
    </row>
    <row r="69" spans="1:2">
      <c r="A69" t="s">
        <v>585</v>
      </c>
      <c r="B69" t="s">
        <v>784</v>
      </c>
    </row>
    <row r="70" spans="1:2">
      <c r="A70" t="s">
        <v>586</v>
      </c>
      <c r="B70" t="s">
        <v>785</v>
      </c>
    </row>
    <row r="71" spans="1:2">
      <c r="A71" t="s">
        <v>587</v>
      </c>
      <c r="B71" t="s">
        <v>786</v>
      </c>
    </row>
    <row r="72" spans="1:2">
      <c r="A72" t="s">
        <v>588</v>
      </c>
      <c r="B72" t="s">
        <v>787</v>
      </c>
    </row>
    <row r="73" spans="1:2">
      <c r="A73" t="s">
        <v>589</v>
      </c>
      <c r="B73" t="s">
        <v>788</v>
      </c>
    </row>
    <row r="74" spans="1:2">
      <c r="A74" t="s">
        <v>590</v>
      </c>
      <c r="B74" t="s">
        <v>789</v>
      </c>
    </row>
    <row r="75" spans="1:2">
      <c r="A75" t="s">
        <v>591</v>
      </c>
      <c r="B75" t="s">
        <v>790</v>
      </c>
    </row>
    <row r="76" spans="1:2">
      <c r="A76" t="s">
        <v>592</v>
      </c>
      <c r="B76" t="s">
        <v>791</v>
      </c>
    </row>
    <row r="77" spans="1:2">
      <c r="A77" t="s">
        <v>593</v>
      </c>
      <c r="B77" t="s">
        <v>792</v>
      </c>
    </row>
    <row r="78" spans="1:2">
      <c r="A78" t="s">
        <v>594</v>
      </c>
      <c r="B78" t="s">
        <v>793</v>
      </c>
    </row>
    <row r="79" spans="1:2">
      <c r="A79" t="s">
        <v>595</v>
      </c>
      <c r="B79" t="s">
        <v>794</v>
      </c>
    </row>
    <row r="80" spans="1:2">
      <c r="A80" t="s">
        <v>596</v>
      </c>
      <c r="B80" t="s">
        <v>365</v>
      </c>
    </row>
    <row r="81" spans="1:2">
      <c r="A81" t="s">
        <v>597</v>
      </c>
      <c r="B81" t="s">
        <v>367</v>
      </c>
    </row>
    <row r="82" spans="1:2">
      <c r="A82" t="s">
        <v>598</v>
      </c>
      <c r="B82" t="s">
        <v>369</v>
      </c>
    </row>
    <row r="83" spans="1:2">
      <c r="A83" t="s">
        <v>599</v>
      </c>
      <c r="B83" t="s">
        <v>371</v>
      </c>
    </row>
    <row r="84" spans="1:2">
      <c r="A84" t="s">
        <v>600</v>
      </c>
      <c r="B84" t="s">
        <v>373</v>
      </c>
    </row>
    <row r="85" spans="1:2">
      <c r="A85" t="s">
        <v>601</v>
      </c>
      <c r="B85" t="s">
        <v>375</v>
      </c>
    </row>
    <row r="86" spans="1:2">
      <c r="A86" t="s">
        <v>602</v>
      </c>
      <c r="B86" t="s">
        <v>377</v>
      </c>
    </row>
    <row r="87" spans="1:2">
      <c r="A87" t="s">
        <v>603</v>
      </c>
      <c r="B87" t="s">
        <v>379</v>
      </c>
    </row>
    <row r="88" spans="1:2">
      <c r="A88" t="s">
        <v>604</v>
      </c>
      <c r="B88" t="s">
        <v>381</v>
      </c>
    </row>
    <row r="89" spans="1:2">
      <c r="A89" t="s">
        <v>605</v>
      </c>
      <c r="B89" t="s">
        <v>383</v>
      </c>
    </row>
    <row r="90" spans="1:2">
      <c r="A90" t="s">
        <v>606</v>
      </c>
      <c r="B90" t="s">
        <v>385</v>
      </c>
    </row>
    <row r="91" spans="1:2">
      <c r="A91" t="s">
        <v>607</v>
      </c>
      <c r="B91" t="s">
        <v>387</v>
      </c>
    </row>
    <row r="92" spans="1:2">
      <c r="A92" t="s">
        <v>608</v>
      </c>
      <c r="B92" t="s">
        <v>389</v>
      </c>
    </row>
    <row r="93" spans="1:2">
      <c r="A93" t="s">
        <v>609</v>
      </c>
      <c r="B93" t="s">
        <v>391</v>
      </c>
    </row>
    <row r="94" spans="1:2">
      <c r="A94" t="s">
        <v>610</v>
      </c>
      <c r="B94" t="s">
        <v>393</v>
      </c>
    </row>
    <row r="95" spans="1:2">
      <c r="A95" t="s">
        <v>611</v>
      </c>
      <c r="B95" t="s">
        <v>395</v>
      </c>
    </row>
    <row r="96" spans="1:2">
      <c r="A96" t="s">
        <v>612</v>
      </c>
      <c r="B96" t="s">
        <v>397</v>
      </c>
    </row>
    <row r="97" spans="1:2">
      <c r="A97" t="s">
        <v>613</v>
      </c>
      <c r="B97" t="s">
        <v>399</v>
      </c>
    </row>
    <row r="98" spans="1:2">
      <c r="A98" t="s">
        <v>614</v>
      </c>
      <c r="B98" t="s">
        <v>401</v>
      </c>
    </row>
    <row r="99" spans="1:2">
      <c r="A99" t="s">
        <v>615</v>
      </c>
      <c r="B99" t="s">
        <v>403</v>
      </c>
    </row>
    <row r="100" spans="1:2">
      <c r="A100" t="s">
        <v>616</v>
      </c>
      <c r="B100" t="s">
        <v>405</v>
      </c>
    </row>
    <row r="101" spans="1:2">
      <c r="A101" t="s">
        <v>617</v>
      </c>
      <c r="B101" t="s">
        <v>407</v>
      </c>
    </row>
    <row r="102" spans="1:2">
      <c r="A102" t="s">
        <v>618</v>
      </c>
      <c r="B102" t="s">
        <v>409</v>
      </c>
    </row>
    <row r="103" spans="1:2">
      <c r="A103" t="s">
        <v>619</v>
      </c>
      <c r="B103" t="s">
        <v>795</v>
      </c>
    </row>
    <row r="104" spans="1:2">
      <c r="A104" t="s">
        <v>620</v>
      </c>
      <c r="B104" t="s">
        <v>796</v>
      </c>
    </row>
    <row r="105" spans="1:2">
      <c r="A105" t="s">
        <v>621</v>
      </c>
      <c r="B105" t="s">
        <v>797</v>
      </c>
    </row>
    <row r="106" spans="1:2">
      <c r="A106" t="s">
        <v>622</v>
      </c>
      <c r="B106" t="s">
        <v>798</v>
      </c>
    </row>
    <row r="107" spans="1:2">
      <c r="A107" t="s">
        <v>623</v>
      </c>
      <c r="B107" t="s">
        <v>799</v>
      </c>
    </row>
    <row r="108" spans="1:2">
      <c r="A108" t="s">
        <v>624</v>
      </c>
      <c r="B108" t="s">
        <v>800</v>
      </c>
    </row>
    <row r="109" spans="1:2">
      <c r="A109" t="s">
        <v>625</v>
      </c>
      <c r="B109" t="s">
        <v>801</v>
      </c>
    </row>
    <row r="110" spans="1:2">
      <c r="A110" t="s">
        <v>626</v>
      </c>
      <c r="B110" t="s">
        <v>802</v>
      </c>
    </row>
    <row r="111" spans="1:2">
      <c r="A111" t="s">
        <v>627</v>
      </c>
      <c r="B111" t="s">
        <v>803</v>
      </c>
    </row>
    <row r="112" spans="1:2">
      <c r="A112" t="s">
        <v>628</v>
      </c>
      <c r="B112" t="s">
        <v>804</v>
      </c>
    </row>
    <row r="113" spans="1:2">
      <c r="A113" t="s">
        <v>629</v>
      </c>
      <c r="B113" t="s">
        <v>805</v>
      </c>
    </row>
    <row r="114" spans="1:2">
      <c r="A114" t="s">
        <v>630</v>
      </c>
      <c r="B114" t="s">
        <v>806</v>
      </c>
    </row>
    <row r="115" spans="1:2">
      <c r="A115" t="s">
        <v>631</v>
      </c>
      <c r="B115" t="s">
        <v>807</v>
      </c>
    </row>
    <row r="116" spans="1:2">
      <c r="A116" t="s">
        <v>632</v>
      </c>
      <c r="B116" t="s">
        <v>808</v>
      </c>
    </row>
    <row r="117" spans="1:2">
      <c r="A117" t="s">
        <v>633</v>
      </c>
      <c r="B117" t="s">
        <v>809</v>
      </c>
    </row>
    <row r="118" spans="1:2">
      <c r="A118" t="s">
        <v>634</v>
      </c>
      <c r="B118" t="s">
        <v>810</v>
      </c>
    </row>
    <row r="119" spans="1:2">
      <c r="A119" t="s">
        <v>635</v>
      </c>
      <c r="B119" t="s">
        <v>811</v>
      </c>
    </row>
    <row r="120" spans="1:2">
      <c r="A120" t="s">
        <v>535</v>
      </c>
      <c r="B120" t="s">
        <v>416</v>
      </c>
    </row>
    <row r="121" spans="1:2">
      <c r="A121" t="s">
        <v>536</v>
      </c>
      <c r="B121" t="s">
        <v>417</v>
      </c>
    </row>
    <row r="122" spans="1:2">
      <c r="A122" t="s">
        <v>537</v>
      </c>
      <c r="B122" t="s">
        <v>812</v>
      </c>
    </row>
    <row r="123" spans="1:2">
      <c r="A123" t="s">
        <v>538</v>
      </c>
      <c r="B123" t="s">
        <v>813</v>
      </c>
    </row>
    <row r="124" spans="1:2">
      <c r="A124" t="s">
        <v>359</v>
      </c>
      <c r="B124" t="s">
        <v>814</v>
      </c>
    </row>
    <row r="125" spans="1:2">
      <c r="A125" t="s">
        <v>360</v>
      </c>
      <c r="B125" t="s">
        <v>815</v>
      </c>
    </row>
    <row r="126" spans="1:2">
      <c r="A126" t="s">
        <v>361</v>
      </c>
      <c r="B126" t="s">
        <v>816</v>
      </c>
    </row>
    <row r="127" spans="1:2">
      <c r="A127" t="s">
        <v>362</v>
      </c>
      <c r="B127" t="s">
        <v>817</v>
      </c>
    </row>
    <row r="128" spans="1:2">
      <c r="A128" t="s">
        <v>539</v>
      </c>
      <c r="B128" t="s">
        <v>818</v>
      </c>
    </row>
    <row r="129" spans="1:2">
      <c r="A129" t="s">
        <v>540</v>
      </c>
      <c r="B129" t="s">
        <v>819</v>
      </c>
    </row>
    <row r="130" spans="1:2">
      <c r="A130" t="s">
        <v>104</v>
      </c>
      <c r="B130" t="s">
        <v>820</v>
      </c>
    </row>
    <row r="131" spans="1:2">
      <c r="A131" t="s">
        <v>105</v>
      </c>
      <c r="B131" t="s">
        <v>821</v>
      </c>
    </row>
    <row r="132" spans="1:2">
      <c r="A132" t="s">
        <v>106</v>
      </c>
      <c r="B132" t="s">
        <v>822</v>
      </c>
    </row>
    <row r="133" spans="1:2">
      <c r="A133" t="s">
        <v>107</v>
      </c>
      <c r="B133" t="s">
        <v>823</v>
      </c>
    </row>
    <row r="134" spans="1:2">
      <c r="A134" t="s">
        <v>108</v>
      </c>
      <c r="B134" t="s">
        <v>824</v>
      </c>
    </row>
    <row r="135" spans="1:2">
      <c r="A135" t="s">
        <v>109</v>
      </c>
      <c r="B135" t="s">
        <v>825</v>
      </c>
    </row>
    <row r="136" spans="1:2">
      <c r="A136" t="s">
        <v>110</v>
      </c>
      <c r="B136" t="s">
        <v>826</v>
      </c>
    </row>
    <row r="137" spans="1:2">
      <c r="A137" t="s">
        <v>111</v>
      </c>
      <c r="B137" t="s">
        <v>827</v>
      </c>
    </row>
    <row r="138" spans="1:2">
      <c r="A138" t="s">
        <v>112</v>
      </c>
      <c r="B138" t="s">
        <v>828</v>
      </c>
    </row>
    <row r="139" spans="1:2">
      <c r="A139" t="s">
        <v>113</v>
      </c>
      <c r="B139" t="s">
        <v>829</v>
      </c>
    </row>
    <row r="140" spans="1:2">
      <c r="A140" t="s">
        <v>114</v>
      </c>
      <c r="B140" t="s">
        <v>830</v>
      </c>
    </row>
    <row r="141" spans="1:2">
      <c r="A141" t="s">
        <v>115</v>
      </c>
      <c r="B141" t="s">
        <v>831</v>
      </c>
    </row>
    <row r="142" spans="1:2">
      <c r="A142" t="s">
        <v>117</v>
      </c>
      <c r="B142" t="s">
        <v>832</v>
      </c>
    </row>
    <row r="143" spans="1:2">
      <c r="A143" t="s">
        <v>118</v>
      </c>
      <c r="B143" t="s">
        <v>833</v>
      </c>
    </row>
    <row r="144" spans="1:2">
      <c r="A144" t="s">
        <v>119</v>
      </c>
      <c r="B144" t="s">
        <v>834</v>
      </c>
    </row>
    <row r="145" spans="1:2">
      <c r="A145" t="s">
        <v>120</v>
      </c>
      <c r="B145" t="s">
        <v>835</v>
      </c>
    </row>
    <row r="146" spans="1:2">
      <c r="A146" t="s">
        <v>121</v>
      </c>
      <c r="B146" t="s">
        <v>836</v>
      </c>
    </row>
    <row r="147" spans="1:2">
      <c r="A147" t="s">
        <v>122</v>
      </c>
      <c r="B147" t="s">
        <v>837</v>
      </c>
    </row>
    <row r="148" spans="1:2">
      <c r="A148" t="s">
        <v>123</v>
      </c>
      <c r="B148" t="s">
        <v>838</v>
      </c>
    </row>
    <row r="149" spans="1:2">
      <c r="A149" t="s">
        <v>124</v>
      </c>
      <c r="B149" t="s">
        <v>839</v>
      </c>
    </row>
    <row r="150" spans="1:2">
      <c r="A150" t="s">
        <v>125</v>
      </c>
      <c r="B150" t="s">
        <v>840</v>
      </c>
    </row>
    <row r="151" spans="1:2">
      <c r="A151" t="s">
        <v>126</v>
      </c>
      <c r="B151" t="s">
        <v>841</v>
      </c>
    </row>
    <row r="152" spans="1:2">
      <c r="A152" t="s">
        <v>127</v>
      </c>
      <c r="B152" t="s">
        <v>842</v>
      </c>
    </row>
    <row r="153" spans="1:2">
      <c r="A153" t="s">
        <v>128</v>
      </c>
      <c r="B153" t="s">
        <v>843</v>
      </c>
    </row>
    <row r="154" spans="1:2">
      <c r="A154" t="s">
        <v>130</v>
      </c>
      <c r="B154" t="s">
        <v>844</v>
      </c>
    </row>
    <row r="155" spans="1:2">
      <c r="A155" t="s">
        <v>131</v>
      </c>
      <c r="B155" t="s">
        <v>845</v>
      </c>
    </row>
    <row r="156" spans="1:2">
      <c r="A156" t="s">
        <v>132</v>
      </c>
      <c r="B156" t="s">
        <v>846</v>
      </c>
    </row>
    <row r="157" spans="1:2">
      <c r="A157" t="s">
        <v>133</v>
      </c>
      <c r="B157" t="s">
        <v>847</v>
      </c>
    </row>
    <row r="158" spans="1:2">
      <c r="A158" t="s">
        <v>134</v>
      </c>
      <c r="B158" t="s">
        <v>848</v>
      </c>
    </row>
    <row r="159" spans="1:2">
      <c r="A159" t="s">
        <v>135</v>
      </c>
      <c r="B159" t="s">
        <v>849</v>
      </c>
    </row>
    <row r="160" spans="1:2">
      <c r="A160" t="s">
        <v>136</v>
      </c>
      <c r="B160" t="s">
        <v>850</v>
      </c>
    </row>
    <row r="161" spans="1:2">
      <c r="A161" t="s">
        <v>137</v>
      </c>
      <c r="B161" t="s">
        <v>851</v>
      </c>
    </row>
    <row r="162" spans="1:2">
      <c r="A162" t="s">
        <v>138</v>
      </c>
      <c r="B162" t="s">
        <v>852</v>
      </c>
    </row>
    <row r="163" spans="1:2">
      <c r="A163" t="s">
        <v>139</v>
      </c>
      <c r="B163" t="s">
        <v>853</v>
      </c>
    </row>
    <row r="164" spans="1:2">
      <c r="A164" t="s">
        <v>140</v>
      </c>
      <c r="B164" t="s">
        <v>854</v>
      </c>
    </row>
    <row r="165" spans="1:2">
      <c r="A165" t="s">
        <v>141</v>
      </c>
      <c r="B165" t="s">
        <v>855</v>
      </c>
    </row>
    <row r="166" spans="1:2">
      <c r="A166" t="s">
        <v>142</v>
      </c>
      <c r="B166" t="s">
        <v>856</v>
      </c>
    </row>
    <row r="167" spans="1:2">
      <c r="A167" t="s">
        <v>143</v>
      </c>
      <c r="B167" t="s">
        <v>857</v>
      </c>
    </row>
    <row r="168" spans="1:2">
      <c r="A168" t="s">
        <v>144</v>
      </c>
      <c r="B168" t="s">
        <v>858</v>
      </c>
    </row>
    <row r="169" spans="1:2">
      <c r="A169" t="s">
        <v>145</v>
      </c>
      <c r="B169" t="s">
        <v>859</v>
      </c>
    </row>
    <row r="170" spans="1:2">
      <c r="A170" t="s">
        <v>146</v>
      </c>
      <c r="B170" t="s">
        <v>860</v>
      </c>
    </row>
    <row r="171" spans="1:2">
      <c r="A171" t="s">
        <v>147</v>
      </c>
      <c r="B171" t="s">
        <v>861</v>
      </c>
    </row>
    <row r="172" spans="1:2">
      <c r="A172" t="s">
        <v>148</v>
      </c>
      <c r="B172" t="s">
        <v>862</v>
      </c>
    </row>
    <row r="173" spans="1:2">
      <c r="A173" t="s">
        <v>149</v>
      </c>
      <c r="B173" t="s">
        <v>863</v>
      </c>
    </row>
    <row r="174" spans="1:2">
      <c r="A174" t="s">
        <v>150</v>
      </c>
      <c r="B174" t="s">
        <v>864</v>
      </c>
    </row>
    <row r="175" spans="1:2">
      <c r="A175" t="s">
        <v>151</v>
      </c>
      <c r="B175" t="s">
        <v>865</v>
      </c>
    </row>
    <row r="176" spans="1:2">
      <c r="A176" t="s">
        <v>152</v>
      </c>
      <c r="B176" t="s">
        <v>866</v>
      </c>
    </row>
    <row r="177" spans="1:2">
      <c r="A177" t="s">
        <v>153</v>
      </c>
      <c r="B177" t="s">
        <v>867</v>
      </c>
    </row>
    <row r="178" spans="1:2">
      <c r="A178" t="s">
        <v>154</v>
      </c>
      <c r="B178" t="s">
        <v>868</v>
      </c>
    </row>
    <row r="179" spans="1:2">
      <c r="A179" t="s">
        <v>155</v>
      </c>
      <c r="B179" t="s">
        <v>869</v>
      </c>
    </row>
    <row r="180" spans="1:2">
      <c r="A180" t="s">
        <v>156</v>
      </c>
      <c r="B180" t="s">
        <v>870</v>
      </c>
    </row>
    <row r="181" spans="1:2">
      <c r="A181" t="s">
        <v>157</v>
      </c>
      <c r="B181" t="s">
        <v>871</v>
      </c>
    </row>
    <row r="182" spans="1:2">
      <c r="A182" t="s">
        <v>158</v>
      </c>
      <c r="B182" t="s">
        <v>872</v>
      </c>
    </row>
    <row r="183" spans="1:2">
      <c r="A183" t="s">
        <v>159</v>
      </c>
      <c r="B183" t="s">
        <v>873</v>
      </c>
    </row>
    <row r="184" spans="1:2">
      <c r="A184" t="s">
        <v>160</v>
      </c>
      <c r="B184" t="s">
        <v>874</v>
      </c>
    </row>
    <row r="185" spans="1:2">
      <c r="A185" t="s">
        <v>161</v>
      </c>
      <c r="B185" t="s">
        <v>875</v>
      </c>
    </row>
    <row r="186" spans="1:2">
      <c r="A186" t="s">
        <v>162</v>
      </c>
      <c r="B186" t="s">
        <v>876</v>
      </c>
    </row>
    <row r="187" spans="1:2">
      <c r="A187" t="s">
        <v>163</v>
      </c>
      <c r="B187" t="s">
        <v>877</v>
      </c>
    </row>
    <row r="188" spans="1:2">
      <c r="A188" t="s">
        <v>164</v>
      </c>
      <c r="B188" t="s">
        <v>878</v>
      </c>
    </row>
    <row r="189" spans="1:2">
      <c r="A189" t="s">
        <v>165</v>
      </c>
      <c r="B189" t="s">
        <v>879</v>
      </c>
    </row>
    <row r="190" spans="1:2">
      <c r="A190" t="s">
        <v>166</v>
      </c>
      <c r="B190" t="s">
        <v>880</v>
      </c>
    </row>
    <row r="191" spans="1:2">
      <c r="A191" t="s">
        <v>167</v>
      </c>
      <c r="B191" t="s">
        <v>881</v>
      </c>
    </row>
    <row r="192" spans="1:2">
      <c r="A192" t="s">
        <v>168</v>
      </c>
      <c r="B192" t="s">
        <v>882</v>
      </c>
    </row>
    <row r="193" spans="1:2">
      <c r="A193" t="s">
        <v>169</v>
      </c>
      <c r="B193" t="s">
        <v>883</v>
      </c>
    </row>
    <row r="194" spans="1:2">
      <c r="A194" t="s">
        <v>170</v>
      </c>
      <c r="B194" t="s">
        <v>884</v>
      </c>
    </row>
    <row r="195" spans="1:2">
      <c r="A195" t="s">
        <v>171</v>
      </c>
      <c r="B195" t="s">
        <v>885</v>
      </c>
    </row>
    <row r="196" spans="1:2">
      <c r="A196" t="s">
        <v>172</v>
      </c>
      <c r="B196" t="s">
        <v>886</v>
      </c>
    </row>
    <row r="197" spans="1:2">
      <c r="A197" t="s">
        <v>173</v>
      </c>
      <c r="B197" t="s">
        <v>887</v>
      </c>
    </row>
    <row r="198" spans="1:2">
      <c r="A198" t="s">
        <v>174</v>
      </c>
      <c r="B198" t="s">
        <v>888</v>
      </c>
    </row>
    <row r="199" spans="1:2">
      <c r="A199" t="s">
        <v>175</v>
      </c>
      <c r="B199" t="s">
        <v>889</v>
      </c>
    </row>
    <row r="200" spans="1:2">
      <c r="A200" t="s">
        <v>176</v>
      </c>
      <c r="B200" t="s">
        <v>890</v>
      </c>
    </row>
    <row r="201" spans="1:2">
      <c r="A201" t="s">
        <v>177</v>
      </c>
      <c r="B201" t="s">
        <v>891</v>
      </c>
    </row>
    <row r="202" spans="1:2">
      <c r="A202" t="s">
        <v>178</v>
      </c>
      <c r="B202" t="s">
        <v>892</v>
      </c>
    </row>
    <row r="203" spans="1:2">
      <c r="A203" t="s">
        <v>179</v>
      </c>
      <c r="B203" t="s">
        <v>893</v>
      </c>
    </row>
    <row r="204" spans="1:2">
      <c r="A204" t="s">
        <v>180</v>
      </c>
      <c r="B204" t="s">
        <v>894</v>
      </c>
    </row>
    <row r="205" spans="1:2">
      <c r="A205" t="s">
        <v>181</v>
      </c>
      <c r="B205" t="s">
        <v>895</v>
      </c>
    </row>
    <row r="206" spans="1:2">
      <c r="A206" t="s">
        <v>182</v>
      </c>
      <c r="B206" t="s">
        <v>896</v>
      </c>
    </row>
    <row r="207" spans="1:2">
      <c r="A207" t="s">
        <v>183</v>
      </c>
      <c r="B207" t="s">
        <v>897</v>
      </c>
    </row>
    <row r="208" spans="1:2">
      <c r="A208" t="s">
        <v>184</v>
      </c>
      <c r="B208" t="s">
        <v>898</v>
      </c>
    </row>
    <row r="209" spans="1:2">
      <c r="A209" t="s">
        <v>185</v>
      </c>
      <c r="B209" t="s">
        <v>899</v>
      </c>
    </row>
    <row r="210" spans="1:2">
      <c r="A210" t="s">
        <v>186</v>
      </c>
      <c r="B210" t="s">
        <v>900</v>
      </c>
    </row>
    <row r="211" spans="1:2">
      <c r="A211" t="s">
        <v>187</v>
      </c>
      <c r="B211" t="s">
        <v>901</v>
      </c>
    </row>
    <row r="212" spans="1:2">
      <c r="A212" t="s">
        <v>188</v>
      </c>
      <c r="B212" t="s">
        <v>902</v>
      </c>
    </row>
    <row r="213" spans="1:2">
      <c r="A213" t="s">
        <v>189</v>
      </c>
      <c r="B213" t="s">
        <v>903</v>
      </c>
    </row>
    <row r="214" spans="1:2">
      <c r="A214" t="s">
        <v>190</v>
      </c>
      <c r="B214" t="s">
        <v>904</v>
      </c>
    </row>
    <row r="215" spans="1:2">
      <c r="A215" t="s">
        <v>191</v>
      </c>
      <c r="B215" t="s">
        <v>905</v>
      </c>
    </row>
    <row r="216" spans="1:2">
      <c r="A216" t="s">
        <v>192</v>
      </c>
      <c r="B216" t="s">
        <v>906</v>
      </c>
    </row>
    <row r="217" spans="1:2">
      <c r="A217" t="s">
        <v>193</v>
      </c>
      <c r="B217" t="s">
        <v>907</v>
      </c>
    </row>
    <row r="218" spans="1:2">
      <c r="A218" t="s">
        <v>194</v>
      </c>
      <c r="B218" t="s">
        <v>908</v>
      </c>
    </row>
    <row r="219" spans="1:2">
      <c r="A219" t="s">
        <v>195</v>
      </c>
      <c r="B219" t="s">
        <v>909</v>
      </c>
    </row>
    <row r="220" spans="1:2">
      <c r="A220" t="s">
        <v>196</v>
      </c>
      <c r="B220" t="s">
        <v>910</v>
      </c>
    </row>
    <row r="221" spans="1:2">
      <c r="A221" t="s">
        <v>197</v>
      </c>
      <c r="B221" t="s">
        <v>911</v>
      </c>
    </row>
    <row r="222" spans="1:2">
      <c r="A222" t="s">
        <v>198</v>
      </c>
      <c r="B222" t="s">
        <v>912</v>
      </c>
    </row>
    <row r="223" spans="1:2">
      <c r="A223" t="s">
        <v>199</v>
      </c>
      <c r="B223" t="s">
        <v>913</v>
      </c>
    </row>
    <row r="224" spans="1:2">
      <c r="A224" t="s">
        <v>200</v>
      </c>
      <c r="B224" t="s">
        <v>914</v>
      </c>
    </row>
    <row r="225" spans="1:2">
      <c r="A225" t="s">
        <v>201</v>
      </c>
      <c r="B225" t="s">
        <v>915</v>
      </c>
    </row>
    <row r="226" spans="1:2">
      <c r="A226" t="s">
        <v>202</v>
      </c>
      <c r="B226" t="s">
        <v>916</v>
      </c>
    </row>
    <row r="227" spans="1:2">
      <c r="A227" t="s">
        <v>203</v>
      </c>
      <c r="B227" t="s">
        <v>917</v>
      </c>
    </row>
    <row r="228" spans="1:2">
      <c r="A228" t="s">
        <v>204</v>
      </c>
      <c r="B228" t="s">
        <v>918</v>
      </c>
    </row>
    <row r="229" spans="1:2">
      <c r="A229" t="s">
        <v>205</v>
      </c>
      <c r="B229" t="s">
        <v>919</v>
      </c>
    </row>
    <row r="230" spans="1:2">
      <c r="A230" t="s">
        <v>206</v>
      </c>
      <c r="B230" t="s">
        <v>920</v>
      </c>
    </row>
    <row r="231" spans="1:2">
      <c r="A231" t="s">
        <v>207</v>
      </c>
      <c r="B231" t="s">
        <v>921</v>
      </c>
    </row>
    <row r="232" spans="1:2">
      <c r="A232" t="s">
        <v>208</v>
      </c>
      <c r="B232" t="s">
        <v>922</v>
      </c>
    </row>
    <row r="233" spans="1:2">
      <c r="A233" t="s">
        <v>209</v>
      </c>
      <c r="B233" t="s">
        <v>923</v>
      </c>
    </row>
    <row r="234" spans="1:2">
      <c r="A234" t="s">
        <v>210</v>
      </c>
      <c r="B234" t="s">
        <v>924</v>
      </c>
    </row>
    <row r="235" spans="1:2">
      <c r="A235" t="s">
        <v>211</v>
      </c>
      <c r="B235" t="s">
        <v>925</v>
      </c>
    </row>
    <row r="236" spans="1:2">
      <c r="A236" t="s">
        <v>212</v>
      </c>
      <c r="B236" t="s">
        <v>926</v>
      </c>
    </row>
    <row r="237" spans="1:2">
      <c r="A237" t="s">
        <v>213</v>
      </c>
      <c r="B237" t="s">
        <v>927</v>
      </c>
    </row>
    <row r="238" spans="1:2">
      <c r="A238" t="s">
        <v>214</v>
      </c>
      <c r="B238" t="s">
        <v>928</v>
      </c>
    </row>
    <row r="239" spans="1:2">
      <c r="A239" t="s">
        <v>215</v>
      </c>
      <c r="B239" t="s">
        <v>929</v>
      </c>
    </row>
    <row r="240" spans="1:2">
      <c r="A240" t="s">
        <v>216</v>
      </c>
      <c r="B240" t="s">
        <v>930</v>
      </c>
    </row>
    <row r="241" spans="1:2">
      <c r="A241" t="s">
        <v>217</v>
      </c>
      <c r="B241" t="s">
        <v>931</v>
      </c>
    </row>
    <row r="242" spans="1:2">
      <c r="A242" t="s">
        <v>541</v>
      </c>
      <c r="B242" t="s">
        <v>932</v>
      </c>
    </row>
    <row r="243" spans="1:2">
      <c r="A243" t="s">
        <v>542</v>
      </c>
      <c r="B243" t="s">
        <v>933</v>
      </c>
    </row>
    <row r="244" spans="1:2">
      <c r="A244" t="s">
        <v>543</v>
      </c>
      <c r="B244" t="s">
        <v>934</v>
      </c>
    </row>
    <row r="245" spans="1:2">
      <c r="A245" t="s">
        <v>544</v>
      </c>
      <c r="B245" t="s">
        <v>935</v>
      </c>
    </row>
    <row r="246" spans="1:2">
      <c r="A246" t="s">
        <v>545</v>
      </c>
      <c r="B246" t="s">
        <v>936</v>
      </c>
    </row>
    <row r="247" spans="1:2">
      <c r="A247" t="s">
        <v>937</v>
      </c>
      <c r="B247" t="s">
        <v>938</v>
      </c>
    </row>
    <row r="248" spans="1:2">
      <c r="A248" t="s">
        <v>546</v>
      </c>
      <c r="B248" t="s">
        <v>939</v>
      </c>
    </row>
    <row r="249" spans="1:2">
      <c r="A249" t="s">
        <v>547</v>
      </c>
      <c r="B249" t="s">
        <v>940</v>
      </c>
    </row>
    <row r="250" spans="1:2">
      <c r="A250" t="s">
        <v>548</v>
      </c>
      <c r="B250" t="s">
        <v>941</v>
      </c>
    </row>
    <row r="251" spans="1:2">
      <c r="A251" t="s">
        <v>942</v>
      </c>
      <c r="B251" t="s">
        <v>943</v>
      </c>
    </row>
    <row r="252" spans="1:2">
      <c r="A252" t="s">
        <v>944</v>
      </c>
      <c r="B252" t="s">
        <v>945</v>
      </c>
    </row>
    <row r="253" spans="1:2">
      <c r="A253" t="s">
        <v>549</v>
      </c>
      <c r="B253" t="s">
        <v>946</v>
      </c>
    </row>
    <row r="254" spans="1:2">
      <c r="A254" t="s">
        <v>550</v>
      </c>
      <c r="B254" t="s">
        <v>947</v>
      </c>
    </row>
    <row r="255" spans="1:2">
      <c r="A255" t="s">
        <v>551</v>
      </c>
      <c r="B255" t="s">
        <v>948</v>
      </c>
    </row>
    <row r="256" spans="1:2">
      <c r="A256" t="s">
        <v>552</v>
      </c>
      <c r="B256" t="s">
        <v>949</v>
      </c>
    </row>
    <row r="257" spans="1:2">
      <c r="A257" t="s">
        <v>553</v>
      </c>
      <c r="B257" t="s">
        <v>950</v>
      </c>
    </row>
    <row r="258" spans="1:2">
      <c r="A258" t="s">
        <v>554</v>
      </c>
      <c r="B258" t="s">
        <v>951</v>
      </c>
    </row>
    <row r="259" spans="1:2">
      <c r="A259" t="s">
        <v>555</v>
      </c>
      <c r="B259" t="s">
        <v>952</v>
      </c>
    </row>
    <row r="260" spans="1:2">
      <c r="A260" t="s">
        <v>556</v>
      </c>
      <c r="B260" t="s">
        <v>953</v>
      </c>
    </row>
    <row r="261" spans="1:2">
      <c r="A261" t="s">
        <v>557</v>
      </c>
      <c r="B261" t="s">
        <v>954</v>
      </c>
    </row>
    <row r="262" spans="1:2">
      <c r="A262" t="s">
        <v>558</v>
      </c>
      <c r="B262" t="s">
        <v>955</v>
      </c>
    </row>
    <row r="263" spans="1:2">
      <c r="A263" t="s">
        <v>559</v>
      </c>
      <c r="B263" t="s">
        <v>956</v>
      </c>
    </row>
    <row r="264" spans="1:2">
      <c r="A264" t="s">
        <v>560</v>
      </c>
      <c r="B264" t="s">
        <v>957</v>
      </c>
    </row>
    <row r="265" spans="1:2">
      <c r="A265" t="s">
        <v>561</v>
      </c>
      <c r="B265" t="s">
        <v>958</v>
      </c>
    </row>
    <row r="266" spans="1:2">
      <c r="A266" t="s">
        <v>562</v>
      </c>
      <c r="B266" t="s">
        <v>959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</sheetPr>
  <dimension ref="A1:X24"/>
  <sheetViews>
    <sheetView zoomScale="115" zoomScaleNormal="115" workbookViewId="0">
      <selection activeCell="S10" sqref="S10"/>
    </sheetView>
  </sheetViews>
  <sheetFormatPr defaultRowHeight="12.75"/>
  <cols>
    <col min="1" max="1" width="7.42578125" style="185" customWidth="1"/>
    <col min="2" max="2" width="8" style="185" customWidth="1"/>
    <col min="4" max="9" width="8.140625" style="185" customWidth="1"/>
    <col min="10" max="10" width="11.7109375" style="185" bestFit="1" customWidth="1"/>
    <col min="11" max="15" width="8.140625" style="185" customWidth="1"/>
  </cols>
  <sheetData>
    <row r="1" spans="1:24">
      <c r="A1" t="s">
        <v>960</v>
      </c>
      <c r="S1" s="85"/>
      <c r="T1" t="s">
        <v>961</v>
      </c>
      <c r="U1" t="s">
        <v>962</v>
      </c>
      <c r="V1" t="s">
        <v>963</v>
      </c>
      <c r="W1" t="s">
        <v>964</v>
      </c>
      <c r="X1" t="s">
        <v>965</v>
      </c>
    </row>
    <row r="2" spans="1:24">
      <c r="S2" s="85"/>
      <c r="T2">
        <v>64298</v>
      </c>
      <c r="U2">
        <v>17027</v>
      </c>
      <c r="V2">
        <v>12110</v>
      </c>
      <c r="W2" t="s">
        <v>82</v>
      </c>
      <c r="X2" t="s">
        <v>86</v>
      </c>
    </row>
    <row r="3" spans="1:24">
      <c r="T3">
        <v>77835</v>
      </c>
      <c r="U3">
        <v>30098</v>
      </c>
      <c r="V3">
        <v>30097</v>
      </c>
      <c r="W3" t="s">
        <v>82</v>
      </c>
      <c r="X3" t="s">
        <v>85</v>
      </c>
    </row>
    <row r="4" spans="1:24">
      <c r="T4">
        <v>79565</v>
      </c>
      <c r="U4">
        <v>31307</v>
      </c>
      <c r="V4">
        <v>31306</v>
      </c>
      <c r="W4" t="s">
        <v>83</v>
      </c>
      <c r="X4" t="s">
        <v>86</v>
      </c>
    </row>
    <row r="5" spans="1:24">
      <c r="T5">
        <v>80878</v>
      </c>
      <c r="U5">
        <v>32316</v>
      </c>
      <c r="V5">
        <v>32315</v>
      </c>
      <c r="W5" t="s">
        <v>83</v>
      </c>
      <c r="X5" t="s">
        <v>85</v>
      </c>
    </row>
    <row r="6" spans="1:24" s="83" customFormat="1">
      <c r="S6" s="85"/>
    </row>
    <row r="7" spans="1:24">
      <c r="A7" t="s">
        <v>966</v>
      </c>
    </row>
    <row r="8" spans="1:24">
      <c r="A8" t="s">
        <v>967</v>
      </c>
    </row>
    <row r="10" spans="1:24">
      <c r="A10" t="s">
        <v>968</v>
      </c>
    </row>
    <row r="11" spans="1:24">
      <c r="T11" s="83"/>
      <c r="U11" s="83"/>
      <c r="V11" s="83"/>
      <c r="W11" s="83"/>
      <c r="X11" s="83"/>
    </row>
    <row r="12" spans="1:24">
      <c r="A12" t="s">
        <v>969</v>
      </c>
    </row>
    <row r="13" spans="1:24">
      <c r="A13" t="s">
        <v>970</v>
      </c>
    </row>
    <row r="14" spans="1:24">
      <c r="A14" t="s">
        <v>971</v>
      </c>
    </row>
    <row r="16" spans="1:24">
      <c r="A16" t="s">
        <v>972</v>
      </c>
    </row>
    <row r="17" spans="1:15" s="83" customFormat="1">
      <c r="G17" s="83" t="s">
        <v>973</v>
      </c>
      <c r="I17" s="83" t="s">
        <v>974</v>
      </c>
    </row>
    <row r="18" spans="1:15">
      <c r="A18" t="s">
        <v>975</v>
      </c>
      <c r="B18" t="s">
        <v>355</v>
      </c>
      <c r="C18" t="s">
        <v>93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981</v>
      </c>
      <c r="J18" t="s">
        <v>982</v>
      </c>
      <c r="K18" t="s">
        <v>983</v>
      </c>
      <c r="L18" t="s">
        <v>984</v>
      </c>
      <c r="M18" t="s">
        <v>985</v>
      </c>
      <c r="N18" t="s">
        <v>81</v>
      </c>
      <c r="O18" t="s">
        <v>84</v>
      </c>
    </row>
    <row r="19" spans="1:15">
      <c r="A19">
        <v>64298</v>
      </c>
      <c r="C19" t="s">
        <v>986</v>
      </c>
      <c r="D19" t="s">
        <v>987</v>
      </c>
      <c r="E19">
        <v>1</v>
      </c>
      <c r="F19">
        <v>0</v>
      </c>
      <c r="G19">
        <v>0</v>
      </c>
      <c r="H19" t="s">
        <v>988</v>
      </c>
      <c r="I19">
        <v>0.1</v>
      </c>
      <c r="J19">
        <v>17027</v>
      </c>
      <c r="K19">
        <v>12110</v>
      </c>
      <c r="M19">
        <v>2</v>
      </c>
      <c r="N19" t="s">
        <v>82</v>
      </c>
      <c r="O19" t="s">
        <v>86</v>
      </c>
    </row>
    <row r="20" spans="1:15">
      <c r="A20">
        <v>77835</v>
      </c>
      <c r="C20" t="s">
        <v>986</v>
      </c>
      <c r="D20" t="s">
        <v>989</v>
      </c>
      <c r="E20">
        <v>1</v>
      </c>
      <c r="F20">
        <v>0</v>
      </c>
      <c r="G20">
        <v>0</v>
      </c>
      <c r="H20" t="s">
        <v>988</v>
      </c>
      <c r="I20">
        <v>0.1</v>
      </c>
      <c r="J20">
        <v>30098</v>
      </c>
      <c r="K20">
        <v>30097</v>
      </c>
      <c r="M20">
        <v>1</v>
      </c>
      <c r="N20" t="s">
        <v>82</v>
      </c>
      <c r="O20" t="s">
        <v>85</v>
      </c>
    </row>
    <row r="21" spans="1:15">
      <c r="A21">
        <v>79565</v>
      </c>
      <c r="C21" t="s">
        <v>986</v>
      </c>
      <c r="D21" t="s">
        <v>987</v>
      </c>
      <c r="E21">
        <v>1</v>
      </c>
      <c r="F21">
        <v>0</v>
      </c>
      <c r="G21">
        <v>0</v>
      </c>
      <c r="H21" t="s">
        <v>988</v>
      </c>
      <c r="I21">
        <v>0.1</v>
      </c>
      <c r="J21">
        <v>31307</v>
      </c>
      <c r="K21">
        <v>31306</v>
      </c>
      <c r="M21">
        <v>4</v>
      </c>
      <c r="N21" t="s">
        <v>83</v>
      </c>
      <c r="O21" s="85" t="s">
        <v>86</v>
      </c>
    </row>
    <row r="22" spans="1:15">
      <c r="A22">
        <v>80878</v>
      </c>
      <c r="C22" t="s">
        <v>986</v>
      </c>
      <c r="D22" t="s">
        <v>990</v>
      </c>
      <c r="E22">
        <v>1</v>
      </c>
      <c r="F22">
        <v>0</v>
      </c>
      <c r="G22">
        <v>0</v>
      </c>
      <c r="H22" t="s">
        <v>988</v>
      </c>
      <c r="I22">
        <v>0.1</v>
      </c>
      <c r="J22">
        <v>32316</v>
      </c>
      <c r="K22">
        <v>32315</v>
      </c>
      <c r="M22">
        <v>3</v>
      </c>
      <c r="N22" t="s">
        <v>83</v>
      </c>
      <c r="O22" s="85" t="s">
        <v>85</v>
      </c>
    </row>
    <row r="23" spans="1:15">
      <c r="A23" t="s">
        <v>991</v>
      </c>
    </row>
    <row r="24" spans="1:15">
      <c r="J24" s="85" t="s">
        <v>992</v>
      </c>
      <c r="K24" s="85" t="s">
        <v>993</v>
      </c>
      <c r="L24" s="85"/>
    </row>
  </sheetData>
  <pageMargins left="0.7" right="0.7" top="0.75" bottom="0.75" header="0.3" footer="0.3"/>
  <pageSetup paperSize="9" orientation="portrait" horizontalDpi="1200" verticalDpi="12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FFC000"/>
  </sheetPr>
  <dimension ref="A1:D6"/>
  <sheetViews>
    <sheetView workbookViewId="0">
      <selection activeCell="B18" sqref="B18"/>
    </sheetView>
  </sheetViews>
  <sheetFormatPr defaultColWidth="9.140625" defaultRowHeight="12.75"/>
  <cols>
    <col min="1" max="1" width="9.140625" style="84" customWidth="1"/>
    <col min="2" max="2" width="14.7109375" style="84" bestFit="1" customWidth="1"/>
    <col min="3" max="6" width="9.140625" style="84" customWidth="1"/>
    <col min="7" max="16384" width="9.140625" style="84"/>
  </cols>
  <sheetData>
    <row r="1" spans="1:4">
      <c r="A1" s="85" t="s">
        <v>994</v>
      </c>
      <c r="B1" s="84" t="s">
        <v>995</v>
      </c>
      <c r="C1" s="85" t="s">
        <v>996</v>
      </c>
      <c r="D1" s="85" t="s">
        <v>997</v>
      </c>
    </row>
    <row r="2" spans="1:4">
      <c r="A2" t="s">
        <v>100</v>
      </c>
      <c r="B2" s="84" t="s">
        <v>8</v>
      </c>
      <c r="C2">
        <v>1</v>
      </c>
      <c r="D2">
        <v>2</v>
      </c>
    </row>
    <row r="3" spans="1:4">
      <c r="A3" t="s">
        <v>998</v>
      </c>
      <c r="B3" s="84" t="s">
        <v>8</v>
      </c>
      <c r="C3">
        <v>20</v>
      </c>
      <c r="D3">
        <v>29</v>
      </c>
    </row>
    <row r="4" spans="1:4">
      <c r="A4" t="s">
        <v>999</v>
      </c>
      <c r="B4" s="84" t="s">
        <v>8</v>
      </c>
      <c r="C4">
        <v>30</v>
      </c>
      <c r="D4">
        <v>39</v>
      </c>
    </row>
    <row r="5" spans="1:4">
      <c r="A5" t="s">
        <v>129</v>
      </c>
      <c r="B5" s="84" t="s">
        <v>8</v>
      </c>
      <c r="C5">
        <v>50</v>
      </c>
      <c r="D5">
        <v>93</v>
      </c>
    </row>
    <row r="6" spans="1:4">
      <c r="A6" t="s">
        <v>219</v>
      </c>
      <c r="B6" s="84" t="s">
        <v>1000</v>
      </c>
      <c r="C6">
        <v>132</v>
      </c>
      <c r="D6">
        <v>145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Oplegtabel</vt:lpstr>
      <vt:lpstr>bearing_forces</vt:lpstr>
      <vt:lpstr>bearing_displacement</vt:lpstr>
      <vt:lpstr>displacements</vt:lpstr>
      <vt:lpstr>reactions</vt:lpstr>
      <vt:lpstr>loads</vt:lpstr>
      <vt:lpstr>bearing_list</vt:lpstr>
      <vt:lpstr>case_list</vt:lpstr>
      <vt:lpstr>bearing_displacement!Print_Area</vt:lpstr>
      <vt:lpstr>bearing_forces!Print_Area</vt:lpstr>
      <vt:lpstr>Oplegtabel!Print_Area</vt:lpstr>
      <vt:lpstr>bearing_displacement!Print_Titles</vt:lpstr>
      <vt:lpstr>bearing_forces!Print_Titles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CalcSheet</dc:title>
  <dc:subject>Oplegtabel</dc:subject>
  <dc:creator>Janwillem Breider</dc:creator>
  <cp:lastModifiedBy>Mark De-Melo</cp:lastModifiedBy>
  <cp:lastPrinted>2020-10-15T14:40:47Z</cp:lastPrinted>
  <dcterms:created xsi:type="dcterms:W3CDTF">2002-04-19T12:44:17Z</dcterms:created>
  <dcterms:modified xsi:type="dcterms:W3CDTF">2021-03-01T00:25:22Z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2021-02-10T13:08:21Z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f170b3eb-af06-45cd-aef5-5bc3d735d706</vt:lpwstr>
  </property>
  <property fmtid="{D5CDD505-2E9C-101B-9397-08002B2CF9AE}" pid="8" name="MSIP_Label_82fa3fd3-029b-403d-91b4-1dc930cb0e60_ContentBits">
    <vt:lpwstr>0</vt:lpwstr>
  </property>
</Properties>
</file>