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20" windowHeight="8325" activeTab="3"/>
  </bookViews>
  <sheets>
    <sheet name="Sheet1" sheetId="1" r:id="rId1"/>
    <sheet name="Sheet2" sheetId="2" r:id="rId2"/>
    <sheet name="Sheet3" sheetId="3" r:id="rId3"/>
    <sheet name="ADC Stuff" sheetId="4" r:id="rId4"/>
    <sheet name="Timing doodles" sheetId="5" r:id="rId5"/>
  </sheets>
  <calcPr calcId="125725"/>
</workbook>
</file>

<file path=xl/calcChain.xml><?xml version="1.0" encoding="utf-8"?>
<calcChain xmlns="http://schemas.openxmlformats.org/spreadsheetml/2006/main">
  <c r="C29" i="5"/>
  <c r="C30"/>
  <c r="C28"/>
  <c r="C27"/>
  <c r="C26"/>
  <c r="C25"/>
  <c r="C24"/>
  <c r="C23"/>
  <c r="C22"/>
  <c r="C21"/>
  <c r="C20"/>
  <c r="C19"/>
  <c r="C18"/>
  <c r="C17"/>
  <c r="C16"/>
  <c r="B30"/>
  <c r="B29"/>
  <c r="B28"/>
  <c r="B27"/>
  <c r="B26"/>
  <c r="B25"/>
  <c r="B24"/>
  <c r="B23"/>
  <c r="B22"/>
  <c r="B21"/>
  <c r="B20"/>
  <c r="B19"/>
  <c r="B18"/>
  <c r="B17"/>
  <c r="B16"/>
  <c r="A30"/>
  <c r="A29"/>
  <c r="A28"/>
  <c r="A27"/>
  <c r="A26"/>
  <c r="A25"/>
  <c r="A24"/>
  <c r="A23"/>
  <c r="A22"/>
  <c r="A21"/>
  <c r="A20"/>
  <c r="A19"/>
  <c r="A18"/>
  <c r="A17"/>
  <c r="A16"/>
  <c r="C15"/>
  <c r="C14"/>
  <c r="C13"/>
  <c r="C12"/>
  <c r="C11"/>
  <c r="C10"/>
  <c r="C9"/>
  <c r="C8"/>
  <c r="C7"/>
  <c r="C6"/>
  <c r="B15"/>
  <c r="B14"/>
  <c r="B13"/>
  <c r="B12"/>
  <c r="B11"/>
  <c r="B10"/>
  <c r="B9"/>
  <c r="B8"/>
  <c r="B7"/>
  <c r="B6"/>
  <c r="H15" i="4"/>
  <c r="Q17" s="1"/>
  <c r="Q20" s="1"/>
  <c r="H14"/>
  <c r="P17" s="1"/>
  <c r="H13"/>
  <c r="O17" s="1"/>
  <c r="O20" s="1"/>
  <c r="H12"/>
  <c r="N17" s="1"/>
  <c r="H11"/>
  <c r="M17" s="1"/>
  <c r="M20" s="1"/>
  <c r="H10"/>
  <c r="L17" s="1"/>
  <c r="H9"/>
  <c r="K17" s="1"/>
  <c r="K20" s="1"/>
  <c r="H8"/>
  <c r="J17" s="1"/>
  <c r="H7"/>
  <c r="I17" s="1"/>
  <c r="I20" s="1"/>
  <c r="E15"/>
  <c r="E14"/>
  <c r="E13"/>
  <c r="D15"/>
  <c r="D14"/>
  <c r="D13"/>
  <c r="C15"/>
  <c r="C14"/>
  <c r="C13"/>
  <c r="E12"/>
  <c r="E11"/>
  <c r="E10"/>
  <c r="E9"/>
  <c r="E8"/>
  <c r="E7"/>
  <c r="D9"/>
  <c r="D8"/>
  <c r="D7"/>
  <c r="C9"/>
  <c r="C8"/>
  <c r="C7"/>
  <c r="B2"/>
  <c r="H3" i="3"/>
  <c r="H17"/>
  <c r="H16"/>
  <c r="H15"/>
  <c r="H14"/>
  <c r="H13"/>
  <c r="H12"/>
  <c r="H11"/>
  <c r="H10"/>
  <c r="C9" i="2"/>
  <c r="C8"/>
  <c r="M12"/>
  <c r="M13"/>
  <c r="M14"/>
  <c r="M28"/>
  <c r="M27"/>
  <c r="M26"/>
  <c r="M25"/>
  <c r="M24"/>
  <c r="M23"/>
  <c r="M22"/>
  <c r="M21"/>
  <c r="M20"/>
  <c r="M19"/>
  <c r="M18"/>
  <c r="M17"/>
  <c r="M16"/>
  <c r="C6"/>
  <c r="C2"/>
  <c r="D2"/>
  <c r="J21" i="4" l="1"/>
  <c r="J18"/>
  <c r="J20"/>
  <c r="J19"/>
  <c r="N21"/>
  <c r="N19"/>
  <c r="N20"/>
  <c r="N18"/>
  <c r="L21"/>
  <c r="L19"/>
  <c r="L20"/>
  <c r="L18"/>
  <c r="P21"/>
  <c r="P19"/>
  <c r="P20"/>
  <c r="P18"/>
  <c r="I19"/>
  <c r="I21"/>
  <c r="K19"/>
  <c r="M19"/>
  <c r="O19"/>
  <c r="Q19"/>
  <c r="K21"/>
  <c r="M21"/>
  <c r="O21"/>
  <c r="Q21"/>
  <c r="I18"/>
  <c r="K18"/>
  <c r="M18"/>
  <c r="O18"/>
  <c r="Q18"/>
</calcChain>
</file>

<file path=xl/sharedStrings.xml><?xml version="1.0" encoding="utf-8"?>
<sst xmlns="http://schemas.openxmlformats.org/spreadsheetml/2006/main" count="268" uniqueCount="108">
  <si>
    <t>LEM 1</t>
  </si>
  <si>
    <t>LEM 2</t>
  </si>
  <si>
    <t>Shunt 1</t>
  </si>
  <si>
    <t>Shunt 2</t>
  </si>
  <si>
    <t>Min</t>
  </si>
  <si>
    <t>Min Value</t>
  </si>
  <si>
    <t>Max</t>
  </si>
  <si>
    <t>Max Value</t>
  </si>
  <si>
    <t>.050VDC</t>
  </si>
  <si>
    <t>.050 VDC</t>
  </si>
  <si>
    <t>0 VDC</t>
  </si>
  <si>
    <t>0 Amps Output</t>
  </si>
  <si>
    <t>800 Amps Output</t>
  </si>
  <si>
    <t>99.99 VDC</t>
  </si>
  <si>
    <t>OCV (Stick Mode, 85VDC Typical)</t>
  </si>
  <si>
    <t>Things to Monitor and/or Convert</t>
  </si>
  <si>
    <t>Load Bank Contactor</t>
  </si>
  <si>
    <t>5 VDC</t>
  </si>
  <si>
    <t>Contactor Engaged</t>
  </si>
  <si>
    <t>Contactor Not Engaged</t>
  </si>
  <si>
    <t>230 VAC</t>
  </si>
  <si>
    <t>575 VAC</t>
  </si>
  <si>
    <t>Isupply Line 1</t>
  </si>
  <si>
    <t>Isupply Line 2</t>
  </si>
  <si>
    <t>Isupply Line 3</t>
  </si>
  <si>
    <t>ADC Channel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</si>
  <si>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</si>
  <si>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</si>
  <si>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</si>
  <si>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</si>
  <si>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</si>
  <si>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</si>
  <si>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</si>
  <si>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</si>
  <si>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</si>
  <si>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</si>
  <si>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Vsupply Line 1</t>
  </si>
  <si>
    <t>Vsupply Line 2</t>
  </si>
  <si>
    <t>Vsupply Line 3</t>
  </si>
  <si>
    <t>Stud Voltage(Actual)</t>
  </si>
  <si>
    <t>Stud Voltage(Reported)</t>
  </si>
  <si>
    <t>6a</t>
  </si>
  <si>
    <t>6b</t>
  </si>
  <si>
    <t>0 AAC</t>
  </si>
  <si>
    <t>100 AAC</t>
  </si>
  <si>
    <t>Minutes</t>
  </si>
  <si>
    <t>Seconds</t>
  </si>
  <si>
    <t>Bytes Available</t>
  </si>
  <si>
    <t>Max Machine Output</t>
  </si>
  <si>
    <t>Value shouldn't Change</t>
  </si>
  <si>
    <t>Samples per Second</t>
  </si>
  <si>
    <t>Total Samples</t>
  </si>
  <si>
    <t>Samples Saved per Second</t>
  </si>
  <si>
    <t>40-60</t>
  </si>
  <si>
    <t>Average every 4-6 Samples</t>
  </si>
  <si>
    <t>Bytes per Record</t>
  </si>
  <si>
    <t>Record Format</t>
  </si>
  <si>
    <t>Output Current(Reported)</t>
  </si>
  <si>
    <t>0 ADC</t>
  </si>
  <si>
    <t>1600 ADC</t>
  </si>
  <si>
    <t>Ida</t>
  </si>
  <si>
    <t>Idb</t>
  </si>
  <si>
    <t>@ 64 Bytes per Record</t>
  </si>
  <si>
    <t>@56 Bytes per Record</t>
  </si>
  <si>
    <t>Load Bank Frame</t>
  </si>
  <si>
    <t>if OK</t>
  </si>
  <si>
    <t>Stud Voltage</t>
  </si>
  <si>
    <t>if grounded</t>
  </si>
  <si>
    <t>with respect to the other stud</t>
  </si>
  <si>
    <t>hz</t>
  </si>
  <si>
    <t>Osc Freq.</t>
  </si>
  <si>
    <t>SPI Clock Freq</t>
  </si>
  <si>
    <t>USART Speeds</t>
  </si>
  <si>
    <t>min</t>
  </si>
  <si>
    <t>max</t>
  </si>
  <si>
    <t>328P ADC Time (s)</t>
  </si>
  <si>
    <t>2560 ADC Time</t>
  </si>
  <si>
    <t>Xmega ADC Time</t>
  </si>
  <si>
    <t>15 ksps</t>
  </si>
  <si>
    <t>2msps</t>
  </si>
  <si>
    <t>SPI - at25</t>
  </si>
  <si>
    <t>RapidS AT25</t>
  </si>
  <si>
    <t>RapidS- at45</t>
  </si>
  <si>
    <t>Vcc</t>
  </si>
  <si>
    <t>Vcc/1.6</t>
  </si>
  <si>
    <t>Bandgap</t>
  </si>
  <si>
    <t>12 Bit</t>
  </si>
  <si>
    <t>11 Bit</t>
  </si>
  <si>
    <t>10 Bit</t>
  </si>
  <si>
    <t>Vref</t>
  </si>
  <si>
    <t>(2560-16au)</t>
  </si>
  <si>
    <t>Xmega</t>
  </si>
  <si>
    <t>System</t>
  </si>
  <si>
    <t>ADC Prescaler</t>
  </si>
  <si>
    <t xml:space="preserve">System </t>
  </si>
  <si>
    <t>Prescaler</t>
  </si>
  <si>
    <t>ADC requires freq between 50khz &amp; 200khz</t>
  </si>
  <si>
    <t>milli</t>
  </si>
  <si>
    <t>micro</t>
  </si>
  <si>
    <t>nano</t>
  </si>
  <si>
    <t>Nano</t>
  </si>
  <si>
    <t>Micro</t>
  </si>
  <si>
    <t>Milli</t>
  </si>
  <si>
    <t>Second</t>
  </si>
  <si>
    <t>Freq (HZ)</t>
  </si>
  <si>
    <t>Elapsed Time(Dec.)</t>
  </si>
  <si>
    <t>Elapsed Time (English Imp.)</t>
  </si>
  <si>
    <t>System Clock</t>
  </si>
</sst>
</file>

<file path=xl/styles.xml><?xml version="1.0" encoding="utf-8"?>
<styleSheet xmlns="http://schemas.openxmlformats.org/spreadsheetml/2006/main">
  <numFmts count="2">
    <numFmt numFmtId="164" formatCode="0.000000000000"/>
    <numFmt numFmtId="165" formatCode="#,##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/>
    <xf numFmtId="3" fontId="0" fillId="0" borderId="0" xfId="0" quotePrefix="1" applyNumberFormat="1" applyAlignment="1">
      <alignment horizontal="right"/>
    </xf>
    <xf numFmtId="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opLeftCell="A13" workbookViewId="0">
      <selection activeCell="B20" sqref="B20"/>
    </sheetView>
  </sheetViews>
  <sheetFormatPr defaultRowHeight="15"/>
  <cols>
    <col min="1" max="1" width="9.140625" style="2"/>
    <col min="2" max="2" width="13.140625" style="3" customWidth="1"/>
    <col min="3" max="3" width="24.5703125" bestFit="1" customWidth="1"/>
    <col min="4" max="4" width="8.140625" bestFit="1" customWidth="1"/>
    <col min="5" max="5" width="21.5703125" bestFit="1" customWidth="1"/>
    <col min="6" max="6" width="9.7109375" bestFit="1" customWidth="1"/>
    <col min="7" max="7" width="30.42578125" bestFit="1" customWidth="1"/>
  </cols>
  <sheetData>
    <row r="1" spans="1:7">
      <c r="A1" s="2" t="s">
        <v>15</v>
      </c>
    </row>
    <row r="4" spans="1:7">
      <c r="D4" t="s">
        <v>4</v>
      </c>
      <c r="E4" t="s">
        <v>5</v>
      </c>
      <c r="F4" t="s">
        <v>6</v>
      </c>
      <c r="G4" t="s">
        <v>7</v>
      </c>
    </row>
    <row r="5" spans="1:7">
      <c r="B5" s="3" t="s">
        <v>25</v>
      </c>
    </row>
    <row r="6" spans="1:7">
      <c r="A6" s="2">
        <v>1</v>
      </c>
      <c r="C6" t="s">
        <v>16</v>
      </c>
      <c r="D6" t="s">
        <v>10</v>
      </c>
      <c r="E6" t="s">
        <v>19</v>
      </c>
      <c r="F6" t="s">
        <v>17</v>
      </c>
      <c r="G6" t="s">
        <v>18</v>
      </c>
    </row>
    <row r="7" spans="1:7">
      <c r="A7" s="2">
        <v>2</v>
      </c>
      <c r="B7" s="3" t="s">
        <v>26</v>
      </c>
      <c r="C7" t="s">
        <v>0</v>
      </c>
      <c r="D7" t="s">
        <v>10</v>
      </c>
      <c r="E7" t="s">
        <v>11</v>
      </c>
      <c r="G7" t="s">
        <v>12</v>
      </c>
    </row>
    <row r="8" spans="1:7">
      <c r="A8" s="2">
        <v>3</v>
      </c>
      <c r="B8" s="3" t="s">
        <v>27</v>
      </c>
      <c r="C8" t="s">
        <v>1</v>
      </c>
      <c r="D8" t="s">
        <v>10</v>
      </c>
      <c r="E8" t="s">
        <v>11</v>
      </c>
      <c r="G8" t="s">
        <v>12</v>
      </c>
    </row>
    <row r="9" spans="1:7">
      <c r="A9" s="2">
        <v>4</v>
      </c>
      <c r="B9" s="3" t="s">
        <v>28</v>
      </c>
      <c r="C9" t="s">
        <v>2</v>
      </c>
      <c r="D9" t="s">
        <v>10</v>
      </c>
      <c r="E9" t="s">
        <v>11</v>
      </c>
      <c r="F9" t="s">
        <v>8</v>
      </c>
      <c r="G9" t="s">
        <v>12</v>
      </c>
    </row>
    <row r="10" spans="1:7">
      <c r="A10" s="2">
        <v>5</v>
      </c>
      <c r="B10" s="3" t="s">
        <v>29</v>
      </c>
      <c r="C10" t="s">
        <v>3</v>
      </c>
      <c r="D10" t="s">
        <v>10</v>
      </c>
      <c r="E10" t="s">
        <v>11</v>
      </c>
      <c r="F10" t="s">
        <v>9</v>
      </c>
      <c r="G10" t="s">
        <v>12</v>
      </c>
    </row>
    <row r="11" spans="1:7">
      <c r="C11" t="s">
        <v>57</v>
      </c>
      <c r="D11" t="s">
        <v>58</v>
      </c>
      <c r="E11" t="s">
        <v>11</v>
      </c>
      <c r="F11" t="s">
        <v>59</v>
      </c>
      <c r="G11" t="s">
        <v>48</v>
      </c>
    </row>
    <row r="12" spans="1:7">
      <c r="A12" s="2">
        <v>6</v>
      </c>
      <c r="B12" s="3" t="s">
        <v>30</v>
      </c>
      <c r="C12" t="s">
        <v>39</v>
      </c>
      <c r="D12" t="s">
        <v>10</v>
      </c>
      <c r="E12" t="s">
        <v>11</v>
      </c>
      <c r="F12" t="s">
        <v>13</v>
      </c>
      <c r="G12" t="s">
        <v>14</v>
      </c>
    </row>
    <row r="13" spans="1:7">
      <c r="A13" s="2">
        <v>7</v>
      </c>
      <c r="B13" s="3" t="s">
        <v>31</v>
      </c>
      <c r="C13" t="s">
        <v>40</v>
      </c>
      <c r="D13" t="s">
        <v>10</v>
      </c>
      <c r="E13" t="s">
        <v>11</v>
      </c>
      <c r="F13" t="s">
        <v>13</v>
      </c>
      <c r="G13" t="s">
        <v>14</v>
      </c>
    </row>
    <row r="14" spans="1:7">
      <c r="A14" s="2">
        <v>8</v>
      </c>
      <c r="B14" s="3" t="s">
        <v>32</v>
      </c>
      <c r="C14" t="s">
        <v>36</v>
      </c>
      <c r="D14" t="s">
        <v>20</v>
      </c>
      <c r="E14" t="s">
        <v>49</v>
      </c>
      <c r="F14" t="s">
        <v>21</v>
      </c>
      <c r="G14" t="s">
        <v>49</v>
      </c>
    </row>
    <row r="15" spans="1:7">
      <c r="A15" s="2">
        <v>9</v>
      </c>
      <c r="B15" s="3" t="s">
        <v>35</v>
      </c>
      <c r="C15" t="s">
        <v>37</v>
      </c>
      <c r="D15" t="s">
        <v>20</v>
      </c>
      <c r="E15" t="s">
        <v>49</v>
      </c>
      <c r="F15" t="s">
        <v>21</v>
      </c>
      <c r="G15" t="s">
        <v>49</v>
      </c>
    </row>
    <row r="16" spans="1:7">
      <c r="A16" s="2">
        <v>10</v>
      </c>
      <c r="B16" s="3" t="s">
        <v>41</v>
      </c>
      <c r="C16" t="s">
        <v>38</v>
      </c>
      <c r="D16" t="s">
        <v>20</v>
      </c>
      <c r="E16" t="s">
        <v>49</v>
      </c>
      <c r="F16" t="s">
        <v>21</v>
      </c>
      <c r="G16" t="s">
        <v>49</v>
      </c>
    </row>
    <row r="17" spans="1:8">
      <c r="A17" s="2">
        <v>11</v>
      </c>
      <c r="B17" s="3" t="s">
        <v>33</v>
      </c>
      <c r="C17" t="s">
        <v>22</v>
      </c>
      <c r="D17" t="s">
        <v>43</v>
      </c>
      <c r="E17" t="s">
        <v>11</v>
      </c>
      <c r="F17" t="s">
        <v>44</v>
      </c>
      <c r="G17" t="s">
        <v>48</v>
      </c>
    </row>
    <row r="18" spans="1:8">
      <c r="A18" s="2">
        <v>12</v>
      </c>
      <c r="B18" s="3" t="s">
        <v>34</v>
      </c>
      <c r="C18" t="s">
        <v>23</v>
      </c>
      <c r="D18" t="s">
        <v>43</v>
      </c>
      <c r="E18" t="s">
        <v>11</v>
      </c>
      <c r="F18" t="s">
        <v>44</v>
      </c>
      <c r="G18" t="s">
        <v>48</v>
      </c>
    </row>
    <row r="19" spans="1:8">
      <c r="A19" s="2">
        <v>13</v>
      </c>
      <c r="B19" s="3" t="s">
        <v>42</v>
      </c>
      <c r="C19" t="s">
        <v>24</v>
      </c>
      <c r="D19" t="s">
        <v>43</v>
      </c>
      <c r="E19" t="s">
        <v>11</v>
      </c>
      <c r="F19" t="s">
        <v>44</v>
      </c>
      <c r="G19" t="s">
        <v>48</v>
      </c>
    </row>
    <row r="20" spans="1:8">
      <c r="C20" t="s">
        <v>64</v>
      </c>
      <c r="D20" t="s">
        <v>10</v>
      </c>
      <c r="E20" t="s">
        <v>65</v>
      </c>
      <c r="F20" t="s">
        <v>66</v>
      </c>
      <c r="G20" t="s">
        <v>67</v>
      </c>
      <c r="H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activeCell="C8" sqref="C8"/>
    </sheetView>
  </sheetViews>
  <sheetFormatPr defaultRowHeight="15"/>
  <cols>
    <col min="1" max="1" width="13.7109375" style="4" bestFit="1" customWidth="1"/>
    <col min="2" max="2" width="24.85546875" bestFit="1" customWidth="1"/>
    <col min="3" max="3" width="24.5703125" bestFit="1" customWidth="1"/>
    <col min="4" max="4" width="18.42578125" bestFit="1" customWidth="1"/>
    <col min="5" max="5" width="14.7109375" bestFit="1" customWidth="1"/>
  </cols>
  <sheetData>
    <row r="1" spans="1:13">
      <c r="A1" s="4">
        <v>10</v>
      </c>
      <c r="B1" t="s">
        <v>45</v>
      </c>
    </row>
    <row r="2" spans="1:13">
      <c r="A2" s="4">
        <v>600</v>
      </c>
      <c r="B2" t="s">
        <v>46</v>
      </c>
      <c r="C2">
        <f>D2/A2</f>
        <v>873.81333333333339</v>
      </c>
      <c r="D2">
        <f>512*1024</f>
        <v>524288</v>
      </c>
      <c r="E2" t="s">
        <v>47</v>
      </c>
    </row>
    <row r="3" spans="1:13">
      <c r="A3" s="5" t="s">
        <v>53</v>
      </c>
      <c r="B3" t="s">
        <v>50</v>
      </c>
    </row>
    <row r="4" spans="1:13">
      <c r="A4" s="4">
        <v>10</v>
      </c>
      <c r="B4" t="s">
        <v>52</v>
      </c>
    </row>
    <row r="5" spans="1:13">
      <c r="B5" t="s">
        <v>54</v>
      </c>
    </row>
    <row r="6" spans="1:13">
      <c r="A6" s="4">
        <v>6000</v>
      </c>
      <c r="B6" t="s">
        <v>51</v>
      </c>
      <c r="C6">
        <f>D2/A6</f>
        <v>87.38133333333333</v>
      </c>
      <c r="D6" t="s">
        <v>55</v>
      </c>
    </row>
    <row r="8" spans="1:13">
      <c r="C8">
        <f>D2/64</f>
        <v>8192</v>
      </c>
      <c r="D8" s="1" t="s">
        <v>62</v>
      </c>
    </row>
    <row r="9" spans="1:13">
      <c r="C9">
        <f>D2/56</f>
        <v>9362.2857142857138</v>
      </c>
      <c r="D9" s="1" t="s">
        <v>63</v>
      </c>
    </row>
    <row r="11" spans="1:13">
      <c r="A11" s="4" t="s">
        <v>56</v>
      </c>
    </row>
    <row r="12" spans="1:13">
      <c r="M12">
        <f>SUM(M13:M28)</f>
        <v>50</v>
      </c>
    </row>
    <row r="13" spans="1:13">
      <c r="A13" s="4" t="s">
        <v>60</v>
      </c>
      <c r="C13">
        <v>0</v>
      </c>
      <c r="D13">
        <v>599</v>
      </c>
      <c r="K13">
        <v>599</v>
      </c>
      <c r="L13">
        <v>600</v>
      </c>
      <c r="M13">
        <f>LEN(L13)</f>
        <v>3</v>
      </c>
    </row>
    <row r="14" spans="1:13">
      <c r="A14" s="4" t="s">
        <v>61</v>
      </c>
      <c r="C14">
        <v>0</v>
      </c>
      <c r="D14">
        <v>9</v>
      </c>
      <c r="K14">
        <v>9</v>
      </c>
      <c r="L14">
        <v>9</v>
      </c>
      <c r="M14">
        <f>LEN(L14)</f>
        <v>1</v>
      </c>
    </row>
    <row r="15" spans="1:13">
      <c r="A15" s="2">
        <v>1</v>
      </c>
      <c r="B15" s="3"/>
    </row>
    <row r="16" spans="1:13">
      <c r="A16" s="2">
        <v>2</v>
      </c>
      <c r="B16" s="3" t="s">
        <v>26</v>
      </c>
      <c r="C16" t="s">
        <v>0</v>
      </c>
      <c r="D16" t="s">
        <v>10</v>
      </c>
      <c r="E16" t="s">
        <v>11</v>
      </c>
      <c r="G16" t="s">
        <v>12</v>
      </c>
      <c r="K16">
        <v>14.99</v>
      </c>
      <c r="L16">
        <v>1499</v>
      </c>
      <c r="M16">
        <f t="shared" ref="M16:M28" si="0">LEN(L16)</f>
        <v>4</v>
      </c>
    </row>
    <row r="17" spans="1:13">
      <c r="A17" s="2">
        <v>3</v>
      </c>
      <c r="B17" s="3" t="s">
        <v>27</v>
      </c>
      <c r="C17" t="s">
        <v>1</v>
      </c>
      <c r="D17" t="s">
        <v>10</v>
      </c>
      <c r="E17" t="s">
        <v>11</v>
      </c>
      <c r="G17" t="s">
        <v>12</v>
      </c>
      <c r="K17">
        <v>14.99</v>
      </c>
      <c r="L17">
        <v>1499</v>
      </c>
      <c r="M17">
        <f t="shared" si="0"/>
        <v>4</v>
      </c>
    </row>
    <row r="18" spans="1:13">
      <c r="A18" s="2">
        <v>4</v>
      </c>
      <c r="B18" s="3" t="s">
        <v>28</v>
      </c>
      <c r="C18" t="s">
        <v>2</v>
      </c>
      <c r="D18" t="s">
        <v>10</v>
      </c>
      <c r="E18" t="s">
        <v>11</v>
      </c>
      <c r="F18" t="s">
        <v>8</v>
      </c>
      <c r="G18" t="s">
        <v>12</v>
      </c>
      <c r="K18">
        <v>4.99</v>
      </c>
      <c r="L18">
        <v>499</v>
      </c>
      <c r="M18">
        <f t="shared" si="0"/>
        <v>3</v>
      </c>
    </row>
    <row r="19" spans="1:13">
      <c r="A19" s="2">
        <v>5</v>
      </c>
      <c r="B19" s="3" t="s">
        <v>29</v>
      </c>
      <c r="C19" t="s">
        <v>3</v>
      </c>
      <c r="D19" t="s">
        <v>10</v>
      </c>
      <c r="E19" t="s">
        <v>11</v>
      </c>
      <c r="F19" t="s">
        <v>9</v>
      </c>
      <c r="G19" t="s">
        <v>12</v>
      </c>
      <c r="K19">
        <v>4.99</v>
      </c>
      <c r="L19">
        <v>499</v>
      </c>
      <c r="M19">
        <f t="shared" si="0"/>
        <v>3</v>
      </c>
    </row>
    <row r="20" spans="1:13">
      <c r="A20" s="2"/>
      <c r="B20" s="3"/>
      <c r="C20" t="s">
        <v>57</v>
      </c>
      <c r="D20" t="s">
        <v>58</v>
      </c>
      <c r="E20" t="s">
        <v>11</v>
      </c>
      <c r="F20" t="s">
        <v>59</v>
      </c>
      <c r="G20" t="s">
        <v>48</v>
      </c>
      <c r="K20">
        <v>1599.9</v>
      </c>
      <c r="L20">
        <v>15999</v>
      </c>
      <c r="M20">
        <f t="shared" si="0"/>
        <v>5</v>
      </c>
    </row>
    <row r="21" spans="1:13">
      <c r="A21" s="2">
        <v>6</v>
      </c>
      <c r="B21" s="3" t="s">
        <v>30</v>
      </c>
      <c r="C21" t="s">
        <v>39</v>
      </c>
      <c r="D21" t="s">
        <v>10</v>
      </c>
      <c r="E21" t="s">
        <v>11</v>
      </c>
      <c r="F21" t="s">
        <v>13</v>
      </c>
      <c r="G21" t="s">
        <v>14</v>
      </c>
      <c r="K21">
        <v>99.9</v>
      </c>
      <c r="L21">
        <v>999</v>
      </c>
      <c r="M21">
        <f t="shared" si="0"/>
        <v>3</v>
      </c>
    </row>
    <row r="22" spans="1:13">
      <c r="A22" s="2">
        <v>7</v>
      </c>
      <c r="B22" s="3" t="s">
        <v>31</v>
      </c>
      <c r="C22" t="s">
        <v>40</v>
      </c>
      <c r="D22" t="s">
        <v>10</v>
      </c>
      <c r="E22" t="s">
        <v>11</v>
      </c>
      <c r="F22" t="s">
        <v>13</v>
      </c>
      <c r="G22" t="s">
        <v>14</v>
      </c>
      <c r="K22">
        <v>99.9</v>
      </c>
      <c r="L22">
        <v>999</v>
      </c>
      <c r="M22">
        <f t="shared" si="0"/>
        <v>3</v>
      </c>
    </row>
    <row r="23" spans="1:13">
      <c r="A23" s="2">
        <v>8</v>
      </c>
      <c r="B23" s="3" t="s">
        <v>32</v>
      </c>
      <c r="C23" t="s">
        <v>36</v>
      </c>
      <c r="D23" t="s">
        <v>20</v>
      </c>
      <c r="E23" t="s">
        <v>49</v>
      </c>
      <c r="F23" t="s">
        <v>21</v>
      </c>
      <c r="G23" t="s">
        <v>49</v>
      </c>
      <c r="K23">
        <v>5.75</v>
      </c>
      <c r="L23">
        <v>575</v>
      </c>
      <c r="M23">
        <f t="shared" si="0"/>
        <v>3</v>
      </c>
    </row>
    <row r="24" spans="1:13">
      <c r="A24" s="2">
        <v>9</v>
      </c>
      <c r="B24" s="3" t="s">
        <v>35</v>
      </c>
      <c r="C24" t="s">
        <v>37</v>
      </c>
      <c r="D24" t="s">
        <v>20</v>
      </c>
      <c r="E24" t="s">
        <v>49</v>
      </c>
      <c r="F24" t="s">
        <v>21</v>
      </c>
      <c r="G24" t="s">
        <v>49</v>
      </c>
      <c r="K24">
        <v>5.75</v>
      </c>
      <c r="L24">
        <v>575</v>
      </c>
      <c r="M24">
        <f t="shared" si="0"/>
        <v>3</v>
      </c>
    </row>
    <row r="25" spans="1:13">
      <c r="A25" s="2">
        <v>10</v>
      </c>
      <c r="B25" s="3" t="s">
        <v>41</v>
      </c>
      <c r="C25" t="s">
        <v>38</v>
      </c>
      <c r="D25" t="s">
        <v>20</v>
      </c>
      <c r="E25" t="s">
        <v>49</v>
      </c>
      <c r="F25" t="s">
        <v>21</v>
      </c>
      <c r="G25" t="s">
        <v>49</v>
      </c>
      <c r="K25">
        <v>5.75</v>
      </c>
      <c r="L25">
        <v>575</v>
      </c>
      <c r="M25">
        <f t="shared" si="0"/>
        <v>3</v>
      </c>
    </row>
    <row r="26" spans="1:13">
      <c r="A26" s="2">
        <v>11</v>
      </c>
      <c r="B26" s="3" t="s">
        <v>33</v>
      </c>
      <c r="C26" t="s">
        <v>22</v>
      </c>
      <c r="D26" t="s">
        <v>43</v>
      </c>
      <c r="E26" t="s">
        <v>11</v>
      </c>
      <c r="F26" t="s">
        <v>44</v>
      </c>
      <c r="G26" t="s">
        <v>48</v>
      </c>
      <c r="K26">
        <v>99.99</v>
      </c>
      <c r="L26">
        <v>9999</v>
      </c>
      <c r="M26">
        <f t="shared" si="0"/>
        <v>4</v>
      </c>
    </row>
    <row r="27" spans="1:13">
      <c r="A27" s="2">
        <v>12</v>
      </c>
      <c r="B27" s="3" t="s">
        <v>34</v>
      </c>
      <c r="C27" t="s">
        <v>23</v>
      </c>
      <c r="D27" t="s">
        <v>43</v>
      </c>
      <c r="E27" t="s">
        <v>11</v>
      </c>
      <c r="F27" t="s">
        <v>44</v>
      </c>
      <c r="G27" t="s">
        <v>48</v>
      </c>
      <c r="K27">
        <v>99.99</v>
      </c>
      <c r="L27">
        <v>9999</v>
      </c>
      <c r="M27">
        <f t="shared" si="0"/>
        <v>4</v>
      </c>
    </row>
    <row r="28" spans="1:13">
      <c r="A28" s="2">
        <v>13</v>
      </c>
      <c r="B28" s="3" t="s">
        <v>42</v>
      </c>
      <c r="C28" t="s">
        <v>24</v>
      </c>
      <c r="D28" t="s">
        <v>43</v>
      </c>
      <c r="E28" t="s">
        <v>11</v>
      </c>
      <c r="F28" t="s">
        <v>44</v>
      </c>
      <c r="G28" t="s">
        <v>48</v>
      </c>
      <c r="K28">
        <v>99.99</v>
      </c>
      <c r="L28">
        <v>9999</v>
      </c>
      <c r="M28">
        <f t="shared" si="0"/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I33"/>
  <sheetViews>
    <sheetView workbookViewId="0">
      <selection activeCell="A8" sqref="A8:XFD8"/>
    </sheetView>
  </sheetViews>
  <sheetFormatPr defaultRowHeight="15"/>
  <cols>
    <col min="2" max="2" width="10.140625" style="4" bestFit="1" customWidth="1"/>
    <col min="8" max="9" width="13.42578125" style="4" bestFit="1" customWidth="1"/>
  </cols>
  <sheetData>
    <row r="1" spans="2:9">
      <c r="E1" t="s">
        <v>73</v>
      </c>
      <c r="F1" t="s">
        <v>74</v>
      </c>
    </row>
    <row r="2" spans="2:9">
      <c r="C2" t="s">
        <v>75</v>
      </c>
      <c r="E2">
        <v>1.2999999999999999E-5</v>
      </c>
      <c r="F2">
        <v>2.5999999999999998E-4</v>
      </c>
      <c r="G2" t="s">
        <v>78</v>
      </c>
    </row>
    <row r="3" spans="2:9">
      <c r="C3" t="s">
        <v>76</v>
      </c>
      <c r="E3">
        <v>1.2999999999999999E-5</v>
      </c>
      <c r="F3">
        <v>2.5999999999999998E-4</v>
      </c>
      <c r="G3" t="s">
        <v>78</v>
      </c>
      <c r="H3" s="4">
        <f>1/E3</f>
        <v>76923.076923076922</v>
      </c>
      <c r="I3" s="4">
        <v>15000</v>
      </c>
    </row>
    <row r="4" spans="2:9">
      <c r="C4" t="s">
        <v>77</v>
      </c>
      <c r="G4" t="s">
        <v>79</v>
      </c>
    </row>
    <row r="5" spans="2:9">
      <c r="B5" s="4">
        <v>400000</v>
      </c>
      <c r="C5" t="s">
        <v>69</v>
      </c>
      <c r="H5" s="4">
        <v>66000000</v>
      </c>
      <c r="I5" s="4" t="s">
        <v>82</v>
      </c>
    </row>
    <row r="6" spans="2:9">
      <c r="H6" s="4">
        <v>85000000</v>
      </c>
      <c r="I6" s="4" t="s">
        <v>80</v>
      </c>
    </row>
    <row r="7" spans="2:9">
      <c r="H7" s="4">
        <v>100000000</v>
      </c>
      <c r="I7" s="4" t="s">
        <v>81</v>
      </c>
    </row>
    <row r="9" spans="2:9">
      <c r="B9" s="4">
        <v>16000000</v>
      </c>
      <c r="C9" t="s">
        <v>70</v>
      </c>
      <c r="H9" s="4" t="s">
        <v>71</v>
      </c>
    </row>
    <row r="10" spans="2:9">
      <c r="G10">
        <v>1</v>
      </c>
      <c r="H10" s="4">
        <f t="shared" ref="H10:H17" si="0">$B$9/G10</f>
        <v>16000000</v>
      </c>
    </row>
    <row r="11" spans="2:9">
      <c r="G11">
        <v>2</v>
      </c>
      <c r="H11" s="4">
        <f t="shared" si="0"/>
        <v>8000000</v>
      </c>
    </row>
    <row r="12" spans="2:9">
      <c r="G12">
        <v>4</v>
      </c>
      <c r="H12" s="4">
        <f t="shared" si="0"/>
        <v>4000000</v>
      </c>
    </row>
    <row r="13" spans="2:9">
      <c r="G13">
        <v>8</v>
      </c>
      <c r="H13" s="4">
        <f t="shared" si="0"/>
        <v>2000000</v>
      </c>
    </row>
    <row r="14" spans="2:9">
      <c r="G14">
        <v>16</v>
      </c>
      <c r="H14" s="4">
        <f t="shared" si="0"/>
        <v>1000000</v>
      </c>
    </row>
    <row r="15" spans="2:9">
      <c r="G15">
        <v>32</v>
      </c>
      <c r="H15" s="4">
        <f t="shared" si="0"/>
        <v>500000</v>
      </c>
    </row>
    <row r="16" spans="2:9">
      <c r="G16">
        <v>64</v>
      </c>
      <c r="H16" s="4">
        <f t="shared" si="0"/>
        <v>250000</v>
      </c>
    </row>
    <row r="17" spans="7:8">
      <c r="G17">
        <v>128</v>
      </c>
      <c r="H17" s="4">
        <f t="shared" si="0"/>
        <v>125000</v>
      </c>
    </row>
    <row r="19" spans="7:8">
      <c r="H19" s="4" t="s">
        <v>72</v>
      </c>
    </row>
    <row r="20" spans="7:8">
      <c r="H20" s="4">
        <v>2400</v>
      </c>
    </row>
    <row r="21" spans="7:8">
      <c r="H21" s="4">
        <v>4800</v>
      </c>
    </row>
    <row r="22" spans="7:8">
      <c r="H22" s="4">
        <v>9600</v>
      </c>
    </row>
    <row r="23" spans="7:8">
      <c r="H23" s="4">
        <v>14400</v>
      </c>
    </row>
    <row r="24" spans="7:8">
      <c r="H24" s="4">
        <v>19200</v>
      </c>
    </row>
    <row r="25" spans="7:8">
      <c r="H25" s="4">
        <v>28800</v>
      </c>
    </row>
    <row r="26" spans="7:8">
      <c r="H26" s="4">
        <v>38400</v>
      </c>
    </row>
    <row r="27" spans="7:8">
      <c r="H27" s="4">
        <v>57600</v>
      </c>
    </row>
    <row r="28" spans="7:8">
      <c r="H28" s="4">
        <v>76800</v>
      </c>
    </row>
    <row r="29" spans="7:8">
      <c r="H29" s="4">
        <v>115200</v>
      </c>
    </row>
    <row r="30" spans="7:8">
      <c r="H30" s="4">
        <v>230400</v>
      </c>
    </row>
    <row r="31" spans="7:8">
      <c r="H31" s="4">
        <v>250000</v>
      </c>
    </row>
    <row r="32" spans="7:8">
      <c r="H32" s="4">
        <v>500000</v>
      </c>
    </row>
    <row r="33" spans="8:8">
      <c r="H33" s="4">
        <v>1000000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9"/>
  <sheetViews>
    <sheetView tabSelected="1" topLeftCell="D4" workbookViewId="0">
      <selection activeCell="O11" sqref="O11"/>
    </sheetView>
  </sheetViews>
  <sheetFormatPr defaultRowHeight="15"/>
  <cols>
    <col min="1" max="1" width="11.28515625" bestFit="1" customWidth="1"/>
    <col min="2" max="2" width="11.7109375" bestFit="1" customWidth="1"/>
    <col min="3" max="4" width="11.28515625" bestFit="1" customWidth="1"/>
    <col min="5" max="5" width="13.5703125" customWidth="1"/>
    <col min="7" max="7" width="13.42578125" bestFit="1" customWidth="1"/>
    <col min="8" max="8" width="12.7109375" style="6" bestFit="1" customWidth="1"/>
    <col min="9" max="9" width="13.28515625" bestFit="1" customWidth="1"/>
    <col min="10" max="13" width="11.7109375" bestFit="1" customWidth="1"/>
    <col min="14" max="16" width="10.140625" bestFit="1" customWidth="1"/>
  </cols>
  <sheetData>
    <row r="1" spans="1:17">
      <c r="A1" t="s">
        <v>83</v>
      </c>
      <c r="B1">
        <v>3.3</v>
      </c>
    </row>
    <row r="2" spans="1:17">
      <c r="A2" t="s">
        <v>84</v>
      </c>
      <c r="B2">
        <f>B1/1.6</f>
        <v>2.0624999999999996</v>
      </c>
    </row>
    <row r="3" spans="1:17">
      <c r="A3" t="s">
        <v>85</v>
      </c>
      <c r="B3">
        <v>1</v>
      </c>
    </row>
    <row r="5" spans="1:17">
      <c r="C5" t="s">
        <v>86</v>
      </c>
      <c r="D5" t="s">
        <v>87</v>
      </c>
      <c r="E5" t="s">
        <v>88</v>
      </c>
      <c r="H5" s="6">
        <v>16000000</v>
      </c>
      <c r="I5" s="6" t="s">
        <v>107</v>
      </c>
      <c r="J5" s="6"/>
      <c r="K5" s="6"/>
      <c r="L5" s="6"/>
      <c r="M5" s="6"/>
      <c r="N5" s="6"/>
      <c r="O5" s="6"/>
      <c r="P5" s="6"/>
      <c r="Q5" s="6"/>
    </row>
    <row r="6" spans="1:17">
      <c r="B6" s="1"/>
      <c r="C6">
        <v>4096</v>
      </c>
      <c r="D6">
        <v>2048</v>
      </c>
      <c r="E6">
        <v>1024</v>
      </c>
      <c r="I6" s="6"/>
      <c r="J6" s="6"/>
      <c r="K6" s="6"/>
      <c r="L6" s="6"/>
      <c r="M6" s="6"/>
      <c r="N6" s="6"/>
      <c r="O6" s="6"/>
      <c r="P6" s="6"/>
      <c r="Q6" s="6"/>
    </row>
    <row r="7" spans="1:17">
      <c r="A7" t="s">
        <v>89</v>
      </c>
      <c r="B7">
        <v>4.0960000000000001</v>
      </c>
      <c r="C7">
        <f>B7/C6</f>
        <v>1E-3</v>
      </c>
      <c r="D7">
        <f>B7/D6</f>
        <v>2E-3</v>
      </c>
      <c r="E7">
        <f>B7/E6</f>
        <v>4.0000000000000001E-3</v>
      </c>
      <c r="H7" s="6">
        <f t="shared" ref="H7:H15" si="0">$H$5/I7</f>
        <v>16000000</v>
      </c>
      <c r="I7" s="4">
        <v>1</v>
      </c>
      <c r="J7" s="6"/>
      <c r="K7" s="6" t="s">
        <v>94</v>
      </c>
      <c r="L7" s="6" t="s">
        <v>95</v>
      </c>
      <c r="M7" s="6"/>
      <c r="N7" s="6"/>
      <c r="O7" s="6"/>
      <c r="P7" s="6"/>
      <c r="Q7" s="6"/>
    </row>
    <row r="8" spans="1:17">
      <c r="A8" t="s">
        <v>89</v>
      </c>
      <c r="B8">
        <v>2.048</v>
      </c>
      <c r="C8">
        <f>B8/C6</f>
        <v>5.0000000000000001E-4</v>
      </c>
      <c r="D8">
        <f>B8/D6</f>
        <v>1E-3</v>
      </c>
      <c r="E8">
        <f>B8/E6</f>
        <v>2E-3</v>
      </c>
      <c r="H8" s="6">
        <f t="shared" si="0"/>
        <v>8000000</v>
      </c>
      <c r="I8" s="4">
        <v>2</v>
      </c>
      <c r="J8" s="6"/>
      <c r="K8" s="6" t="s">
        <v>92</v>
      </c>
      <c r="L8" s="6" t="s">
        <v>95</v>
      </c>
      <c r="M8" s="6"/>
      <c r="N8" s="6"/>
      <c r="O8" s="6"/>
      <c r="P8" s="6"/>
      <c r="Q8" s="6"/>
    </row>
    <row r="9" spans="1:17">
      <c r="A9" t="s">
        <v>89</v>
      </c>
      <c r="B9">
        <v>1.024</v>
      </c>
      <c r="C9">
        <f>B9/C6</f>
        <v>2.5000000000000001E-4</v>
      </c>
      <c r="D9">
        <f>B9/D6</f>
        <v>5.0000000000000001E-4</v>
      </c>
      <c r="E9">
        <f>B9/E6</f>
        <v>1E-3</v>
      </c>
      <c r="H9" s="6">
        <f t="shared" si="0"/>
        <v>4000000</v>
      </c>
      <c r="I9" s="4">
        <v>4</v>
      </c>
      <c r="J9" s="6"/>
      <c r="K9" s="6" t="s">
        <v>92</v>
      </c>
      <c r="L9" s="6" t="s">
        <v>95</v>
      </c>
      <c r="M9" s="6"/>
      <c r="N9" s="6"/>
      <c r="O9" s="6"/>
      <c r="P9" s="6"/>
      <c r="Q9" s="6"/>
    </row>
    <row r="10" spans="1:17">
      <c r="A10" t="s">
        <v>90</v>
      </c>
      <c r="B10">
        <v>2.56</v>
      </c>
      <c r="E10">
        <f>B10/E6</f>
        <v>2.5000000000000001E-3</v>
      </c>
      <c r="H10" s="6">
        <f t="shared" si="0"/>
        <v>2000000</v>
      </c>
      <c r="I10" s="4">
        <v>8</v>
      </c>
      <c r="J10" s="6"/>
      <c r="K10" s="6" t="s">
        <v>92</v>
      </c>
      <c r="L10" s="6" t="s">
        <v>95</v>
      </c>
      <c r="M10" s="6"/>
      <c r="N10" s="6"/>
      <c r="O10" s="6"/>
      <c r="P10" s="6"/>
      <c r="Q10" s="6"/>
    </row>
    <row r="11" spans="1:17">
      <c r="A11" t="s">
        <v>90</v>
      </c>
      <c r="B11">
        <v>1.1000000000000001</v>
      </c>
      <c r="E11">
        <f>B11/E6</f>
        <v>1.0742187500000001E-3</v>
      </c>
      <c r="H11" s="6">
        <f t="shared" si="0"/>
        <v>1000000</v>
      </c>
      <c r="I11" s="4">
        <v>16</v>
      </c>
      <c r="J11" s="6"/>
      <c r="K11" s="6" t="s">
        <v>92</v>
      </c>
      <c r="L11" s="6" t="s">
        <v>95</v>
      </c>
      <c r="M11" s="6"/>
      <c r="N11" s="6"/>
      <c r="O11" s="6"/>
      <c r="P11" s="6"/>
      <c r="Q11" s="6"/>
    </row>
    <row r="12" spans="1:17">
      <c r="A12" t="s">
        <v>90</v>
      </c>
      <c r="B12">
        <v>5</v>
      </c>
      <c r="E12">
        <f>B12/E6</f>
        <v>4.8828125E-3</v>
      </c>
      <c r="H12" s="6">
        <f t="shared" si="0"/>
        <v>500000</v>
      </c>
      <c r="I12" s="4">
        <v>32</v>
      </c>
      <c r="J12" s="6"/>
      <c r="K12" s="6" t="s">
        <v>92</v>
      </c>
      <c r="L12" s="6" t="s">
        <v>95</v>
      </c>
      <c r="M12" s="6"/>
      <c r="N12" s="6"/>
      <c r="O12" s="6"/>
      <c r="P12" s="6"/>
      <c r="Q12" s="6"/>
    </row>
    <row r="13" spans="1:17">
      <c r="A13" t="s">
        <v>91</v>
      </c>
      <c r="B13">
        <v>3.3</v>
      </c>
      <c r="C13">
        <f>B13/C6</f>
        <v>8.0566406249999996E-4</v>
      </c>
      <c r="D13">
        <f>B13/D6</f>
        <v>1.6113281249999999E-3</v>
      </c>
      <c r="E13">
        <f>B13/E6</f>
        <v>3.2226562499999998E-3</v>
      </c>
      <c r="H13" s="6">
        <f t="shared" si="0"/>
        <v>250000</v>
      </c>
      <c r="I13" s="4">
        <v>64</v>
      </c>
      <c r="J13" s="6"/>
      <c r="K13" s="6" t="s">
        <v>92</v>
      </c>
      <c r="L13" s="6" t="s">
        <v>95</v>
      </c>
      <c r="M13" s="6"/>
      <c r="N13" s="6"/>
      <c r="O13" s="6"/>
      <c r="P13" s="6"/>
      <c r="Q13" s="6"/>
    </row>
    <row r="14" spans="1:17">
      <c r="B14">
        <v>2.0625</v>
      </c>
      <c r="C14">
        <f>B14/C6</f>
        <v>5.035400390625E-4</v>
      </c>
      <c r="D14">
        <f>B14/D6</f>
        <v>1.007080078125E-3</v>
      </c>
      <c r="E14">
        <f>B14/E6</f>
        <v>2.01416015625E-3</v>
      </c>
      <c r="H14" s="6">
        <f t="shared" si="0"/>
        <v>125000</v>
      </c>
      <c r="I14" s="4">
        <v>128</v>
      </c>
      <c r="J14" s="6"/>
      <c r="K14" s="6" t="s">
        <v>92</v>
      </c>
      <c r="L14" s="6" t="s">
        <v>95</v>
      </c>
      <c r="M14" s="6"/>
      <c r="N14" s="6"/>
      <c r="O14" s="6"/>
      <c r="P14" s="6"/>
      <c r="Q14" s="6"/>
    </row>
    <row r="15" spans="1:17">
      <c r="B15">
        <v>1</v>
      </c>
      <c r="C15">
        <f>B15/C6</f>
        <v>2.44140625E-4</v>
      </c>
      <c r="D15">
        <f>B15/D6</f>
        <v>4.8828125E-4</v>
      </c>
      <c r="E15">
        <f>B15/E6</f>
        <v>9.765625E-4</v>
      </c>
      <c r="H15" s="6">
        <f t="shared" si="0"/>
        <v>62500</v>
      </c>
      <c r="I15" s="4">
        <v>256</v>
      </c>
      <c r="J15" s="6"/>
      <c r="K15" s="6" t="s">
        <v>92</v>
      </c>
      <c r="L15" s="6" t="s">
        <v>95</v>
      </c>
      <c r="M15" s="6"/>
      <c r="N15" s="6"/>
      <c r="O15" s="6"/>
      <c r="P15" s="6"/>
      <c r="Q15" s="6"/>
    </row>
    <row r="16" spans="1:17">
      <c r="I16" s="6"/>
      <c r="J16" s="6"/>
      <c r="K16" s="6"/>
      <c r="L16" s="6"/>
      <c r="M16" s="6"/>
      <c r="N16" s="6"/>
      <c r="O16" s="6"/>
      <c r="P16" s="6"/>
      <c r="Q16" s="6"/>
    </row>
    <row r="17" spans="2:17">
      <c r="I17" s="6">
        <f>H7</f>
        <v>16000000</v>
      </c>
      <c r="J17" s="6">
        <f>H8</f>
        <v>8000000</v>
      </c>
      <c r="K17" s="6">
        <f>H9</f>
        <v>4000000</v>
      </c>
      <c r="L17" s="6">
        <f>H10</f>
        <v>2000000</v>
      </c>
      <c r="M17" s="6">
        <f>H11</f>
        <v>1000000</v>
      </c>
      <c r="N17" s="6">
        <f>H12</f>
        <v>500000</v>
      </c>
      <c r="O17" s="6">
        <f>H13</f>
        <v>250000</v>
      </c>
      <c r="P17" s="6">
        <f>H14</f>
        <v>125000</v>
      </c>
      <c r="Q17" s="6">
        <f>H15</f>
        <v>62500</v>
      </c>
    </row>
    <row r="18" spans="2:17">
      <c r="G18" t="s">
        <v>93</v>
      </c>
      <c r="H18" s="4">
        <v>8</v>
      </c>
      <c r="I18" s="6">
        <f t="shared" ref="I18:Q18" si="1">I17/$H$18</f>
        <v>2000000</v>
      </c>
      <c r="J18" s="6">
        <f t="shared" si="1"/>
        <v>1000000</v>
      </c>
      <c r="K18" s="6">
        <f t="shared" si="1"/>
        <v>500000</v>
      </c>
      <c r="L18" s="6">
        <f t="shared" si="1"/>
        <v>250000</v>
      </c>
      <c r="M18" s="6">
        <f t="shared" si="1"/>
        <v>125000</v>
      </c>
      <c r="N18" s="6">
        <f t="shared" si="1"/>
        <v>62500</v>
      </c>
      <c r="O18" s="6">
        <f t="shared" si="1"/>
        <v>31250</v>
      </c>
      <c r="P18" s="6">
        <f t="shared" si="1"/>
        <v>15625</v>
      </c>
      <c r="Q18" s="6">
        <f t="shared" si="1"/>
        <v>7812.5</v>
      </c>
    </row>
    <row r="19" spans="2:17">
      <c r="G19" t="s">
        <v>93</v>
      </c>
      <c r="H19" s="4">
        <v>64</v>
      </c>
      <c r="I19" s="6">
        <f>I17/$H$19</f>
        <v>250000</v>
      </c>
      <c r="J19" s="6">
        <f>J17/$H$19</f>
        <v>125000</v>
      </c>
      <c r="K19" s="6">
        <f t="shared" ref="K19:Q19" si="2">K17/$H$19</f>
        <v>62500</v>
      </c>
      <c r="L19" s="6">
        <f t="shared" si="2"/>
        <v>31250</v>
      </c>
      <c r="M19" s="6">
        <f t="shared" si="2"/>
        <v>15625</v>
      </c>
      <c r="N19" s="6">
        <f t="shared" si="2"/>
        <v>7812.5</v>
      </c>
      <c r="O19" s="6">
        <f t="shared" si="2"/>
        <v>3906.25</v>
      </c>
      <c r="P19" s="6">
        <f t="shared" si="2"/>
        <v>1953.125</v>
      </c>
      <c r="Q19" s="6">
        <f t="shared" si="2"/>
        <v>976.5625</v>
      </c>
    </row>
    <row r="20" spans="2:17">
      <c r="G20" t="s">
        <v>93</v>
      </c>
      <c r="H20" s="4">
        <v>256</v>
      </c>
      <c r="I20" s="6">
        <f>I17/$H$20</f>
        <v>62500</v>
      </c>
      <c r="J20" s="6">
        <f>J17/$H$20</f>
        <v>31250</v>
      </c>
      <c r="K20" s="6">
        <f t="shared" ref="K20:Q20" si="3">K17/$H$20</f>
        <v>15625</v>
      </c>
      <c r="L20" s="6">
        <f t="shared" si="3"/>
        <v>7812.5</v>
      </c>
      <c r="M20" s="6">
        <f t="shared" si="3"/>
        <v>3906.25</v>
      </c>
      <c r="N20" s="6">
        <f t="shared" si="3"/>
        <v>1953.125</v>
      </c>
      <c r="O20" s="6">
        <f t="shared" si="3"/>
        <v>976.5625</v>
      </c>
      <c r="P20" s="6">
        <f t="shared" si="3"/>
        <v>488.28125</v>
      </c>
      <c r="Q20" s="6">
        <f t="shared" si="3"/>
        <v>244.140625</v>
      </c>
    </row>
    <row r="21" spans="2:17">
      <c r="G21" t="s">
        <v>93</v>
      </c>
      <c r="H21" s="4">
        <v>1024</v>
      </c>
      <c r="I21" s="6">
        <f>I17/$H$21</f>
        <v>15625</v>
      </c>
      <c r="J21" s="6">
        <f>J17/$H$21</f>
        <v>7812.5</v>
      </c>
      <c r="K21" s="6">
        <f t="shared" ref="K21:Q21" si="4">K17/$H$21</f>
        <v>3906.25</v>
      </c>
      <c r="L21" s="6">
        <f t="shared" si="4"/>
        <v>1953.125</v>
      </c>
      <c r="M21" s="6">
        <f t="shared" si="4"/>
        <v>976.5625</v>
      </c>
      <c r="N21" s="6">
        <f t="shared" si="4"/>
        <v>488.28125</v>
      </c>
      <c r="O21" s="6">
        <f t="shared" si="4"/>
        <v>244.140625</v>
      </c>
      <c r="P21" s="6">
        <f t="shared" si="4"/>
        <v>122.0703125</v>
      </c>
      <c r="Q21" s="6">
        <f t="shared" si="4"/>
        <v>61.03515625</v>
      </c>
    </row>
    <row r="22" spans="2:17">
      <c r="B22" s="6"/>
      <c r="C22" s="6"/>
    </row>
    <row r="24" spans="2:17">
      <c r="H24" s="6" t="s">
        <v>96</v>
      </c>
    </row>
    <row r="25" spans="2:17">
      <c r="I25">
        <v>16000000</v>
      </c>
      <c r="J25">
        <v>8000000</v>
      </c>
      <c r="K25">
        <v>4000000</v>
      </c>
      <c r="L25">
        <v>2000000</v>
      </c>
      <c r="M25">
        <v>1000000</v>
      </c>
      <c r="N25">
        <v>500000</v>
      </c>
      <c r="O25">
        <v>250000</v>
      </c>
      <c r="P25">
        <v>125000</v>
      </c>
      <c r="Q25">
        <v>62500</v>
      </c>
    </row>
    <row r="26" spans="2:17">
      <c r="G26" t="s">
        <v>93</v>
      </c>
      <c r="H26" s="6">
        <v>8</v>
      </c>
      <c r="M26">
        <v>125000</v>
      </c>
      <c r="N26">
        <v>62500</v>
      </c>
    </row>
    <row r="27" spans="2:17">
      <c r="G27" t="s">
        <v>93</v>
      </c>
      <c r="H27" s="6">
        <v>64</v>
      </c>
      <c r="J27">
        <v>125000</v>
      </c>
      <c r="K27">
        <v>62500</v>
      </c>
    </row>
    <row r="28" spans="2:17">
      <c r="G28" t="s">
        <v>93</v>
      </c>
      <c r="H28" s="6">
        <v>256</v>
      </c>
      <c r="I28">
        <v>62500</v>
      </c>
    </row>
    <row r="29" spans="2:17">
      <c r="G29" t="s">
        <v>93</v>
      </c>
      <c r="H29" s="6">
        <v>1024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"/>
  <sheetViews>
    <sheetView topLeftCell="A5" workbookViewId="0">
      <selection activeCell="C31" sqref="C31"/>
    </sheetView>
  </sheetViews>
  <sheetFormatPr defaultRowHeight="15"/>
  <cols>
    <col min="1" max="1" width="14.85546875" style="8" bestFit="1" customWidth="1"/>
    <col min="2" max="2" width="18.28515625" bestFit="1" customWidth="1"/>
    <col min="4" max="4" width="15.42578125" customWidth="1"/>
    <col min="5" max="5" width="12" bestFit="1" customWidth="1"/>
  </cols>
  <sheetData>
    <row r="1" spans="1:5">
      <c r="D1" t="s">
        <v>97</v>
      </c>
      <c r="E1">
        <v>1E-3</v>
      </c>
    </row>
    <row r="2" spans="1:5">
      <c r="D2" t="s">
        <v>98</v>
      </c>
      <c r="E2">
        <v>9.9999999999999995E-7</v>
      </c>
    </row>
    <row r="3" spans="1:5">
      <c r="D3" t="s">
        <v>99</v>
      </c>
      <c r="E3">
        <v>1.0000000000000001E-9</v>
      </c>
    </row>
    <row r="5" spans="1:5">
      <c r="A5" s="8" t="s">
        <v>104</v>
      </c>
      <c r="B5" t="s">
        <v>105</v>
      </c>
      <c r="C5" t="s">
        <v>106</v>
      </c>
    </row>
    <row r="6" spans="1:5">
      <c r="A6" s="8">
        <v>16000000</v>
      </c>
      <c r="B6" s="7">
        <f>1/A6</f>
        <v>6.2499999999999997E-8</v>
      </c>
      <c r="C6">
        <f>B6*1000000000</f>
        <v>62.5</v>
      </c>
      <c r="D6" t="s">
        <v>100</v>
      </c>
    </row>
    <row r="7" spans="1:5">
      <c r="A7" s="8">
        <v>8000000</v>
      </c>
      <c r="B7" s="7">
        <f t="shared" ref="B7:B30" si="0">1/A7</f>
        <v>1.2499999999999999E-7</v>
      </c>
      <c r="C7">
        <f>B7*1000000000</f>
        <v>125</v>
      </c>
      <c r="D7" t="s">
        <v>100</v>
      </c>
    </row>
    <row r="8" spans="1:5">
      <c r="A8" s="8">
        <v>4000000</v>
      </c>
      <c r="B8" s="7">
        <f t="shared" si="0"/>
        <v>2.4999999999999999E-7</v>
      </c>
      <c r="C8">
        <f>B8*1000000000</f>
        <v>250</v>
      </c>
      <c r="D8" t="s">
        <v>100</v>
      </c>
    </row>
    <row r="9" spans="1:5">
      <c r="A9" s="8">
        <v>2000000</v>
      </c>
      <c r="B9" s="7">
        <f t="shared" si="0"/>
        <v>4.9999999999999998E-7</v>
      </c>
      <c r="C9">
        <f>B9*1000000000</f>
        <v>500</v>
      </c>
      <c r="D9" t="s">
        <v>100</v>
      </c>
    </row>
    <row r="10" spans="1:5">
      <c r="A10" s="8">
        <v>1000000</v>
      </c>
      <c r="B10" s="7">
        <f t="shared" si="0"/>
        <v>9.9999999999999995E-7</v>
      </c>
      <c r="C10">
        <f t="shared" ref="C10:C18" si="1">B10*1000000</f>
        <v>1</v>
      </c>
      <c r="D10" t="s">
        <v>101</v>
      </c>
    </row>
    <row r="11" spans="1:5">
      <c r="A11" s="8">
        <v>500000</v>
      </c>
      <c r="B11" s="7">
        <f t="shared" si="0"/>
        <v>1.9999999999999999E-6</v>
      </c>
      <c r="C11">
        <f t="shared" si="1"/>
        <v>2</v>
      </c>
      <c r="D11" t="s">
        <v>101</v>
      </c>
    </row>
    <row r="12" spans="1:5">
      <c r="A12" s="8">
        <v>250000</v>
      </c>
      <c r="B12" s="7">
        <f t="shared" si="0"/>
        <v>3.9999999999999998E-6</v>
      </c>
      <c r="C12">
        <f t="shared" si="1"/>
        <v>4</v>
      </c>
      <c r="D12" t="s">
        <v>101</v>
      </c>
    </row>
    <row r="13" spans="1:5">
      <c r="A13" s="8">
        <v>125000</v>
      </c>
      <c r="B13" s="7">
        <f t="shared" si="0"/>
        <v>7.9999999999999996E-6</v>
      </c>
      <c r="C13">
        <f t="shared" si="1"/>
        <v>8</v>
      </c>
      <c r="D13" t="s">
        <v>101</v>
      </c>
    </row>
    <row r="14" spans="1:5">
      <c r="A14" s="8">
        <v>31250</v>
      </c>
      <c r="B14" s="7">
        <f t="shared" si="0"/>
        <v>3.1999999999999999E-5</v>
      </c>
      <c r="C14">
        <f t="shared" si="1"/>
        <v>32</v>
      </c>
      <c r="D14" t="s">
        <v>101</v>
      </c>
    </row>
    <row r="15" spans="1:5">
      <c r="A15" s="8">
        <v>15625</v>
      </c>
      <c r="B15" s="7">
        <f t="shared" si="0"/>
        <v>6.3999999999999997E-5</v>
      </c>
      <c r="C15">
        <f t="shared" si="1"/>
        <v>64</v>
      </c>
      <c r="D15" t="s">
        <v>101</v>
      </c>
    </row>
    <row r="16" spans="1:5">
      <c r="A16" s="8">
        <f t="shared" ref="A16:A30" si="2">A15/2</f>
        <v>7812.5</v>
      </c>
      <c r="B16" s="7">
        <f t="shared" si="0"/>
        <v>1.2799999999999999E-4</v>
      </c>
      <c r="C16">
        <f t="shared" si="1"/>
        <v>128</v>
      </c>
      <c r="D16" t="s">
        <v>101</v>
      </c>
    </row>
    <row r="17" spans="1:4">
      <c r="A17" s="8">
        <f t="shared" si="2"/>
        <v>3906.25</v>
      </c>
      <c r="B17" s="7">
        <f t="shared" si="0"/>
        <v>2.5599999999999999E-4</v>
      </c>
      <c r="C17">
        <f t="shared" si="1"/>
        <v>256</v>
      </c>
      <c r="D17" t="s">
        <v>101</v>
      </c>
    </row>
    <row r="18" spans="1:4">
      <c r="A18" s="8">
        <f t="shared" si="2"/>
        <v>1953.125</v>
      </c>
      <c r="B18" s="7">
        <f t="shared" si="0"/>
        <v>5.1199999999999998E-4</v>
      </c>
      <c r="C18">
        <f t="shared" si="1"/>
        <v>512</v>
      </c>
      <c r="D18" t="s">
        <v>101</v>
      </c>
    </row>
    <row r="19" spans="1:4">
      <c r="A19" s="8">
        <f t="shared" si="2"/>
        <v>976.5625</v>
      </c>
      <c r="B19" s="7">
        <f t="shared" si="0"/>
        <v>1.024E-3</v>
      </c>
      <c r="C19">
        <f t="shared" ref="C19:C28" si="3">B19*1000</f>
        <v>1.024</v>
      </c>
      <c r="D19" t="s">
        <v>102</v>
      </c>
    </row>
    <row r="20" spans="1:4">
      <c r="A20" s="8">
        <f t="shared" si="2"/>
        <v>488.28125</v>
      </c>
      <c r="B20" s="7">
        <f t="shared" si="0"/>
        <v>2.0479999999999999E-3</v>
      </c>
      <c r="C20">
        <f t="shared" si="3"/>
        <v>2.048</v>
      </c>
      <c r="D20" t="s">
        <v>102</v>
      </c>
    </row>
    <row r="21" spans="1:4">
      <c r="A21" s="8">
        <f t="shared" si="2"/>
        <v>244.140625</v>
      </c>
      <c r="B21" s="7">
        <f t="shared" si="0"/>
        <v>4.0959999999999998E-3</v>
      </c>
      <c r="C21">
        <f t="shared" si="3"/>
        <v>4.0960000000000001</v>
      </c>
      <c r="D21" t="s">
        <v>102</v>
      </c>
    </row>
    <row r="22" spans="1:4">
      <c r="A22" s="8">
        <f t="shared" si="2"/>
        <v>122.0703125</v>
      </c>
      <c r="B22" s="7">
        <f t="shared" si="0"/>
        <v>8.1919999999999996E-3</v>
      </c>
      <c r="C22">
        <f t="shared" si="3"/>
        <v>8.1920000000000002</v>
      </c>
      <c r="D22" t="s">
        <v>102</v>
      </c>
    </row>
    <row r="23" spans="1:4">
      <c r="A23" s="8">
        <f t="shared" si="2"/>
        <v>61.03515625</v>
      </c>
      <c r="B23" s="7">
        <f t="shared" si="0"/>
        <v>1.6383999999999999E-2</v>
      </c>
      <c r="C23">
        <f t="shared" si="3"/>
        <v>16.384</v>
      </c>
      <c r="D23" t="s">
        <v>102</v>
      </c>
    </row>
    <row r="24" spans="1:4">
      <c r="A24" s="8">
        <f t="shared" si="2"/>
        <v>30.517578125</v>
      </c>
      <c r="B24" s="7">
        <f t="shared" si="0"/>
        <v>3.2767999999999999E-2</v>
      </c>
      <c r="C24">
        <f t="shared" si="3"/>
        <v>32.768000000000001</v>
      </c>
      <c r="D24" t="s">
        <v>102</v>
      </c>
    </row>
    <row r="25" spans="1:4">
      <c r="A25" s="8">
        <f t="shared" si="2"/>
        <v>15.2587890625</v>
      </c>
      <c r="B25" s="7">
        <f t="shared" si="0"/>
        <v>6.5535999999999997E-2</v>
      </c>
      <c r="C25">
        <f t="shared" si="3"/>
        <v>65.536000000000001</v>
      </c>
      <c r="D25" t="s">
        <v>102</v>
      </c>
    </row>
    <row r="26" spans="1:4">
      <c r="A26" s="8">
        <f t="shared" si="2"/>
        <v>7.62939453125</v>
      </c>
      <c r="B26" s="7">
        <f t="shared" si="0"/>
        <v>0.13107199999999999</v>
      </c>
      <c r="C26">
        <f t="shared" si="3"/>
        <v>131.072</v>
      </c>
      <c r="D26" t="s">
        <v>102</v>
      </c>
    </row>
    <row r="27" spans="1:4">
      <c r="A27" s="8">
        <f t="shared" si="2"/>
        <v>3.814697265625</v>
      </c>
      <c r="B27" s="7">
        <f t="shared" si="0"/>
        <v>0.26214399999999999</v>
      </c>
      <c r="C27">
        <f t="shared" si="3"/>
        <v>262.14400000000001</v>
      </c>
      <c r="D27" t="s">
        <v>102</v>
      </c>
    </row>
    <row r="28" spans="1:4">
      <c r="A28" s="8">
        <f t="shared" si="2"/>
        <v>1.9073486328125</v>
      </c>
      <c r="B28" s="7">
        <f t="shared" si="0"/>
        <v>0.52428799999999998</v>
      </c>
      <c r="C28">
        <f t="shared" si="3"/>
        <v>524.28800000000001</v>
      </c>
      <c r="D28" t="s">
        <v>102</v>
      </c>
    </row>
    <row r="29" spans="1:4">
      <c r="A29" s="8">
        <f t="shared" si="2"/>
        <v>0.95367431640625</v>
      </c>
      <c r="B29" s="7">
        <f t="shared" si="0"/>
        <v>1.048576</v>
      </c>
      <c r="C29">
        <f>B29*1</f>
        <v>1.048576</v>
      </c>
      <c r="D29" t="s">
        <v>103</v>
      </c>
    </row>
    <row r="30" spans="1:4">
      <c r="A30" s="8">
        <f t="shared" si="2"/>
        <v>0.476837158203125</v>
      </c>
      <c r="B30" s="7">
        <f t="shared" si="0"/>
        <v>2.0971519999999999</v>
      </c>
      <c r="C30">
        <f>B30*1000</f>
        <v>2097.152</v>
      </c>
      <c r="D3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ADC Stuff</vt:lpstr>
      <vt:lpstr>Timing doodles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D. Martin</dc:creator>
  <cp:lastModifiedBy>Mark D. Martin</cp:lastModifiedBy>
  <dcterms:created xsi:type="dcterms:W3CDTF">2012-08-03T10:18:42Z</dcterms:created>
  <dcterms:modified xsi:type="dcterms:W3CDTF">2012-11-04T21:43:15Z</dcterms:modified>
</cp:coreProperties>
</file>