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17d146f80414896/Desktop/bootcamp/crowdfunding/"/>
    </mc:Choice>
  </mc:AlternateContent>
  <xr:revisionPtr revIDLastSave="737" documentId="13_ncr:1_{D754642E-E684-4F4D-953B-1821B0424A6E}" xr6:coauthVersionLast="46" xr6:coauthVersionMax="46" xr10:uidLastSave="{31287360-D1D2-4F84-8BAE-80A03EACC0AD}"/>
  <bookViews>
    <workbookView xWindow="-108" yWindow="-108" windowWidth="23256" windowHeight="12576" tabRatio="742" xr2:uid="{00000000-000D-0000-FFFF-FFFF00000000}"/>
  </bookViews>
  <sheets>
    <sheet name="Outcomes Based on Goals" sheetId="16" r:id="rId1"/>
    <sheet name="Theater Outcomes by Launch Date" sheetId="15" r:id="rId2"/>
    <sheet name="Kickstarter" sheetId="1" r:id="rId3"/>
    <sheet name="Edinburgh Research" sheetId="9" r:id="rId4"/>
    <sheet name="Outcomes Based on Launch Date" sheetId="8" r:id="rId5"/>
    <sheet name="Category Statistics" sheetId="2" r:id="rId6"/>
    <sheet name="Subcategory Statistics" sheetId="3" r:id="rId7"/>
  </sheets>
  <definedNames>
    <definedName name="_xlnm._FilterDatabase" localSheetId="2" hidden="1">Kickstarter!$A$1:$U$4115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1" i="15" l="1"/>
  <c r="B32" i="15"/>
  <c r="B28" i="15"/>
  <c r="B29" i="15"/>
  <c r="B30" i="15"/>
  <c r="B26" i="15"/>
  <c r="B27" i="15"/>
  <c r="B22" i="15"/>
  <c r="B23" i="15"/>
  <c r="B24" i="15"/>
  <c r="B25" i="15"/>
  <c r="B21" i="15"/>
  <c r="I3" i="16"/>
  <c r="I4" i="16"/>
  <c r="I5" i="16"/>
  <c r="I6" i="16"/>
  <c r="I7" i="16"/>
  <c r="I8" i="16"/>
  <c r="I9" i="16"/>
  <c r="I10" i="16"/>
  <c r="I11" i="16"/>
  <c r="I2" i="16"/>
  <c r="H3" i="16"/>
  <c r="H4" i="16"/>
  <c r="H5" i="16"/>
  <c r="H6" i="16"/>
  <c r="H7" i="16"/>
  <c r="H8" i="16"/>
  <c r="H9" i="16"/>
  <c r="H10" i="16"/>
  <c r="H11" i="16"/>
  <c r="H2" i="16"/>
  <c r="G3" i="16"/>
  <c r="G4" i="16"/>
  <c r="G5" i="16"/>
  <c r="G6" i="16"/>
  <c r="G7" i="16"/>
  <c r="G8" i="16"/>
  <c r="G9" i="16"/>
  <c r="G10" i="16"/>
  <c r="G11" i="16"/>
  <c r="G2" i="16"/>
  <c r="F3" i="16"/>
  <c r="F4" i="16"/>
  <c r="F5" i="16"/>
  <c r="F6" i="16"/>
  <c r="F7" i="16"/>
  <c r="F8" i="16"/>
  <c r="F9" i="16"/>
  <c r="F10" i="16"/>
  <c r="F11" i="16"/>
  <c r="F2" i="16"/>
  <c r="E11" i="16"/>
  <c r="E10" i="16"/>
  <c r="E9" i="16"/>
  <c r="E8" i="16"/>
  <c r="E7" i="16"/>
  <c r="E6" i="16"/>
  <c r="E5" i="16"/>
  <c r="E4" i="16"/>
  <c r="E3" i="16"/>
  <c r="E2" i="16"/>
  <c r="D11" i="16"/>
  <c r="C11" i="16"/>
  <c r="D10" i="16"/>
  <c r="C10" i="16"/>
  <c r="D9" i="16"/>
  <c r="C9" i="16"/>
  <c r="D8" i="16"/>
  <c r="C8" i="16"/>
  <c r="D7" i="16"/>
  <c r="C7" i="16"/>
  <c r="D6" i="16"/>
  <c r="C6" i="16"/>
  <c r="D5" i="16"/>
  <c r="C5" i="16"/>
  <c r="D4" i="16"/>
  <c r="C4" i="16"/>
  <c r="D3" i="16"/>
  <c r="C3" i="16"/>
  <c r="D2" i="16"/>
  <c r="C2" i="16"/>
  <c r="U1805" i="1"/>
  <c r="U2043" i="1"/>
  <c r="U2171" i="1"/>
  <c r="U2299" i="1"/>
  <c r="U2383" i="1"/>
  <c r="U2437" i="1"/>
  <c r="U2469" i="1"/>
  <c r="U2501" i="1"/>
  <c r="U2533" i="1"/>
  <c r="U2565" i="1"/>
  <c r="U2597" i="1"/>
  <c r="U2629" i="1"/>
  <c r="U2661" i="1"/>
  <c r="U2693" i="1"/>
  <c r="U2719" i="1"/>
  <c r="U2741" i="1"/>
  <c r="U2783" i="1"/>
  <c r="U2805" i="1"/>
  <c r="U2847" i="1"/>
  <c r="U2869" i="1"/>
  <c r="U2885" i="1"/>
  <c r="U2901" i="1"/>
  <c r="U2916" i="1"/>
  <c r="U2928" i="1"/>
  <c r="U2941" i="1"/>
  <c r="U2967" i="1"/>
  <c r="U2980" i="1"/>
  <c r="U2992" i="1"/>
  <c r="U3005" i="1"/>
  <c r="U3031" i="1"/>
  <c r="U3044" i="1"/>
  <c r="U3056" i="1"/>
  <c r="U3069" i="1"/>
  <c r="U3095" i="1"/>
  <c r="U3108" i="1"/>
  <c r="U3120" i="1"/>
  <c r="U3132" i="1"/>
  <c r="U3143" i="1"/>
  <c r="U3164" i="1"/>
  <c r="U3175" i="1"/>
  <c r="U3196" i="1"/>
  <c r="U3207" i="1"/>
  <c r="U3228" i="1"/>
  <c r="U3239" i="1"/>
  <c r="U3260" i="1"/>
  <c r="U3271" i="1"/>
  <c r="U3292" i="1"/>
  <c r="U3303" i="1"/>
  <c r="U3324" i="1"/>
  <c r="U3335" i="1"/>
  <c r="U3356" i="1"/>
  <c r="U3367" i="1"/>
  <c r="U3388" i="1"/>
  <c r="U3399" i="1"/>
  <c r="U3420" i="1"/>
  <c r="U3431" i="1"/>
  <c r="U3440" i="1"/>
  <c r="U3448" i="1"/>
  <c r="U3456" i="1"/>
  <c r="U3464" i="1"/>
  <c r="U3472" i="1"/>
  <c r="U3480" i="1"/>
  <c r="U3488" i="1"/>
  <c r="U3496" i="1"/>
  <c r="U3504" i="1"/>
  <c r="U3512" i="1"/>
  <c r="U3520" i="1"/>
  <c r="U3528" i="1"/>
  <c r="U3536" i="1"/>
  <c r="U3544" i="1"/>
  <c r="U3552" i="1"/>
  <c r="U3560" i="1"/>
  <c r="U3568" i="1"/>
  <c r="U3576" i="1"/>
  <c r="U3584" i="1"/>
  <c r="U3592" i="1"/>
  <c r="U3600" i="1"/>
  <c r="U3608" i="1"/>
  <c r="U3616" i="1"/>
  <c r="U3624" i="1"/>
  <c r="U3632" i="1"/>
  <c r="U3640" i="1"/>
  <c r="U3648" i="1"/>
  <c r="U3656" i="1"/>
  <c r="U3664" i="1"/>
  <c r="U3672" i="1"/>
  <c r="U3680" i="1"/>
  <c r="U3688" i="1"/>
  <c r="U3696" i="1"/>
  <c r="U3704" i="1"/>
  <c r="U3712" i="1"/>
  <c r="U3720" i="1"/>
  <c r="U3728" i="1"/>
  <c r="U3736" i="1"/>
  <c r="U3744" i="1"/>
  <c r="U3752" i="1"/>
  <c r="U3760" i="1"/>
  <c r="U3768" i="1"/>
  <c r="U3776" i="1"/>
  <c r="U3784" i="1"/>
  <c r="U3792" i="1"/>
  <c r="U3800" i="1"/>
  <c r="U3808" i="1"/>
  <c r="U3816" i="1"/>
  <c r="U3824" i="1"/>
  <c r="U3832" i="1"/>
  <c r="U3840" i="1"/>
  <c r="U3848" i="1"/>
  <c r="U3856" i="1"/>
  <c r="U3864" i="1"/>
  <c r="U3872" i="1"/>
  <c r="U3880" i="1"/>
  <c r="U3888" i="1"/>
  <c r="U3896" i="1"/>
  <c r="U3904" i="1"/>
  <c r="U3912" i="1"/>
  <c r="U3920" i="1"/>
  <c r="U3928" i="1"/>
  <c r="U3936" i="1"/>
  <c r="U3944" i="1"/>
  <c r="U3952" i="1"/>
  <c r="U3960" i="1"/>
  <c r="U3968" i="1"/>
  <c r="U3976" i="1"/>
  <c r="U3984" i="1"/>
  <c r="U3992" i="1"/>
  <c r="U4000" i="1"/>
  <c r="U4008" i="1"/>
  <c r="U4016" i="1"/>
  <c r="U4024" i="1"/>
  <c r="U4032" i="1"/>
  <c r="U4040" i="1"/>
  <c r="U4048" i="1"/>
  <c r="U4056" i="1"/>
  <c r="U4064" i="1"/>
  <c r="U4072" i="1"/>
  <c r="U4080" i="1"/>
  <c r="U4088" i="1"/>
  <c r="U4096" i="1"/>
  <c r="U4104" i="1"/>
  <c r="U4112" i="1"/>
  <c r="F3" i="9"/>
  <c r="F4" i="9"/>
  <c r="F5" i="9"/>
  <c r="F6" i="9"/>
  <c r="F2" i="9"/>
  <c r="D3" i="9"/>
  <c r="D4" i="9"/>
  <c r="D5" i="9"/>
  <c r="D6" i="9"/>
  <c r="C3" i="9"/>
  <c r="C4" i="9"/>
  <c r="C5" i="9"/>
  <c r="C6" i="9"/>
  <c r="D2" i="9"/>
  <c r="C2" i="9"/>
  <c r="B3" i="9"/>
  <c r="B4" i="9"/>
  <c r="B5" i="9"/>
  <c r="B6" i="9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S4113" i="1"/>
  <c r="U4113" i="1" s="1"/>
  <c r="S4114" i="1"/>
  <c r="U4114" i="1" s="1"/>
  <c r="S4115" i="1"/>
  <c r="U4115" i="1" s="1"/>
  <c r="S2" i="1"/>
  <c r="U2" i="1" s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9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9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9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9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9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<sst xmlns="http://schemas.openxmlformats.org/spreadsheetml/2006/main" count="33051" uniqueCount="8404">
  <si>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</si>
  <si>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</si>
  <si>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</si>
  <si>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</si>
  <si>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</si>
  <si>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</si>
  <si>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</si>
  <si>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</si>
  <si>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</si>
  <si>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</si>
  <si>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</si>
  <si>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</si>
  <si>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</si>
  <si>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</si>
  <si>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</si>
  <si>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</si>
  <si>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</si>
  <si>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</si>
  <si>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</si>
  <si>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</si>
  <si>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</si>
  <si>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</si>
  <si>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</si>
  <si>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</si>
  <si>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</si>
  <si>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</si>
  <si>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</si>
  <si>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</si>
  <si>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</si>
  <si>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</si>
  <si>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</si>
  <si>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</si>
  <si>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</si>
  <si>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</si>
  <si>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</si>
  <si>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</si>
  <si>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</si>
  <si>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</si>
  <si>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</si>
  <si>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</si>
  <si>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</si>
  <si>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</si>
  <si>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</si>
  <si>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</si>
  <si>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</si>
  <si>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</si>
  <si>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</si>
  <si>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</si>
  <si>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</si>
  <si>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</si>
  <si>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</si>
  <si>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</si>
  <si>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</si>
  <si>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</si>
  <si>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</si>
  <si>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</si>
  <si>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</si>
  <si>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</si>
  <si>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</si>
  <si>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</si>
  <si>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</si>
  <si>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</si>
  <si>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</si>
  <si>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</si>
  <si>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</si>
  <si>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</si>
  <si>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</si>
  <si>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</si>
  <si>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</si>
  <si>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</si>
  <si>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</si>
  <si>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</si>
  <si>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</si>
  <si>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</si>
  <si>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</si>
  <si>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</si>
  <si>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</si>
  <si>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</si>
  <si>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</si>
  <si>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</si>
  <si>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</si>
  <si>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</si>
  <si>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</si>
  <si>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</si>
  <si>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</si>
  <si>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</si>
  <si>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</si>
  <si>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</si>
  <si>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</si>
  <si>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</si>
  <si>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</si>
  <si>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</si>
  <si>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</si>
  <si>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</si>
  <si>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</si>
  <si>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</si>
  <si>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</si>
  <si>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</si>
  <si>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</si>
  <si>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</si>
  <si>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</si>
  <si>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</si>
  <si>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</si>
  <si>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</si>
  <si>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</si>
  <si>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</si>
  <si>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</si>
  <si>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</si>
  <si>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</si>
  <si>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</si>
  <si>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</si>
  <si>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</si>
  <si>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</si>
  <si>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</si>
  <si>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</si>
  <si>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</si>
  <si>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</si>
  <si>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</si>
  <si>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</si>
  <si>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</si>
  <si>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</si>
  <si>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</si>
  <si>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</si>
  <si>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</si>
  <si>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</si>
  <si>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</si>
  <si>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</si>
  <si>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</si>
  <si>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</si>
  <si>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</si>
  <si>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</si>
  <si>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</si>
  <si>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</si>
  <si>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</si>
  <si>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</si>
  <si>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</si>
  <si>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</si>
  <si>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</si>
  <si>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</si>
  <si>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</si>
  <si>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</si>
  <si>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</si>
  <si>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</si>
  <si>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</si>
  <si>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</si>
  <si>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</si>
  <si>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</si>
  <si>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</si>
  <si>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</si>
  <si>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</si>
  <si>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</si>
  <si>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</si>
  <si>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</si>
  <si>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</si>
  <si>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</si>
  <si>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</si>
  <si>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</si>
  <si>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</si>
  <si>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</si>
  <si>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</si>
  <si>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</si>
  <si>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</si>
  <si>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</si>
  <si>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</si>
  <si>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</si>
  <si>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</si>
  <si>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</si>
  <si>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</si>
  <si>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</si>
  <si>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</si>
  <si>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</si>
  <si>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</si>
  <si>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</si>
  <si>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</si>
  <si>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</si>
  <si>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</si>
  <si>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</si>
  <si>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</si>
  <si>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</si>
  <si>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</si>
  <si>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</si>
  <si>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</si>
  <si>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</si>
  <si>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</si>
  <si>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</si>
  <si>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</si>
  <si>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</si>
  <si>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</si>
  <si>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</si>
  <si>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</si>
  <si>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</si>
  <si>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</si>
  <si>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</si>
  <si>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</si>
  <si>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</si>
  <si>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</si>
  <si>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</si>
  <si>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</si>
  <si>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</si>
  <si>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</si>
  <si>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</si>
  <si>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</si>
  <si>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</si>
  <si>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</si>
  <si>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</si>
  <si>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</si>
  <si>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</si>
  <si>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</si>
  <si>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</si>
  <si>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</si>
  <si>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</si>
  <si>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</si>
  <si>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</si>
  <si>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</si>
  <si>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</si>
  <si>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</si>
  <si>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</si>
  <si>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</si>
  <si>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</si>
  <si>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</si>
  <si>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</si>
  <si>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</si>
  <si>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</si>
  <si>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</si>
  <si>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</si>
  <si>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</si>
  <si>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</si>
  <si>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</si>
  <si>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</si>
  <si>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</si>
  <si>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</si>
  <si>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</si>
  <si>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</si>
  <si>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</si>
  <si>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</si>
  <si>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</si>
  <si>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</si>
  <si>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</si>
  <si>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</si>
  <si>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</si>
  <si>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</si>
  <si>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</si>
  <si>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</si>
  <si>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</si>
  <si>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</si>
  <si>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</si>
  <si>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</si>
  <si>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</si>
  <si>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</si>
  <si>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</si>
  <si>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</si>
  <si>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</si>
  <si>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</si>
  <si>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</si>
  <si>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</si>
  <si>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</si>
  <si>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</si>
  <si>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</si>
  <si>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</si>
  <si>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</si>
  <si>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</si>
  <si>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</si>
  <si>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</si>
  <si>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</si>
  <si>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</si>
  <si>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</si>
  <si>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</si>
  <si>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</si>
  <si>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</si>
  <si>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</si>
  <si>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</si>
  <si>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</si>
  <si>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</si>
  <si>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</si>
  <si>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</si>
  <si>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</si>
  <si>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</si>
  <si>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</si>
  <si>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</si>
  <si>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</si>
  <si>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</si>
  <si>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</si>
  <si>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</si>
  <si>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</si>
  <si>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</si>
  <si>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</si>
  <si>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</si>
  <si>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</si>
  <si>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</si>
  <si>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</si>
  <si>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</si>
  <si>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</si>
  <si>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</si>
  <si>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</si>
  <si>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</si>
  <si>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</si>
  <si>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</si>
  <si>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</si>
  <si>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</si>
  <si>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</si>
  <si>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</si>
  <si>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</si>
  <si>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</si>
  <si>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</si>
  <si>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</si>
  <si>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</si>
  <si>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</si>
  <si>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</si>
  <si>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</si>
  <si>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</si>
  <si>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</si>
  <si>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</si>
  <si>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</si>
  <si>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</si>
  <si>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</si>
  <si>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</si>
  <si>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</si>
  <si>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</si>
  <si>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</si>
  <si>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</si>
  <si>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</si>
  <si>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</si>
  <si>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</si>
  <si>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</si>
  <si>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</si>
  <si>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</si>
  <si>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</si>
  <si>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</si>
  <si>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</si>
  <si>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</si>
  <si>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</si>
  <si>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</si>
  <si>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</si>
  <si>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</si>
  <si>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</si>
  <si>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</si>
  <si>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</si>
  <si>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</si>
  <si>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</si>
  <si>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</si>
  <si>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</si>
  <si>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</si>
  <si>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</si>
  <si>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</si>
  <si>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</si>
  <si>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</si>
  <si>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</si>
  <si>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</si>
  <si>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</si>
  <si>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</si>
  <si>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</si>
  <si>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</si>
  <si>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</si>
  <si>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</si>
  <si>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</si>
  <si>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</si>
  <si>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</si>
  <si>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</si>
  <si>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</si>
  <si>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</si>
  <si>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</si>
  <si>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</si>
  <si>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</si>
  <si>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</si>
  <si>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</si>
  <si>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</si>
  <si>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</si>
  <si>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</si>
  <si>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</si>
  <si>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</si>
  <si>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</si>
  <si>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</si>
  <si>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</si>
  <si>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</si>
  <si>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</si>
  <si>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</si>
  <si>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</si>
  <si>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</si>
  <si>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</si>
  <si>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</si>
  <si>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</si>
  <si>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</si>
  <si>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</si>
  <si>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</si>
  <si>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</si>
  <si>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</si>
  <si>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</si>
  <si>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</si>
  <si>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</si>
  <si>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</si>
  <si>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</si>
  <si>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</si>
  <si>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</si>
  <si>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</si>
  <si>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</si>
  <si>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</si>
  <si>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</si>
  <si>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</si>
  <si>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</si>
  <si>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</si>
  <si>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</si>
  <si>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</si>
  <si>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</si>
  <si>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</si>
  <si>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</si>
  <si>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</si>
  <si>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</si>
  <si>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</si>
  <si>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</si>
  <si>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</si>
  <si>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</si>
  <si>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</si>
  <si>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</si>
  <si>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</si>
  <si>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</si>
  <si>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</si>
  <si>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</si>
  <si>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</si>
  <si>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</si>
  <si>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</si>
  <si>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</si>
  <si>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</si>
  <si>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</si>
  <si>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</si>
  <si>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</si>
  <si>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</si>
  <si>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</si>
  <si>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</si>
  <si>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</si>
  <si>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</si>
  <si>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</si>
  <si>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</si>
  <si>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</si>
  <si>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</si>
  <si>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</si>
  <si>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</si>
  <si>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</si>
  <si>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</si>
  <si>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</si>
  <si>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</si>
  <si>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</si>
  <si>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</si>
  <si>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</si>
  <si>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</si>
  <si>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</si>
  <si>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</si>
  <si>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</si>
  <si>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</si>
  <si>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</si>
  <si>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</si>
  <si>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</si>
  <si>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</si>
  <si>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</si>
  <si>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</si>
  <si>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</si>
  <si>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</si>
  <si>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</si>
  <si>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</si>
  <si>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</si>
  <si>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</si>
  <si>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</si>
  <si>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</si>
  <si>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</si>
  <si>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</si>
  <si>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</si>
  <si>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</si>
  <si>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</si>
  <si>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</si>
  <si>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</si>
  <si>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</si>
  <si>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</si>
  <si>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</si>
  <si>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</si>
  <si>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</si>
  <si>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</si>
  <si>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</si>
  <si>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</si>
  <si>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</si>
  <si>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</si>
  <si>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</si>
  <si>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</si>
  <si>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</si>
  <si>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</si>
  <si>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</si>
  <si>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</si>
  <si>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</si>
  <si>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</si>
  <si>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</si>
  <si>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</si>
  <si>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</si>
  <si>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</si>
  <si>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</si>
  <si>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</si>
  <si>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</si>
  <si>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</si>
  <si>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</si>
  <si>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</si>
  <si>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</si>
  <si>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</si>
  <si>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</si>
  <si>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</si>
  <si>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</si>
  <si>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</si>
  <si>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</si>
  <si>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</si>
  <si>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</si>
  <si>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</si>
  <si>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</si>
  <si>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</si>
  <si>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</si>
  <si>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</si>
  <si>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</si>
  <si>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</si>
  <si>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</si>
  <si>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</si>
  <si>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</si>
  <si>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</si>
  <si>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</si>
  <si>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</si>
  <si>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</si>
  <si>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</si>
  <si>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</si>
  <si>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</si>
  <si>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</si>
  <si>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</si>
  <si>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</si>
  <si>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</si>
  <si>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</si>
  <si>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</si>
  <si>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</si>
  <si>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</si>
  <si>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</si>
  <si>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</si>
  <si>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</si>
  <si>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</si>
  <si>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</si>
  <si>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</si>
  <si>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</si>
  <si>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</si>
  <si>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</si>
  <si>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</si>
  <si>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</si>
  <si>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</si>
  <si>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</si>
  <si>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</si>
  <si>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</si>
  <si>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</si>
  <si>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</si>
  <si>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</si>
  <si>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</si>
  <si>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</si>
  <si>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</si>
  <si>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</si>
  <si>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</si>
  <si>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</si>
  <si>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</si>
  <si>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</si>
  <si>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</si>
  <si>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</si>
  <si>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</si>
  <si>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</si>
  <si>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</si>
  <si>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</si>
  <si>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</si>
  <si>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</si>
  <si>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</si>
  <si>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</si>
  <si>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</si>
  <si>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</si>
  <si>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</si>
  <si>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</si>
  <si>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</si>
  <si>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</si>
  <si>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</si>
  <si>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</si>
  <si>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</si>
  <si>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</si>
  <si>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</si>
  <si>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</si>
  <si>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</si>
  <si>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</si>
  <si>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</si>
  <si>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</si>
  <si>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</si>
  <si>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</si>
  <si>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</si>
  <si>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</si>
  <si>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</si>
  <si>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</si>
  <si>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</si>
  <si>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</si>
  <si>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</si>
  <si>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</si>
  <si>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</si>
  <si>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</si>
  <si>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</si>
  <si>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</si>
  <si>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</si>
  <si>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</si>
  <si>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</si>
  <si>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</si>
  <si>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</si>
  <si>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</si>
  <si>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</si>
  <si>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</si>
  <si>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</si>
  <si>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</si>
  <si>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</si>
  <si>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</si>
  <si>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</si>
  <si>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</si>
  <si>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</si>
  <si>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</si>
  <si>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</si>
  <si>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</si>
  <si>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</si>
  <si>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</si>
  <si>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</si>
  <si>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</si>
  <si>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</si>
  <si>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</si>
  <si>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</si>
  <si>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</si>
  <si>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</si>
  <si>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</si>
  <si>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</si>
  <si>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</si>
  <si>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</si>
  <si>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</si>
  <si>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</si>
  <si>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</si>
  <si>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</si>
  <si>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</si>
  <si>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</si>
  <si>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</si>
  <si>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</si>
  <si>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</si>
  <si>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</si>
  <si>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</si>
  <si>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</si>
  <si>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</si>
  <si>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</si>
  <si>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</si>
  <si>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</si>
  <si>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</si>
  <si>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</si>
  <si>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</si>
  <si>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</si>
  <si>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</si>
  <si>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</si>
  <si>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</si>
  <si>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</si>
  <si>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</si>
  <si>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</si>
  <si>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</si>
  <si>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</si>
  <si>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</si>
  <si>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</si>
  <si>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</si>
  <si>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</si>
  <si>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</si>
  <si>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</si>
  <si>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</si>
  <si>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</si>
  <si>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</si>
  <si>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</si>
  <si>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</si>
  <si>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</si>
  <si>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</si>
  <si>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</si>
  <si>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</si>
  <si>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</si>
  <si>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</si>
  <si>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</si>
  <si>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</si>
  <si>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</si>
  <si>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</si>
  <si>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</si>
  <si>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</si>
  <si>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</si>
  <si>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</si>
  <si>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</si>
  <si>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</si>
  <si>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</si>
  <si>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</si>
  <si>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</si>
  <si>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</si>
  <si>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</si>
  <si>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</si>
  <si>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</si>
  <si>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</si>
  <si>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</si>
  <si>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</si>
  <si>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</si>
  <si>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</si>
  <si>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</si>
  <si>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</si>
  <si>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</si>
  <si>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</si>
  <si>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</si>
  <si>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</si>
  <si>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</si>
  <si>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</si>
  <si>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</si>
  <si>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</si>
  <si>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</si>
  <si>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</si>
  <si>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</si>
  <si>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</si>
  <si>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</si>
  <si>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</si>
  <si>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</si>
  <si>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</si>
  <si>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</si>
  <si>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</si>
  <si>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</si>
  <si>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</si>
  <si>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</si>
  <si>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</si>
  <si>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</si>
  <si>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</si>
  <si>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</si>
  <si>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</si>
  <si>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</si>
  <si>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</si>
  <si>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</si>
  <si>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</si>
  <si>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</si>
  <si>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</si>
  <si>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</si>
  <si>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</si>
  <si>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</si>
  <si>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</si>
  <si>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</si>
  <si>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</si>
  <si>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</si>
  <si>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</si>
  <si>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</si>
  <si>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</si>
  <si>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</si>
  <si>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</si>
  <si>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</si>
  <si>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</si>
  <si>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</si>
  <si>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</si>
  <si>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</si>
  <si>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</si>
  <si>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</si>
  <si>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</si>
  <si>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</si>
  <si>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</si>
  <si>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</si>
  <si>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</si>
  <si>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</si>
  <si>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</si>
  <si>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</si>
  <si>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</si>
  <si>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</si>
  <si>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</si>
  <si>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</si>
  <si>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</si>
  <si>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</si>
  <si>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</si>
  <si>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</si>
  <si>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</si>
  <si>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</si>
  <si>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</si>
  <si>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</si>
  <si>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</si>
  <si>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</si>
  <si>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</si>
  <si>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</si>
  <si>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</si>
  <si>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</si>
  <si>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</si>
  <si>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</si>
  <si>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</si>
  <si>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</si>
  <si>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</si>
  <si>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</si>
  <si>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</si>
  <si>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</si>
  <si>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</si>
  <si>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</si>
  <si>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</si>
  <si>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</si>
  <si>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</si>
  <si>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</si>
  <si>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</si>
  <si>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</si>
  <si>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</si>
  <si>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</si>
  <si>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</si>
  <si>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</si>
  <si>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</si>
  <si>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</si>
  <si>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</si>
  <si>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</si>
  <si>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</si>
  <si>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</si>
  <si>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</si>
  <si>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</si>
  <si>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</si>
  <si>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</si>
  <si>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</si>
  <si>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</si>
  <si>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</si>
  <si>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</si>
  <si>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</si>
  <si>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</si>
  <si>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</si>
  <si>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</si>
  <si>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</si>
  <si>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</si>
  <si>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</si>
  <si>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</si>
  <si>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</si>
  <si>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</si>
  <si>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</si>
  <si>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</si>
  <si>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</si>
  <si>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</si>
  <si>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</si>
  <si>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</si>
  <si>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</si>
  <si>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</si>
  <si>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</si>
  <si>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</si>
  <si>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</si>
  <si>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</si>
  <si>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</si>
  <si>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</si>
  <si>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</si>
  <si>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</si>
  <si>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</si>
  <si>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</si>
  <si>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</si>
  <si>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</si>
  <si>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</si>
  <si>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</si>
  <si>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</si>
  <si>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</si>
  <si>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</si>
  <si>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</si>
  <si>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</si>
  <si>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</si>
  <si>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</si>
  <si>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</si>
  <si>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</si>
  <si>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</si>
  <si>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</si>
  <si>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</si>
  <si>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</si>
  <si>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</si>
  <si>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</si>
  <si>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</si>
  <si>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</si>
  <si>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</si>
  <si>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</si>
  <si>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</si>
  <si>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</si>
  <si>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</si>
  <si>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</si>
  <si>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</si>
  <si>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</si>
  <si>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</si>
  <si>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</si>
  <si>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</si>
  <si>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</si>
  <si>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</si>
  <si>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</si>
  <si>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</si>
  <si>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</si>
  <si>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</si>
  <si>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</si>
  <si>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</si>
  <si>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</si>
  <si>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</si>
  <si>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</si>
  <si>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</si>
  <si>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</si>
  <si>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</si>
  <si>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</si>
  <si>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</si>
  <si>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</si>
  <si>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</si>
  <si>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</si>
  <si>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</si>
  <si>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</si>
  <si>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</si>
  <si>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</si>
  <si>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</si>
  <si>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</si>
  <si>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</si>
  <si>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</si>
  <si>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</si>
  <si>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</si>
  <si>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</si>
  <si>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</si>
  <si>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</si>
  <si>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</si>
  <si>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</si>
  <si>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</si>
  <si>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</si>
  <si>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</si>
  <si>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</si>
  <si>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</si>
  <si>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</si>
  <si>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</si>
  <si>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</si>
  <si>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</si>
  <si>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</si>
  <si>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</si>
  <si>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</si>
  <si>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</si>
  <si>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</si>
  <si>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</si>
  <si>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</si>
  <si>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</si>
  <si>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</si>
  <si>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</si>
  <si>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</si>
  <si>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</si>
  <si>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</si>
  <si>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</si>
  <si>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</si>
  <si>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</si>
  <si>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</si>
  <si>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</si>
  <si>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</si>
  <si>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</si>
  <si>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</si>
  <si>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</si>
  <si>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</si>
  <si>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</si>
  <si>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</si>
  <si>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</si>
  <si>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</si>
  <si>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</si>
  <si>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</si>
  <si>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</si>
  <si>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</si>
  <si>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</si>
  <si>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</si>
  <si>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</si>
  <si>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</si>
  <si>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</si>
  <si>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</si>
  <si>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</si>
  <si>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</si>
  <si>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</si>
  <si>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</si>
  <si>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</si>
  <si>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</si>
  <si>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</si>
  <si>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</si>
  <si>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</si>
  <si>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</si>
  <si>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</si>
  <si>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</si>
  <si>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</si>
  <si>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</si>
  <si>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</si>
  <si>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</si>
  <si>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</si>
  <si>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</si>
  <si>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</si>
  <si>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</si>
  <si>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</si>
  <si>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</si>
  <si>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</si>
  <si>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</si>
  <si>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</si>
  <si>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</si>
  <si>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</si>
  <si>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</si>
  <si>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</si>
  <si>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</si>
  <si>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</si>
  <si>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</si>
  <si>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</si>
  <si>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</si>
  <si>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</si>
  <si>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</si>
  <si>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</si>
  <si>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</si>
  <si>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</si>
  <si>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</si>
  <si>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</si>
  <si>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</si>
  <si>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</si>
  <si>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</si>
  <si>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</si>
  <si>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</si>
  <si>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</si>
  <si>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</si>
  <si>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</si>
  <si>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</si>
  <si>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</si>
  <si>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</si>
  <si>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</si>
  <si>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</si>
  <si>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</si>
  <si>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</si>
  <si>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</si>
  <si>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</si>
  <si>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</si>
  <si>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</si>
  <si>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</si>
  <si>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</si>
  <si>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</si>
  <si>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</si>
  <si>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</si>
  <si>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</si>
  <si>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</si>
  <si>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</si>
  <si>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</si>
  <si>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</si>
  <si>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</si>
  <si>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</si>
  <si>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</si>
  <si>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</si>
  <si>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</si>
  <si>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</si>
  <si>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</si>
  <si>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</si>
  <si>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</si>
  <si>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</si>
  <si>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</si>
  <si>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</si>
  <si>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</si>
  <si>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</si>
  <si>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</si>
  <si>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</si>
  <si>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</si>
  <si>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</si>
  <si>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</si>
  <si>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</si>
  <si>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</si>
  <si>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</si>
  <si>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</si>
  <si>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</si>
  <si>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</si>
  <si>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</si>
  <si>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</si>
  <si>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</si>
  <si>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</si>
  <si>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</si>
  <si>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</si>
  <si>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</si>
  <si>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</si>
  <si>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</si>
  <si>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</si>
  <si>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</si>
  <si>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</si>
  <si>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</si>
  <si>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</si>
  <si>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</si>
  <si>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</si>
  <si>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</si>
  <si>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</si>
  <si>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</si>
  <si>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</si>
  <si>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</si>
  <si>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</si>
  <si>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</si>
  <si>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</si>
  <si>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</si>
  <si>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</si>
  <si>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</si>
  <si>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</si>
  <si>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</si>
  <si>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</si>
  <si>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</si>
  <si>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</si>
  <si>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</si>
  <si>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</si>
  <si>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</si>
  <si>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</si>
  <si>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</si>
  <si>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</si>
  <si>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</si>
  <si>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</si>
  <si>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</si>
  <si>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</si>
  <si>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</si>
  <si>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</si>
  <si>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</si>
  <si>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</si>
  <si>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</si>
  <si>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</si>
  <si>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</si>
  <si>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</si>
  <si>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</si>
  <si>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</si>
  <si>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</si>
  <si>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</si>
  <si>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</si>
  <si>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</si>
  <si>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</si>
  <si>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</si>
  <si>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</si>
  <si>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</si>
  <si>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</si>
  <si>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</si>
  <si>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</si>
  <si>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</si>
  <si>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</si>
  <si>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</si>
  <si>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</si>
  <si>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</si>
  <si>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</si>
  <si>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</si>
  <si>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</si>
  <si>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</si>
  <si>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</si>
  <si>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</si>
  <si>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</si>
  <si>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</si>
  <si>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</si>
  <si>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</si>
  <si>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</si>
  <si>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</si>
  <si>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</si>
  <si>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</si>
  <si>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</si>
  <si>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</si>
  <si>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</si>
  <si>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</si>
  <si>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</si>
  <si>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</si>
  <si>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</si>
  <si>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</si>
  <si>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</si>
  <si>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</si>
  <si>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</si>
  <si>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</si>
  <si>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</si>
  <si>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</si>
  <si>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</si>
  <si>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</si>
  <si>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</si>
  <si>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</si>
  <si>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</si>
  <si>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</si>
  <si>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</si>
  <si>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</si>
  <si>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</si>
  <si>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</si>
  <si>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</si>
  <si>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</si>
  <si>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</si>
  <si>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</si>
  <si>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</si>
  <si>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</si>
  <si>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</si>
  <si>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</si>
  <si>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</si>
  <si>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</si>
  <si>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</si>
  <si>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</si>
  <si>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</si>
  <si>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</si>
  <si>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</si>
  <si>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</si>
  <si>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</si>
  <si>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</si>
  <si>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</si>
  <si>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</si>
  <si>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</si>
  <si>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</si>
  <si>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</si>
  <si>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</si>
  <si>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</si>
  <si>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</si>
  <si>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</si>
  <si>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</si>
  <si>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</si>
  <si>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</si>
  <si>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</si>
  <si>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</si>
  <si>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</si>
  <si>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</si>
  <si>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</si>
  <si>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</si>
  <si>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</si>
  <si>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</si>
  <si>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</si>
  <si>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</si>
  <si>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</si>
  <si>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</si>
  <si>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</si>
  <si>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</si>
  <si>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</si>
  <si>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</si>
  <si>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</si>
  <si>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</si>
  <si>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</si>
  <si>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</si>
  <si>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</si>
  <si>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</si>
  <si>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</si>
  <si>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</si>
  <si>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</si>
  <si>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</si>
  <si>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</si>
  <si>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</si>
  <si>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</si>
  <si>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</si>
  <si>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</si>
  <si>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</si>
  <si>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</si>
  <si>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</si>
  <si>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</si>
  <si>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</si>
  <si>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</si>
  <si>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</si>
  <si>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</si>
  <si>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</si>
  <si>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</si>
  <si>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</si>
  <si>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</si>
  <si>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</si>
  <si>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</si>
  <si>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</si>
  <si>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</si>
  <si>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</si>
  <si>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</si>
  <si>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</si>
  <si>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</si>
  <si>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</si>
  <si>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</si>
  <si>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</si>
  <si>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</si>
  <si>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</si>
  <si>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</si>
  <si>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</si>
  <si>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</si>
  <si>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</si>
  <si>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</si>
  <si>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</si>
  <si>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</si>
  <si>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</si>
  <si>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</si>
  <si>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</si>
  <si>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</si>
  <si>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</si>
  <si>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</si>
  <si>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</si>
  <si>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</si>
  <si>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</si>
  <si>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</si>
  <si>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</si>
  <si>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</si>
  <si>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</si>
  <si>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</si>
  <si>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</si>
  <si>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</si>
  <si>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</si>
  <si>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</si>
  <si>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</si>
  <si>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</si>
  <si>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</si>
  <si>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</si>
  <si>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</si>
  <si>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</si>
  <si>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</si>
  <si>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</si>
  <si>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</si>
  <si>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</si>
  <si>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</si>
  <si>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</si>
  <si>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</si>
  <si>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</si>
  <si>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</si>
  <si>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</si>
  <si>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</si>
  <si>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</si>
  <si>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</si>
  <si>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</si>
  <si>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</si>
  <si>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</si>
  <si>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</si>
  <si>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</si>
  <si>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</si>
  <si>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</si>
  <si>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</si>
  <si>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</si>
  <si>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</si>
  <si>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</si>
  <si>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</si>
  <si>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</si>
  <si>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</si>
  <si>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</si>
  <si>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</si>
  <si>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</si>
  <si>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</si>
  <si>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</si>
  <si>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</si>
  <si>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</si>
  <si>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</si>
  <si>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</si>
  <si>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</si>
  <si>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</si>
  <si>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</si>
  <si>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</si>
  <si>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</si>
  <si>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</si>
  <si>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</si>
  <si>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</si>
  <si>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</si>
  <si>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</si>
  <si>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</si>
  <si>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</si>
  <si>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</si>
  <si>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</si>
  <si>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</si>
  <si>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</si>
  <si>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</si>
  <si>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</si>
  <si>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</si>
  <si>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</si>
  <si>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</si>
  <si>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</si>
  <si>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</si>
  <si>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</si>
  <si>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</si>
  <si>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</si>
  <si>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</si>
  <si>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</si>
  <si>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</si>
  <si>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</si>
  <si>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</si>
  <si>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</si>
  <si>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</si>
  <si>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</si>
  <si>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</si>
  <si>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</si>
  <si>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</si>
  <si>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</si>
  <si>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</si>
  <si>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</si>
  <si>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</si>
  <si>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</si>
  <si>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</si>
  <si>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</si>
  <si>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</si>
  <si>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</si>
  <si>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</si>
  <si>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</si>
  <si>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</si>
  <si>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</si>
  <si>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</si>
  <si>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</si>
  <si>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</si>
  <si>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</si>
  <si>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</si>
  <si>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</si>
  <si>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</si>
  <si>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</si>
  <si>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</si>
  <si>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</si>
  <si>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</si>
  <si>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</si>
  <si>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</si>
  <si>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</si>
  <si>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</si>
  <si>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</si>
  <si>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</si>
  <si>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</si>
  <si>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</si>
  <si>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</si>
  <si>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</si>
  <si>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</si>
  <si>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</si>
  <si>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</si>
  <si>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</si>
  <si>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</si>
  <si>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</si>
  <si>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</si>
  <si>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</si>
  <si>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</si>
  <si>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</si>
  <si>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</si>
  <si>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</si>
  <si>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</si>
  <si>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</si>
  <si>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</si>
  <si>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</si>
  <si>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</si>
  <si>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</si>
  <si>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</si>
  <si>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</si>
  <si>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</si>
  <si>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</si>
  <si>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</si>
  <si>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</si>
  <si>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</si>
  <si>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</si>
  <si>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</si>
  <si>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</si>
  <si>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</si>
  <si>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</si>
  <si>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</si>
  <si>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</si>
  <si>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</si>
  <si>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</si>
  <si>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</si>
  <si>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</si>
  <si>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</si>
  <si>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</si>
  <si>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</si>
  <si>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</si>
  <si>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</si>
  <si>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</si>
  <si>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</si>
  <si>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</si>
  <si>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</si>
  <si>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</si>
  <si>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</si>
  <si>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</si>
  <si>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</si>
  <si>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</si>
  <si>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</si>
  <si>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</si>
  <si>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</si>
  <si>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</si>
  <si>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</si>
  <si>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</si>
  <si>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</si>
  <si>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</si>
  <si>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</si>
  <si>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</si>
  <si>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</si>
  <si>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</si>
  <si>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</si>
  <si>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</si>
  <si>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</si>
  <si>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</si>
  <si>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</si>
  <si>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</si>
  <si>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</si>
  <si>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</si>
  <si>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</si>
  <si>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</si>
  <si>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</si>
  <si>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</si>
  <si>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</si>
  <si>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</si>
  <si>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</si>
  <si>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</si>
  <si>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</si>
  <si>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</si>
  <si>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</si>
  <si>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</si>
  <si>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</si>
  <si>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</si>
  <si>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</si>
  <si>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</si>
  <si>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</si>
  <si>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</si>
  <si>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</si>
  <si>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</si>
  <si>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</si>
  <si>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</si>
  <si>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</si>
  <si>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</si>
  <si>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</si>
  <si>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</si>
  <si>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</si>
  <si>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</si>
  <si>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</si>
  <si>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</si>
  <si>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</si>
  <si>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</si>
  <si>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</si>
  <si>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</si>
  <si>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</si>
  <si>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</si>
  <si>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</si>
  <si>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</si>
  <si>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</si>
  <si>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</si>
  <si>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</si>
  <si>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</si>
  <si>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</si>
  <si>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</si>
  <si>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</si>
  <si>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</si>
  <si>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</si>
  <si>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</si>
  <si>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</si>
  <si>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</si>
  <si>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</si>
  <si>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</si>
  <si>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</si>
  <si>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</si>
  <si>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</si>
  <si>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</si>
  <si>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</si>
  <si>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</si>
  <si>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</si>
  <si>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</si>
  <si>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</si>
  <si>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</si>
  <si>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</si>
  <si>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</si>
  <si>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</si>
  <si>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</si>
  <si>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</si>
  <si>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</si>
  <si>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</si>
  <si>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</si>
  <si>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</si>
  <si>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</si>
  <si>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</si>
  <si>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</si>
  <si>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</si>
  <si>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</si>
  <si>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</si>
  <si>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</si>
  <si>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</si>
  <si>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</si>
  <si>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</si>
  <si>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</si>
  <si>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</si>
  <si>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</si>
  <si>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</si>
  <si>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</si>
  <si>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</si>
  <si>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</si>
  <si>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</si>
  <si>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</si>
  <si>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</si>
  <si>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</si>
  <si>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</si>
  <si>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</si>
  <si>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</si>
  <si>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</si>
  <si>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</si>
  <si>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</si>
  <si>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</si>
  <si>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</si>
  <si>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</si>
  <si>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</si>
  <si>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</si>
  <si>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</si>
  <si>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</si>
  <si>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</si>
  <si>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</si>
  <si>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</si>
  <si>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</si>
  <si>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</si>
  <si>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</si>
  <si>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</si>
  <si>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</si>
  <si>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</si>
  <si>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</si>
  <si>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</si>
  <si>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</si>
  <si>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</si>
  <si>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</si>
  <si>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</si>
  <si>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</si>
  <si>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</si>
  <si>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</si>
  <si>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</si>
  <si>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</si>
  <si>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</si>
  <si>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</si>
  <si>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</si>
  <si>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</si>
  <si>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</si>
  <si>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</si>
  <si>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</si>
  <si>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</si>
  <si>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</si>
  <si>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</si>
  <si>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</si>
  <si>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</si>
  <si>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</si>
  <si>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</si>
  <si>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</si>
  <si>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</si>
  <si>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</si>
  <si>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</si>
  <si>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</si>
  <si>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</si>
  <si>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</si>
  <si>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</si>
  <si>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</si>
  <si>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</si>
  <si>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</si>
  <si>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</si>
  <si>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</si>
  <si>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</si>
  <si>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</si>
  <si>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</si>
  <si>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</si>
  <si>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</si>
  <si>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</si>
  <si>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</si>
  <si>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</si>
  <si>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</si>
  <si>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</si>
  <si>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</si>
  <si>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</si>
  <si>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</si>
  <si>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</si>
  <si>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</si>
  <si>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</si>
  <si>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</si>
  <si>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</si>
  <si>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</si>
  <si>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</si>
  <si>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</si>
  <si>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</si>
  <si>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</si>
  <si>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</si>
  <si>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</si>
  <si>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</si>
  <si>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</si>
  <si>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</si>
  <si>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</si>
  <si>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</si>
  <si>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</si>
  <si>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</si>
  <si>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</si>
  <si>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</si>
  <si>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</si>
  <si>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</si>
  <si>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</si>
  <si>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</si>
  <si>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</si>
  <si>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</si>
  <si>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</si>
  <si>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</si>
  <si>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</si>
  <si>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</si>
  <si>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</si>
  <si>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</si>
  <si>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</si>
  <si>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</si>
  <si>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</si>
  <si>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</si>
  <si>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</si>
  <si>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</si>
  <si>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</si>
  <si>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</si>
  <si>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</si>
  <si>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</si>
  <si>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</si>
  <si>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</si>
  <si>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</si>
  <si>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</si>
  <si>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</si>
  <si>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</si>
  <si>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</si>
  <si>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</si>
  <si>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</si>
  <si>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</si>
  <si>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</si>
  <si>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</si>
  <si>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</si>
  <si>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</si>
  <si>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</si>
  <si>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</si>
  <si>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</si>
  <si>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</si>
  <si>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</si>
  <si>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</si>
  <si>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</si>
  <si>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</si>
  <si>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</si>
  <si>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</si>
  <si>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</si>
  <si>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</si>
  <si>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</si>
  <si>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</si>
  <si>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</si>
  <si>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</si>
  <si>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</si>
  <si>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</si>
  <si>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</si>
  <si>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</si>
  <si>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</si>
  <si>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</si>
  <si>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</si>
  <si>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</si>
  <si>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</si>
  <si>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</si>
  <si>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</si>
  <si>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</si>
  <si>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</si>
  <si>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</si>
  <si>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</si>
  <si>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</si>
  <si>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</si>
  <si>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</si>
  <si>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</si>
  <si>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</si>
  <si>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</si>
  <si>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</si>
  <si>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</si>
  <si>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</si>
  <si>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</si>
  <si>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</si>
  <si>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</si>
  <si>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</si>
  <si>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</si>
  <si>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</si>
  <si>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</si>
  <si>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</si>
  <si>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</si>
  <si>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</si>
  <si>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</si>
  <si>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</si>
  <si>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</si>
  <si>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</si>
  <si>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</si>
  <si>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</si>
  <si>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</si>
  <si>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</si>
  <si>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</si>
  <si>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</si>
  <si>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</si>
  <si>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</si>
  <si>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</si>
  <si>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</si>
  <si>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</si>
  <si>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</si>
  <si>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</si>
  <si>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</si>
  <si>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</si>
  <si>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</si>
  <si>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</si>
  <si>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</si>
  <si>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</si>
  <si>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</si>
  <si>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</si>
  <si>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</si>
  <si>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</si>
  <si>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</si>
  <si>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</si>
  <si>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</si>
  <si>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</si>
  <si>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</si>
  <si>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</si>
  <si>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</si>
  <si>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</si>
  <si>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</si>
  <si>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</si>
  <si>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</si>
  <si>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</si>
  <si>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</si>
  <si>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</si>
  <si>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</si>
  <si>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</si>
  <si>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</si>
  <si>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</si>
  <si>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</si>
  <si>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</si>
  <si>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</si>
  <si>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</si>
  <si>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</si>
  <si>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</si>
  <si>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</si>
  <si>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</si>
  <si>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</si>
  <si>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</si>
  <si>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</si>
  <si>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</si>
  <si>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</si>
  <si>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</si>
  <si>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</si>
  <si>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</si>
  <si>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</si>
  <si>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</si>
  <si>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</si>
  <si>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</si>
  <si>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</si>
  <si>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</si>
  <si>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</si>
  <si>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</si>
  <si>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</si>
  <si>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</si>
  <si>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</si>
  <si>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</si>
  <si>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</si>
  <si>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</si>
  <si>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</si>
  <si>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</si>
  <si>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</si>
  <si>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</si>
  <si>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</si>
  <si>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</si>
  <si>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</si>
  <si>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</si>
  <si>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</si>
  <si>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</si>
  <si>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</si>
  <si>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</si>
  <si>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</si>
  <si>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</si>
  <si>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</si>
  <si>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</si>
  <si>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</si>
  <si>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</si>
  <si>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</si>
  <si>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</si>
  <si>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</si>
  <si>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</si>
  <si>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</si>
  <si>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</si>
  <si>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</si>
  <si>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</si>
  <si>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</si>
  <si>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</si>
  <si>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</si>
  <si>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</si>
  <si>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</si>
  <si>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</si>
  <si>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</si>
  <si>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</si>
  <si>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</si>
  <si>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</si>
  <si>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</si>
  <si>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</si>
  <si>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</si>
  <si>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</si>
  <si>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</si>
  <si>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</si>
  <si>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</si>
  <si>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</si>
  <si>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</si>
  <si>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</si>
  <si>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</si>
  <si>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</si>
  <si>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</si>
  <si>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</si>
  <si>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</si>
  <si>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</si>
  <si>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</si>
  <si>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</si>
  <si>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</si>
  <si>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</si>
  <si>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</si>
  <si>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</si>
  <si>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</si>
  <si>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</si>
  <si>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</si>
  <si>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</si>
  <si>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</si>
  <si>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</si>
  <si>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</si>
  <si>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</si>
  <si>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</si>
  <si>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</si>
  <si>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</si>
  <si>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</si>
  <si>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</si>
  <si>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</si>
  <si>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</si>
  <si>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</si>
  <si>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</si>
  <si>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</si>
  <si>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</si>
  <si>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</si>
  <si>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</si>
  <si>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</si>
  <si>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</si>
  <si>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</si>
  <si>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</si>
  <si>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</si>
  <si>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</si>
  <si>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</si>
  <si>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</si>
  <si>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</si>
  <si>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</si>
  <si>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</si>
  <si>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</si>
  <si>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</si>
  <si>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</si>
  <si>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</si>
  <si>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</si>
  <si>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</si>
  <si>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</si>
  <si>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</si>
  <si>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</si>
  <si>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</si>
  <si>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</si>
  <si>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</si>
  <si>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</si>
  <si>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</si>
  <si>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</si>
  <si>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</si>
  <si>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</si>
  <si>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</si>
  <si>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</si>
  <si>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</si>
  <si>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</si>
  <si>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</si>
  <si>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</si>
  <si>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</si>
  <si>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</si>
  <si>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</si>
  <si>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</si>
  <si>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</si>
  <si>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</si>
  <si>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</si>
  <si>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</si>
  <si>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</si>
  <si>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</si>
  <si>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</si>
  <si>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</si>
  <si>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</si>
  <si>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</si>
  <si>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</si>
  <si>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</si>
  <si>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</si>
  <si>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</si>
  <si>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</si>
  <si>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</si>
  <si>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</si>
  <si>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</si>
  <si>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</si>
  <si>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</si>
  <si>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</si>
  <si>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</si>
  <si>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</si>
  <si>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</si>
  <si>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</si>
  <si>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</si>
  <si>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</si>
  <si>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</si>
  <si>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</si>
  <si>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</si>
  <si>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</si>
  <si>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</si>
  <si>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</si>
  <si>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</si>
  <si>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</si>
  <si>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</si>
  <si>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</si>
  <si>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</si>
  <si>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</si>
  <si>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</si>
  <si>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</si>
  <si>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</si>
  <si>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</si>
  <si>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</si>
  <si>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</si>
  <si>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</si>
  <si>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</si>
  <si>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</si>
  <si>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</si>
  <si>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</si>
  <si>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</si>
  <si>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</si>
  <si>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</si>
  <si>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</si>
  <si>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</si>
  <si>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</si>
  <si>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</si>
  <si>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</si>
  <si>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</si>
  <si>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</si>
  <si>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</si>
  <si>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</si>
  <si>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</si>
  <si>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</si>
  <si>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</si>
  <si>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</si>
  <si>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</si>
  <si>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</si>
  <si>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</si>
  <si>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</si>
  <si>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</si>
  <si>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</si>
  <si>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</si>
  <si>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</si>
  <si>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</si>
  <si>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</si>
  <si>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</si>
  <si>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</si>
  <si>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</si>
  <si>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</si>
  <si>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</si>
  <si>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</si>
  <si>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</si>
  <si>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</si>
  <si>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</si>
  <si>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</si>
  <si>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</si>
  <si>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</si>
  <si>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</si>
  <si>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</si>
  <si>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</si>
  <si>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</si>
  <si>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</si>
  <si>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</si>
  <si>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</si>
  <si>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</si>
  <si>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</si>
  <si>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</si>
  <si>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</si>
  <si>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</si>
  <si>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</si>
  <si>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</si>
  <si>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</si>
  <si>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</si>
  <si>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</si>
  <si>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</si>
  <si>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</si>
  <si>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</si>
  <si>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</si>
  <si>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</si>
  <si>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</si>
  <si>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</si>
  <si>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</si>
  <si>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</si>
  <si>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</si>
  <si>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</si>
  <si>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</si>
  <si>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</si>
  <si>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</si>
  <si>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</si>
  <si>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</si>
  <si>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</si>
  <si>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</si>
  <si>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</si>
  <si>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</si>
  <si>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</si>
  <si>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</si>
  <si>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</si>
  <si>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</si>
  <si>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</si>
  <si>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</si>
  <si>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</si>
  <si>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</si>
  <si>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</si>
  <si>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</si>
  <si>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</si>
  <si>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</si>
  <si>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</si>
  <si>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</si>
  <si>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</si>
  <si>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</si>
  <si>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</si>
  <si>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</si>
  <si>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</si>
  <si>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</si>
  <si>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</si>
  <si>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</si>
  <si>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</si>
  <si>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</si>
  <si>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</si>
  <si>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</si>
  <si>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</si>
  <si>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</si>
  <si>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</si>
  <si>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</si>
  <si>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</si>
  <si>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</si>
  <si>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</si>
  <si>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</si>
  <si>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</si>
  <si>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</si>
  <si>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</si>
  <si>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</si>
  <si>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</si>
  <si>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</si>
  <si>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</si>
  <si>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</si>
  <si>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</si>
  <si>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</si>
  <si>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</si>
  <si>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</si>
  <si>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</si>
  <si>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</si>
  <si>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</si>
  <si>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</si>
  <si>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</si>
  <si>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</si>
  <si>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</si>
  <si>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</si>
  <si>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</si>
  <si>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</si>
  <si>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</si>
  <si>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</si>
  <si>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</si>
  <si>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</si>
  <si>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</si>
  <si>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</si>
  <si>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</si>
  <si>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</si>
  <si>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</si>
  <si>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</si>
  <si>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</si>
  <si>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</si>
  <si>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</si>
  <si>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</si>
  <si>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</si>
  <si>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</si>
  <si>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</si>
  <si>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</si>
  <si>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</si>
  <si>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</si>
  <si>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</si>
  <si>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</si>
  <si>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</si>
  <si>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</si>
  <si>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</si>
  <si>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</si>
  <si>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</si>
  <si>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</si>
  <si>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</si>
  <si>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</si>
  <si>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</si>
  <si>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</si>
  <si>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</si>
  <si>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</si>
  <si>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</si>
  <si>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</si>
  <si>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</si>
  <si>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</si>
  <si>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</si>
  <si>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</si>
  <si>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</si>
  <si>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</si>
  <si>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</si>
  <si>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</si>
  <si>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</si>
  <si>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</si>
  <si>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</si>
  <si>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</si>
  <si>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</si>
  <si>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</si>
  <si>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</si>
  <si>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</si>
  <si>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</si>
  <si>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</si>
  <si>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</si>
  <si>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</si>
  <si>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</si>
  <si>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</si>
  <si>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</si>
  <si>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</si>
  <si>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</si>
  <si>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</si>
  <si>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</si>
  <si>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</si>
  <si>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</si>
  <si>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</si>
  <si>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</si>
  <si>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</si>
  <si>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</si>
  <si>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</si>
  <si>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</si>
  <si>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</si>
  <si>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</si>
  <si>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</si>
  <si>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</si>
  <si>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</si>
  <si>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</si>
  <si>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</si>
  <si>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</si>
  <si>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</si>
  <si>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</si>
  <si>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</si>
  <si>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</si>
  <si>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</si>
  <si>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</si>
  <si>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</si>
  <si>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</si>
  <si>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</si>
  <si>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</si>
  <si>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</si>
  <si>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</si>
  <si>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</si>
  <si>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</si>
  <si>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</si>
  <si>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</si>
  <si>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</si>
  <si>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</si>
  <si>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</si>
  <si>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</si>
  <si>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</si>
  <si>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</si>
  <si>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</si>
  <si>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</si>
  <si>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</si>
  <si>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</si>
  <si>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</si>
  <si>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</si>
  <si>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</si>
  <si>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</si>
  <si>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</si>
  <si>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</si>
  <si>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</si>
  <si>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</si>
  <si>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</si>
  <si>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</si>
  <si>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</si>
  <si>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</si>
  <si>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</si>
  <si>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</si>
  <si>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</si>
  <si>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</si>
  <si>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</si>
  <si>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</si>
  <si>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</si>
  <si>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</si>
  <si>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</si>
  <si>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</si>
  <si>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</si>
  <si>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</si>
  <si>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</si>
  <si>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</si>
  <si>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</si>
  <si>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</si>
  <si>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</si>
  <si>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</si>
  <si>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</si>
  <si>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</si>
  <si>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</si>
  <si>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</si>
  <si>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</si>
  <si>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</si>
  <si>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</si>
  <si>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</si>
  <si>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</si>
  <si>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</si>
  <si>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</si>
  <si>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</si>
  <si>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</si>
  <si>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</si>
  <si>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</si>
  <si>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</si>
  <si>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</si>
  <si>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</si>
  <si>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</si>
  <si>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</si>
  <si>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</si>
  <si>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</si>
  <si>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</si>
  <si>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</si>
  <si>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</si>
  <si>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</si>
  <si>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</si>
  <si>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</si>
  <si>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</si>
  <si>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</si>
  <si>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</si>
  <si>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</si>
  <si>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</si>
  <si>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</si>
  <si>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</si>
  <si>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</si>
  <si>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</si>
  <si>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</si>
  <si>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</si>
  <si>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</si>
  <si>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</si>
  <si>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</si>
  <si>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</si>
  <si>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</si>
  <si>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</si>
  <si>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</si>
  <si>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</si>
  <si>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</si>
  <si>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</si>
  <si>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</si>
  <si>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</si>
  <si>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</si>
  <si>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</si>
  <si>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</si>
  <si>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</si>
  <si>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</si>
  <si>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</si>
  <si>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</si>
  <si>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</si>
  <si>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</si>
  <si>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</si>
  <si>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</si>
  <si>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</si>
  <si>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</si>
  <si>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</si>
  <si>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</si>
  <si>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</si>
  <si>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</si>
  <si>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</si>
  <si>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</si>
  <si>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</si>
  <si>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</si>
  <si>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</si>
  <si>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</si>
  <si>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</si>
  <si>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</si>
  <si>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</si>
  <si>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</si>
  <si>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</si>
  <si>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</si>
  <si>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</si>
  <si>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</si>
  <si>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</si>
  <si>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</si>
  <si>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</si>
  <si>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</si>
  <si>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</si>
  <si>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</si>
  <si>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</si>
  <si>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</si>
  <si>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</si>
  <si>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</si>
  <si>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</si>
  <si>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</si>
  <si>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</si>
  <si>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</si>
  <si>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</si>
  <si>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</si>
  <si>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</si>
  <si>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</si>
  <si>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</si>
  <si>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</si>
  <si>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</si>
  <si>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</si>
  <si>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</si>
  <si>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</si>
  <si>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</si>
  <si>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</si>
  <si>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</si>
  <si>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</si>
  <si>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</si>
  <si>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</si>
  <si>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</si>
  <si>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</si>
  <si>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</si>
  <si>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</si>
  <si>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</si>
  <si>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</si>
  <si>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</si>
  <si>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</si>
  <si>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</si>
  <si>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</si>
  <si>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</si>
  <si>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</si>
  <si>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</si>
  <si>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</si>
  <si>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</si>
  <si>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</si>
  <si>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</si>
  <si>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</si>
  <si>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</si>
  <si>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</si>
  <si>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</si>
  <si>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</si>
  <si>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</si>
  <si>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</si>
  <si>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</si>
  <si>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</si>
  <si>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</si>
  <si>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</si>
  <si>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</si>
  <si>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</si>
  <si>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</si>
  <si>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</si>
  <si>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</si>
  <si>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</si>
  <si>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</si>
  <si>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</si>
  <si>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</si>
  <si>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</si>
  <si>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</si>
  <si>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</si>
  <si>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</si>
  <si>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</si>
  <si>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</si>
  <si>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</si>
  <si>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</si>
  <si>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</si>
  <si>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</si>
  <si>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</si>
  <si>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</si>
  <si>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</si>
  <si>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</si>
  <si>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</si>
  <si>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</si>
  <si>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</si>
  <si>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</si>
  <si>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</si>
  <si>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</si>
  <si>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</si>
  <si>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</si>
  <si>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</si>
  <si>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</si>
  <si>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</si>
  <si>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</si>
  <si>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</si>
  <si>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</si>
  <si>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</si>
  <si>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</si>
  <si>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</si>
  <si>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</si>
  <si>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</si>
  <si>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</si>
  <si>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</si>
  <si>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</si>
  <si>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</si>
  <si>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</si>
  <si>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</si>
  <si>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</si>
  <si>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</si>
  <si>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</si>
  <si>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</si>
  <si>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</si>
  <si>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</si>
  <si>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</si>
  <si>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</si>
  <si>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</si>
  <si>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</si>
  <si>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</si>
  <si>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</si>
  <si>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</si>
  <si>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</si>
  <si>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</si>
  <si>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</si>
  <si>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</si>
  <si>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</si>
  <si>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</si>
  <si>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</si>
  <si>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</si>
  <si>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</si>
  <si>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</si>
  <si>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</si>
  <si>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</si>
  <si>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</si>
  <si>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</si>
  <si>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</si>
  <si>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</si>
  <si>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</si>
  <si>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</si>
  <si>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</si>
  <si>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</si>
  <si>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</si>
  <si>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</si>
  <si>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</si>
  <si>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</si>
  <si>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</si>
  <si>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</si>
  <si>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</si>
  <si>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</si>
  <si>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</si>
  <si>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</si>
  <si>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</si>
  <si>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</si>
  <si>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</si>
  <si>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</si>
  <si>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</si>
  <si>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</si>
  <si>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</si>
  <si>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</si>
  <si>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</si>
  <si>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</si>
  <si>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</si>
  <si>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</si>
  <si>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</si>
  <si>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</si>
  <si>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</si>
  <si>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</si>
  <si>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</si>
  <si>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</si>
  <si>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</si>
  <si>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</si>
  <si>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</si>
  <si>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</si>
  <si>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</si>
  <si>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</si>
  <si>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</si>
  <si>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</si>
  <si>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</si>
  <si>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</si>
  <si>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</si>
  <si>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</si>
  <si>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</si>
  <si>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</si>
  <si>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</si>
  <si>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</si>
  <si>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</si>
  <si>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</si>
  <si>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</si>
  <si>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</si>
  <si>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</si>
  <si>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</si>
  <si>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</si>
  <si>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</si>
  <si>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</si>
  <si>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</si>
  <si>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</si>
  <si>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</si>
  <si>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</si>
  <si>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</si>
  <si>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</si>
  <si>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</si>
  <si>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</si>
  <si>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</si>
  <si>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</si>
  <si>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</si>
  <si>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</si>
  <si>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</si>
  <si>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</si>
  <si>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</si>
  <si>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</si>
  <si>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</si>
  <si>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</si>
  <si>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</si>
  <si>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</si>
  <si>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</si>
  <si>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</si>
  <si>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</si>
  <si>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</si>
  <si>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</si>
  <si>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</si>
  <si>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</si>
  <si>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</si>
  <si>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</si>
  <si>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</si>
  <si>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</si>
  <si>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</si>
  <si>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</si>
  <si>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</si>
  <si>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</si>
  <si>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</si>
  <si>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</si>
  <si>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</si>
  <si>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</si>
  <si>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</si>
  <si>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</si>
  <si>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</si>
  <si>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</si>
  <si>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</si>
  <si>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</si>
  <si>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</si>
  <si>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</si>
  <si>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</si>
  <si>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</si>
  <si>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</si>
  <si>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</si>
  <si>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</si>
  <si>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</si>
  <si>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</si>
  <si>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</si>
  <si>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</si>
  <si>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</si>
  <si>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</si>
  <si>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</si>
  <si>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</si>
  <si>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</si>
  <si>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</si>
  <si>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</si>
  <si>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</si>
  <si>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</si>
  <si>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</si>
  <si>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</si>
  <si>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</si>
  <si>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</si>
  <si>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</si>
  <si>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</si>
  <si>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</si>
  <si>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</si>
  <si>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</si>
  <si>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</si>
  <si>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</si>
  <si>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</si>
  <si>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</si>
  <si>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</si>
  <si>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</si>
  <si>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</si>
  <si>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</si>
  <si>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</si>
  <si>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</si>
  <si>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</si>
  <si>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</si>
  <si>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</si>
  <si>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</si>
  <si>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</si>
  <si>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</si>
  <si>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</si>
  <si>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</si>
  <si>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</si>
  <si>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</si>
  <si>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</si>
  <si>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</si>
  <si>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</si>
  <si>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</si>
  <si>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</si>
  <si>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</si>
  <si>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</si>
  <si>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</si>
  <si>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</si>
  <si>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</si>
  <si>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</si>
  <si>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</si>
  <si>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</si>
  <si>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</si>
  <si>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</si>
  <si>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</si>
  <si>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</si>
  <si>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</si>
  <si>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</si>
  <si>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</si>
  <si>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</si>
  <si>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</si>
  <si>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</si>
  <si>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</si>
  <si>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</si>
  <si>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</si>
  <si>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</si>
  <si>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</si>
  <si>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</si>
  <si>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</si>
  <si>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</si>
  <si>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</si>
  <si>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</si>
  <si>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</si>
  <si>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</si>
  <si>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</si>
  <si>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</si>
  <si>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</si>
  <si>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</si>
  <si>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</si>
  <si>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</si>
  <si>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</si>
  <si>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</si>
  <si>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</si>
  <si>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</si>
  <si>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</si>
  <si>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</si>
  <si>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</si>
  <si>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</si>
  <si>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</si>
  <si>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</si>
  <si>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</si>
  <si>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</si>
  <si>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</si>
  <si>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</si>
  <si>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</si>
  <si>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</si>
  <si>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</si>
  <si>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</si>
  <si>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</si>
  <si>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</si>
  <si>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</si>
  <si>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</si>
  <si>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</si>
  <si>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</si>
  <si>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</si>
  <si>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</si>
  <si>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</si>
  <si>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</si>
  <si>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</si>
  <si>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</si>
  <si>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</si>
  <si>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</si>
  <si>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</si>
  <si>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</si>
  <si>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</si>
  <si>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</si>
  <si>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</si>
  <si>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</si>
  <si>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</si>
  <si>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</si>
  <si>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</si>
  <si>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</si>
  <si>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</si>
  <si>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</si>
  <si>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</si>
  <si>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</si>
  <si>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</si>
  <si>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</si>
  <si>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</si>
  <si>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</si>
  <si>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</si>
  <si>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</si>
  <si>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</si>
  <si>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</si>
  <si>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</si>
  <si>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</si>
  <si>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</si>
  <si>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</si>
  <si>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</si>
  <si>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</si>
  <si>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</si>
  <si>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</si>
  <si>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</si>
  <si>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</si>
  <si>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</si>
  <si>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</si>
  <si>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</si>
  <si>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</si>
  <si>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</si>
  <si>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</si>
  <si>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</si>
  <si>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</si>
  <si>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</si>
  <si>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</si>
  <si>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</si>
  <si>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</si>
  <si>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</si>
  <si>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</si>
  <si>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</si>
  <si>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</si>
  <si>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</si>
  <si>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</si>
  <si>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</si>
  <si>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</si>
  <si>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</si>
  <si>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</si>
  <si>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</si>
  <si>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</si>
  <si>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</si>
  <si>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</si>
  <si>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</si>
  <si>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</si>
  <si>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</si>
  <si>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</si>
  <si>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</si>
  <si>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</si>
  <si>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</si>
  <si>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</si>
  <si>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</si>
  <si>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</si>
  <si>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</si>
  <si>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</si>
  <si>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</si>
  <si>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</si>
  <si>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</si>
  <si>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</si>
  <si>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</si>
  <si>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</si>
  <si>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</si>
  <si>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</si>
  <si>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</si>
  <si>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</si>
  <si>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</si>
  <si>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</si>
  <si>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</si>
  <si>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</si>
  <si>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</si>
  <si>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</si>
  <si>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</si>
  <si>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</si>
  <si>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</si>
  <si>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</si>
  <si>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</si>
  <si>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</si>
  <si>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</si>
  <si>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</si>
  <si>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</si>
  <si>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</si>
  <si>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</si>
  <si>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</si>
  <si>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</si>
  <si>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</si>
  <si>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</si>
  <si>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</si>
  <si>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</si>
  <si>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</si>
  <si>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</si>
  <si>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</si>
  <si>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</si>
  <si>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</si>
  <si>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</si>
  <si>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</si>
  <si>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</si>
  <si>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</si>
  <si>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</si>
  <si>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</si>
  <si>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</si>
  <si>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</si>
  <si>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</si>
  <si>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</si>
  <si>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</si>
  <si>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</si>
  <si>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</si>
  <si>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</si>
  <si>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</si>
  <si>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</si>
  <si>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</si>
  <si>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</si>
  <si>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</si>
  <si>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</si>
  <si>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</si>
  <si>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</si>
  <si>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</si>
  <si>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</si>
  <si>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</si>
  <si>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</si>
  <si>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</si>
  <si>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</si>
  <si>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</si>
  <si>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</si>
  <si>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</si>
  <si>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</si>
  <si>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</si>
  <si>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</si>
  <si>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</si>
  <si>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</si>
  <si>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</si>
  <si>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</si>
  <si>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</si>
  <si>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</si>
  <si>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</si>
  <si>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</si>
  <si>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</si>
  <si>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</si>
  <si>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</si>
  <si>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</si>
  <si>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</si>
  <si>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</si>
  <si>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</si>
  <si>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</si>
  <si>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</si>
  <si>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</si>
  <si>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</si>
  <si>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</si>
  <si>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</si>
  <si>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</si>
  <si>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</si>
  <si>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</si>
  <si>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</si>
  <si>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</si>
  <si>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</si>
  <si>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</si>
  <si>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</si>
  <si>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</si>
  <si>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</si>
  <si>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</si>
  <si>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</si>
  <si>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</si>
  <si>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</si>
  <si>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</si>
  <si>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</si>
  <si>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</si>
  <si>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</si>
  <si>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</si>
  <si>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</si>
  <si>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</si>
  <si>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</si>
  <si>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</si>
  <si>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</si>
  <si>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</si>
  <si>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</si>
  <si>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</si>
  <si>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</si>
  <si>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</si>
  <si>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</si>
  <si>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</si>
  <si>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</si>
  <si>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</si>
  <si>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</si>
  <si>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</si>
  <si>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</si>
  <si>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</si>
  <si>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</si>
  <si>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</si>
  <si>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</si>
  <si>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</si>
  <si>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</si>
  <si>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</si>
  <si>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</si>
  <si>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</si>
  <si>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</si>
  <si>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</si>
  <si>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</si>
  <si>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</si>
  <si>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</si>
  <si>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</si>
  <si>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</si>
  <si>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</si>
  <si>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</si>
  <si>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</si>
  <si>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</si>
  <si>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</si>
  <si>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</si>
  <si>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</si>
  <si>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</si>
  <si>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</si>
  <si>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</si>
  <si>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</si>
  <si>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</si>
  <si>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</si>
  <si>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</si>
  <si>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</si>
  <si>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</si>
  <si>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</si>
  <si>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</si>
  <si>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</si>
  <si>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</si>
  <si>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</si>
  <si>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</si>
  <si>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</si>
  <si>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</si>
  <si>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</si>
  <si>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</si>
  <si>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</si>
  <si>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</si>
  <si>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</si>
  <si>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</si>
  <si>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</si>
  <si>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</si>
  <si>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</si>
  <si>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</si>
  <si>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</si>
  <si>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</si>
  <si>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</si>
  <si>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</si>
  <si>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</si>
  <si>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</si>
  <si>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</si>
  <si>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</si>
  <si>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</si>
  <si>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</si>
  <si>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</si>
  <si>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</si>
  <si>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</si>
  <si>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</si>
  <si>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</si>
  <si>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</si>
  <si>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</si>
  <si>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</si>
  <si>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</si>
  <si>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</si>
  <si>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</si>
  <si>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</si>
  <si>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</si>
  <si>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</si>
  <si>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</si>
  <si>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</si>
  <si>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</si>
  <si>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</si>
  <si>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</si>
  <si>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</si>
  <si>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</si>
  <si>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</si>
  <si>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</si>
  <si>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</si>
  <si>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</si>
  <si>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</si>
  <si>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</si>
  <si>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</si>
  <si>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</si>
  <si>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</si>
  <si>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</si>
  <si>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</si>
  <si>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</si>
  <si>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</si>
  <si>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</si>
  <si>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</si>
  <si>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</si>
  <si>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</si>
  <si>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</si>
  <si>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</si>
  <si>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</si>
  <si>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</si>
  <si>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</si>
  <si>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</si>
  <si>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</si>
  <si>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</si>
  <si>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</si>
  <si>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</si>
  <si>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</si>
  <si>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</si>
  <si>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</si>
  <si>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</si>
  <si>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</si>
  <si>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</si>
  <si>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</si>
  <si>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</si>
  <si>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</si>
  <si>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</si>
  <si>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</si>
  <si>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</si>
  <si>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</si>
  <si>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</si>
  <si>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</si>
  <si>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</si>
  <si>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</si>
  <si>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</si>
  <si>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</si>
  <si>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</si>
  <si>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</si>
  <si>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</si>
  <si>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</si>
  <si>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</si>
  <si>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</si>
  <si>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</si>
  <si>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</si>
  <si>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</si>
  <si>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</si>
  <si>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</si>
  <si>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</si>
  <si>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</si>
  <si>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</si>
  <si>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</si>
  <si>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</si>
  <si>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</si>
  <si>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</si>
  <si>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</si>
  <si>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</si>
  <si>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</si>
  <si>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</si>
  <si>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</si>
  <si>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</si>
  <si>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</si>
  <si>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</si>
  <si>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</si>
  <si>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</si>
  <si>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</si>
  <si>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</si>
  <si>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</si>
  <si>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</si>
  <si>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</si>
  <si>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</si>
  <si>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</si>
  <si>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</si>
  <si>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</si>
  <si>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</si>
  <si>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</si>
  <si>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</si>
  <si>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</si>
  <si>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</si>
  <si>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</si>
  <si>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</si>
  <si>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</si>
  <si>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</si>
  <si>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</si>
  <si>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</si>
  <si>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</si>
  <si>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</si>
  <si>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</si>
  <si>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</si>
  <si>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</si>
  <si>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</si>
  <si>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</si>
  <si>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</si>
  <si>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</si>
  <si>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</si>
  <si>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</si>
  <si>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</si>
  <si>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</si>
  <si>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</si>
  <si>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</si>
  <si>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</si>
  <si>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</si>
  <si>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</si>
  <si>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</si>
  <si>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</si>
  <si>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</si>
  <si>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</si>
  <si>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</si>
  <si>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</si>
  <si>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</si>
  <si>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</si>
  <si>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</si>
  <si>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</si>
  <si>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</si>
  <si>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</si>
  <si>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</si>
  <si>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</si>
  <si>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</si>
  <si>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</si>
  <si>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</si>
  <si>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</si>
  <si>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</si>
  <si>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</si>
  <si>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</si>
  <si>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</si>
  <si>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</si>
  <si>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</si>
  <si>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</si>
  <si>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</si>
  <si>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</si>
  <si>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</si>
  <si>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</si>
  <si>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</si>
  <si>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</si>
  <si>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</si>
  <si>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</si>
  <si>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</si>
  <si>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</si>
  <si>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</si>
  <si>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</si>
  <si>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</si>
  <si>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</si>
  <si>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</si>
  <si>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</si>
  <si>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</si>
  <si>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</si>
  <si>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</si>
  <si>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</si>
  <si>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</si>
  <si>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</si>
  <si>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</si>
  <si>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</si>
  <si>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</si>
  <si>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</si>
  <si>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</si>
  <si>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</si>
  <si>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</si>
  <si>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</si>
  <si>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</si>
  <si>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</si>
  <si>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</si>
  <si>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</si>
  <si>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</si>
  <si>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</si>
  <si>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</si>
  <si>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</si>
  <si>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</si>
  <si>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</si>
  <si>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</si>
  <si>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</si>
  <si>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</si>
  <si>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</si>
  <si>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</si>
  <si>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</si>
  <si>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</si>
  <si>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</si>
  <si>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</si>
  <si>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</si>
  <si>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</si>
  <si>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</si>
  <si>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</si>
  <si>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</si>
  <si>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</si>
  <si>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</si>
  <si>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</si>
  <si>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</si>
  <si>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</si>
  <si>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</si>
  <si>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</si>
  <si>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</si>
  <si>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</si>
  <si>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</si>
  <si>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</si>
  <si>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</si>
  <si>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</si>
  <si>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</si>
  <si>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</si>
  <si>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</si>
  <si>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</si>
  <si>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</si>
  <si>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</si>
  <si>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</si>
  <si>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</si>
  <si>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</si>
  <si>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</si>
  <si>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</si>
  <si>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</si>
  <si>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</si>
  <si>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</si>
  <si>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</si>
  <si>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</si>
  <si>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</si>
  <si>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</si>
  <si>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</si>
  <si>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</si>
  <si>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</si>
  <si>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</si>
  <si>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</si>
  <si>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</si>
  <si>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</si>
  <si>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</si>
  <si>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</si>
  <si>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</si>
  <si>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</si>
  <si>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</si>
  <si>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</si>
  <si>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</si>
  <si>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</si>
  <si>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</si>
  <si>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</si>
  <si>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</si>
  <si>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</si>
  <si>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</si>
  <si>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</si>
  <si>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</si>
  <si>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</si>
  <si>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</si>
  <si>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</si>
  <si>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</si>
  <si>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</si>
  <si>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</si>
  <si>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</si>
  <si>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</si>
  <si>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</si>
  <si>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</si>
  <si>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</si>
  <si>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</si>
  <si>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</si>
  <si>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</si>
  <si>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</si>
  <si>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</si>
  <si>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</si>
  <si>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</si>
  <si>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</si>
  <si>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</si>
  <si>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</si>
  <si>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</si>
  <si>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</si>
  <si>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</si>
  <si>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</si>
  <si>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</si>
  <si>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</si>
  <si>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</si>
  <si>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</si>
  <si>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</si>
  <si>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</si>
  <si>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</si>
  <si>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</si>
  <si>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</si>
  <si>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</si>
  <si>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</si>
  <si>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</si>
  <si>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</si>
  <si>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</si>
  <si>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</si>
  <si>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</si>
  <si>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</si>
  <si>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</si>
  <si>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</si>
  <si>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</si>
  <si>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</si>
  <si>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</si>
  <si>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</si>
  <si>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</si>
  <si>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</si>
  <si>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</si>
  <si>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</si>
  <si>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</si>
  <si>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</si>
  <si>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</si>
  <si>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</si>
  <si>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</si>
  <si>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</si>
  <si>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</si>
  <si>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</si>
  <si>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</si>
  <si>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</si>
  <si>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</si>
  <si>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</si>
  <si>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</si>
  <si>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</si>
  <si>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</si>
  <si>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</si>
  <si>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</si>
  <si>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</si>
  <si>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</si>
  <si>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</si>
  <si>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</si>
  <si>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</si>
  <si>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</si>
  <si>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</si>
  <si>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</si>
  <si>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</si>
  <si>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</si>
  <si>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</si>
  <si>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</si>
  <si>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</si>
  <si>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</si>
  <si>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</si>
  <si>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</si>
  <si>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</si>
  <si>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</si>
  <si>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</si>
  <si>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</si>
  <si>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</si>
  <si>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</si>
  <si>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</si>
  <si>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</si>
  <si>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</si>
  <si>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</si>
  <si>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</si>
  <si>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</si>
  <si>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</si>
  <si>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</si>
  <si>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</si>
  <si>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</si>
  <si>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</si>
  <si>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</si>
  <si>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</si>
  <si>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</si>
  <si>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</si>
  <si>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</si>
  <si>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</si>
  <si>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</si>
  <si>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</si>
  <si>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</si>
  <si>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</si>
  <si>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</si>
  <si>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</si>
  <si>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</si>
  <si>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</si>
  <si>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</si>
  <si>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</si>
  <si>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</si>
  <si>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</si>
  <si>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</si>
  <si>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</si>
  <si>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</si>
  <si>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</si>
  <si>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</si>
  <si>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</si>
  <si>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</si>
  <si>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</si>
  <si>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</si>
  <si>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</si>
  <si>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</si>
  <si>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</si>
  <si>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</si>
  <si>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</si>
  <si>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</si>
  <si>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</si>
  <si>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</si>
  <si>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</si>
  <si>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</si>
  <si>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</si>
  <si>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</si>
  <si>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</si>
  <si>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</si>
  <si>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</si>
  <si>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</si>
  <si>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</si>
  <si>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</si>
  <si>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</si>
  <si>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</si>
  <si>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</si>
  <si>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</si>
  <si>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</si>
  <si>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</si>
  <si>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</si>
  <si>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</si>
  <si>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</si>
  <si>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</si>
  <si>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</si>
  <si>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</si>
  <si>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</si>
  <si>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</si>
  <si>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</si>
  <si>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</si>
  <si>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</si>
  <si>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</si>
  <si>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</si>
  <si>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</si>
  <si>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</si>
  <si>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</si>
  <si>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</si>
  <si>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</si>
  <si>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</si>
  <si>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</si>
  <si>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</si>
  <si>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</si>
  <si>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</si>
  <si>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</si>
  <si>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</si>
  <si>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</si>
  <si>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</si>
  <si>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</si>
  <si>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</si>
  <si>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</si>
  <si>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</si>
  <si>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</si>
  <si>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</si>
  <si>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</si>
  <si>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</si>
  <si>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</si>
  <si>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</si>
  <si>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</si>
  <si>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</si>
  <si>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</si>
  <si>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</si>
  <si>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</si>
  <si>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</si>
  <si>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</si>
  <si>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</si>
  <si>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</si>
  <si>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</si>
  <si>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</si>
  <si>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</si>
  <si>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</si>
  <si>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</si>
  <si>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</si>
  <si>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</si>
  <si>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</si>
  <si>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</si>
  <si>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</si>
  <si>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</si>
  <si>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</si>
  <si>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</si>
  <si>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</si>
  <si>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</si>
  <si>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</si>
  <si>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</si>
  <si>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</si>
  <si>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</si>
  <si>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</si>
  <si>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</si>
  <si>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</si>
  <si>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</si>
  <si>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</si>
  <si>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</si>
  <si>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</si>
  <si>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</si>
  <si>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</si>
  <si>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</si>
  <si>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</si>
  <si>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</si>
  <si>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</si>
  <si>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</si>
  <si>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</si>
  <si>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</si>
  <si>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</si>
  <si>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</si>
  <si>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</si>
  <si>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</si>
  <si>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</si>
  <si>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</si>
  <si>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</si>
  <si>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</si>
  <si>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</si>
  <si>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</si>
  <si>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</si>
  <si>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</si>
  <si>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</si>
  <si>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</si>
  <si>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</si>
  <si>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</si>
  <si>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</si>
  <si>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</si>
  <si>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</si>
  <si>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</si>
  <si>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</si>
  <si>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</si>
  <si>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</si>
  <si>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</si>
  <si>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</si>
  <si>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</si>
  <si>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</si>
  <si>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</si>
  <si>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</si>
  <si>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</si>
  <si>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</si>
  <si>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</si>
  <si>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</si>
  <si>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</si>
  <si>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</si>
  <si>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</si>
  <si>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</si>
  <si>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</si>
  <si>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</si>
  <si>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</si>
  <si>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</si>
  <si>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</si>
  <si>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</si>
  <si>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</si>
  <si>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</si>
  <si>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</si>
  <si>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</si>
  <si>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</si>
  <si>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</si>
  <si>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</si>
  <si>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</si>
  <si>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</si>
  <si>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</si>
  <si>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</si>
  <si>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</si>
  <si>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</si>
  <si>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</si>
  <si>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</si>
  <si>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</si>
  <si>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</si>
  <si>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</si>
  <si>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</si>
  <si>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</si>
  <si>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</si>
  <si>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</si>
  <si>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</si>
  <si>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</si>
  <si>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</si>
  <si>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</si>
  <si>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</si>
  <si>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</si>
  <si>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</si>
  <si>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</si>
  <si>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</si>
  <si>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</si>
  <si>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</si>
  <si>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</si>
  <si>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</si>
  <si>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</si>
  <si>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</si>
  <si>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</si>
  <si>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</si>
  <si>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</si>
  <si>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</si>
  <si>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</si>
  <si>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</si>
  <si>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</si>
  <si>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</si>
  <si>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</si>
  <si>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</si>
  <si>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</si>
  <si>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</si>
  <si>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</si>
  <si>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</si>
  <si>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</si>
  <si>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</si>
  <si>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</si>
  <si>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</si>
  <si>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</si>
  <si>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</si>
  <si>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</si>
  <si>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</si>
  <si>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</si>
  <si>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</si>
  <si>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</si>
  <si>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</si>
  <si>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</si>
  <si>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</si>
  <si>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</si>
  <si>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</si>
  <si>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</si>
  <si>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</si>
  <si>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</si>
  <si>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</si>
  <si>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</si>
  <si>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</si>
  <si>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</si>
  <si>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</si>
  <si>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</si>
  <si>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</si>
  <si>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</si>
  <si>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</si>
  <si>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</si>
  <si>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</si>
  <si>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</si>
  <si>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</si>
  <si>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</si>
  <si>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</si>
  <si>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</si>
  <si>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</si>
  <si>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</si>
  <si>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</si>
  <si>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</si>
  <si>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</si>
  <si>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</si>
  <si>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</si>
  <si>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</si>
  <si>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</si>
  <si>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</si>
  <si>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</si>
  <si>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</si>
  <si>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</si>
  <si>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</si>
  <si>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</si>
  <si>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</si>
  <si>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</si>
  <si>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</si>
  <si>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</si>
  <si>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</si>
  <si>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</si>
  <si>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</si>
  <si>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</si>
  <si>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</si>
  <si>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</si>
  <si>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</si>
  <si>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</si>
  <si>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</si>
  <si>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</si>
  <si>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</si>
  <si>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</si>
  <si>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</si>
  <si>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</si>
  <si>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</si>
  <si>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</si>
  <si>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</si>
  <si>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</si>
  <si>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</si>
  <si>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</si>
  <si>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</si>
  <si>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</si>
  <si>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</si>
  <si>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</si>
  <si>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</si>
  <si>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</si>
  <si>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</si>
  <si>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</si>
  <si>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</si>
  <si>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</si>
  <si>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</si>
  <si>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</si>
  <si>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</si>
  <si>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</si>
  <si>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</si>
  <si>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</si>
  <si>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</si>
  <si>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</si>
  <si>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</si>
  <si>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</si>
  <si>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</si>
  <si>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</si>
  <si>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</si>
  <si>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</si>
  <si>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</si>
  <si>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</si>
  <si>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</si>
  <si>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</si>
  <si>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</si>
  <si>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</si>
  <si>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</si>
  <si>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</si>
  <si>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</si>
  <si>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</si>
  <si>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</si>
  <si>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</si>
  <si>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</si>
  <si>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</si>
  <si>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</si>
  <si>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</si>
  <si>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</si>
  <si>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</si>
  <si>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</si>
  <si>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</si>
  <si>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</si>
  <si>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</si>
  <si>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</si>
  <si>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</si>
  <si>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</si>
  <si>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</si>
  <si>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</si>
  <si>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</si>
  <si>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</si>
  <si>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</si>
  <si>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</si>
  <si>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</si>
  <si>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</si>
  <si>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</si>
  <si>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</si>
  <si>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</si>
  <si>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</si>
  <si>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</si>
  <si>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</si>
  <si>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</si>
  <si>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</si>
  <si>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</si>
  <si>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</si>
  <si>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</si>
  <si>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</si>
  <si>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</si>
  <si>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</si>
  <si>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</si>
  <si>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</si>
  <si>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</si>
  <si>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</si>
  <si>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</si>
  <si>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</si>
  <si>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</si>
  <si>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</si>
  <si>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</si>
  <si>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</si>
  <si>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</si>
  <si>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</si>
  <si>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</si>
  <si>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</si>
  <si>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</si>
  <si>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</si>
  <si>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</si>
  <si>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</si>
  <si>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</si>
  <si>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</si>
  <si>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</si>
  <si>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</si>
  <si>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</si>
  <si>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</si>
  <si>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</si>
  <si>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</si>
  <si>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</si>
  <si>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</si>
  <si>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</si>
  <si>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</si>
  <si>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</si>
  <si>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</si>
  <si>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</si>
  <si>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</si>
  <si>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</si>
  <si>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</si>
  <si>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</si>
  <si>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</si>
  <si>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</si>
  <si>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</si>
  <si>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</si>
  <si>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</si>
  <si>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</si>
  <si>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</si>
  <si>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</si>
  <si>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</si>
  <si>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</si>
  <si>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</si>
  <si>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</si>
  <si>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</si>
  <si>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</si>
  <si>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</si>
  <si>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</si>
  <si>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</si>
  <si>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</si>
  <si>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</si>
  <si>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</si>
  <si>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</si>
  <si>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</si>
  <si>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</si>
  <si>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</si>
  <si>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</si>
  <si>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</si>
  <si>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</si>
  <si>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</si>
  <si>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</si>
  <si>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</si>
  <si>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</si>
  <si>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</si>
  <si>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</si>
  <si>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</si>
  <si>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</si>
  <si>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</si>
  <si>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</si>
  <si>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</si>
  <si>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</si>
  <si>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</si>
  <si>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</si>
  <si>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</si>
  <si>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</si>
  <si>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</si>
  <si>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</si>
  <si>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</si>
  <si>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</si>
  <si>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</si>
  <si>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</si>
  <si>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</si>
  <si>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</si>
  <si>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</si>
  <si>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</si>
  <si>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</si>
  <si>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</si>
  <si>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</si>
  <si>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</si>
  <si>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</si>
  <si>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</si>
  <si>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</si>
  <si>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</si>
  <si>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</si>
  <si>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</si>
  <si>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</si>
  <si>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</si>
  <si>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</si>
  <si>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</si>
  <si>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</si>
  <si>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</si>
  <si>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</si>
  <si>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</si>
  <si>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</si>
  <si>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</si>
  <si>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</si>
  <si>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</si>
  <si>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</si>
  <si>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</si>
  <si>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</si>
  <si>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</si>
  <si>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</si>
  <si>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</si>
  <si>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</si>
  <si>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</si>
  <si>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</si>
  <si>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</si>
  <si>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</si>
  <si>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</si>
  <si>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</si>
  <si>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</si>
  <si>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</si>
  <si>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</si>
  <si>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</si>
  <si>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</si>
  <si>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</si>
  <si>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</si>
  <si>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</si>
  <si>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</si>
  <si>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</si>
  <si>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</si>
  <si>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</si>
  <si>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</si>
  <si>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</si>
  <si>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</si>
  <si>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</si>
  <si>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</si>
  <si>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</si>
  <si>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</si>
  <si>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</si>
  <si>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</si>
  <si>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</si>
  <si>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</si>
  <si>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</si>
  <si>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</si>
  <si>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</si>
  <si>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</si>
  <si>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</si>
  <si>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</si>
  <si>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</si>
  <si>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</si>
  <si>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</si>
  <si>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</si>
  <si>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</si>
  <si>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</si>
  <si>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</si>
  <si>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</si>
  <si>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</si>
  <si>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</si>
  <si>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</si>
  <si>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</si>
  <si>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</si>
  <si>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</si>
  <si>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</si>
  <si>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</si>
  <si>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</si>
  <si>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</si>
  <si>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</si>
  <si>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</si>
  <si>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</si>
  <si>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</si>
  <si>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</si>
  <si>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</si>
  <si>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</si>
  <si>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</si>
  <si>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</si>
  <si>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</si>
  <si>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</si>
  <si>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</si>
  <si>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</si>
  <si>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</si>
  <si>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</si>
  <si>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</si>
  <si>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</si>
  <si>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</si>
  <si>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</si>
  <si>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</si>
  <si>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</si>
  <si>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</si>
  <si>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</si>
  <si>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</si>
  <si>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</si>
  <si>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</si>
  <si>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</si>
  <si>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</si>
  <si>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</si>
  <si>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</si>
  <si>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</si>
  <si>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</si>
  <si>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</si>
  <si>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</si>
  <si>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</si>
  <si>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</si>
  <si>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</si>
  <si>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</si>
  <si>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</si>
  <si>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</si>
  <si>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</si>
  <si>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</si>
  <si>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</si>
  <si>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</si>
  <si>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</si>
  <si>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</si>
  <si>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</si>
  <si>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</si>
  <si>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</si>
  <si>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</si>
  <si>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</si>
  <si>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</si>
  <si>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</si>
  <si>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</si>
  <si>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</si>
  <si>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</si>
  <si>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</si>
  <si>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</si>
  <si>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</si>
  <si>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</si>
  <si>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</si>
  <si>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</si>
  <si>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</si>
  <si>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</si>
  <si>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</si>
  <si>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</si>
  <si>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</si>
  <si>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</si>
  <si>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</si>
  <si>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</si>
  <si>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</si>
  <si>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</si>
  <si>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</si>
  <si>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</si>
  <si>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</si>
  <si>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</si>
  <si>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</si>
  <si>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</si>
  <si>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</si>
  <si>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</si>
  <si>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</si>
  <si>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</si>
  <si>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</si>
  <si>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</si>
  <si>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</si>
  <si>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</si>
  <si>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</si>
  <si>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</si>
  <si>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</si>
  <si>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</si>
  <si>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</si>
  <si>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</si>
  <si>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</si>
  <si>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</si>
  <si>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</si>
  <si>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</si>
  <si>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</si>
  <si>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</si>
  <si>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</si>
  <si>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</si>
  <si>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</si>
  <si>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</si>
  <si>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</si>
  <si>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</si>
  <si>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</si>
  <si>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</si>
  <si>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</si>
  <si>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</si>
  <si>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</si>
  <si>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</si>
  <si>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</si>
  <si>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</si>
  <si>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</si>
  <si>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</si>
  <si>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</si>
  <si>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</si>
  <si>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</si>
  <si>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</si>
  <si>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</si>
  <si>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</si>
  <si>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</si>
  <si>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</si>
  <si>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</si>
  <si>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</si>
  <si>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</si>
  <si>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</si>
  <si>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</si>
  <si>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</si>
  <si>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</si>
  <si>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</si>
  <si>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</si>
  <si>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</si>
  <si>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</si>
  <si>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</si>
  <si>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</si>
  <si>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</si>
  <si>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</si>
  <si>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</si>
  <si>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</si>
  <si>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</si>
  <si>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</si>
  <si>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</si>
  <si>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</si>
  <si>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</si>
  <si>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</si>
  <si>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</si>
  <si>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</si>
  <si>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</si>
  <si>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</si>
  <si>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</si>
  <si>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</si>
  <si>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</si>
  <si>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</si>
  <si>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</si>
  <si>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</si>
  <si>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</si>
  <si>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</si>
  <si>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</si>
  <si>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</si>
  <si>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</si>
  <si>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</si>
  <si>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</si>
  <si>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</si>
  <si>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</si>
  <si>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</si>
  <si>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</si>
  <si>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</si>
  <si>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</si>
  <si>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</si>
  <si>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</si>
  <si>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</si>
  <si>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</si>
  <si>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</si>
  <si>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</si>
  <si>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</si>
  <si>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</si>
  <si>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</si>
  <si>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</si>
  <si>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</si>
  <si>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</si>
  <si>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</si>
  <si>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</si>
  <si>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</si>
  <si>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</si>
  <si>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</si>
  <si>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</si>
  <si>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</si>
  <si>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</si>
  <si>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</si>
  <si>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</si>
  <si>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</si>
  <si>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</si>
  <si>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</si>
  <si>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</si>
  <si>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</si>
  <si>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</si>
  <si>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</si>
  <si>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</si>
  <si>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</si>
  <si>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</si>
  <si>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</si>
  <si>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</si>
  <si>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</si>
  <si>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</si>
  <si>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</si>
  <si>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</si>
  <si>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</si>
  <si>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</si>
  <si>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</si>
  <si>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</si>
  <si>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</si>
  <si>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</si>
  <si>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</si>
  <si>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</si>
  <si>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</si>
  <si>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</si>
  <si>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</si>
  <si>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</si>
  <si>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</si>
  <si>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</si>
  <si>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</si>
  <si>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</si>
  <si>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</si>
  <si>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</si>
  <si>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</si>
  <si>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</si>
  <si>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</si>
  <si>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</si>
  <si>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</si>
  <si>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</si>
  <si>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</si>
  <si>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</si>
  <si>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</si>
  <si>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</si>
  <si>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</si>
  <si>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</si>
  <si>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</si>
  <si>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</si>
  <si>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</si>
  <si>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</si>
  <si>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</si>
  <si>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</si>
  <si>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</si>
  <si>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</si>
  <si>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</si>
  <si>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</si>
  <si>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</si>
  <si>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</si>
  <si>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</si>
  <si>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</si>
  <si>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</si>
  <si>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</si>
  <si>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</si>
  <si>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</si>
  <si>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</si>
  <si>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</si>
  <si>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</si>
  <si>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</si>
  <si>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</si>
  <si>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</si>
  <si>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</si>
  <si>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</si>
  <si>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</si>
  <si>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</si>
  <si>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</si>
  <si>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</si>
  <si>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</si>
  <si>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</si>
  <si>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</si>
  <si>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</si>
  <si>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</si>
  <si>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</si>
  <si>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</si>
  <si>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</si>
  <si>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</si>
  <si>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</si>
  <si>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</si>
  <si>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</si>
  <si>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</si>
  <si>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</si>
  <si>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</si>
  <si>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</si>
  <si>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</si>
  <si>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</si>
  <si>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</si>
  <si>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</si>
  <si>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</si>
  <si>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</si>
  <si>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</si>
  <si>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</si>
  <si>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</si>
  <si>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</si>
  <si>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</si>
  <si>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</si>
  <si>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</si>
  <si>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</si>
  <si>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</si>
  <si>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</si>
  <si>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</si>
  <si>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</si>
  <si>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</si>
  <si>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</si>
  <si>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</si>
  <si>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</si>
  <si>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</si>
  <si>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</si>
  <si>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</si>
  <si>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</si>
  <si>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</si>
  <si>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</si>
  <si>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</si>
  <si>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</si>
  <si>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</si>
  <si>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</si>
  <si>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</si>
  <si>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</si>
  <si>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</si>
  <si>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</si>
  <si>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</si>
  <si>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</si>
  <si>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</si>
  <si>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</si>
  <si>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</si>
  <si>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</si>
  <si>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</si>
  <si>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</si>
  <si>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</si>
  <si>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</si>
  <si>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</si>
  <si>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</si>
  <si>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</si>
  <si>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</si>
  <si>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</si>
  <si>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</si>
  <si>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</si>
  <si>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</si>
  <si>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</si>
  <si>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</si>
  <si>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</si>
  <si>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</si>
  <si>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</si>
  <si>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</si>
  <si>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</si>
  <si>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</si>
  <si>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</si>
  <si>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</si>
  <si>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</si>
  <si>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</si>
  <si>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</si>
  <si>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</si>
  <si>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</si>
  <si>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</si>
  <si>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</si>
  <si>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</si>
  <si>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</si>
  <si>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</si>
  <si>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</si>
  <si>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</si>
  <si>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</si>
  <si>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</si>
  <si>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</si>
  <si>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</si>
  <si>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</si>
  <si>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</si>
  <si>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</si>
  <si>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</si>
  <si>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</si>
  <si>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</si>
  <si>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</si>
  <si>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</si>
  <si>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</si>
  <si>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</si>
  <si>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</si>
  <si>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</si>
  <si>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</si>
  <si>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</si>
  <si>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</si>
  <si>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</si>
  <si>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</si>
  <si>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</si>
  <si>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</si>
  <si>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</si>
  <si>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</si>
  <si>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</si>
  <si>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</si>
  <si>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</si>
  <si>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</si>
  <si>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</si>
  <si>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</si>
  <si>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</si>
  <si>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</si>
  <si>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</si>
  <si>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</si>
  <si>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</si>
  <si>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</si>
  <si>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</si>
  <si>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</si>
  <si>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</si>
  <si>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</si>
  <si>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</si>
  <si>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</si>
  <si>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</si>
  <si>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</si>
  <si>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</si>
  <si>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</si>
  <si>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</si>
  <si>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</si>
  <si>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</si>
  <si>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</si>
  <si>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</si>
  <si>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</si>
  <si>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</si>
  <si>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</si>
  <si>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</si>
  <si>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</si>
  <si>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</si>
  <si>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</si>
  <si>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</si>
  <si>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</si>
  <si>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</si>
  <si>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</si>
  <si>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</si>
  <si>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</si>
  <si>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</si>
  <si>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</si>
  <si>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</si>
  <si>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</si>
  <si>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</si>
  <si>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</si>
  <si>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</si>
  <si>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</si>
  <si>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</si>
  <si>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</si>
  <si>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</si>
  <si>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</si>
  <si>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</si>
  <si>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</si>
  <si>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</si>
  <si>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</si>
  <si>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</si>
  <si>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</si>
  <si>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</si>
  <si>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</si>
  <si>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</si>
  <si>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</si>
  <si>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</si>
  <si>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</si>
  <si>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</si>
  <si>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</si>
  <si>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</si>
  <si>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</si>
  <si>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</si>
  <si>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</si>
  <si>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</si>
  <si>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</si>
  <si>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</si>
  <si>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</si>
  <si>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</si>
  <si>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</si>
  <si>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</si>
  <si>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</si>
  <si>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</si>
  <si>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</si>
  <si>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</si>
  <si>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</si>
  <si>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</si>
  <si>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</si>
  <si>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</si>
  <si>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</si>
  <si>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</si>
  <si>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</si>
  <si>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</si>
  <si>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</si>
  <si>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</si>
  <si>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</si>
  <si>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</si>
  <si>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</si>
  <si>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</si>
  <si>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</si>
  <si>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</si>
  <si>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</si>
  <si>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</si>
  <si>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</si>
  <si>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</si>
  <si>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</si>
  <si>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</si>
  <si>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</si>
  <si>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</si>
  <si>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</si>
  <si>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</si>
  <si>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</si>
  <si>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</si>
  <si>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</si>
  <si>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</si>
  <si>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</si>
  <si>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</si>
  <si>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</si>
  <si>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</si>
  <si>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</si>
  <si>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</si>
  <si>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</si>
  <si>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</si>
  <si>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</si>
  <si>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</si>
  <si>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</si>
  <si>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</si>
  <si>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</si>
  <si>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</si>
  <si>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</si>
  <si>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</si>
  <si>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</si>
  <si>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</si>
  <si>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</si>
  <si>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</si>
  <si>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</si>
  <si>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</si>
  <si>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</si>
  <si>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</si>
  <si>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</si>
  <si>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</si>
  <si>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</si>
  <si>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</si>
  <si>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</si>
  <si>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</si>
  <si>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</si>
  <si>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</si>
  <si>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</si>
  <si>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</si>
  <si>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</si>
  <si>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</si>
  <si>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</si>
  <si>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</si>
  <si>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</si>
  <si>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</si>
  <si>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</si>
  <si>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</si>
  <si>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</si>
  <si>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</si>
  <si>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</si>
  <si>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</si>
  <si>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</si>
  <si>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</si>
  <si>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</si>
  <si>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</si>
  <si>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</si>
  <si>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</si>
  <si>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</si>
  <si>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</si>
  <si>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</si>
  <si>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</si>
  <si>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</si>
  <si>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</si>
  <si>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</si>
  <si>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</si>
  <si>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</si>
  <si>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</si>
  <si>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</si>
  <si>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</si>
  <si>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</si>
  <si>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</si>
  <si>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</si>
  <si>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</si>
  <si>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</si>
  <si>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</si>
  <si>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</si>
  <si>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</si>
  <si>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</si>
  <si>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</si>
  <si>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</si>
  <si>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</si>
  <si>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</si>
  <si>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</si>
  <si>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</si>
  <si>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</si>
  <si>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</si>
  <si>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</si>
  <si>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</si>
  <si>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</si>
  <si>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</si>
  <si>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</si>
  <si>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</si>
  <si>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</si>
  <si>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</si>
  <si>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</si>
  <si>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</si>
  <si>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</si>
  <si>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</si>
  <si>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</si>
  <si>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</si>
  <si>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</si>
  <si>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</si>
  <si>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</si>
  <si>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</si>
  <si>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</si>
  <si>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</si>
  <si>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</si>
  <si>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</si>
  <si>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</si>
  <si>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</si>
  <si>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</si>
  <si>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</si>
  <si>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</si>
  <si>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</si>
  <si>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</si>
  <si>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</si>
  <si>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</si>
  <si>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</si>
  <si>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</si>
  <si>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</si>
  <si>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</si>
  <si>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</si>
  <si>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</si>
  <si>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</si>
  <si>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</si>
  <si>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</si>
  <si>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</si>
  <si>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</si>
  <si>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</si>
  <si>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</si>
  <si>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</si>
  <si>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</si>
  <si>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</si>
  <si>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</si>
  <si>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</si>
  <si>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</si>
  <si>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</si>
  <si>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</si>
  <si>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</si>
  <si>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</si>
  <si>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</si>
  <si>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</si>
  <si>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</si>
  <si>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</si>
  <si>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</si>
  <si>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</si>
  <si>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</si>
  <si>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</si>
  <si>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</si>
  <si>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</si>
  <si>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</si>
  <si>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</si>
  <si>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</si>
  <si>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</si>
  <si>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</si>
  <si>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</si>
  <si>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</si>
  <si>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</si>
  <si>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</si>
  <si>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</si>
  <si>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</si>
  <si>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</si>
  <si>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</si>
  <si>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</si>
  <si>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</si>
  <si>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</si>
  <si>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</si>
  <si>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</si>
  <si>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</si>
  <si>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</si>
  <si>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</si>
  <si>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</si>
  <si>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</si>
  <si>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</si>
  <si>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</si>
  <si>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</si>
  <si>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</si>
  <si>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</si>
  <si>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</si>
  <si>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</si>
  <si>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</si>
  <si>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</si>
  <si>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</si>
  <si>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</si>
  <si>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</si>
  <si>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</si>
  <si>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</si>
  <si>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</si>
  <si>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</si>
  <si>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</si>
  <si>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</si>
  <si>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</si>
  <si>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</si>
  <si>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</si>
  <si>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</si>
  <si>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</si>
  <si>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</si>
  <si>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</si>
  <si>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</si>
  <si>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</si>
  <si>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</si>
  <si>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</si>
  <si>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</si>
  <si>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</si>
  <si>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</si>
  <si>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</si>
  <si>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</si>
  <si>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</si>
  <si>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</si>
  <si>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</si>
  <si>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</si>
  <si>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</si>
  <si>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</si>
  <si>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</si>
  <si>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</si>
  <si>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</si>
  <si>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</si>
  <si>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</si>
  <si>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</si>
  <si>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</si>
  <si>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</si>
  <si>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</si>
  <si>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</si>
  <si>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</si>
  <si>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</si>
  <si>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</si>
  <si>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</si>
  <si>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</si>
  <si>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</si>
  <si>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</si>
  <si>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</si>
  <si>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</si>
  <si>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</si>
  <si>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</si>
  <si>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</si>
  <si>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</si>
  <si>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</si>
  <si>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</si>
  <si>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</si>
  <si>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</si>
  <si>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</si>
  <si>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</si>
  <si>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</si>
  <si>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</si>
  <si>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</si>
  <si>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</si>
  <si>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</si>
  <si>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</si>
  <si>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</si>
  <si>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</si>
  <si>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</si>
  <si>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</si>
  <si>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</si>
  <si>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</si>
  <si>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</si>
  <si>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</si>
  <si>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</si>
  <si>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</si>
  <si>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</si>
  <si>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</si>
  <si>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</si>
  <si>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</si>
  <si>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</si>
  <si>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</si>
  <si>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</si>
  <si>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</si>
  <si>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</si>
  <si>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</si>
  <si>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</si>
  <si>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</si>
  <si>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</si>
  <si>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</si>
  <si>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</si>
  <si>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</si>
  <si>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</si>
  <si>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</si>
  <si>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</si>
  <si>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</si>
  <si>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</si>
  <si>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</si>
  <si>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</si>
  <si>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</si>
  <si>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</si>
  <si>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</si>
  <si>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</si>
  <si>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</si>
  <si>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</si>
  <si>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</si>
  <si>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</si>
  <si>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</si>
  <si>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</si>
  <si>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</si>
  <si>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</si>
  <si>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</si>
  <si>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</si>
  <si>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</si>
  <si>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</si>
  <si>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</si>
  <si>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</si>
  <si>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</si>
  <si>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</si>
  <si>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</si>
  <si>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</si>
  <si>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</si>
  <si>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</si>
  <si>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</si>
  <si>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</si>
  <si>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</si>
  <si>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</si>
  <si>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</si>
  <si>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</si>
  <si>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</si>
  <si>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</si>
  <si>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</si>
  <si>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</si>
  <si>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</si>
  <si>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</si>
  <si>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</si>
  <si>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</si>
  <si>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</si>
  <si>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</si>
  <si>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</si>
  <si>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</si>
  <si>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</si>
  <si>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</si>
  <si>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</si>
  <si>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</si>
  <si>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</si>
  <si>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</si>
  <si>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</si>
  <si>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</si>
  <si>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</si>
  <si>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</si>
  <si>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</si>
  <si>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</si>
  <si>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</si>
  <si>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</si>
  <si>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</si>
  <si>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</si>
  <si>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</si>
  <si>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</si>
  <si>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</si>
  <si>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</si>
  <si>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</si>
  <si>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</si>
  <si>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</si>
  <si>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</si>
  <si>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</si>
  <si>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</si>
  <si>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</si>
  <si>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</si>
  <si>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</si>
  <si>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</si>
  <si>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</si>
  <si>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</si>
  <si>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</si>
  <si>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</si>
  <si>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</si>
  <si>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</si>
  <si>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</si>
  <si>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</si>
  <si>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</si>
  <si>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</si>
  <si>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</si>
  <si>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</si>
  <si>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</si>
  <si>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</si>
  <si>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</si>
  <si>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</si>
  <si>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</si>
  <si>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</si>
  <si>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</si>
  <si>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</si>
  <si>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</si>
  <si>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</si>
  <si>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</si>
  <si>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</si>
  <si>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</si>
  <si>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</si>
  <si>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</si>
  <si>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</si>
  <si>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</si>
  <si>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</si>
  <si>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</si>
  <si>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</si>
  <si>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</si>
  <si>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</si>
  <si>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</si>
  <si>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</si>
  <si>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</si>
  <si>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</si>
  <si>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</si>
  <si>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</si>
  <si>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</si>
  <si>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</si>
  <si>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</si>
  <si>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</si>
  <si>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</si>
  <si>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</si>
  <si>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</si>
  <si>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</si>
  <si>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</si>
  <si>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</si>
  <si>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</si>
  <si>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</si>
  <si>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</si>
  <si>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</si>
  <si>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</si>
  <si>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</si>
  <si>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</si>
  <si>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</si>
  <si>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</si>
  <si>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</si>
  <si>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</si>
  <si>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</si>
  <si>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</si>
  <si>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</si>
  <si>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</si>
  <si>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</si>
  <si>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</si>
  <si>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</si>
  <si>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</si>
  <si>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</si>
  <si>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</si>
  <si>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</si>
  <si>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</si>
  <si>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</si>
  <si>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</si>
  <si>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</si>
  <si>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</si>
  <si>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</si>
  <si>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</si>
  <si>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</si>
  <si>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</si>
  <si>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</si>
  <si>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</si>
  <si>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</si>
  <si>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</si>
  <si>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</si>
  <si>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</si>
  <si>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</si>
  <si>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</si>
  <si>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</si>
  <si>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</si>
  <si>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</si>
  <si>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</si>
  <si>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</si>
  <si>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</si>
  <si>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</si>
  <si>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</si>
  <si>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</si>
  <si>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</si>
  <si>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</si>
  <si>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</si>
  <si>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</si>
  <si>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</si>
  <si>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</si>
  <si>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</si>
  <si>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</si>
  <si>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</si>
  <si>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</si>
  <si>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</si>
  <si>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</si>
  <si>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</si>
  <si>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</si>
  <si>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</si>
  <si>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</si>
  <si>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</si>
  <si>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</si>
  <si>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</si>
  <si>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</si>
  <si>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</si>
  <si>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</si>
  <si>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</si>
  <si>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</si>
  <si>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</si>
  <si>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</si>
  <si>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</si>
  <si>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</si>
  <si>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</si>
  <si>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</si>
  <si>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</si>
  <si>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</si>
  <si>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</si>
  <si>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</si>
  <si>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</si>
  <si>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</si>
  <si>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</si>
  <si>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</si>
  <si>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</si>
  <si>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</si>
  <si>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</si>
  <si>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</si>
  <si>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</si>
  <si>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</si>
  <si>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</si>
  <si>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</si>
  <si>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</si>
  <si>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</si>
  <si>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</si>
  <si>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</si>
  <si>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</si>
  <si>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</si>
  <si>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</si>
  <si>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</si>
  <si>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</si>
  <si>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</si>
  <si>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</si>
  <si>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</si>
  <si>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</si>
  <si>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</si>
  <si>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</si>
  <si>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</si>
  <si>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</si>
  <si>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</si>
  <si>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</si>
  <si>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</si>
  <si>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</si>
  <si>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</si>
  <si>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</si>
  <si>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</si>
  <si>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</si>
  <si>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</si>
  <si>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</si>
  <si>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</si>
  <si>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</si>
  <si>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</si>
  <si>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</si>
  <si>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</si>
  <si>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</si>
  <si>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</si>
  <si>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</si>
  <si>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</si>
  <si>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</si>
  <si>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</si>
  <si>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</si>
  <si>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</si>
  <si>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</si>
  <si>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</si>
  <si>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</si>
  <si>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</si>
  <si>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</si>
  <si>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</si>
  <si>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</si>
  <si>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</si>
  <si>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</si>
  <si>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</si>
  <si>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</si>
  <si>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</si>
  <si>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</si>
  <si>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</si>
  <si>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</si>
  <si>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</si>
  <si>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</si>
  <si>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</si>
  <si>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</si>
  <si>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</si>
  <si>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</si>
  <si>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</si>
  <si>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</si>
  <si>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</si>
  <si>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</si>
  <si>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</si>
  <si>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</si>
  <si>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</si>
  <si>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</si>
  <si>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</si>
  <si>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</si>
  <si>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</si>
  <si>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</si>
  <si>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</si>
  <si>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</si>
  <si>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</si>
  <si>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</si>
  <si>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</si>
  <si>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</si>
  <si>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</si>
  <si>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</si>
  <si>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</si>
  <si>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</si>
  <si>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</si>
  <si>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</si>
  <si>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</si>
  <si>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</si>
  <si>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</si>
  <si>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</si>
  <si>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</si>
  <si>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</si>
  <si>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</si>
  <si>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</si>
  <si>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</si>
  <si>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</si>
  <si>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</si>
  <si>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</si>
  <si>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</si>
  <si>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</si>
  <si>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</si>
  <si>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</si>
  <si>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</si>
  <si>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</si>
  <si>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</si>
  <si>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</si>
  <si>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</si>
  <si>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</si>
  <si>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</si>
  <si>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</si>
  <si>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</si>
  <si>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</si>
  <si>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</si>
  <si>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</si>
  <si>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</si>
  <si>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</si>
  <si>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</si>
  <si>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</si>
  <si>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</si>
  <si>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</si>
  <si>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</si>
  <si>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</si>
  <si>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</si>
  <si>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</si>
  <si>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</si>
  <si>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</si>
  <si>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</si>
  <si>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</si>
  <si>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</si>
  <si>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</si>
  <si>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</si>
  <si>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</si>
  <si>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</si>
  <si>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</si>
  <si>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</si>
  <si>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</si>
  <si>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</si>
  <si>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</si>
  <si>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</si>
  <si>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</si>
  <si>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</si>
  <si>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</si>
  <si>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</si>
  <si>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</si>
  <si>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</si>
  <si>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</si>
  <si>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</si>
  <si>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</si>
  <si>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</si>
  <si>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</si>
  <si>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</si>
  <si>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</si>
  <si>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</si>
  <si>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</si>
  <si>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</si>
  <si>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</si>
  <si>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</si>
  <si>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</si>
  <si>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</si>
  <si>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</si>
  <si>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</si>
  <si>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</si>
  <si>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</si>
  <si>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</si>
  <si>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</si>
  <si>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</si>
  <si>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</si>
  <si>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</si>
  <si>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</si>
  <si>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</si>
  <si>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</si>
  <si>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</si>
  <si>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</si>
  <si>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</si>
  <si>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</si>
  <si>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</si>
  <si>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</si>
  <si>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</si>
  <si>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</si>
  <si>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</si>
  <si>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</si>
  <si>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</si>
  <si>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</si>
  <si>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</si>
  <si>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</si>
  <si>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</si>
  <si>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</si>
  <si>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</si>
  <si>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</si>
  <si>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</si>
  <si>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</si>
  <si>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</si>
  <si>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</si>
  <si>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</si>
  <si>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</si>
  <si>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</si>
  <si>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</si>
  <si>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</si>
  <si>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</si>
  <si>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</si>
  <si>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</si>
  <si>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</si>
  <si>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</si>
  <si>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</si>
  <si>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</si>
  <si>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</si>
  <si>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</si>
  <si>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</si>
  <si>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</si>
  <si>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</si>
  <si>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</si>
  <si>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</si>
  <si>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</si>
  <si>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</si>
  <si>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</si>
  <si>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</si>
  <si>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</si>
  <si>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</si>
  <si>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</si>
  <si>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</si>
  <si>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</si>
  <si>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</si>
  <si>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</si>
  <si>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</si>
  <si>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</si>
  <si>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</si>
  <si>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</si>
  <si>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</si>
  <si>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</si>
  <si>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</si>
  <si>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</si>
  <si>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</si>
  <si>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</si>
  <si>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</si>
  <si>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</si>
  <si>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</si>
  <si>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</si>
  <si>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</si>
  <si>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</si>
  <si>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</si>
  <si>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</si>
  <si>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</si>
  <si>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</si>
  <si>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</si>
  <si>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</si>
  <si>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</si>
  <si>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</si>
  <si>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</si>
  <si>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</si>
  <si>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</si>
  <si>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</si>
  <si>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</si>
  <si>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</si>
  <si>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</si>
  <si>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</si>
  <si>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</si>
  <si>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</si>
  <si>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</si>
  <si>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</si>
  <si>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</si>
  <si>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</si>
  <si>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</si>
  <si>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</si>
  <si>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</si>
  <si>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</si>
  <si>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</si>
  <si>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</si>
  <si>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</si>
  <si>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</si>
  <si>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</si>
  <si>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</si>
  <si>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</si>
  <si>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</si>
  <si>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</si>
  <si>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</si>
  <si>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</si>
  <si>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</si>
  <si>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</si>
  <si>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</si>
  <si>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</si>
  <si>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</si>
  <si>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</si>
  <si>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</si>
  <si>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</si>
  <si>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</si>
  <si>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</si>
  <si>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</si>
  <si>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</si>
  <si>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</si>
  <si>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</si>
  <si>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</si>
  <si>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</si>
  <si>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</si>
  <si>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</si>
  <si>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</si>
  <si>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</si>
  <si>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</si>
  <si>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</si>
  <si>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</si>
  <si>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</si>
  <si>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</si>
  <si>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</si>
  <si>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</si>
  <si>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</si>
  <si>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</si>
  <si>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</si>
  <si>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</si>
  <si>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</si>
  <si>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</si>
  <si>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</si>
  <si>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</si>
  <si>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</si>
  <si>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</si>
  <si>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</si>
  <si>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</si>
  <si>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</si>
  <si>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</si>
  <si>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</si>
  <si>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</si>
  <si>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</si>
  <si>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</si>
  <si>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</si>
  <si>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</si>
  <si>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</si>
  <si>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</si>
  <si>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</si>
  <si>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</si>
  <si>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</si>
  <si>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</si>
  <si>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</si>
  <si>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</si>
  <si>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</si>
  <si>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</si>
  <si>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</si>
  <si>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</si>
  <si>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</si>
  <si>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</si>
  <si>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</si>
  <si>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</si>
  <si>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</si>
  <si>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</si>
  <si>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</si>
  <si>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</si>
  <si>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</si>
  <si>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</si>
  <si>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</si>
  <si>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</si>
  <si>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</si>
  <si>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</si>
  <si>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</si>
  <si>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</si>
  <si>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</si>
  <si>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</si>
  <si>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</si>
  <si>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</si>
  <si>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</si>
  <si>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</si>
  <si>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</si>
  <si>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</si>
  <si>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</si>
  <si>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</si>
  <si>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</si>
  <si>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</si>
  <si>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</si>
  <si>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</si>
  <si>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</si>
  <si>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</si>
  <si>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</si>
  <si>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</si>
  <si>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</si>
  <si>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</si>
  <si>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</si>
  <si>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</si>
  <si>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</si>
  <si>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</si>
  <si>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</si>
  <si>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</si>
  <si>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</si>
  <si>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</si>
  <si>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</si>
  <si>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</si>
  <si>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</si>
  <si>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</si>
  <si>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</si>
  <si>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</si>
  <si>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</si>
  <si>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</si>
  <si>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</si>
  <si>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</si>
  <si>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</si>
  <si>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</si>
  <si>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</si>
  <si>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</si>
  <si>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</si>
  <si>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</si>
  <si>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</si>
  <si>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</si>
  <si>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</si>
  <si>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</si>
  <si>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</si>
  <si>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</si>
  <si>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</si>
  <si>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</si>
  <si>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</si>
  <si>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</si>
  <si>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</si>
  <si>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</si>
  <si>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</si>
  <si>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</si>
  <si>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</si>
  <si>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</si>
  <si>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</si>
  <si>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</si>
  <si>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</si>
  <si>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</si>
  <si>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</si>
  <si>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</si>
  <si>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</si>
  <si>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</si>
  <si>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</si>
  <si>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</si>
  <si>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</si>
  <si>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</si>
  <si>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</si>
  <si>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</si>
  <si>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</si>
  <si>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</si>
  <si>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</si>
  <si>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</si>
  <si>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</si>
  <si>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</si>
  <si>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</si>
  <si>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</si>
  <si>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</si>
  <si>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</si>
  <si>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</si>
  <si>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</si>
  <si>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</si>
  <si>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</si>
  <si>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</si>
  <si>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</si>
  <si>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</si>
  <si>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</si>
  <si>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</si>
  <si>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</si>
  <si>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</si>
  <si>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</si>
  <si>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</si>
  <si>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</si>
  <si>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</si>
  <si>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</si>
  <si>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</si>
  <si>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</si>
  <si>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</si>
  <si>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</si>
  <si>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</si>
  <si>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</si>
  <si>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</si>
  <si>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</si>
  <si>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</si>
  <si>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</si>
  <si>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</si>
  <si>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</si>
  <si>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</si>
  <si>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</si>
  <si>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</si>
  <si>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</si>
  <si>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</si>
  <si>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</si>
  <si>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</si>
  <si>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</si>
  <si>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</si>
  <si>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</si>
  <si>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</si>
  <si>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</si>
  <si>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</si>
  <si>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</si>
  <si>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</si>
  <si>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</si>
  <si>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</si>
  <si>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</si>
  <si>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</si>
  <si>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</si>
  <si>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</si>
  <si>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</si>
  <si>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</si>
  <si>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</si>
  <si>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</si>
  <si>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</si>
  <si>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</si>
  <si>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</si>
  <si>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</si>
  <si>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</si>
  <si>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</si>
  <si>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</si>
  <si>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</si>
  <si>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</si>
  <si>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</si>
  <si>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</si>
  <si>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</si>
  <si>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</si>
  <si>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</si>
  <si>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</si>
  <si>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</si>
  <si>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</si>
  <si>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</si>
  <si>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</si>
  <si>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</si>
  <si>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</si>
  <si>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</si>
  <si>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</si>
  <si>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</si>
  <si>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</si>
  <si>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</si>
  <si>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</si>
  <si>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</si>
  <si>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</si>
  <si>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</si>
  <si>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</si>
  <si>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</si>
  <si>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</si>
  <si>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</si>
  <si>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</si>
  <si>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</si>
  <si>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</si>
  <si>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</si>
  <si>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</si>
  <si>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</si>
  <si>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</si>
  <si>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</si>
  <si>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</si>
  <si>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</si>
  <si>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</si>
  <si>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</si>
  <si>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</si>
  <si>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</si>
  <si>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</si>
  <si>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</si>
  <si>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</si>
  <si>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</si>
  <si>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</si>
  <si>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</si>
  <si>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</si>
  <si>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</si>
  <si>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</si>
  <si>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</si>
  <si>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</si>
  <si>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</si>
  <si>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</si>
  <si>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</si>
  <si>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</si>
  <si>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</si>
  <si>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</si>
  <si>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</si>
  <si>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</si>
  <si>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</si>
  <si>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</si>
  <si>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</si>
  <si>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</si>
  <si>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</si>
  <si>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</si>
  <si>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</si>
  <si>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</si>
  <si>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</si>
  <si>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</si>
  <si>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</si>
  <si>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</si>
  <si>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</si>
  <si>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</si>
  <si>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</si>
  <si>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</si>
  <si>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</si>
  <si>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</si>
  <si>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</si>
  <si>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</si>
  <si>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</si>
  <si>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</si>
  <si>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</si>
  <si>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</si>
  <si>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</si>
  <si>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</si>
  <si>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</si>
  <si>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</si>
  <si>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</si>
  <si>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</si>
  <si>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</si>
  <si>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</si>
  <si>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</si>
  <si>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</si>
  <si>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</si>
  <si>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</si>
  <si>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</si>
  <si>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</si>
  <si>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</si>
  <si>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</si>
  <si>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</si>
  <si>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</si>
  <si>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</si>
  <si>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</si>
  <si>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</si>
  <si>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</si>
  <si>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</si>
  <si>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</si>
  <si>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</si>
  <si>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</si>
  <si>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</si>
  <si>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</si>
  <si>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</si>
  <si>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</si>
  <si>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</si>
  <si>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</si>
  <si>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</si>
  <si>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</si>
  <si>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</si>
  <si>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</si>
  <si>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</si>
  <si>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</si>
  <si>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</si>
  <si>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</si>
  <si>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</si>
  <si>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</si>
  <si>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</si>
  <si>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</si>
  <si>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</si>
  <si>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</si>
  <si>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</si>
  <si>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</si>
  <si>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</si>
  <si>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</si>
  <si>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</si>
  <si>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</si>
  <si>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</si>
  <si>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</si>
  <si>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</si>
  <si>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</si>
  <si>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</si>
  <si>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</si>
  <si>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</si>
  <si>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</si>
  <si>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</si>
  <si>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</si>
  <si>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</si>
  <si>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</si>
  <si>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</si>
  <si>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</si>
  <si>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</si>
  <si>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</si>
  <si>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</si>
  <si>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</si>
  <si>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</si>
  <si>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</si>
  <si>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</si>
  <si>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</si>
  <si>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</si>
  <si>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</si>
  <si>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</si>
  <si>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</si>
  <si>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</si>
  <si>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</si>
  <si>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</si>
  <si>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</si>
  <si>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</si>
  <si>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</si>
  <si>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</si>
  <si>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</si>
  <si>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</si>
  <si>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</si>
  <si>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</si>
  <si>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</si>
  <si>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</si>
  <si>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</si>
  <si>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</si>
  <si>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</si>
  <si>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</si>
  <si>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</si>
  <si>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</si>
  <si>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</si>
  <si>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</si>
  <si>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</si>
  <si>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</si>
  <si>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</si>
  <si>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</si>
  <si>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</si>
  <si>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</si>
  <si>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</si>
  <si>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</si>
  <si>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</si>
  <si>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</si>
  <si>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</si>
  <si>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</si>
  <si>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</si>
  <si>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</si>
  <si>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</si>
  <si>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</si>
  <si>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</si>
  <si>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</si>
  <si>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</si>
  <si>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</si>
  <si>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</si>
  <si>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</si>
  <si>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</si>
  <si>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</si>
  <si>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</si>
  <si>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</si>
  <si>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</si>
  <si>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</si>
  <si>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</si>
  <si>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</si>
  <si>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</si>
  <si>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</si>
  <si>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</si>
  <si>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</si>
  <si>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</si>
  <si>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</si>
  <si>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</si>
  <si>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</si>
  <si>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</si>
  <si>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</si>
  <si>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</si>
  <si>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</si>
  <si>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</si>
  <si>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</si>
  <si>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</si>
  <si>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</si>
  <si>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</si>
  <si>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</si>
  <si>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</si>
  <si>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</si>
  <si>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</si>
  <si>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</si>
  <si>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</si>
  <si>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</si>
  <si>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</si>
  <si>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</si>
  <si>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</si>
  <si>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</si>
  <si>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</si>
  <si>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</si>
  <si>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</si>
  <si>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</si>
  <si>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</si>
  <si>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</si>
  <si>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</si>
  <si>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</si>
  <si>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</si>
  <si>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</si>
  <si>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</si>
  <si>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</si>
  <si>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</si>
  <si>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</si>
  <si>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</si>
  <si>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</si>
  <si>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</si>
  <si>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</si>
  <si>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</si>
  <si>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</si>
  <si>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</si>
  <si>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</si>
  <si>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</si>
  <si>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</si>
  <si>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</si>
  <si>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</si>
  <si>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</si>
  <si>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</si>
  <si>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</si>
  <si>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</si>
  <si>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</si>
  <si>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</si>
  <si>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</si>
  <si>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</si>
  <si>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</si>
  <si>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</si>
  <si>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</si>
  <si>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</si>
  <si>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</si>
  <si>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</si>
  <si>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</si>
  <si>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</si>
  <si>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</si>
  <si>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</si>
  <si>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</si>
  <si>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</si>
  <si>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</si>
  <si>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</si>
  <si>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</si>
  <si>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</si>
  <si>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</si>
  <si>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</si>
  <si>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</si>
  <si>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</si>
  <si>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</si>
  <si>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</si>
  <si>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</si>
  <si>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</si>
  <si>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</si>
  <si>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</si>
  <si>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</si>
  <si>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</si>
  <si>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</si>
  <si>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</si>
  <si>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</si>
  <si>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</si>
  <si>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</si>
  <si>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</si>
  <si>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</si>
  <si>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</si>
  <si>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</si>
  <si>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</si>
  <si>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</si>
  <si>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</si>
  <si>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</si>
  <si>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</si>
  <si>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</si>
  <si>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</si>
  <si>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</si>
  <si>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</si>
  <si>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</si>
  <si>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</si>
  <si>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</si>
  <si>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</si>
  <si>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</si>
  <si>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</si>
  <si>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</si>
  <si>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</si>
  <si>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</si>
  <si>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</si>
  <si>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</si>
  <si>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</si>
  <si>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</si>
  <si>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</si>
  <si>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</si>
  <si>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</si>
  <si>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</si>
  <si>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</si>
  <si>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</si>
  <si>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</si>
  <si>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</si>
  <si>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</si>
  <si>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</si>
  <si>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</si>
  <si>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</si>
  <si>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</si>
  <si>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</si>
  <si>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</si>
  <si>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</si>
  <si>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</si>
  <si>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</si>
  <si>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</si>
  <si>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</si>
  <si>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</si>
  <si>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</si>
  <si>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</si>
  <si>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</si>
  <si>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</si>
  <si>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</si>
  <si>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</si>
  <si>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</si>
  <si>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</si>
  <si>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</si>
  <si>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</si>
  <si>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</si>
  <si>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</si>
  <si>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</si>
  <si>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</si>
  <si>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</si>
  <si>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</si>
  <si>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</si>
  <si>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</si>
  <si>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</si>
  <si>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</si>
  <si>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</si>
  <si>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</si>
  <si>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</si>
  <si>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</si>
  <si>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</si>
  <si>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</si>
  <si>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</si>
  <si>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</si>
  <si>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</si>
  <si>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</si>
  <si>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</si>
  <si>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</si>
  <si>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</si>
  <si>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</si>
  <si>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</si>
  <si>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</si>
  <si>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</si>
  <si>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</si>
  <si>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</si>
  <si>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</si>
  <si>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</si>
  <si>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</si>
  <si>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</si>
  <si>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</si>
  <si>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</si>
  <si>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</si>
  <si>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</si>
  <si>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</si>
  <si>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</si>
  <si>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</si>
  <si>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</si>
  <si>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</si>
  <si>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</si>
  <si>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</si>
  <si>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</si>
  <si>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</si>
  <si>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</si>
  <si>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</si>
  <si>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</si>
  <si>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</si>
  <si>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</si>
  <si>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</si>
  <si>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</si>
  <si>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</si>
  <si>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</si>
  <si>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</si>
  <si>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</si>
  <si>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</si>
  <si>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</si>
  <si>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</si>
  <si>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</si>
  <si>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</si>
  <si>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</si>
  <si>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</si>
  <si>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</si>
  <si>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</si>
  <si>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</si>
  <si>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</si>
  <si>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</si>
  <si>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</si>
  <si>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</si>
  <si>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</si>
  <si>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</si>
  <si>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</si>
  <si>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</si>
  <si>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</si>
  <si>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</si>
  <si>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</si>
  <si>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</si>
  <si>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</si>
  <si>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</si>
  <si>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</si>
  <si>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</si>
  <si>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</si>
  <si>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</si>
  <si>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</si>
  <si>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</si>
  <si>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</si>
  <si>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</si>
  <si>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</si>
  <si>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</si>
  <si>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</si>
  <si>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</si>
  <si>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</si>
  <si>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</si>
  <si>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</si>
  <si>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</si>
  <si>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</si>
  <si>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</si>
  <si>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</si>
  <si>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</si>
  <si>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</si>
  <si>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</si>
  <si>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</si>
  <si>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</si>
  <si>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</si>
  <si>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</si>
  <si>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</si>
  <si>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</si>
  <si>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</si>
  <si>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</si>
  <si>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</si>
  <si>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</si>
  <si>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</si>
  <si>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</si>
  <si>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</si>
  <si>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</si>
  <si>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</si>
  <si>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</si>
  <si>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</si>
  <si>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</si>
  <si>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</si>
  <si>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</si>
  <si>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</si>
  <si>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</si>
  <si>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</si>
  <si>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</si>
  <si>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</si>
  <si>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</si>
  <si>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</si>
  <si>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</si>
  <si>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</si>
  <si>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</si>
  <si>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</si>
  <si>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</si>
  <si>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</si>
  <si>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</si>
  <si>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</si>
  <si>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</si>
  <si>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</si>
  <si>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</si>
  <si>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</si>
  <si>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</si>
  <si>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</si>
  <si>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</si>
  <si>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</si>
  <si>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</si>
  <si>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</si>
  <si>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</si>
  <si>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</si>
  <si>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</si>
  <si>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</si>
  <si>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</si>
  <si>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</si>
  <si>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</si>
  <si>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</si>
  <si>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</si>
  <si>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</si>
  <si>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</si>
  <si>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</si>
  <si>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</si>
  <si>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</si>
  <si>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</si>
  <si>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</si>
  <si>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</si>
  <si>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</si>
  <si>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</si>
  <si>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</si>
  <si>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</si>
  <si>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</si>
  <si>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</si>
  <si>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</si>
  <si>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</si>
  <si>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</si>
  <si>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</si>
  <si>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</si>
  <si>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</si>
  <si>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</si>
  <si>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</si>
  <si>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</si>
  <si>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</si>
  <si>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</si>
  <si>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</si>
  <si>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</si>
  <si>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</si>
  <si>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</si>
  <si>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</si>
  <si>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</si>
  <si>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</si>
  <si>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</si>
  <si>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</si>
  <si>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</si>
  <si>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</si>
  <si>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</si>
  <si>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</si>
  <si>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</si>
  <si>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</si>
  <si>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</si>
  <si>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</si>
  <si>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</si>
  <si>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</si>
  <si>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</si>
  <si>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</si>
  <si>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</si>
  <si>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</si>
  <si>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</si>
  <si>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</si>
  <si>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</si>
  <si>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</si>
  <si>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</si>
  <si>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</si>
  <si>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</si>
  <si>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</si>
  <si>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</si>
  <si>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</si>
  <si>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</si>
  <si>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</si>
  <si>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</si>
  <si>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</si>
  <si>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</si>
  <si>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</si>
  <si>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</si>
  <si>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</si>
  <si>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</si>
  <si>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</si>
  <si>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</si>
  <si>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</si>
  <si>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</si>
  <si>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</si>
  <si>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</si>
  <si>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</si>
  <si>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</si>
  <si>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</si>
  <si>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</si>
  <si>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</si>
  <si>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</si>
  <si>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</si>
  <si>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</si>
  <si>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</si>
  <si>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</si>
  <si>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</si>
  <si>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</si>
  <si>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</si>
  <si>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</si>
  <si>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</si>
  <si>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</si>
  <si>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</si>
  <si>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</si>
  <si>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</si>
  <si>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</si>
  <si>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</si>
  <si>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</si>
  <si>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</si>
  <si>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</si>
  <si>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</si>
  <si>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</si>
  <si>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</si>
  <si>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</si>
  <si>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</si>
  <si>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</si>
  <si>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</si>
  <si>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</si>
  <si>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</si>
  <si>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</si>
  <si>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</si>
  <si>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</si>
  <si>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</si>
  <si>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</si>
  <si>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</si>
  <si>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</si>
  <si>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</si>
  <si>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</si>
  <si>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</si>
  <si>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</si>
  <si>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</si>
  <si>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</si>
  <si>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</si>
  <si>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</si>
  <si>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</si>
  <si>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</si>
  <si>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</si>
  <si>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</si>
  <si>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</si>
  <si>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</si>
  <si>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</si>
  <si>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</si>
  <si>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</si>
  <si>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</si>
  <si>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</si>
  <si>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</si>
  <si>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</si>
  <si>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</si>
  <si>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</si>
  <si>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</si>
  <si>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</si>
  <si>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</si>
  <si>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</si>
  <si>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</si>
  <si>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</si>
  <si>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</si>
  <si>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</si>
  <si>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</si>
  <si>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</si>
  <si>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</si>
  <si>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</si>
  <si>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</si>
  <si>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</si>
  <si>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</si>
  <si>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</si>
  <si>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</si>
  <si>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</si>
  <si>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</si>
  <si>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</si>
  <si>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</si>
  <si>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</si>
  <si>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</si>
  <si>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</si>
  <si>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</si>
  <si>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</si>
  <si>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</si>
  <si>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</si>
  <si>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</si>
  <si>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</si>
  <si>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</si>
  <si>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</si>
  <si>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</si>
  <si>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</si>
  <si>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</si>
  <si>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</si>
  <si>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</si>
  <si>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</si>
  <si>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</si>
  <si>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</si>
  <si>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</si>
  <si>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</si>
  <si>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</si>
  <si>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</si>
  <si>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</si>
  <si>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</si>
  <si>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</si>
  <si>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</si>
  <si>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</si>
  <si>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</si>
  <si>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</si>
  <si>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</si>
  <si>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</si>
  <si>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</si>
  <si>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</si>
  <si>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</si>
  <si>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</si>
  <si>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</si>
  <si>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</si>
  <si>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</si>
  <si>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</si>
  <si>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</si>
  <si>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</si>
  <si>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</si>
  <si>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</si>
  <si>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</si>
  <si>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</si>
  <si>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</si>
  <si>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</si>
  <si>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</si>
  <si>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</si>
  <si>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</si>
  <si>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</si>
  <si>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</si>
  <si>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</si>
  <si>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</si>
  <si>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</si>
  <si>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</si>
  <si>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</si>
  <si>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</si>
  <si>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</si>
  <si>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</si>
  <si>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</si>
  <si>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</si>
  <si>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</si>
  <si>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</si>
  <si>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</si>
  <si>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</si>
  <si>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</si>
  <si>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</si>
  <si>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</si>
  <si>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</si>
  <si>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</si>
  <si>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</si>
  <si>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</si>
  <si>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</si>
  <si>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</si>
  <si>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</si>
  <si>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</si>
  <si>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</si>
  <si>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</si>
  <si>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</si>
  <si>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</si>
  <si>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</si>
  <si>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</si>
  <si>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</si>
  <si>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</si>
  <si>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</si>
  <si>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</si>
  <si>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</si>
  <si>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</si>
  <si>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</si>
  <si>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</si>
  <si>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</si>
  <si>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</si>
  <si>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</si>
  <si>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</si>
  <si>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</si>
  <si>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</si>
  <si>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</si>
  <si>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</si>
  <si>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</si>
  <si>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</si>
  <si>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</si>
  <si>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</si>
  <si>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</si>
  <si>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</si>
  <si>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</si>
  <si>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</si>
  <si>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</si>
  <si>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</si>
  <si>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</si>
  <si>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</si>
  <si>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</si>
  <si>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</si>
  <si>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</si>
  <si>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</si>
  <si>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</si>
  <si>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</si>
  <si>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</si>
  <si>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</si>
  <si>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</si>
  <si>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</si>
  <si>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</si>
  <si>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</si>
  <si>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</si>
  <si>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</si>
  <si>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</si>
  <si>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</si>
  <si>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</si>
  <si>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</si>
  <si>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</si>
  <si>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</si>
  <si>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</si>
  <si>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</si>
  <si>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</si>
  <si>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</si>
  <si>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</si>
  <si>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</si>
  <si>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</si>
  <si>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</si>
  <si>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</si>
  <si>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</si>
  <si>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</si>
  <si>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</si>
  <si>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</si>
  <si>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</si>
  <si>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</si>
  <si>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</si>
  <si>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</si>
  <si>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</si>
  <si>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</si>
  <si>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</si>
  <si>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</si>
  <si>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</si>
  <si>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</si>
  <si>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</si>
  <si>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</si>
  <si>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</si>
  <si>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</si>
  <si>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</si>
  <si>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</si>
  <si>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</si>
  <si>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</si>
  <si>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</si>
  <si>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</si>
  <si>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</si>
  <si>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</si>
  <si>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</si>
  <si>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</si>
  <si>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</si>
  <si>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</si>
  <si>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</si>
  <si>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</si>
  <si>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</si>
  <si>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</si>
  <si>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</si>
  <si>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</si>
  <si>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</si>
  <si>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</si>
  <si>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</si>
  <si>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</si>
  <si>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</si>
  <si>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</si>
  <si>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</si>
  <si>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</si>
  <si>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</si>
  <si>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</si>
  <si>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</si>
  <si>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</si>
  <si>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</si>
  <si>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</si>
  <si>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</si>
  <si>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</si>
  <si>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</si>
  <si>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</si>
  <si>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</si>
  <si>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</si>
  <si>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</si>
  <si>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</si>
  <si>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</si>
  <si>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</si>
  <si>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</si>
  <si>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</si>
  <si>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</si>
  <si>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</si>
  <si>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</si>
  <si>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</si>
  <si>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</si>
  <si>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</si>
  <si>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</si>
  <si>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</si>
  <si>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</si>
  <si>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</si>
  <si>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</si>
  <si>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</si>
  <si>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</si>
  <si>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</si>
  <si>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</si>
  <si>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</si>
  <si>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</si>
  <si>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</si>
  <si>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</si>
  <si>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</si>
  <si>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</si>
  <si>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</si>
  <si>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</si>
  <si>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</si>
  <si>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</si>
  <si>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</si>
  <si>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</si>
  <si>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</si>
  <si>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</si>
  <si>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</si>
  <si>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</si>
  <si>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</si>
  <si>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</si>
  <si>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</si>
  <si>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</si>
  <si>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</si>
  <si>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</si>
  <si>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</si>
  <si>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</si>
  <si>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</si>
  <si>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</si>
  <si>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</si>
  <si>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</si>
  <si>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</si>
  <si>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</si>
  <si>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</si>
  <si>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</si>
  <si>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</si>
  <si>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</si>
  <si>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</si>
  <si>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</si>
  <si>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</si>
  <si>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</si>
  <si>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</si>
  <si>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</si>
  <si>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</si>
  <si>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</si>
  <si>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</si>
  <si>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</si>
  <si>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</si>
  <si>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</si>
  <si>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</si>
  <si>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</si>
  <si>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</si>
  <si>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</si>
  <si>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</si>
  <si>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</si>
  <si>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</si>
  <si>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</si>
  <si>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</si>
  <si>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</si>
  <si>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</si>
  <si>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</si>
  <si>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</si>
  <si>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</si>
  <si>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</si>
  <si>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</si>
  <si>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</si>
  <si>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</si>
  <si>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</si>
  <si>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</si>
  <si>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</si>
  <si>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</si>
  <si>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</si>
  <si>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</si>
  <si>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</si>
  <si>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</si>
  <si>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</si>
  <si>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</si>
  <si>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</si>
  <si>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</si>
  <si>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</si>
  <si>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</si>
  <si>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</si>
  <si>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</si>
  <si>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</si>
  <si>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</si>
  <si>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</si>
  <si>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</si>
  <si>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</si>
  <si>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</si>
  <si>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</si>
  <si>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</si>
  <si>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</si>
  <si>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</si>
  <si>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</si>
  <si>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</si>
  <si>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</si>
  <si>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</si>
  <si>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</si>
  <si>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</si>
  <si>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</si>
  <si>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</si>
  <si>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</si>
  <si>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</si>
  <si>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</si>
  <si>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</si>
  <si>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</si>
  <si>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</si>
  <si>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</si>
  <si>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</si>
  <si>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</si>
  <si>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</si>
  <si>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</si>
  <si>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</si>
  <si>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</si>
  <si>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</si>
  <si>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</si>
  <si>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</si>
  <si>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</si>
  <si>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</si>
  <si>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</si>
  <si>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</si>
  <si>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</si>
  <si>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</si>
  <si>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</si>
  <si>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</si>
  <si>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</si>
  <si>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</si>
  <si>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</si>
  <si>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</si>
  <si>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</si>
  <si>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</si>
  <si>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</si>
  <si>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</si>
  <si>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</si>
  <si>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</si>
  <si>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</si>
  <si>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</si>
  <si>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</si>
  <si>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</si>
  <si>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</si>
  <si>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</si>
  <si>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</si>
  <si>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</si>
  <si>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</si>
  <si>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</si>
  <si>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</si>
  <si>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</si>
  <si>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</si>
  <si>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</si>
  <si>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</si>
  <si>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</si>
  <si>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</si>
  <si>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</si>
  <si>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</si>
  <si>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</si>
  <si>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</si>
  <si>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</si>
  <si>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</si>
  <si>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</si>
  <si>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</si>
  <si>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</si>
  <si>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</si>
  <si>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</si>
  <si>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</si>
  <si>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</si>
  <si>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</si>
  <si>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</si>
  <si>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</si>
  <si>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</si>
  <si>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</si>
  <si>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</si>
  <si>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</si>
  <si>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</si>
  <si>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</si>
  <si>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</si>
  <si>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</si>
  <si>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</si>
  <si>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</si>
  <si>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</si>
  <si>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</si>
  <si>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</si>
  <si>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</si>
  <si>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</si>
  <si>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</si>
  <si>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</si>
  <si>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</si>
  <si>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</si>
  <si>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</si>
  <si>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</si>
  <si>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</si>
  <si>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</si>
  <si>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</si>
  <si>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</si>
  <si>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</si>
  <si>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</si>
  <si>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</si>
  <si>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</si>
  <si>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</si>
  <si>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</si>
  <si>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</si>
  <si>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</si>
  <si>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</si>
  <si>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</si>
  <si>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</si>
  <si>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</si>
  <si>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</si>
  <si>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</si>
  <si>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</si>
  <si>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</si>
  <si>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</si>
  <si>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</si>
  <si>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</si>
  <si>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</si>
  <si>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</si>
  <si>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</si>
  <si>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</si>
  <si>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</si>
  <si>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</si>
  <si>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</si>
  <si>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</si>
  <si>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</si>
  <si>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</si>
  <si>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</si>
  <si>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</si>
  <si>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</si>
  <si>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</si>
  <si>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</si>
  <si>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</si>
  <si>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</si>
  <si>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</si>
  <si>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</si>
  <si>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</si>
  <si>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</si>
  <si>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</si>
  <si>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</si>
  <si>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</si>
  <si>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</si>
  <si>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</si>
  <si>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</si>
  <si>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</si>
  <si>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</si>
  <si>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</si>
  <si>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</si>
  <si>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</si>
  <si>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</si>
  <si>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</si>
  <si>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</si>
  <si>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</si>
  <si>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</si>
  <si>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</si>
  <si>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</si>
  <si>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</si>
  <si>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</si>
  <si>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</si>
  <si>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</si>
  <si>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</si>
  <si>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</si>
  <si>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</si>
  <si>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</si>
  <si>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</si>
  <si>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</si>
  <si>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</si>
  <si>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</si>
  <si>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</si>
  <si>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</si>
  <si>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</si>
  <si>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</si>
  <si>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</si>
  <si>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</si>
  <si>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</si>
  <si>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</si>
  <si>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</si>
  <si>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</si>
  <si>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</si>
  <si>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</si>
  <si>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</si>
  <si>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</si>
  <si>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</si>
  <si>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</si>
  <si>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</si>
  <si>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</si>
  <si>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</si>
  <si>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</si>
  <si>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</si>
  <si>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</si>
  <si>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</si>
  <si>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</si>
  <si>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</si>
  <si>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</si>
  <si>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</si>
  <si>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</si>
  <si>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</si>
  <si>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</si>
  <si>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</si>
  <si>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</si>
  <si>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</si>
  <si>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</si>
  <si>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</si>
  <si>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</si>
  <si>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</si>
  <si>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</si>
  <si>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</si>
  <si>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</si>
  <si>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</si>
  <si>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</si>
  <si>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</si>
  <si>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</si>
  <si>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</si>
  <si>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</si>
  <si>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</si>
  <si>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</si>
  <si>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</si>
  <si>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</si>
  <si>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</si>
  <si>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</si>
  <si>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</si>
  <si>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</si>
  <si>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</si>
  <si>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</si>
  <si>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</si>
  <si>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</si>
  <si>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</si>
  <si>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</si>
  <si>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</si>
  <si>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</si>
  <si>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</si>
  <si>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</si>
  <si>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</si>
  <si>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</si>
  <si>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</si>
  <si>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</si>
  <si>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</si>
  <si>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</si>
  <si>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</si>
  <si>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</si>
  <si>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</si>
  <si>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</si>
  <si>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</si>
  <si>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</si>
  <si>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</si>
  <si>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</si>
  <si>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</si>
  <si>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</si>
  <si>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</si>
  <si>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</si>
  <si>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</si>
  <si>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</si>
  <si>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</si>
  <si>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</si>
  <si>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</si>
  <si>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</si>
  <si>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</si>
  <si>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</si>
  <si>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</si>
  <si>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</si>
  <si>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</si>
  <si>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</si>
  <si>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</si>
  <si>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</si>
  <si>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</si>
  <si>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</si>
  <si>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</si>
  <si>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</si>
  <si>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</si>
  <si>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</si>
  <si>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</si>
  <si>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</si>
  <si>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</si>
  <si>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</si>
  <si>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</si>
  <si>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</si>
  <si>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</si>
  <si>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</si>
  <si>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</si>
  <si>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</si>
  <si>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</si>
  <si>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</si>
  <si>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</si>
  <si>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</si>
  <si>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</si>
  <si>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</si>
  <si>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</si>
  <si>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</si>
  <si>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</si>
  <si>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</si>
  <si>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</si>
  <si>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</si>
  <si>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</si>
  <si>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</si>
  <si>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</si>
  <si>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</si>
  <si>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</si>
  <si>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</si>
  <si>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</si>
  <si>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</si>
  <si>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</si>
  <si>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</si>
  <si>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</si>
  <si>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</si>
  <si>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</si>
  <si>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</si>
  <si>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</si>
  <si>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</si>
  <si>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</si>
  <si>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</si>
  <si>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</si>
  <si>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</si>
  <si>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</si>
  <si>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</si>
  <si>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</si>
  <si>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</si>
  <si>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</si>
  <si>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</si>
  <si>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</si>
  <si>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</si>
  <si>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</si>
  <si>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</si>
  <si>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</si>
  <si>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</si>
  <si>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</si>
  <si>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</si>
  <si>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</si>
  <si>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</si>
  <si>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</si>
  <si>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</si>
  <si>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</si>
  <si>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</si>
  <si>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</si>
  <si>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</si>
  <si>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</si>
  <si>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</si>
  <si>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</si>
  <si>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</si>
  <si>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</si>
  <si>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</si>
  <si>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</si>
  <si>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</si>
  <si>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</si>
  <si>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</si>
  <si>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</si>
  <si>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</si>
  <si>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</si>
  <si>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</si>
  <si>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</si>
  <si>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</si>
  <si>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</si>
  <si>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</si>
  <si>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</si>
  <si>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</si>
  <si>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</si>
  <si>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</si>
  <si>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</si>
  <si>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</si>
  <si>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</si>
  <si>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</si>
  <si>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</si>
  <si>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</si>
  <si>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</si>
  <si>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</si>
  <si>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</si>
  <si>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</si>
  <si>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</si>
  <si>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</si>
  <si>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</si>
  <si>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</si>
  <si>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</si>
  <si>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</si>
  <si>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</si>
  <si>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</si>
  <si>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</si>
  <si>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</si>
  <si>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</si>
  <si>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</si>
  <si>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</si>
  <si>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</si>
  <si>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</si>
  <si>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</si>
  <si>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</si>
  <si>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</si>
  <si>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</si>
  <si>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</si>
  <si>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</si>
  <si>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</si>
  <si>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</si>
  <si>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</si>
  <si>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</si>
  <si>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</si>
  <si>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</si>
  <si>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</si>
  <si>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</si>
  <si>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</si>
  <si>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</si>
  <si>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</si>
  <si>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</si>
  <si>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</si>
  <si>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</si>
  <si>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</si>
  <si>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</si>
  <si>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</si>
  <si>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</si>
  <si>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</si>
  <si>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</si>
  <si>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</si>
  <si>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</si>
  <si>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</si>
  <si>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</si>
  <si>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</si>
  <si>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</si>
  <si>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</si>
  <si>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</si>
  <si>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</si>
  <si>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</si>
  <si>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</si>
  <si>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</si>
  <si>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</si>
  <si>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</si>
  <si>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</si>
  <si>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</si>
  <si>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</si>
  <si>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</si>
  <si>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</si>
  <si>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</si>
  <si>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</si>
  <si>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</si>
  <si>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</si>
  <si>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</si>
  <si>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</si>
  <si>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</si>
  <si>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</si>
  <si>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</si>
  <si>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</si>
  <si>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</si>
  <si>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</si>
  <si>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</si>
  <si>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</si>
  <si>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</si>
  <si>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</si>
  <si>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</si>
  <si>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</si>
  <si>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</si>
  <si>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</si>
  <si>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</si>
  <si>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</si>
  <si>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</si>
  <si>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</si>
  <si>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</si>
  <si>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</si>
  <si>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</si>
  <si>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</si>
  <si>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</si>
  <si>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</si>
  <si>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</si>
  <si>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</si>
  <si>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</si>
  <si>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</si>
  <si>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</si>
  <si>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</si>
  <si>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</si>
  <si>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</si>
  <si>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</si>
  <si>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</si>
  <si>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</si>
  <si>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</si>
  <si>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</si>
  <si>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</si>
  <si>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</si>
  <si>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</si>
  <si>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</si>
  <si>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</si>
  <si>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</si>
  <si>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</si>
  <si>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</si>
  <si>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</si>
  <si>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</si>
  <si>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</si>
  <si>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</si>
  <si>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</si>
  <si>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</si>
  <si>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</si>
  <si>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</si>
  <si>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</si>
  <si>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</si>
  <si>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</si>
  <si>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</si>
  <si>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</si>
  <si>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</si>
  <si>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</si>
  <si>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</si>
  <si>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</si>
  <si>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</si>
  <si>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</si>
  <si>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</si>
  <si>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</si>
  <si>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</si>
  <si>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</si>
  <si>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</si>
  <si>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</si>
  <si>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</si>
  <si>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</si>
  <si>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</si>
  <si>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</si>
  <si>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</si>
  <si>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</si>
  <si>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</si>
  <si>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</si>
  <si>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</si>
  <si>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</si>
  <si>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</si>
  <si>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</si>
  <si>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</si>
  <si>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</si>
  <si>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</si>
  <si>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</si>
  <si>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</si>
  <si>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</si>
  <si>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</si>
  <si>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</si>
  <si>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</si>
  <si>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</si>
  <si>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</si>
  <si>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</si>
  <si>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</si>
  <si>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</si>
  <si>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</si>
  <si>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</si>
  <si>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</si>
  <si>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</si>
  <si>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</si>
  <si>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</si>
  <si>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</si>
  <si>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</si>
  <si>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</si>
  <si>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</si>
  <si>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</si>
  <si>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</si>
  <si>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</si>
  <si>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</si>
  <si>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</si>
  <si>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</si>
  <si>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</si>
  <si>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</si>
  <si>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</si>
  <si>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</si>
  <si>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</si>
  <si>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</si>
  <si>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</si>
  <si>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</si>
  <si>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</si>
  <si>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</si>
  <si>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</si>
  <si>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</si>
  <si>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</si>
  <si>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</si>
  <si>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</si>
  <si>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</si>
  <si>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</si>
  <si>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</si>
  <si>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</si>
  <si>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</si>
  <si>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</si>
  <si>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</si>
  <si>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</si>
  <si>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</si>
  <si>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</si>
  <si>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</si>
  <si>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</si>
  <si>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</si>
  <si>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</si>
  <si>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</si>
  <si>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</si>
  <si>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</si>
  <si>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</si>
  <si>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</si>
  <si>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</si>
  <si>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</si>
  <si>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</si>
  <si>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</si>
  <si>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</si>
  <si>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</si>
  <si>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</si>
  <si>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</si>
  <si>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</si>
  <si>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</si>
  <si>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</si>
  <si>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</si>
  <si>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</si>
  <si>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</si>
  <si>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</si>
  <si>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</si>
  <si>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</si>
  <si>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</si>
  <si>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</si>
  <si>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</si>
  <si>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</si>
  <si>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</si>
  <si>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</si>
  <si>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</si>
  <si>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</si>
  <si>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</si>
  <si>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</si>
  <si>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</si>
  <si>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</si>
  <si>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</si>
  <si>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</si>
  <si>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</si>
  <si>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</si>
  <si>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</si>
  <si>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</si>
  <si>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</si>
  <si>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</si>
  <si>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</si>
  <si>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</si>
  <si>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</si>
  <si>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</si>
  <si>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</si>
  <si>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</si>
  <si>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</si>
  <si>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</si>
  <si>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</si>
  <si>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</si>
  <si>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</si>
  <si>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</si>
  <si>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</si>
  <si>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</si>
  <si>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</si>
  <si>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</si>
  <si>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</si>
  <si>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</si>
  <si>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</si>
  <si>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</si>
  <si>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</si>
  <si>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</si>
  <si>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</si>
  <si>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</si>
  <si>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</si>
  <si>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</si>
  <si>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</si>
  <si>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</si>
  <si>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</si>
  <si>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</si>
  <si>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</si>
  <si>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</si>
  <si>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</si>
  <si>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</si>
  <si>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</si>
  <si>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</si>
  <si>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</si>
  <si>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</si>
  <si>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</si>
  <si>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</si>
  <si>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</si>
  <si>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</si>
  <si>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</si>
  <si>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</si>
  <si>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</si>
  <si>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</si>
  <si>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</si>
  <si>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</si>
  <si>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</si>
  <si>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</si>
  <si>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</si>
  <si>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</si>
  <si>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</si>
  <si>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</si>
  <si>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</si>
  <si>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</si>
  <si>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</si>
  <si>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</si>
  <si>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</si>
  <si>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</si>
  <si>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</si>
  <si>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</si>
  <si>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</si>
  <si>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</si>
  <si>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</si>
  <si>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</si>
  <si>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</si>
  <si>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</si>
  <si>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</si>
  <si>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</si>
  <si>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</si>
  <si>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</si>
  <si>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</si>
  <si>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</si>
  <si>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</si>
  <si>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</si>
  <si>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</si>
  <si>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</si>
  <si>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</si>
  <si>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</si>
  <si>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</si>
  <si>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</si>
  <si>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</si>
  <si>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</si>
  <si>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</si>
  <si>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</si>
  <si>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</si>
  <si>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</si>
  <si>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</si>
  <si>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</si>
  <si>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</si>
  <si>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</si>
  <si>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</si>
  <si>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</si>
  <si>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</si>
  <si>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</si>
  <si>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</si>
  <si>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</si>
  <si>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</si>
  <si>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</si>
  <si>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</si>
  <si>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</si>
  <si>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</si>
  <si>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</si>
  <si>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</si>
  <si>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</si>
  <si>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</si>
  <si>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</si>
  <si>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</si>
  <si>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</si>
  <si>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</si>
  <si>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</si>
  <si>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</si>
  <si>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</si>
  <si>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</si>
  <si>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</si>
  <si>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</si>
  <si>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</si>
  <si>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</si>
  <si>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</si>
  <si>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</si>
  <si>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</si>
  <si>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</si>
  <si>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</si>
  <si>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</si>
  <si>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</si>
  <si>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</si>
  <si>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</si>
  <si>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</si>
  <si>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</si>
  <si>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</si>
  <si>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</si>
  <si>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</si>
  <si>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</si>
  <si>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</si>
  <si>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</si>
  <si>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</si>
  <si>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</si>
  <si>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</si>
  <si>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</si>
  <si>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</si>
  <si>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</si>
  <si>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</si>
  <si>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</si>
  <si>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</si>
  <si>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</si>
  <si>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</si>
  <si>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</si>
  <si>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</si>
  <si>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</si>
  <si>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</si>
  <si>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</si>
  <si>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</si>
  <si>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</si>
  <si>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</si>
  <si>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</si>
  <si>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</si>
  <si>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</si>
  <si>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</si>
  <si>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</si>
  <si>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</si>
  <si>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</si>
  <si>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</si>
  <si>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</si>
  <si>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</si>
  <si>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</si>
  <si>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</si>
  <si>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</si>
  <si>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</si>
  <si>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</si>
  <si>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</si>
  <si>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</si>
  <si>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</si>
  <si>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</si>
  <si>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</si>
  <si>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</si>
  <si>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</si>
  <si>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</si>
  <si>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</si>
  <si>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</si>
  <si>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</si>
  <si>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</si>
  <si>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</si>
  <si>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</si>
  <si>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</si>
  <si>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</si>
  <si>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</si>
  <si>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</si>
  <si>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</si>
  <si>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</si>
  <si>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</si>
  <si>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</si>
  <si>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</si>
  <si>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</si>
  <si>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</si>
  <si>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</si>
  <si>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</si>
  <si>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</si>
  <si>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</si>
  <si>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</si>
  <si>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</si>
  <si>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</si>
  <si>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</si>
  <si>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</si>
  <si>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</si>
  <si>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</si>
  <si>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</si>
  <si>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</si>
  <si>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</si>
  <si>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</si>
  <si>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</si>
  <si>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</si>
  <si>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</si>
  <si>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</si>
  <si>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</si>
  <si>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</si>
  <si>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</si>
  <si>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</si>
  <si>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</si>
  <si>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</si>
  <si>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</si>
  <si>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</si>
  <si>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</si>
  <si>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</si>
  <si>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</si>
  <si>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</si>
  <si>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</si>
  <si>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</si>
  <si>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</si>
  <si>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</si>
  <si>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</si>
  <si>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</si>
  <si>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</si>
  <si>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</si>
  <si>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</si>
  <si>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</si>
  <si>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</si>
  <si>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</si>
  <si>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</si>
  <si>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</si>
  <si>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</si>
  <si>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</si>
  <si>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</si>
  <si>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</si>
  <si>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</si>
  <si>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</si>
  <si>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</si>
  <si>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</si>
  <si>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</si>
  <si>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</si>
  <si>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</si>
  <si>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</si>
  <si>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</si>
  <si>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</si>
  <si>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</si>
  <si>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</si>
  <si>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</si>
  <si>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</si>
  <si>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</si>
  <si>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</si>
  <si>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</si>
  <si>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</si>
  <si>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</si>
  <si>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</si>
  <si>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</si>
  <si>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</si>
  <si>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</si>
  <si>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</si>
  <si>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</si>
  <si>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</si>
  <si>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</si>
  <si>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</si>
  <si>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</si>
  <si>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</si>
  <si>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</si>
  <si>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</si>
  <si>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</si>
  <si>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</si>
  <si>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</si>
  <si>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</si>
  <si>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</si>
  <si>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</si>
  <si>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</si>
  <si>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</si>
  <si>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</si>
  <si>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</si>
  <si>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</si>
  <si>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</si>
  <si>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</si>
  <si>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</si>
  <si>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</si>
  <si>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</si>
  <si>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</si>
  <si>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</si>
  <si>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</si>
  <si>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</si>
  <si>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</si>
  <si>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</si>
  <si>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</si>
  <si>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</si>
  <si>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</si>
  <si>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</si>
  <si>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</si>
  <si>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</si>
  <si>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</si>
  <si>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</si>
  <si>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</si>
  <si>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</si>
  <si>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</si>
  <si>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</si>
  <si>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</si>
  <si>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</si>
  <si>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</si>
  <si>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</si>
  <si>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</si>
  <si>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</si>
  <si>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</si>
  <si>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</si>
  <si>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</si>
  <si>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</si>
  <si>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</si>
  <si>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</si>
  <si>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</si>
  <si>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</si>
  <si>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</si>
  <si>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</si>
  <si>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</si>
  <si>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</si>
  <si>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</si>
  <si>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</si>
  <si>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</si>
  <si>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</si>
  <si>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</si>
  <si>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</si>
  <si>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</si>
  <si>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</si>
  <si>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</si>
  <si>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</si>
  <si>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</si>
  <si>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</si>
  <si>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</si>
  <si>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</si>
  <si>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</si>
  <si>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</si>
  <si>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</si>
  <si>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</si>
  <si>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</si>
  <si>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</si>
  <si>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</si>
  <si>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</si>
  <si>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</si>
  <si>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</si>
  <si>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</si>
  <si>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</si>
  <si>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</si>
  <si>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</si>
  <si>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</si>
  <si>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</si>
  <si>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</si>
  <si>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</si>
  <si>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</si>
  <si>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</si>
  <si>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</si>
  <si>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</si>
  <si>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</si>
  <si>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</si>
  <si>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</si>
  <si>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</si>
  <si>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</si>
  <si>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</si>
  <si>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</si>
  <si>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</si>
  <si>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</si>
  <si>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</si>
  <si>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</si>
  <si>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</si>
  <si>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</si>
  <si>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</si>
  <si>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</si>
  <si>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</si>
  <si>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</si>
  <si>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</si>
  <si>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</si>
  <si>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</si>
  <si>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</si>
  <si>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</si>
  <si>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</si>
  <si>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</si>
  <si>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</si>
  <si>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</si>
  <si>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</si>
  <si>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</si>
  <si>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</si>
  <si>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</si>
  <si>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</si>
  <si>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</si>
  <si>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</si>
  <si>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</si>
  <si>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</si>
  <si>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</si>
  <si>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</si>
  <si>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</si>
  <si>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</si>
  <si>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</si>
  <si>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</si>
  <si>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</si>
  <si>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</si>
  <si>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</si>
  <si>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</si>
  <si>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</si>
  <si>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</si>
  <si>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</si>
  <si>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</si>
  <si>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</si>
  <si>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</si>
  <si>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</si>
  <si>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</si>
  <si>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</si>
  <si>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</si>
  <si>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</si>
  <si>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</si>
  <si>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</si>
  <si>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</si>
  <si>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</si>
  <si>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</si>
  <si>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</si>
  <si>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</si>
  <si>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</si>
  <si>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</si>
  <si>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</si>
  <si>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</si>
  <si>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</si>
  <si>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</si>
  <si>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</si>
  <si>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</si>
  <si>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</si>
  <si>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</si>
  <si>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</si>
  <si>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</si>
  <si>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</si>
  <si>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</si>
  <si>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</si>
  <si>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</si>
  <si>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</si>
  <si>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</si>
  <si>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</si>
  <si>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</si>
  <si>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</si>
  <si>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</si>
  <si>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</si>
  <si>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</si>
  <si>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</si>
  <si>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</si>
  <si>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</si>
  <si>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</si>
  <si>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</si>
  <si>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</si>
  <si>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</si>
  <si>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</si>
  <si>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</si>
  <si>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</si>
  <si>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</si>
  <si>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</si>
  <si>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</si>
  <si>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</si>
  <si>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</si>
  <si>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</si>
  <si>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</si>
  <si>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</si>
  <si>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</si>
  <si>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</si>
  <si>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</si>
  <si>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</si>
  <si>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</si>
  <si>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</si>
  <si>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</si>
  <si>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</si>
  <si>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</si>
  <si>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</si>
  <si>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</si>
  <si>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</si>
  <si>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</si>
  <si>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</si>
  <si>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</si>
  <si>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</si>
  <si>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</si>
  <si>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</si>
  <si>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</si>
  <si>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</si>
  <si>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</si>
  <si>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</si>
  <si>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</si>
  <si>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</si>
  <si>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</si>
  <si>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</si>
  <si>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</si>
  <si>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</si>
  <si>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</si>
  <si>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</si>
  <si>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</si>
  <si>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</si>
  <si>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</si>
  <si>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</si>
  <si>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</si>
  <si>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</si>
  <si>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</si>
  <si>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</si>
  <si>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</si>
  <si>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</si>
  <si>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</si>
  <si>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</si>
  <si>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</si>
  <si>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</si>
  <si>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</si>
  <si>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</si>
  <si>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</si>
  <si>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</si>
  <si>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</si>
  <si>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</si>
  <si>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</si>
  <si>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</si>
  <si>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</si>
  <si>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</si>
  <si>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</si>
  <si>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</si>
  <si>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</si>
  <si>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</si>
  <si>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</si>
  <si>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</si>
  <si>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</si>
  <si>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</si>
  <si>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</si>
  <si>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</si>
  <si>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</si>
  <si>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</si>
  <si>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</si>
  <si>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</si>
  <si>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</si>
  <si>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</si>
  <si>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</si>
  <si>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</si>
  <si>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</si>
  <si>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</si>
  <si>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</si>
  <si>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</si>
  <si>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</si>
  <si>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</si>
  <si>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</si>
  <si>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</si>
  <si>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</si>
  <si>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</si>
  <si>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</si>
  <si>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</si>
  <si>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</si>
  <si>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</si>
  <si>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</si>
  <si>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</si>
  <si>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</si>
  <si>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</si>
  <si>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</si>
  <si>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</si>
  <si>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</si>
  <si>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</si>
  <si>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</si>
  <si>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</si>
  <si>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</si>
  <si>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</si>
  <si>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</si>
  <si>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</si>
  <si>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</si>
  <si>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</si>
  <si>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</si>
  <si>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</si>
  <si>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</si>
  <si>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</si>
  <si>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</si>
  <si>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</si>
  <si>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</si>
  <si>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</si>
  <si>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</si>
  <si>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</si>
  <si>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</si>
  <si>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</si>
  <si>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</si>
  <si>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</si>
  <si>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</si>
  <si>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</si>
  <si>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</si>
  <si>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</si>
  <si>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</si>
  <si>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</si>
  <si>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</si>
  <si>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</si>
  <si>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</si>
  <si>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</si>
  <si>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</si>
  <si>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</si>
  <si>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</si>
  <si>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</si>
  <si>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</si>
  <si>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</si>
  <si>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</si>
  <si>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</si>
  <si>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</si>
  <si>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</si>
  <si>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</si>
  <si>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</si>
  <si>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</si>
  <si>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</si>
  <si>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</si>
  <si>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</si>
  <si>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</si>
  <si>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</si>
  <si>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</si>
  <si>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</si>
  <si>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</si>
  <si>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</si>
  <si>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</si>
  <si>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</si>
  <si>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</si>
  <si>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</si>
  <si>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</si>
  <si>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</si>
  <si>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</si>
  <si>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</si>
  <si>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</si>
  <si>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</si>
  <si>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</si>
  <si>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</si>
  <si>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</si>
  <si>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</si>
  <si>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</si>
  <si>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</si>
  <si>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</si>
  <si>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</si>
  <si>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</si>
  <si>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</si>
  <si>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</si>
  <si>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</si>
  <si>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</si>
  <si>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</si>
  <si>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</si>
  <si>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</si>
  <si>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</si>
  <si>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</si>
  <si>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</si>
  <si>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</si>
  <si>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</si>
  <si>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</si>
  <si>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</si>
  <si>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</si>
  <si>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</si>
  <si>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</si>
  <si>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</si>
  <si>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</si>
  <si>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</si>
  <si>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</si>
  <si>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</si>
  <si>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</si>
  <si>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</si>
  <si>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</si>
  <si>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</si>
  <si>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</si>
  <si>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</si>
  <si>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</si>
  <si>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</si>
  <si>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</si>
  <si>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</si>
  <si>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</si>
  <si>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</si>
  <si>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</si>
  <si>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</si>
  <si>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</si>
  <si>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</si>
  <si>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</si>
  <si>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</si>
  <si>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</si>
  <si>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</si>
  <si>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</si>
  <si>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</si>
  <si>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</si>
  <si>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</si>
  <si>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</si>
  <si>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</si>
  <si>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</si>
  <si>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</si>
  <si>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</si>
  <si>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</si>
  <si>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</si>
  <si>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</si>
  <si>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</si>
  <si>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</si>
  <si>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</si>
  <si>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</si>
  <si>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</si>
  <si>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</si>
  <si>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</si>
  <si>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</si>
  <si>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</si>
  <si>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</si>
  <si>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</si>
  <si>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</si>
  <si>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</si>
  <si>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</si>
  <si>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</si>
  <si>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</si>
  <si>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</si>
  <si>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</si>
  <si>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</si>
  <si>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</si>
  <si>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</si>
  <si>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</si>
  <si>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</si>
  <si>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</si>
  <si>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</si>
  <si>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</si>
  <si>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</si>
  <si>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</si>
  <si>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</si>
  <si>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</si>
  <si>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</si>
  <si>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</si>
  <si>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</si>
  <si>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</si>
  <si>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</si>
  <si>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</si>
  <si>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</si>
  <si>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</si>
  <si>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</si>
  <si>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</si>
  <si>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</si>
  <si>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</si>
  <si>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</si>
  <si>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</si>
  <si>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</si>
  <si>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</si>
  <si>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</si>
  <si>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</si>
  <si>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</si>
  <si>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</si>
  <si>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</si>
  <si>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</si>
  <si>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</si>
  <si>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</si>
  <si>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</si>
  <si>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</si>
  <si>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</si>
  <si>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</si>
  <si>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</si>
  <si>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</si>
  <si>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</si>
  <si>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</si>
  <si>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</si>
  <si>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</si>
  <si>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</si>
  <si>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</si>
  <si>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</si>
  <si>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</si>
  <si>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</si>
  <si>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</si>
  <si>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</si>
  <si>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</si>
  <si>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</si>
  <si>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</si>
  <si>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</si>
  <si>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</si>
  <si>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</si>
  <si>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</si>
  <si>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</si>
  <si>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</si>
  <si>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</si>
  <si>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</si>
  <si>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</si>
  <si>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</si>
  <si>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</si>
  <si>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</si>
  <si>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</si>
  <si>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</si>
  <si>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</si>
  <si>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</si>
  <si>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</si>
  <si>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</si>
  <si>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</si>
  <si>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</si>
  <si>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</si>
  <si>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</si>
  <si>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</si>
  <si>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</si>
  <si>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</si>
  <si>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</si>
  <si>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</si>
  <si>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</si>
  <si>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</si>
  <si>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</si>
  <si>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</si>
  <si>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</si>
  <si>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</si>
  <si>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</si>
  <si>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</si>
  <si>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</si>
  <si>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</si>
  <si>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</si>
  <si>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</si>
  <si>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</si>
  <si>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</si>
  <si>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</si>
  <si>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</si>
  <si>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</si>
  <si>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</si>
  <si>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</si>
  <si>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</si>
  <si>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</si>
  <si>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</si>
  <si>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</si>
  <si>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</si>
  <si>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</si>
  <si>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</si>
  <si>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</si>
  <si>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</si>
  <si>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</si>
  <si>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</si>
  <si>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</si>
  <si>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</si>
  <si>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</si>
  <si>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</si>
  <si>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</si>
  <si>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</si>
  <si>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</si>
  <si>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</si>
  <si>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</si>
  <si>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</si>
  <si>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</si>
  <si>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</si>
  <si>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</si>
  <si>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</si>
  <si>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</si>
  <si>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</si>
  <si>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</si>
  <si>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</si>
  <si>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</si>
  <si>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</si>
  <si>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</si>
  <si>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</si>
  <si>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</si>
  <si>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</si>
  <si>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</si>
  <si>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</si>
  <si>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</si>
  <si>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</si>
  <si>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</si>
  <si>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</si>
  <si>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</si>
  <si>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</si>
  <si>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</si>
  <si>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</si>
  <si>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</si>
  <si>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</si>
  <si>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</si>
  <si>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</si>
  <si>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</si>
  <si>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</si>
  <si>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</si>
  <si>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</si>
  <si>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</si>
  <si>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</si>
  <si>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</si>
  <si>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</si>
  <si>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</si>
  <si>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</si>
  <si>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</si>
  <si>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</si>
  <si>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</si>
  <si>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</si>
  <si>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</si>
  <si>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</si>
  <si>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</si>
  <si>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</si>
  <si>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</si>
  <si>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</si>
  <si>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</si>
  <si>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</si>
  <si>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</si>
  <si>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</si>
  <si>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</si>
  <si>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</si>
  <si>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</si>
  <si>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</si>
  <si>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</si>
  <si>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</si>
  <si>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</si>
  <si>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</si>
  <si>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</si>
  <si>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</si>
  <si>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</si>
  <si>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</si>
  <si>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</si>
  <si>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</si>
  <si>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</si>
  <si>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</si>
  <si>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</si>
  <si>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</si>
  <si>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</si>
  <si>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</si>
  <si>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</si>
  <si>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</si>
  <si>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</si>
  <si>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</si>
  <si>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</si>
  <si>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</si>
  <si>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</si>
  <si>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</si>
  <si>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</si>
  <si>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</si>
  <si>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</si>
  <si>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</si>
  <si>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</si>
  <si>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</si>
  <si>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</si>
  <si>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</si>
  <si>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</si>
  <si>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</si>
  <si>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</si>
  <si>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</si>
  <si>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</si>
  <si>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</si>
  <si>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</si>
  <si>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</si>
  <si>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</si>
  <si>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</si>
  <si>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</si>
  <si>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</si>
  <si>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</si>
  <si>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</si>
  <si>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</si>
  <si>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</si>
  <si>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</si>
  <si>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</si>
  <si>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</si>
  <si>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</si>
  <si>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</si>
  <si>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</si>
  <si>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</si>
  <si>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</si>
  <si>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</si>
  <si>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</si>
  <si>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</si>
  <si>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</si>
  <si>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</si>
  <si>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</si>
  <si>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</si>
  <si>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</si>
  <si>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</si>
  <si>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</si>
  <si>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</si>
  <si>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</si>
  <si>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</si>
  <si>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</si>
  <si>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</si>
  <si>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</si>
  <si>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</si>
  <si>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</si>
  <si>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</si>
  <si>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</si>
  <si>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</si>
  <si>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</si>
  <si>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</si>
  <si>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</si>
  <si>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</si>
  <si>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</si>
  <si>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</si>
  <si>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</si>
  <si>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</si>
  <si>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</si>
  <si>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</si>
  <si>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</si>
  <si>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</si>
  <si>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</si>
  <si>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</si>
  <si>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</si>
  <si>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</si>
  <si>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</si>
  <si>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</si>
  <si>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</si>
  <si>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</si>
  <si>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</si>
  <si>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</si>
  <si>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</si>
  <si>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</si>
  <si>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</si>
  <si>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</si>
  <si>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</si>
  <si>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</si>
  <si>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</si>
  <si>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</si>
  <si>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</si>
  <si>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</si>
  <si>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</si>
  <si>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</si>
  <si>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</si>
  <si>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</si>
  <si>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</si>
  <si>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</si>
  <si>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</si>
  <si>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</si>
  <si>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</si>
  <si>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</si>
  <si>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</si>
  <si>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</si>
  <si>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</si>
  <si>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</si>
  <si>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</si>
  <si>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</si>
  <si>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</si>
  <si>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</si>
  <si>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</si>
  <si>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</si>
  <si>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</si>
  <si>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</si>
  <si>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</si>
  <si>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</si>
  <si>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</si>
  <si>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</si>
  <si>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</si>
  <si>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</si>
  <si>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</si>
  <si>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</si>
  <si>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</si>
  <si>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</si>
  <si>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</si>
  <si>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</si>
  <si>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</si>
  <si>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</si>
  <si>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</si>
  <si>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</si>
  <si>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</si>
  <si>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</si>
  <si>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</si>
  <si>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</si>
  <si>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</si>
  <si>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</si>
  <si>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</si>
  <si>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</si>
  <si>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</si>
  <si>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</si>
  <si>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</si>
  <si>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</si>
  <si>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</si>
  <si>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</si>
  <si>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</si>
  <si>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</si>
  <si>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</si>
  <si>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</si>
  <si>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</si>
  <si>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</si>
  <si>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</si>
  <si>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</si>
  <si>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</si>
  <si>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</si>
  <si>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</si>
  <si>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</si>
  <si>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</si>
  <si>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</si>
  <si>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</si>
  <si>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</si>
  <si>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</si>
  <si>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</si>
  <si>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</si>
  <si>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</si>
  <si>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</si>
  <si>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</si>
  <si>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</si>
  <si>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</si>
  <si>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</si>
  <si>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</si>
  <si>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</si>
  <si>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</si>
  <si>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</si>
  <si>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</si>
  <si>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</si>
  <si>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</si>
  <si>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</si>
  <si>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</si>
  <si>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</si>
  <si>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</si>
  <si>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</si>
  <si>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</si>
  <si>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</si>
  <si>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</si>
  <si>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</si>
  <si>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</si>
  <si>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</si>
  <si>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</si>
  <si>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</si>
  <si>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</si>
  <si>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</si>
  <si>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</si>
  <si>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</si>
  <si>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</si>
  <si>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</si>
  <si>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</si>
  <si>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</si>
  <si>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</si>
  <si>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</si>
  <si>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</si>
  <si>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</si>
  <si>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</si>
  <si>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</si>
  <si>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</si>
  <si>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</si>
  <si>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</si>
  <si>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</si>
  <si>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</si>
  <si>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</si>
  <si>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</si>
  <si>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</si>
  <si>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</si>
  <si>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</si>
  <si>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</si>
  <si>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</si>
  <si>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</si>
  <si>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</si>
  <si>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</si>
  <si>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</si>
  <si>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</si>
  <si>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</si>
  <si>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</si>
  <si>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</si>
  <si>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</si>
  <si>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</si>
  <si>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</si>
  <si>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</si>
  <si>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</si>
  <si>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</si>
  <si>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</si>
  <si>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</si>
  <si>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</si>
  <si>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</si>
  <si>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</si>
  <si>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</si>
  <si>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</si>
  <si>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</si>
  <si>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</si>
  <si>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</si>
  <si>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</si>
  <si>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</si>
  <si>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</si>
  <si>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</si>
  <si>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</si>
  <si>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</si>
  <si>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</si>
  <si>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</si>
  <si>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</si>
  <si>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</si>
  <si>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</si>
  <si>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</si>
  <si>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</si>
  <si>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</si>
  <si>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</si>
  <si>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</si>
  <si>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</si>
  <si>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</si>
  <si>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</si>
  <si>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</si>
  <si>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</si>
  <si>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</si>
  <si>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</si>
  <si>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</si>
  <si>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</si>
  <si>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</si>
  <si>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</si>
  <si>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</si>
  <si>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</si>
  <si>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</si>
  <si>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</si>
  <si>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</si>
  <si>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</si>
  <si>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</si>
  <si>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</si>
  <si>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</si>
  <si>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</si>
  <si>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</si>
  <si>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</si>
  <si>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</si>
  <si>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</si>
  <si>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</si>
  <si>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</si>
  <si>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</si>
  <si>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</si>
  <si>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</si>
  <si>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</si>
  <si>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</si>
  <si>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</si>
  <si>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</si>
  <si>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</si>
  <si>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</si>
  <si>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</si>
  <si>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</si>
  <si>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</si>
  <si>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</si>
  <si>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</si>
  <si>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</si>
  <si>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</si>
  <si>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</si>
  <si>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</si>
  <si>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</si>
  <si>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</si>
  <si>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</si>
  <si>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</si>
  <si>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</si>
  <si>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</si>
  <si>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</si>
  <si>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</si>
  <si>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</si>
  <si>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</si>
  <si>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</si>
  <si>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</si>
  <si>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</si>
  <si>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</si>
  <si>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</si>
  <si>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</si>
  <si>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</si>
  <si>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</si>
  <si>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</si>
  <si>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</si>
  <si>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</si>
  <si>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</si>
  <si>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</si>
  <si>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</si>
  <si>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</si>
  <si>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</si>
  <si>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</si>
  <si>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</si>
  <si>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</si>
  <si>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</si>
  <si>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</si>
  <si>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</si>
  <si>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</si>
  <si>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</si>
  <si>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</si>
  <si>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</si>
  <si>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</si>
  <si>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</si>
  <si>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</si>
  <si>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</si>
  <si>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</si>
  <si>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</si>
  <si>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</si>
  <si>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</si>
  <si>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</si>
  <si>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</si>
  <si>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</si>
  <si>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</si>
  <si>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</si>
  <si>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</si>
  <si>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</si>
  <si>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</si>
  <si>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</si>
  <si>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</si>
  <si>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</si>
  <si>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</si>
  <si>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</si>
  <si>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</si>
  <si>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</si>
  <si>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</si>
  <si>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</si>
  <si>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</si>
  <si>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</si>
  <si>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</si>
  <si>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</si>
  <si>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</si>
  <si>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</si>
  <si>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</si>
  <si>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</si>
  <si>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</si>
  <si>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</si>
  <si>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</si>
  <si>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</si>
  <si>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</si>
  <si>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</si>
  <si>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</si>
  <si>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</si>
  <si>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</si>
  <si>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</si>
  <si>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</si>
  <si>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</si>
  <si>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</si>
  <si>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</si>
  <si>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</si>
  <si>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</si>
  <si>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</si>
  <si>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</si>
  <si>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</si>
  <si>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</si>
  <si>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</si>
  <si>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</si>
  <si>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</si>
  <si>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</si>
  <si>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</si>
  <si>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</si>
  <si>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</si>
  <si>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</si>
  <si>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</si>
  <si>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</si>
  <si>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</si>
  <si>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</si>
  <si>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</si>
  <si>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</si>
  <si>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</si>
  <si>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</si>
  <si>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</si>
  <si>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</si>
  <si>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</si>
  <si>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</si>
  <si>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</si>
  <si>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</si>
  <si>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</si>
  <si>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</si>
  <si>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</si>
  <si>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</si>
  <si>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</si>
  <si>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</si>
  <si>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</si>
  <si>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</si>
  <si>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</si>
  <si>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</si>
  <si>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</si>
  <si>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</si>
  <si>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</si>
  <si>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</si>
  <si>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</si>
  <si>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</si>
  <si>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</si>
  <si>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</si>
  <si>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</si>
  <si>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</si>
  <si>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</si>
  <si>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</si>
  <si>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</si>
  <si>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</si>
  <si>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</si>
  <si>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</si>
  <si>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</si>
  <si>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</si>
  <si>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</si>
  <si>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</si>
  <si>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</si>
  <si>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</si>
  <si>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</si>
  <si>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</si>
  <si>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</si>
  <si>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</si>
  <si>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</si>
  <si>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</si>
  <si>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</si>
  <si>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</si>
  <si>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</si>
  <si>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</si>
  <si>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</si>
  <si>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</si>
  <si>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</si>
  <si>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</si>
  <si>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</si>
  <si>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</si>
  <si>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</si>
  <si>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</si>
  <si>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</si>
  <si>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</si>
  <si>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</si>
  <si>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</si>
  <si>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</si>
  <si>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</si>
  <si>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</si>
  <si>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</si>
  <si>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</si>
  <si>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</si>
  <si>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</si>
  <si>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</si>
  <si>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</si>
  <si>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</si>
  <si>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</si>
  <si>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</si>
  <si>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</si>
  <si>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</si>
  <si>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</si>
  <si>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</si>
  <si>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</si>
  <si>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</si>
  <si>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</si>
  <si>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</si>
  <si>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</si>
  <si>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</si>
  <si>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</si>
  <si>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</si>
  <si>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</si>
  <si>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</si>
  <si>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</si>
  <si>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</si>
  <si>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</si>
  <si>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</si>
  <si>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</si>
  <si>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</si>
  <si>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</si>
  <si>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</si>
  <si>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</si>
  <si>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</si>
  <si>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</si>
  <si>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</si>
  <si>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</si>
  <si>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</si>
  <si>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</si>
  <si>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</si>
  <si>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</si>
  <si>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</si>
  <si>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</si>
  <si>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</si>
  <si>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</si>
  <si>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</si>
  <si>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</si>
  <si>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</si>
  <si>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</si>
  <si>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</si>
  <si>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</si>
  <si>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</si>
  <si>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</si>
  <si>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</si>
  <si>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</si>
  <si>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</si>
  <si>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</si>
  <si>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</si>
  <si>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</si>
  <si>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</si>
  <si>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</si>
  <si>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</si>
  <si>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</si>
  <si>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</si>
  <si>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</si>
  <si>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</si>
  <si>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</si>
  <si>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</si>
  <si>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</si>
  <si>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</si>
  <si>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</si>
  <si>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</si>
  <si>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</si>
  <si>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</si>
  <si>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</si>
  <si>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</si>
  <si>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</si>
  <si>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</si>
  <si>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</si>
  <si>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Aug</t>
  </si>
  <si>
    <t>Sep</t>
  </si>
  <si>
    <t>Nov</t>
  </si>
  <si>
    <t>Jan</t>
  </si>
  <si>
    <t>May</t>
  </si>
  <si>
    <t>Jun</t>
  </si>
  <si>
    <t>Jul</t>
  </si>
  <si>
    <t>Oct</t>
  </si>
  <si>
    <t>Dec</t>
  </si>
  <si>
    <t>Feb</t>
  </si>
  <si>
    <t>Mar</t>
  </si>
  <si>
    <t>Apr</t>
  </si>
  <si>
    <t>Name</t>
  </si>
  <si>
    <t>Goal</t>
  </si>
  <si>
    <t>Pledged</t>
  </si>
  <si>
    <t>Avg Donation</t>
  </si>
  <si>
    <t>Backers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</si>
  <si>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</si>
  <si>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</si>
  <si>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</si>
  <si>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</si>
  <si>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</si>
  <si>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</si>
  <si>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</si>
  <si>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</si>
  <si>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</si>
  <si>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</si>
  <si>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</si>
  <si>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</si>
  <si>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</si>
  <si>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</si>
  <si>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39999</t>
  </si>
  <si>
    <t>40000 to 44999</t>
  </si>
  <si>
    <t>45000 to 49999</t>
  </si>
  <si>
    <t>Greater than 50000</t>
  </si>
  <si>
    <t>Month</t>
  </si>
  <si>
    <t>Successful/Failed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</si>
</sst>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44" fontId="0" fillId="0" borderId="0" xfId="0" applyNumberFormat="1" applyAlignment="1">
      <alignment wrapText="1"/>
    </xf>
    <xf numFmtId="1" fontId="0" fillId="0" borderId="0" xfId="0" applyNumberFormat="1"/>
    <xf numFmtId="1" fontId="0" fillId="0" borderId="0" xfId="0" applyNumberFormat="1" applyAlignment="1">
      <alignment wrapText="1"/>
    </xf>
    <xf numFmtId="0" fontId="1" fillId="0" borderId="0" xfId="0" applyFont="1"/>
    <xf numFmtId="10" fontId="1" fillId="0" borderId="0" xfId="0" applyNumberFormat="1" applyFont="1"/>
    <xf numFmtId="10" fontId="0" fillId="0" borderId="0" xfId="0" applyNumberFormat="1"/>
    <xf numFmtId="14" fontId="1" fillId="0" borderId="0" xfId="0" applyNumberFormat="1" applyFont="1" applyAlignment="1">
      <alignment horizontal="left"/>
    </xf>
  </cellXfs>
  <cellStyles count="1">
    <cellStyle name="Normal" xfId="0" builtinId="0"/>
  </cellStyles>
  <dxfs count="4"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Goals'!$B$2:$B$11</c:f>
              <c:strCache>
                <c:ptCount val="10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Greater than 50000</c:v>
                </c:pt>
              </c:strCache>
            </c:strRef>
          </c:cat>
          <c:val>
            <c:numRef>
              <c:f>'Outcomes Based on Goals'!$G$2:$G$11</c:f>
              <c:numCache>
                <c:formatCode>0.00%</c:formatCode>
                <c:ptCount val="10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0.41240875912408759</c:v>
                </c:pt>
                <c:pt idx="7">
                  <c:v>0.48837209302325579</c:v>
                </c:pt>
                <c:pt idx="8">
                  <c:v>0.2857142857142857</c:v>
                </c:pt>
                <c:pt idx="9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962-40E2-AE94-EF3DD55E51CE}"/>
            </c:ext>
          </c:extLst>
        </c:ser>
        <c:ser>
          <c:idx val="5"/>
          <c:order val="5"/>
          <c:tx>
            <c:strRef>
              <c:f>'Outcomes Based on Goals'!$H$1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Goals'!$B$2:$B$11</c:f>
              <c:strCache>
                <c:ptCount val="10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Greater than 50000</c:v>
                </c:pt>
              </c:strCache>
            </c:strRef>
          </c:cat>
          <c:val>
            <c:numRef>
              <c:f>'Outcomes Based on Goals'!$H$2:$H$11</c:f>
              <c:numCache>
                <c:formatCode>0.00%</c:formatCode>
                <c:ptCount val="10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0.4489051094890511</c:v>
                </c:pt>
                <c:pt idx="7">
                  <c:v>0.37209302325581395</c:v>
                </c:pt>
                <c:pt idx="8">
                  <c:v>0.52380952380952384</c:v>
                </c:pt>
                <c:pt idx="9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962-40E2-AE94-EF3DD55E51CE}"/>
            </c:ext>
          </c:extLst>
        </c:ser>
        <c:ser>
          <c:idx val="6"/>
          <c:order val="6"/>
          <c:tx>
            <c:strRef>
              <c:f>'Outcomes Based on Goals'!$I$1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Goals'!$B$2:$B$11</c:f>
              <c:strCache>
                <c:ptCount val="10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Greater than 50000</c:v>
                </c:pt>
              </c:strCache>
            </c:strRef>
          </c:cat>
          <c:val>
            <c:numRef>
              <c:f>'Outcomes Based on Goals'!$I$2:$I$11</c:f>
              <c:numCache>
                <c:formatCode>0.00%</c:formatCode>
                <c:ptCount val="10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0.13868613138686131</c:v>
                </c:pt>
                <c:pt idx="7">
                  <c:v>0.13953488372093023</c:v>
                </c:pt>
                <c:pt idx="8">
                  <c:v>0.19047619047619047</c:v>
                </c:pt>
                <c:pt idx="9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962-40E2-AE94-EF3DD55E5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5846128"/>
        <c:axId val="99584654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Goals'!$B$2:$B$11</c15:sqref>
                        </c15:formulaRef>
                      </c:ext>
                    </c:extLst>
                    <c:strCache>
                      <c:ptCount val="10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39999</c:v>
                      </c:pt>
                      <c:pt idx="7">
                        <c:v>40000 to 44999</c:v>
                      </c:pt>
                      <c:pt idx="8">
                        <c:v>45000 to 49999</c:v>
                      </c:pt>
                      <c:pt idx="9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Goals'!$C$2:$C$11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113</c:v>
                      </c:pt>
                      <c:pt idx="7">
                        <c:v>21</c:v>
                      </c:pt>
                      <c:pt idx="8">
                        <c:v>6</c:v>
                      </c:pt>
                      <c:pt idx="9">
                        <c:v>55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962-40E2-AE94-EF3DD55E51C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Goals'!$B$2:$B$11</c15:sqref>
                        </c15:formulaRef>
                      </c:ext>
                    </c:extLst>
                    <c:strCache>
                      <c:ptCount val="10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39999</c:v>
                      </c:pt>
                      <c:pt idx="7">
                        <c:v>40000 to 44999</c:v>
                      </c:pt>
                      <c:pt idx="8">
                        <c:v>45000 to 49999</c:v>
                      </c:pt>
                      <c:pt idx="9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123</c:v>
                      </c:pt>
                      <c:pt idx="7">
                        <c:v>16</c:v>
                      </c:pt>
                      <c:pt idx="8">
                        <c:v>11</c:v>
                      </c:pt>
                      <c:pt idx="9">
                        <c:v>198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962-40E2-AE94-EF3DD55E51C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Goals'!$B$2:$B$11</c15:sqref>
                        </c15:formulaRef>
                      </c:ext>
                    </c:extLst>
                    <c:strCache>
                      <c:ptCount val="10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39999</c:v>
                      </c:pt>
                      <c:pt idx="7">
                        <c:v>40000 to 44999</c:v>
                      </c:pt>
                      <c:pt idx="8">
                        <c:v>45000 to 49999</c:v>
                      </c:pt>
                      <c:pt idx="9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38</c:v>
                      </c:pt>
                      <c:pt idx="7">
                        <c:v>6</c:v>
                      </c:pt>
                      <c:pt idx="8">
                        <c:v>4</c:v>
                      </c:pt>
                      <c:pt idx="9">
                        <c:v>83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962-40E2-AE94-EF3DD55E51C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Goals'!$F$1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Goals'!$B$2:$B$11</c15:sqref>
                        </c15:formulaRef>
                      </c:ext>
                    </c:extLst>
                    <c:strCache>
                      <c:ptCount val="10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39999</c:v>
                      </c:pt>
                      <c:pt idx="7">
                        <c:v>40000 to 44999</c:v>
                      </c:pt>
                      <c:pt idx="8">
                        <c:v>45000 to 49999</c:v>
                      </c:pt>
                      <c:pt idx="9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Goals'!$F$2:$F$11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274</c:v>
                      </c:pt>
                      <c:pt idx="7">
                        <c:v>43</c:v>
                      </c:pt>
                      <c:pt idx="8">
                        <c:v>21</c:v>
                      </c:pt>
                      <c:pt idx="9">
                        <c:v>336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962-40E2-AE94-EF3DD55E51CE}"/>
                  </c:ext>
                </c:extLst>
              </c15:ser>
            </c15:filteredLineSeries>
          </c:ext>
        </c:extLst>
      </c:lineChart>
      <c:catAx>
        <c:axId val="995846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5846544"/>
        <c:crosses val="autoZero"/>
        <c:auto val="1"/>
        <c:lblAlgn val="ctr"/>
        <c:lblOffset val="100"/>
        <c:noMultiLvlLbl val="0"/>
      </c:catAx>
      <c:valAx>
        <c:axId val="995846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5846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Copy.xlsx]Theater Outcomes by Launch Date!PivotTable1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by Launch Month</a:t>
            </a:r>
          </a:p>
        </c:rich>
      </c:tx>
      <c:layout>
        <c:manualLayout>
          <c:xMode val="edge"/>
          <c:yMode val="edge"/>
          <c:x val="0.28572900262467193"/>
          <c:y val="0.1553659959171770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C3-4AA6-83CC-596A2C3EABA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C3-4AA6-83CC-596A2C3EABA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C3-4AA6-83CC-596A2C3EAB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6181344"/>
        <c:axId val="996181760"/>
      </c:lineChart>
      <c:catAx>
        <c:axId val="996181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6181760"/>
        <c:crosses val="autoZero"/>
        <c:auto val="1"/>
        <c:lblAlgn val="ctr"/>
        <c:lblOffset val="100"/>
        <c:noMultiLvlLbl val="0"/>
      </c:catAx>
      <c:valAx>
        <c:axId val="996181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6181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Ratio of Successful</a:t>
            </a:r>
            <a:r>
              <a:rPr lang="en-US" baseline="0"/>
              <a:t> to Failed by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Date'!$A$21:$A$32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Date'!$B$21:$B$32</c:f>
              <c:numCache>
                <c:formatCode>General</c:formatCode>
                <c:ptCount val="12"/>
                <c:pt idx="0">
                  <c:v>1.696969696969697</c:v>
                </c:pt>
                <c:pt idx="1">
                  <c:v>1.8205128205128205</c:v>
                </c:pt>
                <c:pt idx="2">
                  <c:v>1.696969696969697</c:v>
                </c:pt>
                <c:pt idx="3">
                  <c:v>1.7749999999999999</c:v>
                </c:pt>
                <c:pt idx="4">
                  <c:v>2.1346153846153846</c:v>
                </c:pt>
                <c:pt idx="5">
                  <c:v>2.0408163265306123</c:v>
                </c:pt>
                <c:pt idx="6">
                  <c:v>1.74</c:v>
                </c:pt>
                <c:pt idx="7">
                  <c:v>1.5319148936170213</c:v>
                </c:pt>
                <c:pt idx="8">
                  <c:v>1.7352941176470589</c:v>
                </c:pt>
                <c:pt idx="9">
                  <c:v>1.3</c:v>
                </c:pt>
                <c:pt idx="10">
                  <c:v>1.7419354838709677</c:v>
                </c:pt>
                <c:pt idx="11">
                  <c:v>1.0571428571428572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8B-448E-B15A-857C62E590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8275248"/>
        <c:axId val="888276912"/>
      </c:lineChart>
      <c:catAx>
        <c:axId val="888275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8276912"/>
        <c:crosses val="autoZero"/>
        <c:auto val="1"/>
        <c:lblAlgn val="ctr"/>
        <c:lblOffset val="100"/>
        <c:noMultiLvlLbl val="0"/>
      </c:catAx>
      <c:valAx>
        <c:axId val="88827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8275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Copy.xlsx]Outcomes Based on Launch Date!PivotTable5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A6-4FB1-AD57-0556EDE9720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A6-4FB1-AD57-0556EDE9720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A6-4FB1-AD57-0556EDE9720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0A6-4FB1-AD57-0556EDE972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4829744"/>
        <c:axId val="1264816432"/>
      </c:lineChart>
      <c:catAx>
        <c:axId val="1264829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16432"/>
        <c:crosses val="autoZero"/>
        <c:auto val="1"/>
        <c:lblAlgn val="ctr"/>
        <c:lblOffset val="100"/>
        <c:noMultiLvlLbl val="0"/>
      </c:catAx>
      <c:valAx>
        <c:axId val="1264816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29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Statistics'!$A$7:$A$10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Statistics'!$B$7:$B$10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85-4A18-9980-8A31372D2F26}"/>
            </c:ext>
          </c:extLst>
        </c:ser>
        <c:ser>
          <c:idx val="1"/>
          <c:order val="1"/>
          <c:tx>
            <c:strRef>
              <c:f>'Category Statistics'!$C$5:$C$6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Statistics'!$A$7:$A$10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Statistics'!$C$7:$C$10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85-4A18-9980-8A31372D2F26}"/>
            </c:ext>
          </c:extLst>
        </c:ser>
        <c:ser>
          <c:idx val="2"/>
          <c:order val="2"/>
          <c:tx>
            <c:strRef>
              <c:f>'Category Statistics'!$D$5:$D$6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Statistics'!$A$7:$A$10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Statistics'!$D$7:$D$10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85-4A18-9980-8A31372D2F26}"/>
            </c:ext>
          </c:extLst>
        </c:ser>
        <c:ser>
          <c:idx val="3"/>
          <c:order val="3"/>
          <c:tx>
            <c:strRef>
              <c:f>'Category Statistics'!$E$5:$E$6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Statistics'!$A$7:$A$10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Statistics'!$E$7:$E$10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385-4A18-9980-8A31372D2F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32741855"/>
        <c:axId val="1760424431"/>
      </c:barChart>
      <c:catAx>
        <c:axId val="1632741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0424431"/>
        <c:crosses val="autoZero"/>
        <c:auto val="1"/>
        <c:lblAlgn val="ctr"/>
        <c:lblOffset val="100"/>
        <c:noMultiLvlLbl val="0"/>
      </c:catAx>
      <c:valAx>
        <c:axId val="1760424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741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Statistics'!$B$5:$B$6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A8-4065-8750-75E209805728}"/>
            </c:ext>
          </c:extLst>
        </c:ser>
        <c:ser>
          <c:idx val="1"/>
          <c:order val="1"/>
          <c:tx>
            <c:strRef>
              <c:f>'Subcategory Statistics'!$C$5:$C$6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A8-4065-8750-75E209805728}"/>
            </c:ext>
          </c:extLst>
        </c:ser>
        <c:ser>
          <c:idx val="2"/>
          <c:order val="2"/>
          <c:tx>
            <c:strRef>
              <c:f>'Subcategory Statistics'!$D$5:$D$6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A8-4065-8750-75E2098057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19514431"/>
        <c:axId val="1919511103"/>
      </c:barChart>
      <c:catAx>
        <c:axId val="1919514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9511103"/>
        <c:crosses val="autoZero"/>
        <c:auto val="1"/>
        <c:lblAlgn val="ctr"/>
        <c:lblOffset val="100"/>
        <c:noMultiLvlLbl val="0"/>
      </c:catAx>
      <c:valAx>
        <c:axId val="1919511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9514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815340</xdr:colOff>
      <xdr:row>11</xdr:row>
      <xdr:rowOff>34290</xdr:rowOff>
    </xdr:from>
    <xdr:to>
      <xdr:col>8</xdr:col>
      <xdr:colOff>1219200</xdr:colOff>
      <xdr:row>31</xdr:row>
      <xdr:rowOff>121920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252F34-CA90-4A82-BBCE-B74B7A1EB8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3</xdr:row>
      <xdr:rowOff>34290</xdr:rowOff>
    </xdr:from>
    <xdr:to>
      <xdr:col>11</xdr:col>
      <xdr:colOff>594360</xdr:colOff>
      <xdr:row>18</xdr:row>
      <xdr:rowOff>34290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9046A5-A947-4C94-8C1A-BD3580970E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152400</xdr:colOff>
      <xdr:row>19</xdr:row>
      <xdr:rowOff>118110</xdr:rowOff>
    </xdr:from>
    <xdr:to>
      <xdr:col>9</xdr:col>
      <xdr:colOff>464820</xdr:colOff>
      <xdr:row>34</xdr:row>
      <xdr:rowOff>118110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84186F-4013-43B0-BD9D-DB6ADCDB1F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198120</xdr:colOff>
      <xdr:row>1</xdr:row>
      <xdr:rowOff>38100</xdr:rowOff>
    </xdr:from>
    <xdr:to>
      <xdr:col>16</xdr:col>
      <xdr:colOff>114300</xdr:colOff>
      <xdr:row>22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55A279-101F-454D-9560-163BBD4DA2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1</xdr:row>
      <xdr:rowOff>179070</xdr:rowOff>
    </xdr:from>
    <xdr:to>
      <xdr:col>15</xdr:col>
      <xdr:colOff>342900</xdr:colOff>
      <xdr:row>19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DDBA6F-AC00-43FE-B498-BDA1F5587B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480060</xdr:colOff>
      <xdr:row>3</xdr:row>
      <xdr:rowOff>129540</xdr:rowOff>
    </xdr:from>
    <xdr:to>
      <xdr:col>14</xdr:col>
      <xdr:colOff>342900</xdr:colOff>
      <xdr:row>18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495581-AEFE-4A3B-A446-F228D1E08F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k Esposito" refreshedDate="44250.716065740744" createdVersion="6" refreshedVersion="6" minRefreshableVersion="3" recordCount="4114" xr:uid="{800A1D24-20BC-40DB-9C14-AD0E5F1507D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k Esposito" refreshedDate="44251.380749421296" createdVersion="6" refreshedVersion="6" minRefreshableVersion="3" recordCount="4114" xr:uid="{F3988419-3C35-4532-ABEC-5E05F0CD91F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k Esposito" refreshedDate="44260.445653356481" createdVersion="6" refreshedVersion="6" minRefreshableVersion="3" recordCount="4114" xr:uid="{3D23EB36-F30B-4CD9-867E-B675C9249E3F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973166-658A-4307-AB6E-CB1717D1DF6D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0" hier="-1"/>
    <pageField fld="16" item="8" hier="-1"/>
  </pageFields>
  <dataFields count="1">
    <dataField name="Count of outcomes" fld="5" subtotal="count" baseField="0" baseItem="0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424FB8-F253-4237-9751-B2167691B3D7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16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0DE0F1-3C34-43A9-966F-612EDD46519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5:F10" firstHeaderRow="1" firstDataRow="2" firstDataCol="1" rowPageCount="3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3"/>
  </rowFields>
  <rowItems count="4"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6" hier="-1"/>
    <pageField fld="16" item="8" hier="-1"/>
    <pageField fld="17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A51483-D7A0-4A91-BB9C-5043A43B07E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7" firstHeaderRow="1" firstDataRow="2" firstDataCol="1" rowPageCount="3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Items count="1">
    <i/>
  </rowItems>
  <colFields count="1">
    <field x="5"/>
  </colFields>
  <colItems count="4">
    <i>
      <x v="1"/>
    </i>
    <i>
      <x v="2"/>
    </i>
    <i>
      <x v="3"/>
    </i>
    <i t="grand">
      <x/>
    </i>
  </colItems>
  <pageFields count="3">
    <pageField fld="6" item="9" hier="-1"/>
    <pageField fld="16" item="8" hier="-1"/>
    <pageField fld="17" item="24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2EA4D-35E6-4820-9DF7-5B93B9D0D6C7}">
  <dimension ref="B1:I11"/>
  <sheetViews>
    <sheetView tabSelected="1" workbookViewId="0">
      <selection activeCell="D5" sqref="D5"/>
    </sheetView>
  </sheetViews>
  <sheetFormatPr defaultRowHeight="14.4" x14ac:dyDescent="0.3"/>
  <cols>
    <col min="2" max="2" width="16.88671875" bestFit="1" customWidth="1"/>
    <col min="3" max="3" width="16.44140625" bestFit="1" customWidth="1"/>
    <col min="4" max="4" width="12.77734375" bestFit="1" customWidth="1"/>
    <col min="5" max="5" width="15.5546875" bestFit="1" customWidth="1"/>
    <col min="6" max="6" width="12.21875" bestFit="1" customWidth="1"/>
    <col min="7" max="7" width="19.109375" style="22" bestFit="1" customWidth="1"/>
    <col min="8" max="8" width="15.44140625" style="22" bestFit="1" customWidth="1"/>
    <col min="9" max="9" width="18.21875" style="22" bestFit="1" customWidth="1"/>
  </cols>
  <sheetData>
    <row r="1" spans="2:9" s="20" customFormat="1" x14ac:dyDescent="0.3">
      <c r="B1" s="20" t="s">
        <v>8380</v>
      </c>
      <c r="C1" s="20" t="s">
        <v>8385</v>
      </c>
      <c r="D1" s="20" t="s">
        <v>8386</v>
      </c>
      <c r="E1" s="20" t="s">
        <v>8387</v>
      </c>
      <c r="F1" s="20" t="s">
        <v>8388</v>
      </c>
      <c r="G1" s="21" t="s">
        <v>8389</v>
      </c>
      <c r="H1" s="21" t="s">
        <v>8390</v>
      </c>
      <c r="I1" s="21" t="s">
        <v>8391</v>
      </c>
    </row>
    <row r="2" spans="2:9" x14ac:dyDescent="0.3">
      <c r="B2" t="s">
        <v>8392</v>
      </c>
      <c r="C2">
        <f>COUNTIFS(Kickstarter!$D:$D,"&lt;1000",Kickstarter!$F:$F, "successful")</f>
        <v>322</v>
      </c>
      <c r="D2">
        <f>COUNTIFS(Kickstarter!$D:$D,"&lt;1000",Kickstarter!$F:$F, "failed")</f>
        <v>113</v>
      </c>
      <c r="E2">
        <f>COUNTIFS(Kickstarter!$D:$D,"&lt;1000",Kickstarter!$F:$F, "canceled")</f>
        <v>18</v>
      </c>
      <c r="F2">
        <f>SUM(C2:E2)</f>
        <v>453</v>
      </c>
      <c r="G2" s="22">
        <f>C2/F2</f>
        <v>0.71081677704194257</v>
      </c>
      <c r="H2" s="22">
        <f>D2/F2</f>
        <v>0.24944812362030905</v>
      </c>
      <c r="I2" s="22">
        <f>E2/F2</f>
        <v>3.9735099337748346E-2</v>
      </c>
    </row>
    <row r="3" spans="2:9" x14ac:dyDescent="0.3">
      <c r="B3" t="s">
        <v>8393</v>
      </c>
      <c r="C3">
        <f>COUNTIFS(Kickstarter!$D:$D,"&gt;=1000",Kickstarter!$D:$D,"&lt;=4999", Kickstarter!$F:$F, "successful")</f>
        <v>932</v>
      </c>
      <c r="D3">
        <f>COUNTIFS(Kickstarter!$D:$D,"&gt;=1000",Kickstarter!$D:$D,"&lt;=4999", Kickstarter!$F:$F, "failed")</f>
        <v>420</v>
      </c>
      <c r="E3">
        <f>COUNTIFS(Kickstarter!$D:$D,"&gt;=1000",Kickstarter!$D:$D,"&lt;=4999", Kickstarter!$F:$F, "canceled")</f>
        <v>60</v>
      </c>
      <c r="F3">
        <f t="shared" ref="F3:F11" si="0">SUM(C3:E3)</f>
        <v>1412</v>
      </c>
      <c r="G3" s="22">
        <f t="shared" ref="G3:G11" si="1">C3/F3</f>
        <v>0.66005665722379603</v>
      </c>
      <c r="H3" s="22">
        <f t="shared" ref="H3:H11" si="2">D3/F3</f>
        <v>0.29745042492917845</v>
      </c>
      <c r="I3" s="22">
        <f t="shared" ref="I3:I11" si="3">E3/F3</f>
        <v>4.2492917847025496E-2</v>
      </c>
    </row>
    <row r="4" spans="2:9" x14ac:dyDescent="0.3">
      <c r="B4" t="s">
        <v>8394</v>
      </c>
      <c r="C4">
        <f>COUNTIFS(Kickstarter!$D:$D,"&gt;=5000",Kickstarter!$D:$D,"&lt;=9999", Kickstarter!$F:$F, "successful")</f>
        <v>381</v>
      </c>
      <c r="D4">
        <f>COUNTIFS(Kickstarter!$D:$D,"&gt;=5000",Kickstarter!$D:$D,"&lt;=9999", Kickstarter!$F:$F, "failed")</f>
        <v>283</v>
      </c>
      <c r="E4">
        <f>COUNTIFS(Kickstarter!$D:$D,"&gt;=5000",Kickstarter!$D:$D,"&lt;=9999", Kickstarter!$F:$F, "canceled")</f>
        <v>52</v>
      </c>
      <c r="F4">
        <f t="shared" si="0"/>
        <v>716</v>
      </c>
      <c r="G4" s="22">
        <f t="shared" si="1"/>
        <v>0.53212290502793291</v>
      </c>
      <c r="H4" s="22">
        <f t="shared" si="2"/>
        <v>0.39525139664804471</v>
      </c>
      <c r="I4" s="22">
        <f t="shared" si="3"/>
        <v>7.2625698324022353E-2</v>
      </c>
    </row>
    <row r="5" spans="2:9" x14ac:dyDescent="0.3">
      <c r="B5" t="s">
        <v>8395</v>
      </c>
      <c r="C5">
        <f>COUNTIFS(Kickstarter!$D:$D,"&gt;=10000",Kickstarter!$D:$D,"&lt;=14999", Kickstarter!$F:$F, "successful")</f>
        <v>168</v>
      </c>
      <c r="D5">
        <f>COUNTIFS(Kickstarter!$D:$D,"&gt;=10000",Kickstarter!$D:$D,"&lt;=14999", Kickstarter!$F:$F, "failed")</f>
        <v>144</v>
      </c>
      <c r="E5">
        <f>COUNTIFS(Kickstarter!$D:$D,"&gt;=10000",Kickstarter!$D:$D,"&lt;=14999", Kickstarter!$F:$F, "canceled")</f>
        <v>40</v>
      </c>
      <c r="F5">
        <f t="shared" si="0"/>
        <v>352</v>
      </c>
      <c r="G5" s="22">
        <f t="shared" si="1"/>
        <v>0.47727272727272729</v>
      </c>
      <c r="H5" s="22">
        <f t="shared" si="2"/>
        <v>0.40909090909090912</v>
      </c>
      <c r="I5" s="22">
        <f t="shared" si="3"/>
        <v>0.11363636363636363</v>
      </c>
    </row>
    <row r="6" spans="2:9" x14ac:dyDescent="0.3">
      <c r="B6" t="s">
        <v>8396</v>
      </c>
      <c r="C6">
        <f>COUNTIFS(Kickstarter!$D:$D,"&gt;=15000",Kickstarter!$D:$D,"&lt;=19999", Kickstarter!$F:$F, "successful")</f>
        <v>94</v>
      </c>
      <c r="D6">
        <f>COUNTIFS(Kickstarter!$D:$D,"&gt;=15000",Kickstarter!$D:$D,"&lt;=19999", Kickstarter!$F:$F, "failed")</f>
        <v>90</v>
      </c>
      <c r="E6">
        <f>COUNTIFS(Kickstarter!$D:$D,"&gt;=15000",Kickstarter!$D:$D,"&lt;=19999", Kickstarter!$F:$F, "canceled")</f>
        <v>17</v>
      </c>
      <c r="F6">
        <f t="shared" si="0"/>
        <v>201</v>
      </c>
      <c r="G6" s="22">
        <f t="shared" si="1"/>
        <v>0.46766169154228854</v>
      </c>
      <c r="H6" s="22">
        <f t="shared" si="2"/>
        <v>0.44776119402985076</v>
      </c>
      <c r="I6" s="22">
        <f t="shared" si="3"/>
        <v>8.45771144278607E-2</v>
      </c>
    </row>
    <row r="7" spans="2:9" x14ac:dyDescent="0.3">
      <c r="B7" t="s">
        <v>8397</v>
      </c>
      <c r="C7">
        <f>COUNTIFS(Kickstarter!$D:$D,"&gt;=20000",Kickstarter!$D:$D,"&lt;=24999", Kickstarter!$F:$F, "successful")</f>
        <v>62</v>
      </c>
      <c r="D7">
        <f>COUNTIFS(Kickstarter!$D:$D,"&gt;=20000",Kickstarter!$D:$D,"&lt;=24999", Kickstarter!$F:$F, "failed")</f>
        <v>72</v>
      </c>
      <c r="E7">
        <f>COUNTIFS(Kickstarter!$D:$D,"&gt;=20000",Kickstarter!$D:$D,"&lt;=24999", Kickstarter!$F:$F, "canceled")</f>
        <v>14</v>
      </c>
      <c r="F7">
        <f t="shared" si="0"/>
        <v>148</v>
      </c>
      <c r="G7" s="22">
        <f t="shared" si="1"/>
        <v>0.41891891891891891</v>
      </c>
      <c r="H7" s="22">
        <f t="shared" si="2"/>
        <v>0.48648648648648651</v>
      </c>
      <c r="I7" s="22">
        <f t="shared" si="3"/>
        <v>9.45945945945946E-2</v>
      </c>
    </row>
    <row r="8" spans="2:9" x14ac:dyDescent="0.3">
      <c r="B8" t="s">
        <v>8398</v>
      </c>
      <c r="C8">
        <f>COUNTIFS(Kickstarter!$D:$D,"&gt;=25000",Kickstarter!$D:$D,"&lt;=39999", Kickstarter!$F:$F, "successful")</f>
        <v>113</v>
      </c>
      <c r="D8">
        <f>COUNTIFS(Kickstarter!$D:$D,"&gt;=25000",Kickstarter!$D:$D,"&lt;=39999", Kickstarter!$F:$F, "failed")</f>
        <v>123</v>
      </c>
      <c r="E8">
        <f>COUNTIFS(Kickstarter!$D:$D,"&gt;=25000",Kickstarter!$D:$D,"&lt;=39999", Kickstarter!$F:$F, "canceled")</f>
        <v>38</v>
      </c>
      <c r="F8">
        <f t="shared" si="0"/>
        <v>274</v>
      </c>
      <c r="G8" s="22">
        <f t="shared" si="1"/>
        <v>0.41240875912408759</v>
      </c>
      <c r="H8" s="22">
        <f t="shared" si="2"/>
        <v>0.4489051094890511</v>
      </c>
      <c r="I8" s="22">
        <f t="shared" si="3"/>
        <v>0.13868613138686131</v>
      </c>
    </row>
    <row r="9" spans="2:9" x14ac:dyDescent="0.3">
      <c r="B9" t="s">
        <v>8399</v>
      </c>
      <c r="C9">
        <f>COUNTIFS(Kickstarter!$D:$D,"&gt;=40000",Kickstarter!$D:$D,"&lt;=44999", Kickstarter!$F:$F, "successful")</f>
        <v>21</v>
      </c>
      <c r="D9">
        <f>COUNTIFS(Kickstarter!$D:$D,"&gt;=40000",Kickstarter!$D:$D,"&lt;=44999", Kickstarter!$F:$F, "failed")</f>
        <v>16</v>
      </c>
      <c r="E9">
        <f>COUNTIFS(Kickstarter!$D:$D,"&gt;=40000",Kickstarter!$D:$D,"&lt;=44999", Kickstarter!$F:$F, "canceled")</f>
        <v>6</v>
      </c>
      <c r="F9">
        <f t="shared" si="0"/>
        <v>43</v>
      </c>
      <c r="G9" s="22">
        <f t="shared" si="1"/>
        <v>0.48837209302325579</v>
      </c>
      <c r="H9" s="22">
        <f t="shared" si="2"/>
        <v>0.37209302325581395</v>
      </c>
      <c r="I9" s="22">
        <f t="shared" si="3"/>
        <v>0.13953488372093023</v>
      </c>
    </row>
    <row r="10" spans="2:9" x14ac:dyDescent="0.3">
      <c r="B10" t="s">
        <v>8400</v>
      </c>
      <c r="C10">
        <f>COUNTIFS(Kickstarter!$D:$D,"&gt;=45000",Kickstarter!$D:$D,"&lt;=49999", Kickstarter!$F:$F, "successful")</f>
        <v>6</v>
      </c>
      <c r="D10">
        <f>COUNTIFS(Kickstarter!$D:$D,"&gt;=45000",Kickstarter!$D:$D,"&lt;=49999", Kickstarter!$F:$F, "failed")</f>
        <v>11</v>
      </c>
      <c r="E10">
        <f>COUNTIFS(Kickstarter!$D:$D,"&gt;=45000",Kickstarter!$D:$D,"&lt;=49999", Kickstarter!$F:$F, "canceled")</f>
        <v>4</v>
      </c>
      <c r="F10">
        <f t="shared" si="0"/>
        <v>21</v>
      </c>
      <c r="G10" s="22">
        <f t="shared" si="1"/>
        <v>0.2857142857142857</v>
      </c>
      <c r="H10" s="22">
        <f t="shared" si="2"/>
        <v>0.52380952380952384</v>
      </c>
      <c r="I10" s="22">
        <f t="shared" si="3"/>
        <v>0.19047619047619047</v>
      </c>
    </row>
    <row r="11" spans="2:9" x14ac:dyDescent="0.3">
      <c r="B11" t="s">
        <v>8401</v>
      </c>
      <c r="C11">
        <f>COUNTIFS(Kickstarter!$D:$D,"&gt;50000",Kickstarter!$F:$F, "successful")</f>
        <v>55</v>
      </c>
      <c r="D11">
        <f>COUNTIFS(Kickstarter!$D:$D,"&gt;50000",Kickstarter!$F:$F, "failed")</f>
        <v>198</v>
      </c>
      <c r="E11">
        <f>COUNTIFS(Kickstarter!$D:$D,"&gt;50000",Kickstarter!$F:$F, "canceled")</f>
        <v>83</v>
      </c>
      <c r="F11">
        <f t="shared" si="0"/>
        <v>336</v>
      </c>
      <c r="G11" s="22">
        <f t="shared" si="1"/>
        <v>0.16369047619047619</v>
      </c>
      <c r="H11" s="22">
        <f t="shared" si="2"/>
        <v>0.5892857142857143</v>
      </c>
      <c r="I11" s="22">
        <f t="shared" si="3"/>
        <v>0.24702380952380953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F6B38-6141-4728-AA80-28466247D51D}">
  <dimension ref="A1:E32"/>
  <sheetViews>
    <sheetView workbookViewId="0">
      <selection activeCell="K23" sqref="K2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1" spans="1:5" x14ac:dyDescent="0.3">
      <c r="A1" s="12" t="s">
        <v>8384</v>
      </c>
      <c r="B1" t="s">
        <v>8364</v>
      </c>
    </row>
    <row r="2" spans="1:5" x14ac:dyDescent="0.3">
      <c r="A2" s="12" t="s">
        <v>8358</v>
      </c>
      <c r="B2" t="s">
        <v>8315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6" t="s">
        <v>8370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">
      <c r="A7" s="16" t="s">
        <v>8376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">
      <c r="A8" s="16" t="s">
        <v>8377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">
      <c r="A9" s="16" t="s">
        <v>8378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">
      <c r="A10" s="16" t="s">
        <v>8371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">
      <c r="A11" s="16" t="s">
        <v>8372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">
      <c r="A12" s="16" t="s">
        <v>8373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">
      <c r="A13" s="16" t="s">
        <v>8367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">
      <c r="A14" s="16" t="s">
        <v>8368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">
      <c r="A15" s="16" t="s">
        <v>8374</v>
      </c>
      <c r="B15" s="14">
        <v>65</v>
      </c>
      <c r="C15" s="14">
        <v>50</v>
      </c>
      <c r="D15" s="14"/>
      <c r="E15" s="14">
        <v>115</v>
      </c>
    </row>
    <row r="16" spans="1:5" x14ac:dyDescent="0.3">
      <c r="A16" s="16" t="s">
        <v>8369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">
      <c r="A17" s="16" t="s">
        <v>8375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">
      <c r="A18" s="16" t="s">
        <v>8361</v>
      </c>
      <c r="B18" s="14">
        <v>839</v>
      </c>
      <c r="C18" s="14">
        <v>493</v>
      </c>
      <c r="D18" s="14">
        <v>37</v>
      </c>
      <c r="E18" s="14">
        <v>1369</v>
      </c>
    </row>
    <row r="20" spans="1:5" x14ac:dyDescent="0.3">
      <c r="A20" s="23" t="s">
        <v>8402</v>
      </c>
      <c r="B20" s="20" t="s">
        <v>8403</v>
      </c>
    </row>
    <row r="21" spans="1:5" x14ac:dyDescent="0.3">
      <c r="A21" s="16" t="s">
        <v>8370</v>
      </c>
      <c r="B21">
        <f>B6/C6</f>
        <v>1.696969696969697</v>
      </c>
    </row>
    <row r="22" spans="1:5" x14ac:dyDescent="0.3">
      <c r="A22" s="16" t="s">
        <v>8376</v>
      </c>
      <c r="B22">
        <f t="shared" ref="B22:B32" si="0">B7/C7</f>
        <v>1.8205128205128205</v>
      </c>
    </row>
    <row r="23" spans="1:5" x14ac:dyDescent="0.3">
      <c r="A23" s="16" t="s">
        <v>8377</v>
      </c>
      <c r="B23">
        <f t="shared" si="0"/>
        <v>1.696969696969697</v>
      </c>
    </row>
    <row r="24" spans="1:5" x14ac:dyDescent="0.3">
      <c r="A24" s="16" t="s">
        <v>8378</v>
      </c>
      <c r="B24">
        <f t="shared" si="0"/>
        <v>1.7749999999999999</v>
      </c>
    </row>
    <row r="25" spans="1:5" x14ac:dyDescent="0.3">
      <c r="A25" s="16" t="s">
        <v>8371</v>
      </c>
      <c r="B25">
        <f t="shared" si="0"/>
        <v>2.1346153846153846</v>
      </c>
    </row>
    <row r="26" spans="1:5" x14ac:dyDescent="0.3">
      <c r="A26" s="16" t="s">
        <v>8372</v>
      </c>
      <c r="B26">
        <f t="shared" si="0"/>
        <v>2.0408163265306123</v>
      </c>
    </row>
    <row r="27" spans="1:5" x14ac:dyDescent="0.3">
      <c r="A27" s="16" t="s">
        <v>8373</v>
      </c>
      <c r="B27">
        <f t="shared" si="0"/>
        <v>1.74</v>
      </c>
    </row>
    <row r="28" spans="1:5" x14ac:dyDescent="0.3">
      <c r="A28" s="16" t="s">
        <v>8367</v>
      </c>
      <c r="B28">
        <f t="shared" si="0"/>
        <v>1.5319148936170213</v>
      </c>
    </row>
    <row r="29" spans="1:5" x14ac:dyDescent="0.3">
      <c r="A29" s="16" t="s">
        <v>8368</v>
      </c>
      <c r="B29">
        <f t="shared" si="0"/>
        <v>1.7352941176470589</v>
      </c>
    </row>
    <row r="30" spans="1:5" x14ac:dyDescent="0.3">
      <c r="A30" s="16" t="s">
        <v>8374</v>
      </c>
      <c r="B30">
        <f t="shared" si="0"/>
        <v>1.3</v>
      </c>
    </row>
    <row r="31" spans="1:5" x14ac:dyDescent="0.3">
      <c r="A31" s="16" t="s">
        <v>8369</v>
      </c>
      <c r="B31">
        <f t="shared" si="0"/>
        <v>1.7419354838709677</v>
      </c>
    </row>
    <row r="32" spans="1:5" x14ac:dyDescent="0.3">
      <c r="A32" s="16" t="s">
        <v>8375</v>
      </c>
      <c r="B32">
        <f t="shared" si="0"/>
        <v>1.0571428571428572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60" zoomScaleNormal="60" workbookViewId="0">
      <selection activeCell="I526" sqref="I526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5.664062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4.33203125" bestFit="1" customWidth="1"/>
    <col min="16" max="16" width="22" bestFit="1" customWidth="1"/>
    <col min="17" max="17" width="20.109375" bestFit="1" customWidth="1"/>
    <col min="18" max="18" width="18.21875" bestFit="1" customWidth="1"/>
    <col min="19" max="19" width="30.33203125" bestFit="1" customWidth="1"/>
    <col min="20" max="20" width="29" bestFit="1" customWidth="1"/>
    <col min="21" max="21" width="8.109375" bestFit="1" customWidth="1"/>
  </cols>
  <sheetData>
    <row r="1" spans="1:21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  <c r="U1" s="1" t="s">
        <v>8384</v>
      </c>
    </row>
    <row r="2" spans="1:21" ht="43.2" hidden="1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28.8" hidden="1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3.2" hidden="1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8.8" hidden="1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57.6" hidden="1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3.2" hidden="1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3.2" hidden="1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57.6" hidden="1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28.8" hidden="1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3.2" hidden="1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3.2" hidden="1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57.6" hidden="1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57.6" hidden="1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3.2" hidden="1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8.8" hidden="1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3.2" hidden="1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3.2" hidden="1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3.2" hidden="1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3.2" hidden="1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3.2" hidden="1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3.2" hidden="1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3.2" hidden="1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8.8" hidden="1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3.2" hidden="1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8.8" hidden="1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3.2" hidden="1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3.2" hidden="1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3.2" hidden="1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8.8" hidden="1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3.2" hidden="1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3.2" hidden="1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3.2" hidden="1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57.6" hidden="1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3.2" hidden="1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3.2" hidden="1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3.2" hidden="1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8.8" hidden="1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3.2" hidden="1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3.2" hidden="1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57.6" hidden="1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3.2" hidden="1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3.2" hidden="1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3.2" hidden="1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3.2" hidden="1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57.6" hidden="1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3.2" hidden="1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3.2" hidden="1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57.6" hidden="1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3.2" hidden="1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idden="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3.2" hidden="1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3.2" hidden="1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3.2" hidden="1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8.8" hidden="1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57.6" hidden="1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3.2" hidden="1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8.8" hidden="1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3.2" hidden="1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3.2" hidden="1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3.2" hidden="1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3.2" hidden="1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3.2" hidden="1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3.2" hidden="1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3.2" hidden="1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3.2" hidden="1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3.2" hidden="1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hidden="1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3.2" hidden="1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7.6" hidden="1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3.2" hidden="1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3.2" hidden="1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3.2" hidden="1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3.2" hidden="1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3.2" hidden="1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3.2" hidden="1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3.2" hidden="1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3.2" hidden="1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3.2" hidden="1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6.4" hidden="1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3.2" hidden="1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3.2" hidden="1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3.2" hidden="1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3.2" hidden="1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3.2" hidden="1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3.2" hidden="1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3.2" hidden="1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57.6" hidden="1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3.2" hidden="1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3.2" hidden="1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3.2" hidden="1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8.8" hidden="1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3.2" hidden="1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3.2" hidden="1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57.6" hidden="1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3.2" hidden="1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3.2" hidden="1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57.6" hidden="1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3.2" hidden="1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3.2" hidden="1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8.8" hidden="1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3.2" hidden="1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3.2" hidden="1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3.2" hidden="1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3.2" hidden="1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8.8" hidden="1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3.2" hidden="1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idden="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3.2" hidden="1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3.2" hidden="1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3.2" hidden="1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3.2" hidden="1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3.2" hidden="1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3.2" hidden="1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8.8" hidden="1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3.2" hidden="1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idden="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3.2" hidden="1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57.6" hidden="1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8.8" hidden="1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3.2" hidden="1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57.6" hidden="1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57.6" hidden="1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8.8" hidden="1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3.2" hidden="1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3.2" hidden="1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3.2" hidden="1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3.2" hidden="1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3.2" hidden="1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8.8" hidden="1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1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57.6" hidden="1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hidden="1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idden="1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3.2" hidden="1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8.8" hidden="1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8.8" hidden="1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3.2" hidden="1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57.6" hidden="1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3.2" hidden="1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3.2" hidden="1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3.2" hidden="1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3.2" hidden="1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3.2" hidden="1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3.2" hidden="1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3.2" hidden="1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3.2" hidden="1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3.2" hidden="1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3.2" hidden="1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28.8" hidden="1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3.2" hidden="1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3.2" hidden="1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3.2" hidden="1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3.2" hidden="1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8.8" hidden="1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3.2" hidden="1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3.2" hidden="1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7.6" hidden="1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57.6" hidden="1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3.2" hidden="1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3.2" hidden="1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3.2" hidden="1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3.2" hidden="1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3.2" hidden="1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3.2" hidden="1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7.6" hidden="1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3.2" hidden="1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8.8" hidden="1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3.2" hidden="1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3.2" hidden="1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3.2" hidden="1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3.2" hidden="1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3.2" hidden="1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3.2" hidden="1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3.2" hidden="1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3.2" hidden="1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3.2" hidden="1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3.2" hidden="1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3.2" hidden="1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8.8" hidden="1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8.8" hidden="1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8.8" hidden="1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3.2" hidden="1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3.2" hidden="1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3.2" hidden="1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idden="1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3.2" hidden="1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idden="1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3.2" hidden="1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3.2" hidden="1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3.2" hidden="1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3.2" hidden="1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idden="1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3.2" hidden="1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57.6" hidden="1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1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57.6" hidden="1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hidden="1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3.2" hidden="1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3.2" hidden="1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3.2" hidden="1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3.2" hidden="1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3.2" hidden="1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8.8" hidden="1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3.2" hidden="1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idden="1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3.2" hidden="1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3.2" hidden="1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3.2" hidden="1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3.2" hidden="1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3.2" hidden="1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3.2" hidden="1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3.2" hidden="1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3.2" hidden="1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3.2" hidden="1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8.8" hidden="1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3.2" hidden="1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3.2" hidden="1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3.2" hidden="1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3.2" hidden="1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idden="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3.2" hidden="1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8.8" hidden="1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3.2" hidden="1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idden="1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3.2" hidden="1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3.2" hidden="1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3.2" hidden="1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3.2" hidden="1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3.2" hidden="1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3.2" hidden="1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8.8" hidden="1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3.2" hidden="1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3.2" hidden="1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3.2" hidden="1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3.2" hidden="1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3.2" hidden="1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3.2" hidden="1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3.2" hidden="1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3.2" hidden="1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28.8" hidden="1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3.2" hidden="1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3.2" hidden="1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57.6" hidden="1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3.2" hidden="1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3.2" hidden="1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3.2" hidden="1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7.6" hidden="1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3.2" hidden="1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3.2" hidden="1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7.6" hidden="1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3.2" hidden="1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57.6" hidden="1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3.2" hidden="1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3.2" hidden="1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3.2" hidden="1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57.6" hidden="1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3.2" hidden="1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8.8" hidden="1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3.2" hidden="1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1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3.2" hidden="1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hidden="1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57.6" hidden="1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3.2" hidden="1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8.8" hidden="1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8.8" hidden="1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7.6" hidden="1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7.6" hidden="1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7.6" hidden="1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7.6" hidden="1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3.2" hidden="1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3.2" hidden="1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3.2" hidden="1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3.2" hidden="1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3.2" hidden="1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3.2" hidden="1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3.2" hidden="1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3.2" hidden="1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3.2" hidden="1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3.2" hidden="1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3.2" hidden="1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8.8" hidden="1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3.2" hidden="1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3.2" hidden="1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3.2" hidden="1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3.2" hidden="1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8.8" hidden="1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3.2" hidden="1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3.2" hidden="1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3.2" hidden="1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8.8" hidden="1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57.6" hidden="1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3.2" hidden="1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8.8" hidden="1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3.2" hidden="1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57.6" hidden="1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3.2" hidden="1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72" hidden="1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3.2" hidden="1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3.2" hidden="1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3.2" hidden="1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8.8" hidden="1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57.6" hidden="1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3.2" hidden="1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3.2" hidden="1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7.6" hidden="1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3.2" hidden="1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8.8" hidden="1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3.2" hidden="1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8.8" hidden="1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idden="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3.2" hidden="1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3.2" hidden="1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3.2" hidden="1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3.2" hidden="1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57.6" hidden="1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57.6" hidden="1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3.2" hidden="1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3.2" hidden="1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8.8" hidden="1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3.2" hidden="1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3.2" hidden="1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57.6" hidden="1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3.2" hidden="1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1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3.2" hidden="1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hidden="1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3.2" hidden="1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3.2" hidden="1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3.2" hidden="1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3.2" hidden="1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3.2" hidden="1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3.2" hidden="1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3.2" hidden="1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3.2" hidden="1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3.2" hidden="1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3.2" hidden="1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3.2" hidden="1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57.6" hidden="1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3.2" hidden="1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3.2" hidden="1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3.2" hidden="1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3.2" hidden="1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3.2" hidden="1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3.2" hidden="1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3.2" hidden="1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8.8" hidden="1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3.2" hidden="1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3.2" hidden="1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3.2" hidden="1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3.2" hidden="1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3.2" hidden="1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3.2" hidden="1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3.2" hidden="1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3.2" hidden="1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3.2" hidden="1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3.2" hidden="1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3.2" hidden="1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3.2" hidden="1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3.2" hidden="1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3.2" hidden="1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3.2" hidden="1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3.2" hidden="1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3.2" hidden="1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3.2" hidden="1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3.2" hidden="1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57.6" hidden="1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57.6" hidden="1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3.2" hidden="1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3.2" hidden="1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3.2" hidden="1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3.2" hidden="1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3.2" hidden="1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3.2" hidden="1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3.2" hidden="1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3.2" hidden="1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28.8" hidden="1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3.2" hidden="1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3.2" hidden="1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3.2" hidden="1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3.2" hidden="1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3.2" hidden="1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57.6" hidden="1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3.2" hidden="1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57.6" hidden="1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3.2" hidden="1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57.6" hidden="1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3.2" hidden="1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3.2" hidden="1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1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3.2" hidden="1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hidden="1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57.6" hidden="1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3.2" hidden="1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57.6" hidden="1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3.2" hidden="1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3.2" hidden="1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3.2" hidden="1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3.2" hidden="1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3.2" hidden="1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3.2" hidden="1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3.2" hidden="1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7.6" hidden="1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3.2" hidden="1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3.2" hidden="1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3.2" hidden="1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3.2" hidden="1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3.2" hidden="1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3.2" hidden="1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3.2" hidden="1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28.8" hidden="1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3.2" hidden="1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3.2" hidden="1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3.2" hidden="1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3.2" hidden="1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3.2" hidden="1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3.2" hidden="1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3.2" hidden="1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3.2" hidden="1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3.2" hidden="1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7.6" hidden="1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3.2" hidden="1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3.2" hidden="1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3.2" hidden="1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3.2" hidden="1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3.2" hidden="1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3.2" hidden="1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3.2" hidden="1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3.2" hidden="1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3.2" hidden="1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3.2" hidden="1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3.2" hidden="1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57.6" hidden="1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8.8" hidden="1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7.6" hidden="1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3.2" hidden="1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3.2" hidden="1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57.6" hidden="1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7.6" hidden="1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57.6" hidden="1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57.6" hidden="1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3.2" hidden="1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3.2" hidden="1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3.2" hidden="1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3.2" hidden="1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3.2" hidden="1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3.2" hidden="1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idden="1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3.2" hidden="1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3.2" hidden="1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3.2" hidden="1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3.2" hidden="1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3.2" hidden="1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3.2" hidden="1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1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3.2" hidden="1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hidden="1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3.2" hidden="1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28.8" hidden="1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3.2" hidden="1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3.2" hidden="1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3.2" hidden="1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3.2" hidden="1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3.2" hidden="1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3.2" hidden="1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3.2" hidden="1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8.8" hidden="1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3.2" hidden="1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3.2" hidden="1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3.2" hidden="1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8.8" hidden="1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idden="1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3.2" hidden="1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3.2" hidden="1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3.2" hidden="1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8.8" hidden="1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3.2" hidden="1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57.6" hidden="1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3.2" hidden="1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3.2" hidden="1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3.2" hidden="1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57.6" hidden="1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8.8" hidden="1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57.6" hidden="1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3.2" hidden="1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3.2" hidden="1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3.2" hidden="1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3.2" hidden="1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3.2" hidden="1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57.6" hidden="1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57.6" hidden="1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3.2" hidden="1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3.2" hidden="1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3.2" hidden="1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3.2" hidden="1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3.2" hidden="1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idden="1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3.2" hidden="1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3.2" hidden="1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3.2" hidden="1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3.2" hidden="1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3.2" hidden="1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8.8" hidden="1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idden="1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3.2" hidden="1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7.6" hidden="1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7.6" hidden="1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3.2" hidden="1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57.6" hidden="1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3.2" hidden="1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3.2" hidden="1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3.2" hidden="1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3.2" hidden="1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3.2" hidden="1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57.6" hidden="1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3.2" hidden="1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3.2" hidden="1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3.2" hidden="1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3.2" hidden="1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1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28.8" hidden="1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hidden="1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3.2" hidden="1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8.8" hidden="1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3.2" hidden="1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3.2" hidden="1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3.2" hidden="1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57.6" hidden="1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3.2" hidden="1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3.2" hidden="1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3.2" hidden="1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3.2" hidden="1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3.2" hidden="1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3.2" hidden="1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57.6" hidden="1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3.2" hidden="1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57.6" hidden="1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3.2" hidden="1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3.2" hidden="1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3.2" hidden="1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3.2" hidden="1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3.2" hidden="1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3.2" hidden="1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28.8" hidden="1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3.2" hidden="1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3.2" hidden="1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3.2" hidden="1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3.2" hidden="1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3.2" hidden="1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3.2" hidden="1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3.2" hidden="1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57.6" hidden="1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3.2" hidden="1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3.2" hidden="1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3.2" hidden="1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57.6" hidden="1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3.2" hidden="1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28.8" hidden="1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3.2" hidden="1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3.2" hidden="1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57.6" hidden="1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3.2" hidden="1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57.6" hidden="1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3.2" hidden="1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1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3.2" hidden="1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hidden="1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28.8" hidden="1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3.2" hidden="1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3.2" hidden="1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3.2" hidden="1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3.2" hidden="1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3.2" hidden="1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3.2" hidden="1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3.2" hidden="1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2" hidden="1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3.2" hidden="1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idden="1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57.6" hidden="1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3.2" hidden="1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3.2" hidden="1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57.6" hidden="1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28.8" hidden="1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3.2" hidden="1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28.8" hidden="1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3.2" hidden="1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28.8" hidden="1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3.2" hidden="1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28.8" hidden="1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3.2" hidden="1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3.2" hidden="1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3.2" hidden="1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3.2" hidden="1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28.8" hidden="1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57.6" hidden="1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3.2" hidden="1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3.2" hidden="1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3.2" hidden="1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3.2" hidden="1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3.2" hidden="1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28.8" hidden="1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3.2" hidden="1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3.2" hidden="1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3.2" hidden="1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3.2" hidden="1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57.6" hidden="1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3.2" hidden="1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28.8" hidden="1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3.2" hidden="1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3.2" hidden="1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3.2" hidden="1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57.6" hidden="1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3.2" hidden="1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3.2" hidden="1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3.2" hidden="1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3.2" hidden="1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3.2" hidden="1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3.2" hidden="1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57.6" hidden="1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28.8" hidden="1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28.8" hidden="1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3.2" hidden="1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28.8" hidden="1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28.8" hidden="1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3.2" hidden="1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3.2" hidden="1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idden="1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28.8" hidden="1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3.2" hidden="1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1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3.2" hidden="1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hidden="1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3.2" hidden="1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3.2" hidden="1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28.8" hidden="1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3.2" hidden="1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3.2" hidden="1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28.8" hidden="1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3.2" hidden="1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3.2" hidden="1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3.2" hidden="1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57.6" hidden="1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57.6" hidden="1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3.2" hidden="1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3.2" hidden="1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3.2" hidden="1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3.2" hidden="1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3.2" hidden="1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idden="1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3.2" hidden="1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3.2" hidden="1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3.2" hidden="1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3.2" hidden="1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3.2" hidden="1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3.2" hidden="1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3.2" hidden="1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3.2" hidden="1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3.2" hidden="1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57.6" hidden="1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57.6" hidden="1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57.6" hidden="1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3.2" hidden="1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57.6" hidden="1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28.8" hidden="1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3.2" hidden="1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57.6" hidden="1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57.6" hidden="1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3.2" hidden="1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3.2" hidden="1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3.2" hidden="1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3.2" hidden="1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3.2" hidden="1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3.2" hidden="1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28.8" hidden="1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3.2" hidden="1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57.6" hidden="1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3.2" hidden="1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3.2" hidden="1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3.2" hidden="1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28.8" hidden="1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3.2" hidden="1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3.2" hidden="1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3.2" hidden="1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3.2" hidden="1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57.6" hidden="1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28.8" hidden="1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3.2" hidden="1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3.2" hidden="1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3.2" hidden="1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3.2" hidden="1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3.2" hidden="1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3.2" hidden="1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3.2" hidden="1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3.2" hidden="1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1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28.8" hidden="1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hidden="1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3.2" hidden="1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3.2" hidden="1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28.8" hidden="1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28.8" hidden="1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57.6" hidden="1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57.6" hidden="1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3.2" hidden="1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3.2" hidden="1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57.6" hidden="1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3.2" hidden="1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idden="1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3.2" hidden="1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3.2" hidden="1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3.2" hidden="1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57.6" hidden="1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3.2" hidden="1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28.8" hidden="1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3.2" hidden="1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3.2" hidden="1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3.2" hidden="1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57.6" hidden="1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3.2" hidden="1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3.2" hidden="1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28.8" hidden="1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3.2" hidden="1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3.2" hidden="1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57.6" hidden="1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3.2" hidden="1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3.2" hidden="1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3.2" hidden="1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3.2" hidden="1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28.8" hidden="1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3.2" hidden="1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57.6" hidden="1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28.8" hidden="1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57.6" hidden="1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3.2" hidden="1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3.2" hidden="1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3.2" hidden="1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28.8" hidden="1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3.2" hidden="1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3.2" hidden="1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3.2" hidden="1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3.2" hidden="1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3.2" hidden="1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57.6" hidden="1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3.2" hidden="1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3.2" hidden="1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3.2" hidden="1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3.2" hidden="1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3.2" hidden="1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28.8" hidden="1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3.2" hidden="1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3.2" hidden="1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3.2" hidden="1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3.2" hidden="1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3.2" hidden="1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3.2" hidden="1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3.2" hidden="1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3.2" hidden="1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57.6" hidden="1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3.2" hidden="1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1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57.6" hidden="1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hidden="1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3.2" hidden="1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57.6" hidden="1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3.2" hidden="1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3.2" hidden="1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3.2" hidden="1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3.2" hidden="1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3.2" hidden="1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3.2" hidden="1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57.6" hidden="1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3.2" hidden="1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3.2" hidden="1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3.2" hidden="1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3.2" hidden="1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3.2" hidden="1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3.2" hidden="1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3.2" hidden="1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3.2" hidden="1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3.2" hidden="1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3.2" hidden="1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3.2" hidden="1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3.2" hidden="1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28.8" hidden="1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3.2" hidden="1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3.2" hidden="1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3.2" hidden="1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57.6" hidden="1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3.2" hidden="1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3.2" hidden="1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3.2" hidden="1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3.2" hidden="1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3.2" hidden="1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57.6" hidden="1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3.2" hidden="1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3.2" hidden="1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3.2" hidden="1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idden="1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28.8" hidden="1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3.2" hidden="1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3.2" hidden="1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3.2" hidden="1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28.8" hidden="1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3.2" hidden="1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28.8" hidden="1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3.2" hidden="1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28.8" hidden="1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28.8" hidden="1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3.2" hidden="1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3.2" hidden="1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28.8" hidden="1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3.2" hidden="1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3.2" hidden="1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3.2" hidden="1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3.2" hidden="1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57.6" hidden="1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28.8" hidden="1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3.2" hidden="1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57.6" hidden="1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57.6" hidden="1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57.6" hidden="1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3.2" hidden="1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28.8" hidden="1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3.2" hidden="1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1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idden="1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hidden="1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3.2" hidden="1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idden="1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3.2" hidden="1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3.2" hidden="1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3.2" hidden="1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3.2" hidden="1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3.2" hidden="1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3.2" hidden="1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3.2" hidden="1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57.6" hidden="1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3.2" hidden="1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3.2" hidden="1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28.8" hidden="1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3.2" hidden="1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57.6" hidden="1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3.2" hidden="1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3.2" hidden="1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28.8" hidden="1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3.2" hidden="1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3.2" hidden="1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28.8" hidden="1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57.6" hidden="1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3.2" hidden="1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3.2" hidden="1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3.2" hidden="1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3.2" hidden="1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3.2" hidden="1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3.2" hidden="1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3.2" hidden="1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3.2" hidden="1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3.2" hidden="1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3.2" hidden="1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3.2" hidden="1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57.6" hidden="1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57.6" hidden="1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3.2" hidden="1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3.2" hidden="1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3.2" hidden="1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28.8" hidden="1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57.6" hidden="1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57.6" hidden="1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28.8" hidden="1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3.2" hidden="1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3.2" hidden="1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3.2" hidden="1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3.2" hidden="1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3.2" hidden="1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3.2" hidden="1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57.6" hidden="1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3.2" hidden="1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3.2" hidden="1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3.2" hidden="1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3.2" hidden="1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57.6" hidden="1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3.2" hidden="1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57.6" hidden="1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3.2" hidden="1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3.2" hidden="1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3.2" hidden="1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3.2" hidden="1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3.2" hidden="1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3.2" hidden="1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1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3.2" hidden="1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hidden="1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3.2" hidden="1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28.8" hidden="1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57.6" hidden="1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57.6" hidden="1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3.2" hidden="1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3.2" hidden="1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3.2" hidden="1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28.8" hidden="1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28.8" hidden="1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3.2" hidden="1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57.6" hidden="1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3.2" hidden="1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3.2" hidden="1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3.2" hidden="1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3.2" hidden="1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3.2" hidden="1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3.2" hidden="1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3.2" hidden="1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3.2" hidden="1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57.6" hidden="1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idden="1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3.2" hidden="1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3.2" hidden="1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3.2" hidden="1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3.2" hidden="1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3.2" hidden="1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3.2" hidden="1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57.6" hidden="1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28.8" hidden="1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3.2" hidden="1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3.2" hidden="1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57.6" hidden="1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3.2" hidden="1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28.8" hidden="1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3.2" hidden="1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3.2" hidden="1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3.2" hidden="1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3.2" hidden="1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3.2" hidden="1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3.2" hidden="1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3.2" hidden="1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3.2" hidden="1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57.6" hidden="1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57.6" hidden="1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28.8" hidden="1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3.2" hidden="1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3.2" hidden="1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3.2" hidden="1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3.2" hidden="1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57.6" hidden="1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3.2" hidden="1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3.2" hidden="1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idden="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28.8" hidden="1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3.2" hidden="1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3.2" hidden="1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3.2" hidden="1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57.6" hidden="1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28.8" hidden="1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57.6" hidden="1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3.2" hidden="1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3.2" hidden="1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1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3.2" hidden="1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hidden="1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28.8" hidden="1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3.2" hidden="1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3.2" hidden="1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3.2" hidden="1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3.2" hidden="1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3.2" hidden="1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28.8" hidden="1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57.6" hidden="1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3.2" hidden="1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3.2" hidden="1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3.2" hidden="1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3.2" hidden="1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3.2" hidden="1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3.2" hidden="1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3.2" hidden="1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3.2" hidden="1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3.2" hidden="1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57.6" hidden="1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57.6" hidden="1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28.8" hidden="1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57.6" hidden="1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72" hidden="1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3.2" hidden="1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57.6" hidden="1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3.2" hidden="1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57.6" hidden="1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28.8" hidden="1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3.2" hidden="1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2" hidden="1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3.2" hidden="1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3.2" hidden="1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57.6" hidden="1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3.2" hidden="1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28.8" hidden="1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28.8" hidden="1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3.2" hidden="1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3.2" hidden="1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3.2" hidden="1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57.6" hidden="1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3.2" hidden="1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3.2" hidden="1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28.8" hidden="1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3.2" hidden="1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3.2" hidden="1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3.2" hidden="1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3.2" hidden="1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57.6" hidden="1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3.2" hidden="1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3.2" hidden="1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57.6" hidden="1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3.2" hidden="1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28.8" hidden="1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28.8" hidden="1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3.2" hidden="1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3.2" hidden="1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3.2" hidden="1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3.2" hidden="1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3.2" hidden="1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3.2" hidden="1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28.8" hidden="1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3.2" hidden="1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3.2" hidden="1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1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3.2" hidden="1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hidden="1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3.2" hidden="1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3.2" hidden="1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28.8" hidden="1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28.8" hidden="1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57.6" hidden="1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idden="1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3.2" hidden="1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3.2" hidden="1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3.2" hidden="1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3.2" hidden="1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3.2" hidden="1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3.2" hidden="1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3.2" hidden="1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3.2" hidden="1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3.2" hidden="1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3.2" hidden="1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3.2" hidden="1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3.2" hidden="1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3.2" hidden="1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3.2" hidden="1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3.2" hidden="1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3.2" hidden="1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idden="1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28.8" hidden="1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3.2" hidden="1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57.6" hidden="1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3.2" hidden="1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57.6" hidden="1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3.2" hidden="1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3.2" hidden="1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3.2" hidden="1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3.2" hidden="1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idden="1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3.2" hidden="1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28.8" hidden="1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idden="1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3.2" hidden="1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3.2" hidden="1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3.2" hidden="1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3.2" hidden="1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3.2" hidden="1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57.6" hidden="1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3.2" hidden="1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3.2" hidden="1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3.2" hidden="1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3.2" hidden="1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28.8" hidden="1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57.6" hidden="1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28.8" hidden="1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3.2" hidden="1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3.2" hidden="1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57.6" hidden="1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3.2" hidden="1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3.2" hidden="1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3.2" hidden="1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3.2" hidden="1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3.2" hidden="1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idden="1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3.2" hidden="1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idden="1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3.2" hidden="1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28.8" hidden="1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1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28.8" hidden="1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hidden="1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3.2" hidden="1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57.6" hidden="1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3.2" hidden="1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3.2" hidden="1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3.2" hidden="1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3.2" hidden="1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3.2" hidden="1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28.8" hidden="1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57.6" hidden="1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3.2" hidden="1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28.8" hidden="1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3.2" hidden="1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3.2" hidden="1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3.2" hidden="1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57.6" hidden="1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3.2" hidden="1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57.6" hidden="1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57.6" hidden="1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3.2" hidden="1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3.2" hidden="1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3.2" hidden="1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3.2" hidden="1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3.2" hidden="1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3.2" hidden="1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3.2" hidden="1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3.2" hidden="1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3.2" hidden="1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3.2" hidden="1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57.6" hidden="1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3.2" hidden="1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3.2" hidden="1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57.6" hidden="1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3.2" hidden="1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3.2" hidden="1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3.2" hidden="1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3.2" hidden="1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57.6" hidden="1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idden="1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3.2" hidden="1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3.2" hidden="1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3.2" hidden="1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3.2" hidden="1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3.2" hidden="1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3.2" hidden="1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57.6" hidden="1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3.2" hidden="1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3.2" hidden="1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3.2" hidden="1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3.2" hidden="1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3.2" hidden="1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idden="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3.2" hidden="1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3.2" hidden="1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3.2" hidden="1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3.2" hidden="1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3.2" hidden="1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3.2" hidden="1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28.8" hidden="1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28.8" hidden="1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28.8" hidden="1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57.6" hidden="1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idden="1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1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28.8" hidden="1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hidden="1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3.2" hidden="1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3.2" hidden="1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3.2" hidden="1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3.2" hidden="1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3.2" hidden="1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3.2" hidden="1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3.2" hidden="1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57.6" hidden="1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3.2" hidden="1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57.6" hidden="1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3.2" hidden="1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3.2" hidden="1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3.2" hidden="1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3.2" hidden="1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3.2" hidden="1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3.2" hidden="1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3.2" hidden="1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28.8" hidden="1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3.2" hidden="1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3.2" hidden="1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3.2" hidden="1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57.6" hidden="1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3.2" hidden="1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3.2" hidden="1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3.2" hidden="1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3.2" hidden="1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28.8" hidden="1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57.6" hidden="1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3.2" hidden="1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3.2" hidden="1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57.6" hidden="1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3.2" hidden="1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3.2" hidden="1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3.2" hidden="1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3.2" hidden="1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28.8" hidden="1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3.2" hidden="1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28.8" hidden="1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57.6" hidden="1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3.2" hidden="1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57.6" hidden="1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28.8" hidden="1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57.6" hidden="1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3.2" hidden="1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3.2" hidden="1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3.2" hidden="1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3.2" hidden="1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3.2" hidden="1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3.2" hidden="1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3.2" hidden="1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3.2" hidden="1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3.2" hidden="1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28.8" hidden="1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3.2" hidden="1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3.2" hidden="1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28.8" hidden="1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3.2" hidden="1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57.6" hidden="1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57.6" hidden="1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3.2" hidden="1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3.2" hidden="1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28.8" hidden="1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1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3.2" hidden="1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hidden="1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28.8" hidden="1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3.2" hidden="1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3.2" hidden="1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28.8" hidden="1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3.2" hidden="1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28.8" hidden="1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3.2" hidden="1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3.2" hidden="1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3.2" hidden="1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3.2" hidden="1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57.6" hidden="1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3.2" hidden="1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3.2" hidden="1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3.2" hidden="1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3.2" hidden="1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3.2" hidden="1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3.2" hidden="1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idden="1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3.2" hidden="1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57.6" hidden="1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28.8" hidden="1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3.2" hidden="1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57.6" hidden="1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3.2" hidden="1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3.2" hidden="1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3.2" hidden="1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3.2" hidden="1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3.2" hidden="1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28.8" hidden="1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3.2" hidden="1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3.2" hidden="1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57.6" hidden="1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28.8" hidden="1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3.2" hidden="1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3.2" hidden="1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3.2" hidden="1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3.2" hidden="1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3.2" hidden="1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3.2" hidden="1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3.2" hidden="1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3.2" hidden="1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3.2" hidden="1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3.2" hidden="1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3.2" hidden="1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28.8" hidden="1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3.2" hidden="1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57.6" hidden="1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28.8" hidden="1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3.2" hidden="1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28.8" hidden="1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3.2" hidden="1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28.8" hidden="1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3.2" hidden="1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57.6" hidden="1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3.2" hidden="1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3.2" hidden="1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3.2" hidden="1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28.8" hidden="1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3.2" hidden="1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3.2" hidden="1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3.2" hidden="1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3.2" hidden="1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1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3.2" hidden="1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hidden="1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3.2" hidden="1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3.2" hidden="1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3.2" hidden="1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57.6" hidden="1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28.8" hidden="1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28.8" hidden="1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3.2" hidden="1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3.2" hidden="1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57.6" hidden="1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3.2" hidden="1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3.2" hidden="1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3.2" hidden="1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28.8" hidden="1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3.2" hidden="1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57.6" hidden="1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3.2" hidden="1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3.2" hidden="1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3.2" hidden="1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57.6" hidden="1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3.2" hidden="1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3.2" hidden="1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3.2" hidden="1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3.2" hidden="1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3.2" hidden="1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3.2" hidden="1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3.2" hidden="1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3.2" hidden="1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3.2" hidden="1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3.2" hidden="1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3.2" hidden="1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3.2" hidden="1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3.2" hidden="1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3.2" hidden="1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3.2" hidden="1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3.2" hidden="1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57.6" hidden="1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28.8" hidden="1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3.2" hidden="1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57.6" hidden="1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3.2" hidden="1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3.2" hidden="1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3.2" hidden="1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1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3.2" hidden="1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hidden="1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3.2" hidden="1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3.2" hidden="1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3.2" hidden="1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3.2" hidden="1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28.8" hidden="1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3.2" hidden="1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3.2" hidden="1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3.2" hidden="1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57.6" hidden="1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3.2" hidden="1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3.2" hidden="1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3.2" hidden="1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3.2" hidden="1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28.8" hidden="1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3.2" hidden="1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3.2" hidden="1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3.2" hidden="1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57.6" hidden="1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3.2" hidden="1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idden="1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3.2" hidden="1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3.2" hidden="1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3.2" hidden="1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28.8" hidden="1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3.2" hidden="1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idden="1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28.8" hidden="1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3.2" hidden="1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57.6" hidden="1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28.8" hidden="1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3.2" hidden="1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idden="1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28.8" hidden="1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3.2" hidden="1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57.6" hidden="1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3.2" hidden="1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3.2" hidden="1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3.2" hidden="1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3.2" hidden="1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28.8" hidden="1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3.2" hidden="1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3.2" hidden="1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28.8" hidden="1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3.2" hidden="1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3.2" hidden="1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3.2" hidden="1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idden="1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3.2" hidden="1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idden="1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3.2" hidden="1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3.2" hidden="1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3.2" hidden="1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3.2" hidden="1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3.2" hidden="1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57.6" hidden="1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3.2" hidden="1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3.2" hidden="1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3.2" hidden="1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28.8" hidden="1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idden="1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3.2" hidden="1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3.2" hidden="1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1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3.2" hidden="1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hidden="1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57.6" hidden="1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28.8" hidden="1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57.6" hidden="1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3.2" hidden="1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3.2" hidden="1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3.2" hidden="1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3.2" hidden="1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57.6" hidden="1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57.6" hidden="1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28.8" hidden="1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57.6" hidden="1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3.2" hidden="1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3.2" hidden="1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3.2" hidden="1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3.2" hidden="1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3.2" hidden="1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57.6" hidden="1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3.2" hidden="1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3.2" hidden="1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3.2" hidden="1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3.2" hidden="1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3.2" hidden="1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3.2" hidden="1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3.2" hidden="1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3.2" hidden="1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3.2" hidden="1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57.6" hidden="1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3.2" hidden="1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3.2" hidden="1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3.2" hidden="1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3.2" hidden="1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3.2" hidden="1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3.2" hidden="1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3.2" hidden="1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3.2" hidden="1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3.2" hidden="1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28.8" hidden="1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57.6" hidden="1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3.2" hidden="1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57.6" hidden="1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3.2" hidden="1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28.8" hidden="1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3.2" hidden="1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3.2" hidden="1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3.2" hidden="1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idden="1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28.8" hidden="1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57.6" hidden="1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3.2" hidden="1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3.2" hidden="1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28.8" hidden="1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28.8" hidden="1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3.2" hidden="1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idden="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3.2" hidden="1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3.2" hidden="1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28.8" hidden="1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3.2" hidden="1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3.2" hidden="1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57.6" hidden="1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3.2" hidden="1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57.6" hidden="1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1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idden="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hidden="1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3.2" hidden="1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28.8" hidden="1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3.2" hidden="1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3.2" hidden="1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3.2" hidden="1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3.2" hidden="1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3.2" hidden="1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3.2" hidden="1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3.2" hidden="1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idden="1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3.2" hidden="1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57.6" hidden="1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3.2" hidden="1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3.2" hidden="1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3.2" hidden="1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3.2" hidden="1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3.2" hidden="1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57.6" hidden="1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28.8" hidden="1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3.2" hidden="1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28.8" hidden="1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3.2" hidden="1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3.2" hidden="1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3.2" hidden="1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3.2" hidden="1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3.2" hidden="1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28.8" hidden="1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3.2" hidden="1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3.2" hidden="1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3.2" hidden="1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57.6" hidden="1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3.2" hidden="1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57.6" hidden="1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3.2" hidden="1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3.2" hidden="1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3.2" hidden="1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57.6" hidden="1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3.2" hidden="1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3.2" hidden="1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3.2" hidden="1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3.2" hidden="1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3.2" hidden="1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3.2" hidden="1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28.8" hidden="1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3.2" hidden="1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28.8" hidden="1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3.2" hidden="1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57.6" hidden="1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3.2" hidden="1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3.2" hidden="1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3.2" hidden="1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3.2" hidden="1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3.2" hidden="1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28.8" hidden="1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28.8" hidden="1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57.6" hidden="1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57.6" hidden="1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3.2" hidden="1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3.2" hidden="1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3.2" hidden="1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3.2" hidden="1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57.6" hidden="1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1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3.2" hidden="1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hidden="1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3.2" hidden="1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3.2" hidden="1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3.2" hidden="1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3.2" hidden="1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3.2" hidden="1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3.2" hidden="1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3.2" hidden="1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3.2" hidden="1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3.2" hidden="1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28.8" hidden="1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3.2" hidden="1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57.6" hidden="1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3.2" hidden="1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3.2" hidden="1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3.2" hidden="1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57.6" hidden="1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3.2" hidden="1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3.2" hidden="1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3.2" hidden="1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3.2" hidden="1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28.8" hidden="1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3.2" hidden="1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3.2" hidden="1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57.6" hidden="1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3.2" hidden="1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3.2" hidden="1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3.2" hidden="1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3.2" hidden="1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3.2" hidden="1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3.2" hidden="1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idden="1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28.8" hidden="1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57.6" hidden="1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3.2" hidden="1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3.2" hidden="1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3.2" hidden="1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3.2" hidden="1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28.8" hidden="1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3.2" hidden="1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57.6" hidden="1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28.8" hidden="1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3.2" hidden="1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3.2" hidden="1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28.8" hidden="1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57.6" hidden="1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3.2" hidden="1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57.6" hidden="1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28.8" hidden="1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57.6" hidden="1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28.8" hidden="1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3.2" hidden="1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idden="1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57.6" hidden="1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28.8" hidden="1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28.8" hidden="1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28.8" hidden="1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3.2" hidden="1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3.2" hidden="1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3.2" hidden="1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57.6" hidden="1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3.2" hidden="1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3.2" hidden="1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1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3.2" hidden="1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hidden="1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28.8" hidden="1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3.2" hidden="1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3.2" hidden="1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3.2" hidden="1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3.2" hidden="1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28.8" hidden="1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3.2" hidden="1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28.8" hidden="1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idden="1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3.2" hidden="1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3.2" hidden="1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3.2" hidden="1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3.2" hidden="1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3.2" hidden="1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28.8" hidden="1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3.2" hidden="1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3.2" hidden="1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28.8" hidden="1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3.2" hidden="1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3.2" hidden="1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3.2" hidden="1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3.2" hidden="1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57.6" hidden="1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3.2" hidden="1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3.2" hidden="1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28.8" hidden="1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28.8" hidden="1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3.2" hidden="1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3.2" hidden="1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3.2" hidden="1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3.2" hidden="1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3.2" hidden="1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57.6" hidden="1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3.2" hidden="1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3.2" hidden="1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28.8" hidden="1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3.2" hidden="1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3.2" hidden="1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28.8" hidden="1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3.2" hidden="1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28.8" hidden="1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3.2" hidden="1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3.2" hidden="1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57.6" hidden="1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3.2" hidden="1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3.2" hidden="1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3.2" hidden="1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3.2" hidden="1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3.2" hidden="1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3.2" hidden="1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3.2" hidden="1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3.2" hidden="1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28.8" hidden="1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57.6" hidden="1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3.2" hidden="1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3.2" hidden="1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3.2" hidden="1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57.6" hidden="1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57.6" hidden="1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3.2" hidden="1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3.2" hidden="1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3.2" hidden="1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1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3.2" hidden="1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hidden="1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3.2" hidden="1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3.2" hidden="1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57.6" hidden="1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57.6" hidden="1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28.8" hidden="1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3.2" hidden="1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3.2" hidden="1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3.2" hidden="1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28.8" hidden="1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28.8" hidden="1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3.2" hidden="1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3.2" hidden="1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57.6" hidden="1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28.8" hidden="1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3.2" hidden="1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3.2" hidden="1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3.2" hidden="1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28.8" hidden="1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3.2" hidden="1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3.2" hidden="1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3.2" hidden="1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57.6" hidden="1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28.8" hidden="1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3.2" hidden="1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3.2" hidden="1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3.2" hidden="1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3.2" hidden="1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3.2" hidden="1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57.6" hidden="1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3.2" hidden="1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3.2" hidden="1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2" hidden="1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3.2" hidden="1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3.2" hidden="1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3.2" hidden="1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28.8" hidden="1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3.2" hidden="1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3.2" hidden="1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3.2" hidden="1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3.2" hidden="1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3.2" hidden="1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57.6" hidden="1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3.2" hidden="1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28.8" hidden="1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3.2" hidden="1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57.6" hidden="1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57.6" hidden="1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3.2" hidden="1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3.2" hidden="1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3.2" hidden="1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3.2" hidden="1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idden="1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3.2" hidden="1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3.2" hidden="1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3.2" hidden="1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3.2" hidden="1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57.6" hidden="1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3.2" hidden="1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3.2" hidden="1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28.8" hidden="1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3.2" hidden="1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3.2" hidden="1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1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3.2" hidden="1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hidden="1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28.8" hidden="1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3.2" hidden="1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3.2" hidden="1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3.2" hidden="1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3.2" hidden="1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28.8" hidden="1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3.2" hidden="1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28.8" hidden="1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3.2" hidden="1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3.2" hidden="1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28.8" hidden="1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3.2" hidden="1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3.2" hidden="1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3.2" hidden="1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3.2" hidden="1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57.6" hidden="1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3.2" hidden="1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28.8" hidden="1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28.8" hidden="1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3.2" hidden="1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28.8" hidden="1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28.8" hidden="1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3.2" hidden="1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3.2" hidden="1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3.2" hidden="1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3.2" hidden="1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28.8" hidden="1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57.6" hidden="1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28.8" hidden="1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3.2" hidden="1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28.8" hidden="1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28.8" hidden="1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57.6" hidden="1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3.2" hidden="1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3.2" hidden="1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28.8" hidden="1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28.8" hidden="1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3.2" hidden="1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3.2" hidden="1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3.2" hidden="1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3.2" hidden="1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3.2" hidden="1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3.2" hidden="1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3.2" hidden="1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3.2" hidden="1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3.2" hidden="1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3.2" hidden="1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3.2" hidden="1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3.2" hidden="1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3.2" hidden="1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3.2" hidden="1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57.6" hidden="1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3.2" hidden="1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3.2" hidden="1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3.2" hidden="1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3.2" hidden="1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3.2" hidden="1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3.2" hidden="1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3.2" hidden="1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3.2" hidden="1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28.8" hidden="1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28.8" hidden="1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1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3.2" hidden="1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hidden="1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3.2" hidden="1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57.6" hidden="1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3.2" hidden="1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3.2" hidden="1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28.8" hidden="1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3.2" hidden="1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3.2" hidden="1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3.2" hidden="1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3.2" hidden="1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3.2" hidden="1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3.2" hidden="1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3.2" hidden="1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28.8" hidden="1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3.2" hidden="1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3.2" hidden="1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3.2" hidden="1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3.2" hidden="1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3.2" hidden="1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3.2" hidden="1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3.2" hidden="1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57.6" hidden="1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3.2" hidden="1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28.8" hidden="1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28.8" hidden="1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3.2" hidden="1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57.6" hidden="1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3.2" hidden="1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28.8" hidden="1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3.2" hidden="1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idden="1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3.2" hidden="1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28.8" hidden="1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3.2" hidden="1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57.6" hidden="1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3.2" hidden="1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3.2" hidden="1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3.2" hidden="1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3.2" hidden="1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3.2" hidden="1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28.8" hidden="1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57.6" hidden="1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28.8" hidden="1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57.6" hidden="1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3.2" hidden="1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3.2" hidden="1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3.2" hidden="1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28.8" hidden="1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3.2" hidden="1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57.6" hidden="1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3.2" hidden="1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86.4" hidden="1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3.2" hidden="1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57.6" hidden="1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3.2" hidden="1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28.8" hidden="1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3.2" hidden="1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3.2" hidden="1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3.2" hidden="1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3.2" hidden="1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3.2" hidden="1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3.2" hidden="1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57.6" hidden="1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1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3.2" hidden="1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hidden="1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28.8" hidden="1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3.2" hidden="1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3.2" hidden="1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3.2" hidden="1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3.2" hidden="1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3.2" hidden="1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57.6" hidden="1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3.2" hidden="1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3.2" hidden="1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3.2" hidden="1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3.2" hidden="1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3.2" hidden="1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3.2" hidden="1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3.2" hidden="1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3.2" hidden="1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57.6" hidden="1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3.2" hidden="1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3.2" hidden="1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3.2" hidden="1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57.6" hidden="1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3.2" hidden="1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28.8" hidden="1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3.2" hidden="1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3.2" hidden="1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3.2" hidden="1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3.2" hidden="1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3.2" hidden="1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3.2" hidden="1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3.2" hidden="1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57.6" hidden="1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3.2" hidden="1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3.2" hidden="1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57.6" hidden="1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3.2" hidden="1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3.2" hidden="1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28.8" hidden="1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57.6" hidden="1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3.2" hidden="1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3.2" hidden="1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3.2" hidden="1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3.2" hidden="1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57.6" hidden="1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3.2" hidden="1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3.2" hidden="1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3.2" hidden="1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3.2" hidden="1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57.6" hidden="1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3.2" hidden="1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3.2" hidden="1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3.2" hidden="1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3.2" hidden="1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3.2" hidden="1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57.6" hidden="1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3.2" hidden="1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28.8" hidden="1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3.2" hidden="1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3.2" hidden="1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28.8" hidden="1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28.8" hidden="1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3.2" hidden="1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3.2" hidden="1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3.2" hidden="1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1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28.8" hidden="1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hidden="1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3.2" hidden="1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57.6" hidden="1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3.2" hidden="1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57.6" hidden="1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idden="1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28.8" hidden="1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3.2" hidden="1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28.8" hidden="1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3.2" hidden="1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57.6" hidden="1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3.2" hidden="1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3.2" hidden="1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3.2" hidden="1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3.2" hidden="1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3.2" hidden="1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3.2" hidden="1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57.6" hidden="1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3.2" hidden="1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3.2" hidden="1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3.2" hidden="1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3.2" hidden="1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3.2" hidden="1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3.2" hidden="1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3.2" hidden="1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57.6" hidden="1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28.8" hidden="1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3.2" hidden="1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3.2" hidden="1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3.2" hidden="1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3.2" hidden="1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3.2" hidden="1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28.8" hidden="1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3.2" hidden="1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3.2" hidden="1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28.8" hidden="1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3.2" hidden="1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57.6" hidden="1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3.2" hidden="1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3.2" hidden="1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3.2" hidden="1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3.2" hidden="1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3.2" hidden="1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3.2" hidden="1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3.2" hidden="1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3.2" hidden="1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28.8" hidden="1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3.2" hidden="1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3.2" hidden="1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3.2" hidden="1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3.2" hidden="1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3.2" hidden="1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3.2" hidden="1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28.8" hidden="1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28.8" hidden="1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3.2" hidden="1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3.2" hidden="1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3.2" hidden="1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28.8" hidden="1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3.2" hidden="1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3.2" hidden="1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3.2" hidden="1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57.6" hidden="1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1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3.2" hidden="1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hidden="1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28.8" hidden="1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idden="1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3.2" hidden="1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3.2" hidden="1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28.8" hidden="1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28.8" hidden="1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3.2" hidden="1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57.6" hidden="1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3.2" hidden="1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57.6" hidden="1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3.2" hidden="1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3.2" hidden="1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3.2" hidden="1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3.2" hidden="1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3.2" hidden="1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3.2" hidden="1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57.6" hidden="1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3.2" hidden="1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3.2" hidden="1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57.6" hidden="1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57.6" hidden="1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3.2" hidden="1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3.2" hidden="1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28.8" hidden="1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3.2" hidden="1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3.2" hidden="1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3.2" hidden="1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3.2" hidden="1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3.2" hidden="1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28.8" hidden="1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3.2" hidden="1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3.2" hidden="1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57.6" hidden="1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3.2" hidden="1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3.2" hidden="1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3.2" hidden="1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57.6" hidden="1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3.2" hidden="1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3.2" hidden="1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28.8" hidden="1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3.2" hidden="1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28.8" hidden="1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3.2" hidden="1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3.2" hidden="1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3.2" hidden="1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3.2" hidden="1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3.2" hidden="1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57.6" hidden="1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3.2" hidden="1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3.2" hidden="1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3.2" hidden="1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3.2" hidden="1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28.8" hidden="1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28.8" hidden="1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3.2" hidden="1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3.2" hidden="1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3.2" hidden="1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3.2" hidden="1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3.2" hidden="1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3.2" hidden="1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3.2" hidden="1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3.2" hidden="1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1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idden="1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hidden="1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3.2" hidden="1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3.2" hidden="1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3.2" hidden="1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3.2" hidden="1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3.2" hidden="1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3.2" hidden="1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57.6" hidden="1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28.8" hidden="1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3.2" hidden="1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3.2" hidden="1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3.2" hidden="1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57.6" hidden="1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28.8" hidden="1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3.2" hidden="1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3.2" hidden="1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3.2" hidden="1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3.2" hidden="1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3.2" hidden="1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57.6" hidden="1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3.2" hidden="1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3.2" hidden="1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57.6" hidden="1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3.2" hidden="1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28.8" hidden="1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3.2" hidden="1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28.8" hidden="1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3.2" hidden="1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3.2" hidden="1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57.6" hidden="1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3.2" hidden="1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3.2" hidden="1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3.2" hidden="1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3.2" hidden="1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3.2" hidden="1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57.6" hidden="1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3.2" hidden="1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57.6" hidden="1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3.2" hidden="1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28.8" hidden="1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3.2" hidden="1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57.6" hidden="1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3.2" hidden="1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3.2" hidden="1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57.6" hidden="1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3.2" hidden="1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3.2" hidden="1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3.2" hidden="1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3.2" hidden="1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idden="1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3.2" hidden="1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3.2" hidden="1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3.2" hidden="1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28.8" hidden="1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3.2" hidden="1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3.2" hidden="1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3.2" hidden="1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3.2" hidden="1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57.6" hidden="1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3.2" hidden="1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28.8" hidden="1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3.2" hidden="1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3.2" hidden="1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1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28.8" hidden="1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hidden="1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3.2" hidden="1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3.2" hidden="1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3.2" hidden="1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28.8" hidden="1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3.2" hidden="1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3.2" hidden="1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3.2" hidden="1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3.2" hidden="1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57.6" hidden="1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57.6" hidden="1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3.2" hidden="1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3.2" hidden="1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28.8" hidden="1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3.2" hidden="1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3.2" hidden="1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28.8" hidden="1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3.2" hidden="1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3.2" hidden="1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3.2" hidden="1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3.2" hidden="1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3.2" hidden="1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3.2" hidden="1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3.2" hidden="1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28.8" hidden="1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3.2" hidden="1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3.2" hidden="1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3.2" hidden="1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3.2" hidden="1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3.2" hidden="1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3.2" hidden="1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3.2" hidden="1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3.2" hidden="1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idden="1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3.2" hidden="1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57.6" hidden="1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idden="1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3.2" hidden="1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3.2" hidden="1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3.2" hidden="1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28.8" hidden="1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3.2" hidden="1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3.2" hidden="1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28.8" hidden="1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3.2" hidden="1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57.6" hidden="1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3.2" hidden="1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28.8" hidden="1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3.2" hidden="1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3.2" hidden="1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28.8" hidden="1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3.2" hidden="1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57.6" hidden="1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28.8" hidden="1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28.8" hidden="1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57.6" hidden="1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3.2" hidden="1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3.2" hidden="1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3.2" hidden="1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3.2" hidden="1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57.6" hidden="1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3.2" hidden="1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3.2" hidden="1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1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2" hidden="1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hidden="1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3.2" hidden="1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28.8" hidden="1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57.6" hidden="1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3.2" hidden="1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3.2" hidden="1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57.6" hidden="1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3.2" hidden="1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3.2" hidden="1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3.2" hidden="1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3.2" hidden="1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3.2" hidden="1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3.2" hidden="1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3.2" hidden="1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3.2" hidden="1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57.6" hidden="1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57.6" hidden="1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28.8" hidden="1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28.8" hidden="1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3.2" hidden="1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3.2" hidden="1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28.8" hidden="1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3.2" hidden="1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3.2" hidden="1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28.8" hidden="1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3.2" hidden="1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3.2" hidden="1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3.2" hidden="1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3.2" hidden="1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3.2" hidden="1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3.2" hidden="1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28.8" hidden="1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3.2" hidden="1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3.2" hidden="1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3.2" hidden="1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57.6" hidden="1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3.2" hidden="1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28.8" hidden="1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3.2" hidden="1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3.2" hidden="1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3.2" hidden="1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3.2" hidden="1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3.2" hidden="1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3.2" hidden="1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3.2" hidden="1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57.6" hidden="1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3.2" hidden="1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3.2" hidden="1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3.2" hidden="1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3.2" hidden="1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57.6" hidden="1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3.2" hidden="1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3.2" hidden="1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3.2" hidden="1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3.2" hidden="1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3.2" hidden="1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3.2" hidden="1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28.8" hidden="1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3.2" hidden="1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3.2" hidden="1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28.8" hidden="1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28.8" hidden="1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3.2" hidden="1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1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3.2" hidden="1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hidden="1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3.2" hidden="1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3.2" hidden="1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3.2" hidden="1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3.2" hidden="1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28.8" hidden="1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3.2" hidden="1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3.2" hidden="1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3.2" hidden="1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3.2" hidden="1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3.2" hidden="1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3.2" hidden="1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3.2" hidden="1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28.8" hidden="1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3.2" hidden="1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57.6" hidden="1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28.8" hidden="1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3.2" hidden="1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3.2" hidden="1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3.2" hidden="1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3.2" hidden="1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3.2" hidden="1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57.6" hidden="1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3.2" hidden="1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3.2" hidden="1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3.2" hidden="1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3.2" hidden="1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3.2" hidden="1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3.2" hidden="1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3.2" hidden="1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3.2" hidden="1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3.2" hidden="1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57.6" hidden="1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3.2" hidden="1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57.6" hidden="1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3.2" hidden="1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28.8" hidden="1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3.2" hidden="1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57.6" hidden="1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3.2" hidden="1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28.8" hidden="1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3.2" hidden="1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28.8" hidden="1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3.2" hidden="1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3.2" hidden="1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3.2" hidden="1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3.2" hidden="1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3.2" hidden="1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3.2" hidden="1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3.2" hidden="1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3.2" hidden="1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28.8" hidden="1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3.2" hidden="1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57.6" hidden="1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3.2" hidden="1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28.8" hidden="1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3.2" hidden="1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3.2" hidden="1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3.2" hidden="1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28.8" hidden="1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3.2" hidden="1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57.6" hidden="1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3.2" hidden="1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1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3.2" hidden="1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hidden="1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3.2" hidden="1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3.2" hidden="1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3.2" hidden="1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57.6" hidden="1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3.2" hidden="1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3.2" hidden="1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28.8" hidden="1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3.2" hidden="1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3.2" hidden="1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57.6" hidden="1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3.2" hidden="1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57.6" hidden="1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3.2" hidden="1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57.6" hidden="1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3.2" hidden="1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3.2" hidden="1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3.2" hidden="1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3.2" hidden="1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3.2" hidden="1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3.2" hidden="1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28.8" hidden="1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57.6" hidden="1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3.2" hidden="1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3.2" hidden="1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3.2" hidden="1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3.2" hidden="1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3.2" hidden="1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3.2" hidden="1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3.2" hidden="1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3.2" hidden="1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28.8" hidden="1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3.2" hidden="1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3.2" hidden="1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3.2" hidden="1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3.2" hidden="1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3.2" hidden="1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3.2" hidden="1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3.2" hidden="1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3.2" hidden="1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3.2" hidden="1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3.2" hidden="1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3.2" hidden="1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3.2" hidden="1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3.2" hidden="1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28.8" hidden="1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3.2" hidden="1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3.2" hidden="1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3.2" hidden="1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3.2" hidden="1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28.8" hidden="1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3.2" hidden="1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3.2" hidden="1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3.2" hidden="1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3.2" hidden="1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3.2" hidden="1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3.2" hidden="1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3.2" hidden="1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28.8" hidden="1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3.2" hidden="1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3.2" hidden="1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3.2" hidden="1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3.2" hidden="1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1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3.2" hidden="1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hidden="1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3.2" hidden="1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3.2" hidden="1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28.8" hidden="1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3.2" hidden="1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3.2" hidden="1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3.2" hidden="1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3.2" hidden="1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3.2" hidden="1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28.8" hidden="1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3.2" hidden="1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3.2" hidden="1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57.6" hidden="1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3.2" hidden="1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57.6" hidden="1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3.2" hidden="1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3.2" hidden="1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3.2" hidden="1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3.2" hidden="1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57.6" hidden="1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3.2" hidden="1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28.8" hidden="1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3.2" hidden="1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3.2" hidden="1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3.2" hidden="1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3.2" hidden="1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3.2" hidden="1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3.2" hidden="1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3.2" hidden="1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3.2" hidden="1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3.2" hidden="1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3.2" hidden="1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idden="1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3.2" hidden="1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3.2" hidden="1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3.2" hidden="1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3.2" hidden="1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57.6" hidden="1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3.2" hidden="1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3.2" hidden="1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57.6" hidden="1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57.6" hidden="1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57.6" hidden="1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3.2" hidden="1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3.2" hidden="1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3.2" hidden="1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3.2" hidden="1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3.2" hidden="1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idden="1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3.2" hidden="1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3.2" hidden="1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28.8" hidden="1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28.8" hidden="1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3.2" hidden="1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28.8" hidden="1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57.6" hidden="1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3.2" hidden="1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28.8" hidden="1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28.8" hidden="1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3.2" hidden="1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57.6" hidden="1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28.8" hidden="1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3.2" hidden="1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1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3.2" hidden="1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hidden="1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3.2" hidden="1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3.2" hidden="1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3.2" hidden="1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3.2" hidden="1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57.6" hidden="1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28.8" hidden="1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28.8" hidden="1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28.8" hidden="1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3.2" hidden="1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3.2" hidden="1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57.6" hidden="1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57.6" hidden="1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57.6" hidden="1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3.2" hidden="1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3.2" hidden="1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3.2" hidden="1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3.2" hidden="1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3.2" hidden="1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3.2" hidden="1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3.2" hidden="1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3.2" hidden="1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3.2" hidden="1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3.2" hidden="1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57.6" hidden="1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57.6" hidden="1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3.2" hidden="1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3.2" hidden="1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3.2" hidden="1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idden="1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3.2" hidden="1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28.8" hidden="1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3.2" hidden="1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3.2" hidden="1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3.2" hidden="1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3.2" hidden="1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3.2" hidden="1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57.6" hidden="1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57.6" hidden="1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3.2" hidden="1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57.6" hidden="1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28.8" hidden="1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3.2" hidden="1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28.8" hidden="1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3.2" hidden="1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28.8" hidden="1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3.2" hidden="1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3.2" hidden="1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3.2" hidden="1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3.2" hidden="1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57.6" hidden="1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3.2" hidden="1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3.2" hidden="1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3.2" hidden="1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57.6" hidden="1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3.2" hidden="1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3.2" hidden="1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3.2" hidden="1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28.8" hidden="1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3.2" hidden="1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3.2" hidden="1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3.2" hidden="1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28.8" hidden="1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1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3.2" hidden="1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hidden="1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3.2" hidden="1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3.2" hidden="1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3.2" hidden="1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57.6" hidden="1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3.2" hidden="1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28.8" hidden="1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57.6" hidden="1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3.2" hidden="1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idden="1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3.2" hidden="1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3.2" hidden="1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3.2" hidden="1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3.2" hidden="1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3.2" hidden="1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57.6" hidden="1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3.2" hidden="1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3.2" hidden="1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3.2" hidden="1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3.2" hidden="1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3.2" hidden="1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28.8" hidden="1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3.2" hidden="1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57.6" hidden="1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3.2" hidden="1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3.2" hidden="1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28.8" hidden="1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3.2" hidden="1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3.2" hidden="1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3.2" hidden="1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3.2" hidden="1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28.8" hidden="1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3.2" hidden="1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57.6" hidden="1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3.2" hidden="1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3.2" hidden="1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57.6" hidden="1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idden="1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3.2" hidden="1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3.2" hidden="1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28.8" hidden="1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3.2" hidden="1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57.6" hidden="1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57.6" hidden="1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3.2" hidden="1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3.2" hidden="1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3.2" hidden="1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3.2" hidden="1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3.2" hidden="1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3.2" hidden="1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3.2" hidden="1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3.2" hidden="1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57.6" hidden="1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3.2" hidden="1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3.2" hidden="1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3.2" hidden="1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57.6" hidden="1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57.6" hidden="1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3.2" hidden="1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28.8" hidden="1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3.2" hidden="1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3.2" hidden="1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3.2" hidden="1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1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3.2" hidden="1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hidden="1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28.8" hidden="1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3.2" hidden="1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3.2" hidden="1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3.2" hidden="1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3.2" hidden="1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3.2" hidden="1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3.2" hidden="1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3.2" hidden="1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3.2" hidden="1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3.2" hidden="1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3.2" hidden="1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3.2" hidden="1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3.2" hidden="1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28.8" hidden="1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3.2" hidden="1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57.6" hidden="1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3.2" hidden="1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3.2" hidden="1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3.2" hidden="1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28.8" hidden="1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3.2" hidden="1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28.8" hidden="1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3.2" hidden="1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28.8" hidden="1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3.2" hidden="1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57.6" hidden="1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3.2" hidden="1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3.2" hidden="1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3.2" hidden="1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57.6" hidden="1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3.2" hidden="1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3.2" hidden="1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28.8" hidden="1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3.2" hidden="1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3.2" hidden="1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3.2" hidden="1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28.8" hidden="1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3.2" hidden="1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57.6" hidden="1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3.2" hidden="1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28.8" hidden="1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3.2" hidden="1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3.2" hidden="1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57.6" hidden="1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3.2" hidden="1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3.2" hidden="1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57.6" hidden="1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3.2" hidden="1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57.6" hidden="1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3.2" hidden="1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3.2" hidden="1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3.2" hidden="1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3.2" hidden="1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3.2" hidden="1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3.2" hidden="1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28.8" hidden="1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3.2" hidden="1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3.2" hidden="1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3.2" hidden="1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3.2" hidden="1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3.2" hidden="1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3.2" hidden="1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1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57.6" hidden="1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hidden="1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3.2" hidden="1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3.2" hidden="1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28.8" hidden="1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3.2" hidden="1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3.2" hidden="1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3.2" hidden="1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3.2" hidden="1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3.2" hidden="1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3.2" hidden="1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57.6" hidden="1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28.8" hidden="1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3.2" hidden="1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3.2" hidden="1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57.6" hidden="1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28.8" hidden="1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57.6" hidden="1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3.2" hidden="1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3.2" hidden="1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3.2" hidden="1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3.2" hidden="1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3.2" hidden="1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57.6" hidden="1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28.8" hidden="1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57.6" hidden="1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3.2" hidden="1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3.2" hidden="1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3.2" hidden="1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3.2" hidden="1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idden="1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28.8" hidden="1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3.2" hidden="1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3.2" hidden="1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idden="1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57.6" hidden="1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3.2" hidden="1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3.2" hidden="1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3.2" hidden="1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3.2" hidden="1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3.2" hidden="1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3.2" hidden="1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57.6" hidden="1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28.8" hidden="1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3.2" hidden="1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3.2" hidden="1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3.2" hidden="1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3.2" hidden="1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3.2" hidden="1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57.6" hidden="1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57.6" hidden="1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3.2" hidden="1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3.2" hidden="1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3.2" hidden="1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57.6" hidden="1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idden="1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3.2" hidden="1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3.2" hidden="1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3.2" hidden="1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3.2" hidden="1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3.2" hidden="1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3.2" hidden="1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3.2" hidden="1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28.8" hidden="1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1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3.2" hidden="1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hidden="1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28.8" hidden="1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3.2" hidden="1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3.2" hidden="1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57.6" hidden="1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3.2" hidden="1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57.6" hidden="1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3.2" hidden="1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3.2" hidden="1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3.2" hidden="1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3.2" hidden="1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3.2" hidden="1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3.2" hidden="1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28.8" hidden="1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3.2" hidden="1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28.8" hidden="1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3.2" hidden="1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3.2" hidden="1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3.2" hidden="1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3.2" hidden="1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28.8" hidden="1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3.2" hidden="1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3.2" hidden="1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3.2" hidden="1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28.8" hidden="1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3.2" hidden="1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2" hidden="1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3.2" hidden="1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3.2" hidden="1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3.2" hidden="1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3.2" hidden="1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3.2" hidden="1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3.2" hidden="1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3.2" hidden="1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3.2" hidden="1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3.2" hidden="1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idden="1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3.2" hidden="1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28.8" hidden="1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28.8" hidden="1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3.2" hidden="1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57.6" hidden="1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3.2" hidden="1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3.2" hidden="1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3.2" hidden="1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3.2" hidden="1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57.6" hidden="1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3.2" hidden="1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3.2" hidden="1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3.2" hidden="1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3.2" hidden="1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28.8" hidden="1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3.2" hidden="1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57.6" hidden="1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3.2" hidden="1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3.2" hidden="1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3.2" hidden="1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3.2" hidden="1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3.2" hidden="1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28.8" hidden="1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3.2" hidden="1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3.2" hidden="1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3.2" hidden="1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1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3.2" hidden="1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hidden="1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3.2" hidden="1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3.2" hidden="1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28.8" hidden="1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57.6" hidden="1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3.2" hidden="1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3.2" hidden="1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28.8" hidden="1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3.2" hidden="1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28.8" hidden="1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3.2" hidden="1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3.2" hidden="1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3.2" hidden="1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3.2" hidden="1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3.2" hidden="1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3.2" hidden="1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3.2" hidden="1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3.2" hidden="1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3.2" hidden="1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3.2" hidden="1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3.2" hidden="1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3.2" hidden="1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57.6" hidden="1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3.2" hidden="1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57.6" hidden="1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3.2" hidden="1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28.8" hidden="1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1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43" si="221">IFERROR(ROUND(E2819/L2819,2),0)</f>
        <v>23.64</v>
      </c>
      <c r="Q2819" s="11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>IFERROR(ROUND(E2844/L2844,2),0)</f>
        <v>0</v>
      </c>
      <c r="Q2844" s="11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ref="P2845:P2908" si="225">IFERROR(ROUND(E2845/L2845,2),0)</f>
        <v>0</v>
      </c>
      <c r="Q2845" s="11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5"/>
        <v>30</v>
      </c>
      <c r="Q2846" s="11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5"/>
        <v>60.67</v>
      </c>
      <c r="Q2847" s="11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5"/>
        <v>0</v>
      </c>
      <c r="Q2848" s="11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5"/>
        <v>0</v>
      </c>
      <c r="Q2849" s="11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5"/>
        <v>23.33</v>
      </c>
      <c r="Q2850" s="11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5"/>
        <v>5</v>
      </c>
      <c r="Q2851" s="11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5"/>
        <v>23.92</v>
      </c>
      <c r="Q2852" s="11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5"/>
        <v>0</v>
      </c>
      <c r="Q2853" s="11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5"/>
        <v>15.83</v>
      </c>
      <c r="Q2854" s="11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5"/>
        <v>0</v>
      </c>
      <c r="Q2855" s="11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5"/>
        <v>29.79</v>
      </c>
      <c r="Q2856" s="11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5"/>
        <v>60</v>
      </c>
      <c r="Q2857" s="11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5"/>
        <v>24.33</v>
      </c>
      <c r="Q2858" s="11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5"/>
        <v>500</v>
      </c>
      <c r="Q2859" s="11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5"/>
        <v>0</v>
      </c>
      <c r="Q2860" s="11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5"/>
        <v>35</v>
      </c>
      <c r="Q2861" s="11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5"/>
        <v>29.56</v>
      </c>
      <c r="Q2862" s="11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5"/>
        <v>26.67</v>
      </c>
      <c r="Q2863" s="11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5"/>
        <v>18.329999999999998</v>
      </c>
      <c r="Q2864" s="11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5"/>
        <v>20</v>
      </c>
      <c r="Q2865" s="11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5"/>
        <v>13.33</v>
      </c>
      <c r="Q2866" s="11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5"/>
        <v>0</v>
      </c>
      <c r="Q2867" s="11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5"/>
        <v>22.5</v>
      </c>
      <c r="Q2868" s="11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5"/>
        <v>50.4</v>
      </c>
      <c r="Q2869" s="11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5"/>
        <v>105.03</v>
      </c>
      <c r="Q2870" s="11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5"/>
        <v>35.4</v>
      </c>
      <c r="Q2871" s="11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5"/>
        <v>83.33</v>
      </c>
      <c r="Q2872" s="11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5"/>
        <v>35.92</v>
      </c>
      <c r="Q2873" s="11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5"/>
        <v>0</v>
      </c>
      <c r="Q2874" s="11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5"/>
        <v>119.13</v>
      </c>
      <c r="Q2875" s="11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5"/>
        <v>90.33</v>
      </c>
      <c r="Q2876" s="11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5"/>
        <v>2.33</v>
      </c>
      <c r="Q2877" s="11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5"/>
        <v>0</v>
      </c>
      <c r="Q2878" s="11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5"/>
        <v>108.33</v>
      </c>
      <c r="Q2879" s="11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5"/>
        <v>15.75</v>
      </c>
      <c r="Q2880" s="11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5"/>
        <v>29</v>
      </c>
      <c r="Q2881" s="11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6">ROUND(E2882/D2882*100,0)</f>
        <v>23</v>
      </c>
      <c r="P2882">
        <f t="shared" si="225"/>
        <v>96.55</v>
      </c>
      <c r="Q2882" s="11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6"/>
        <v>0</v>
      </c>
      <c r="P2883">
        <f t="shared" si="225"/>
        <v>0</v>
      </c>
      <c r="Q2883" s="11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6"/>
        <v>34</v>
      </c>
      <c r="P2884">
        <f t="shared" si="225"/>
        <v>63</v>
      </c>
      <c r="Q2884" s="11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6"/>
        <v>19</v>
      </c>
      <c r="P2885">
        <f t="shared" si="225"/>
        <v>381.6</v>
      </c>
      <c r="Q2885" s="11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6"/>
        <v>0</v>
      </c>
      <c r="P2886">
        <f t="shared" si="225"/>
        <v>46.25</v>
      </c>
      <c r="Q2886" s="11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6"/>
        <v>33</v>
      </c>
      <c r="P2887">
        <f t="shared" si="225"/>
        <v>26</v>
      </c>
      <c r="Q2887" s="11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6"/>
        <v>5</v>
      </c>
      <c r="P2888">
        <f t="shared" si="225"/>
        <v>10</v>
      </c>
      <c r="Q2888" s="11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6"/>
        <v>0</v>
      </c>
      <c r="P2889">
        <f t="shared" si="225"/>
        <v>5</v>
      </c>
      <c r="Q2889" s="11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6"/>
        <v>0</v>
      </c>
      <c r="P2890">
        <f t="shared" si="225"/>
        <v>0</v>
      </c>
      <c r="Q2890" s="11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6"/>
        <v>38</v>
      </c>
      <c r="P2891">
        <f t="shared" si="225"/>
        <v>81.569999999999993</v>
      </c>
      <c r="Q2891" s="11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6"/>
        <v>1</v>
      </c>
      <c r="P2892">
        <f t="shared" si="225"/>
        <v>7</v>
      </c>
      <c r="Q2892" s="11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6"/>
        <v>3</v>
      </c>
      <c r="P2893">
        <f t="shared" si="225"/>
        <v>27.3</v>
      </c>
      <c r="Q2893" s="11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6"/>
        <v>9</v>
      </c>
      <c r="P2894">
        <f t="shared" si="225"/>
        <v>29.41</v>
      </c>
      <c r="Q2894" s="11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6"/>
        <v>1</v>
      </c>
      <c r="P2895">
        <f t="shared" si="225"/>
        <v>12.5</v>
      </c>
      <c r="Q2895" s="11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6"/>
        <v>0</v>
      </c>
      <c r="P2896">
        <f t="shared" si="225"/>
        <v>0</v>
      </c>
      <c r="Q2896" s="11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6"/>
        <v>5</v>
      </c>
      <c r="P2897">
        <f t="shared" si="225"/>
        <v>5.75</v>
      </c>
      <c r="Q2897" s="11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6"/>
        <v>21</v>
      </c>
      <c r="P2898">
        <f t="shared" si="225"/>
        <v>52.08</v>
      </c>
      <c r="Q2898" s="11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6"/>
        <v>5</v>
      </c>
      <c r="P2899">
        <f t="shared" si="225"/>
        <v>183.33</v>
      </c>
      <c r="Q2899" s="11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6"/>
        <v>4</v>
      </c>
      <c r="P2900">
        <f t="shared" si="225"/>
        <v>26.33</v>
      </c>
      <c r="Q2900" s="11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6"/>
        <v>0</v>
      </c>
      <c r="P2901">
        <f t="shared" si="225"/>
        <v>0</v>
      </c>
      <c r="Q2901" s="11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6"/>
        <v>62</v>
      </c>
      <c r="P2902">
        <f t="shared" si="225"/>
        <v>486.43</v>
      </c>
      <c r="Q2902" s="11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6"/>
        <v>1</v>
      </c>
      <c r="P2903">
        <f t="shared" si="225"/>
        <v>3</v>
      </c>
      <c r="Q2903" s="11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6"/>
        <v>0</v>
      </c>
      <c r="P2904">
        <f t="shared" si="225"/>
        <v>25</v>
      </c>
      <c r="Q2904" s="11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6"/>
        <v>1</v>
      </c>
      <c r="P2905">
        <f t="shared" si="225"/>
        <v>9.75</v>
      </c>
      <c r="Q2905" s="11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6"/>
        <v>5</v>
      </c>
      <c r="P2906">
        <f t="shared" si="225"/>
        <v>18.75</v>
      </c>
      <c r="Q2906" s="11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6"/>
        <v>18</v>
      </c>
      <c r="P2907">
        <f t="shared" si="225"/>
        <v>36.590000000000003</v>
      </c>
      <c r="Q2907" s="11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6"/>
        <v>9</v>
      </c>
      <c r="P2908">
        <f t="shared" si="225"/>
        <v>80.709999999999994</v>
      </c>
      <c r="Q2908" s="11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6"/>
        <v>0</v>
      </c>
      <c r="P2909">
        <f t="shared" ref="P2909:P2972" si="230">IFERROR(ROUND(E2909/L2909,2),0)</f>
        <v>1</v>
      </c>
      <c r="Q2909" s="11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6"/>
        <v>3</v>
      </c>
      <c r="P2910">
        <f t="shared" si="230"/>
        <v>52.8</v>
      </c>
      <c r="Q2910" s="11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6"/>
        <v>0</v>
      </c>
      <c r="P2911">
        <f t="shared" si="230"/>
        <v>20</v>
      </c>
      <c r="Q2911" s="11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6"/>
        <v>0</v>
      </c>
      <c r="P2912">
        <f t="shared" si="230"/>
        <v>1</v>
      </c>
      <c r="Q2912" s="11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6"/>
        <v>37</v>
      </c>
      <c r="P2913">
        <f t="shared" si="230"/>
        <v>46.93</v>
      </c>
      <c r="Q2913" s="11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6"/>
        <v>14</v>
      </c>
      <c r="P2914">
        <f t="shared" si="230"/>
        <v>78.08</v>
      </c>
      <c r="Q2914" s="11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6"/>
        <v>0</v>
      </c>
      <c r="P2915">
        <f t="shared" si="230"/>
        <v>1</v>
      </c>
      <c r="Q2915" s="11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6"/>
        <v>0</v>
      </c>
      <c r="P2916">
        <f t="shared" si="230"/>
        <v>1</v>
      </c>
      <c r="Q2916" s="11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6"/>
        <v>61</v>
      </c>
      <c r="P2917">
        <f t="shared" si="230"/>
        <v>203.67</v>
      </c>
      <c r="Q2917" s="11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6"/>
        <v>8</v>
      </c>
      <c r="P2918">
        <f t="shared" si="230"/>
        <v>20.71</v>
      </c>
      <c r="Q2918" s="11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6"/>
        <v>22</v>
      </c>
      <c r="P2919">
        <f t="shared" si="230"/>
        <v>48.56</v>
      </c>
      <c r="Q2919" s="11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6"/>
        <v>27</v>
      </c>
      <c r="P2920">
        <f t="shared" si="230"/>
        <v>68.099999999999994</v>
      </c>
      <c r="Q2920" s="11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6"/>
        <v>9</v>
      </c>
      <c r="P2921">
        <f t="shared" si="230"/>
        <v>8.5</v>
      </c>
      <c r="Q2921" s="11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6"/>
        <v>27</v>
      </c>
      <c r="P2922">
        <f t="shared" si="230"/>
        <v>51.62</v>
      </c>
      <c r="Q2922" s="11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28.8" hidden="1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6"/>
        <v>129</v>
      </c>
      <c r="P2923">
        <f t="shared" si="230"/>
        <v>43</v>
      </c>
      <c r="Q2923" s="11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3.2" hidden="1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6"/>
        <v>100</v>
      </c>
      <c r="P2924">
        <f t="shared" si="230"/>
        <v>83.33</v>
      </c>
      <c r="Q2924" s="11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3.2" hidden="1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6"/>
        <v>100</v>
      </c>
      <c r="P2925">
        <f t="shared" si="230"/>
        <v>30</v>
      </c>
      <c r="Q2925" s="11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3.2" hidden="1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6"/>
        <v>103</v>
      </c>
      <c r="P2926">
        <f t="shared" si="230"/>
        <v>175.51</v>
      </c>
      <c r="Q2926" s="11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3.2" hidden="1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6"/>
        <v>102</v>
      </c>
      <c r="P2927">
        <f t="shared" si="230"/>
        <v>231.66</v>
      </c>
      <c r="Q2927" s="11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3.2" hidden="1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6"/>
        <v>125</v>
      </c>
      <c r="P2928">
        <f t="shared" si="230"/>
        <v>75</v>
      </c>
      <c r="Q2928" s="11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3.2" hidden="1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6"/>
        <v>131</v>
      </c>
      <c r="P2929">
        <f t="shared" si="230"/>
        <v>112.14</v>
      </c>
      <c r="Q2929" s="11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28.8" hidden="1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6"/>
        <v>100</v>
      </c>
      <c r="P2930">
        <f t="shared" si="230"/>
        <v>41.67</v>
      </c>
      <c r="Q2930" s="11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3.2" hidden="1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6"/>
        <v>102</v>
      </c>
      <c r="P2931">
        <f t="shared" si="230"/>
        <v>255.17</v>
      </c>
      <c r="Q2931" s="11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3.2" hidden="1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6"/>
        <v>101</v>
      </c>
      <c r="P2932">
        <f t="shared" si="230"/>
        <v>162.77000000000001</v>
      </c>
      <c r="Q2932" s="11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3.2" hidden="1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6"/>
        <v>106</v>
      </c>
      <c r="P2933">
        <f t="shared" si="230"/>
        <v>88.33</v>
      </c>
      <c r="Q2933" s="11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3.2" hidden="1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6"/>
        <v>105</v>
      </c>
      <c r="P2934">
        <f t="shared" si="230"/>
        <v>85.74</v>
      </c>
      <c r="Q2934" s="11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3.2" hidden="1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6"/>
        <v>103</v>
      </c>
      <c r="P2935">
        <f t="shared" si="230"/>
        <v>47.57</v>
      </c>
      <c r="Q2935" s="11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3.2" hidden="1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6"/>
        <v>108</v>
      </c>
      <c r="P2936">
        <f t="shared" si="230"/>
        <v>72.97</v>
      </c>
      <c r="Q2936" s="11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3.2" hidden="1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6"/>
        <v>101</v>
      </c>
      <c r="P2937">
        <f t="shared" si="230"/>
        <v>90.54</v>
      </c>
      <c r="Q2937" s="11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3.2" hidden="1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6"/>
        <v>128</v>
      </c>
      <c r="P2938">
        <f t="shared" si="230"/>
        <v>37.65</v>
      </c>
      <c r="Q2938" s="11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28.8" hidden="1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6"/>
        <v>133</v>
      </c>
      <c r="P2939">
        <f t="shared" si="230"/>
        <v>36.36</v>
      </c>
      <c r="Q2939" s="11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3.2" hidden="1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6"/>
        <v>101</v>
      </c>
      <c r="P2940">
        <f t="shared" si="230"/>
        <v>126.72</v>
      </c>
      <c r="Q2940" s="11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3.2" hidden="1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6"/>
        <v>103</v>
      </c>
      <c r="P2941">
        <f t="shared" si="230"/>
        <v>329.2</v>
      </c>
      <c r="Q2941" s="11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3.2" hidden="1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6"/>
        <v>107</v>
      </c>
      <c r="P2942">
        <f t="shared" si="230"/>
        <v>81.239999999999995</v>
      </c>
      <c r="Q2942" s="11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3.2" hidden="1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6"/>
        <v>0</v>
      </c>
      <c r="P2943">
        <f t="shared" si="230"/>
        <v>1</v>
      </c>
      <c r="Q2943" s="11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3.2" hidden="1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6"/>
        <v>20</v>
      </c>
      <c r="P2944">
        <f t="shared" si="230"/>
        <v>202.23</v>
      </c>
      <c r="Q2944" s="11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3.2" hidden="1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6"/>
        <v>0</v>
      </c>
      <c r="P2945">
        <f t="shared" si="230"/>
        <v>0</v>
      </c>
      <c r="Q2945" s="11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3.2" hidden="1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1">ROUND(E2946/D2946*100,0)</f>
        <v>1</v>
      </c>
      <c r="P2946">
        <f t="shared" si="230"/>
        <v>100</v>
      </c>
      <c r="Q2946" s="11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57.6" hidden="1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1"/>
        <v>0</v>
      </c>
      <c r="P2947">
        <f t="shared" si="230"/>
        <v>0</v>
      </c>
      <c r="Q2947" s="11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hidden="1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si="230"/>
        <v>1</v>
      </c>
      <c r="Q2948" s="11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57.6" hidden="1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30"/>
        <v>82.46</v>
      </c>
      <c r="Q2949" s="11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57.6" hidden="1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30"/>
        <v>2.67</v>
      </c>
      <c r="Q2950" s="11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3.2" hidden="1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30"/>
        <v>12.5</v>
      </c>
      <c r="Q2951" s="11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3.2" hidden="1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>
        <f t="shared" si="230"/>
        <v>0</v>
      </c>
      <c r="Q2952" s="11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57.6" hidden="1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30"/>
        <v>18.899999999999999</v>
      </c>
      <c r="Q2953" s="11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3.2" hidden="1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>
        <f t="shared" si="230"/>
        <v>200.63</v>
      </c>
      <c r="Q2954" s="11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3.2" hidden="1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30"/>
        <v>201.67</v>
      </c>
      <c r="Q2955" s="11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3.2" hidden="1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>
        <f t="shared" si="230"/>
        <v>0</v>
      </c>
      <c r="Q2956" s="11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28.8" hidden="1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>
        <f t="shared" si="230"/>
        <v>65</v>
      </c>
      <c r="Q2957" s="11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3.2" hidden="1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>
        <f t="shared" si="230"/>
        <v>66.099999999999994</v>
      </c>
      <c r="Q2958" s="11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3.2" hidden="1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>
        <f t="shared" si="230"/>
        <v>93.33</v>
      </c>
      <c r="Q2959" s="11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3.2" hidden="1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>
        <f t="shared" si="230"/>
        <v>0</v>
      </c>
      <c r="Q2960" s="11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3.2" hidden="1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>
        <f t="shared" si="230"/>
        <v>0</v>
      </c>
      <c r="Q2961" s="11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3.2" hidden="1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>
        <f t="shared" si="230"/>
        <v>0</v>
      </c>
      <c r="Q2962" s="11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>
        <f t="shared" si="230"/>
        <v>50.75</v>
      </c>
      <c r="Q2963" s="11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>
        <f t="shared" si="230"/>
        <v>60.9</v>
      </c>
      <c r="Q2964" s="11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>
        <f t="shared" si="230"/>
        <v>109.03</v>
      </c>
      <c r="Q2965" s="11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>
        <f t="shared" si="230"/>
        <v>25.69</v>
      </c>
      <c r="Q2966" s="11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>
        <f t="shared" si="230"/>
        <v>41.92</v>
      </c>
      <c r="Q2967" s="11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>
        <f t="shared" si="230"/>
        <v>88.77</v>
      </c>
      <c r="Q2968" s="11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>
        <f t="shared" si="230"/>
        <v>80.23</v>
      </c>
      <c r="Q2969" s="11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>
        <f t="shared" si="230"/>
        <v>78.94</v>
      </c>
      <c r="Q2970" s="11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>
        <f t="shared" si="230"/>
        <v>95.59</v>
      </c>
      <c r="Q2971" s="11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>
        <f t="shared" si="230"/>
        <v>69.89</v>
      </c>
      <c r="Q2972" s="11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>
        <f t="shared" ref="P2973:P3036" si="235">IFERROR(ROUND(E2973/L2973,2),0)</f>
        <v>74.53</v>
      </c>
      <c r="Q2973" s="11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>
        <f t="shared" si="235"/>
        <v>123.94</v>
      </c>
      <c r="Q2974" s="11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>
        <f t="shared" si="235"/>
        <v>264.85000000000002</v>
      </c>
      <c r="Q2975" s="11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>
        <f t="shared" si="235"/>
        <v>58.62</v>
      </c>
      <c r="Q2976" s="11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>
        <f t="shared" si="235"/>
        <v>70.88</v>
      </c>
      <c r="Q2977" s="11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>
        <f t="shared" si="235"/>
        <v>8.57</v>
      </c>
      <c r="Q2978" s="11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>
        <f t="shared" si="235"/>
        <v>113.57</v>
      </c>
      <c r="Q2979" s="11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>
        <f t="shared" si="235"/>
        <v>60.69</v>
      </c>
      <c r="Q2980" s="11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>
        <f t="shared" si="235"/>
        <v>110.22</v>
      </c>
      <c r="Q2981" s="11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>
        <f t="shared" si="235"/>
        <v>136.46</v>
      </c>
      <c r="Q2982" s="11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57.6" hidden="1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>
        <f t="shared" si="235"/>
        <v>53.16</v>
      </c>
      <c r="Q2983" s="11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28.8" hidden="1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>
        <f t="shared" si="235"/>
        <v>86.49</v>
      </c>
      <c r="Q2984" s="11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3.2" hidden="1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>
        <f t="shared" si="235"/>
        <v>155.24</v>
      </c>
      <c r="Q2985" s="11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57.6" hidden="1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>
        <f t="shared" si="235"/>
        <v>115.08</v>
      </c>
      <c r="Q2986" s="11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57.6" hidden="1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>
        <f t="shared" si="235"/>
        <v>109.59</v>
      </c>
      <c r="Q2987" s="11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3.2" hidden="1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>
        <f t="shared" si="235"/>
        <v>45.21</v>
      </c>
      <c r="Q2988" s="11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57.6" hidden="1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>
        <f t="shared" si="235"/>
        <v>104.15</v>
      </c>
      <c r="Q2989" s="11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3.2" hidden="1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>
        <f t="shared" si="235"/>
        <v>35.71</v>
      </c>
      <c r="Q2990" s="11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hidden="1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>
        <f t="shared" si="235"/>
        <v>97</v>
      </c>
      <c r="Q2991" s="11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3.2" hidden="1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>
        <f t="shared" si="235"/>
        <v>370.37</v>
      </c>
      <c r="Q2992" s="11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3.2" hidden="1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>
        <f t="shared" si="235"/>
        <v>94.41</v>
      </c>
      <c r="Q2993" s="11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3.2" hidden="1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>
        <f t="shared" si="235"/>
        <v>48.98</v>
      </c>
      <c r="Q2994" s="11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hidden="1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>
        <f t="shared" si="235"/>
        <v>45.59</v>
      </c>
      <c r="Q2995" s="11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3.2" hidden="1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>
        <f t="shared" si="235"/>
        <v>23.28</v>
      </c>
      <c r="Q2996" s="11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3.2" hidden="1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>
        <f t="shared" si="235"/>
        <v>63.23</v>
      </c>
      <c r="Q2997" s="11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28.8" hidden="1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>
        <f t="shared" si="235"/>
        <v>153.52000000000001</v>
      </c>
      <c r="Q2998" s="11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3.2" hidden="1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>
        <f t="shared" si="235"/>
        <v>90.2</v>
      </c>
      <c r="Q2999" s="11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3.2" hidden="1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>
        <f t="shared" si="235"/>
        <v>118.97</v>
      </c>
      <c r="Q3000" s="11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3.2" hidden="1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>
        <f t="shared" si="235"/>
        <v>80.25</v>
      </c>
      <c r="Q3001" s="11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3.2" hidden="1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>
        <f t="shared" si="235"/>
        <v>62.5</v>
      </c>
      <c r="Q3002" s="11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3.2" hidden="1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>
        <f t="shared" si="235"/>
        <v>131.38</v>
      </c>
      <c r="Q3003" s="11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28.8" hidden="1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>
        <f t="shared" si="235"/>
        <v>73.03</v>
      </c>
      <c r="Q3004" s="11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3.2" hidden="1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>
        <f t="shared" si="235"/>
        <v>178.53</v>
      </c>
      <c r="Q3005" s="11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57.6" hidden="1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>
        <f t="shared" si="235"/>
        <v>162.91</v>
      </c>
      <c r="Q3006" s="11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3.2" hidden="1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>
        <f t="shared" si="235"/>
        <v>108.24</v>
      </c>
      <c r="Q3007" s="11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28.8" hidden="1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>
        <f t="shared" si="235"/>
        <v>88.87</v>
      </c>
      <c r="Q3008" s="11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28.8" hidden="1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>
        <f t="shared" si="235"/>
        <v>54</v>
      </c>
      <c r="Q3009" s="11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3.2" hidden="1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6">ROUND(E3010/D3010*100,0)</f>
        <v>101</v>
      </c>
      <c r="P3010">
        <f t="shared" si="235"/>
        <v>116.73</v>
      </c>
      <c r="Q3010" s="11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3.2" hidden="1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6"/>
        <v>120</v>
      </c>
      <c r="P3011">
        <f t="shared" si="235"/>
        <v>233.9</v>
      </c>
      <c r="Q3011" s="11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hidden="1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>
        <f t="shared" si="235"/>
        <v>158</v>
      </c>
      <c r="Q3012" s="11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3.2" hidden="1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>
        <f t="shared" si="235"/>
        <v>14.84</v>
      </c>
      <c r="Q3013" s="11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3.2" hidden="1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>
        <f t="shared" si="235"/>
        <v>85.18</v>
      </c>
      <c r="Q3014" s="11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3.2" hidden="1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>
        <f t="shared" si="235"/>
        <v>146.69</v>
      </c>
      <c r="Q3015" s="11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3.2" hidden="1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>
        <f t="shared" si="235"/>
        <v>50.76</v>
      </c>
      <c r="Q3016" s="11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3.2" hidden="1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>
        <f t="shared" si="235"/>
        <v>87.7</v>
      </c>
      <c r="Q3017" s="11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57.6" hidden="1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>
        <f t="shared" si="235"/>
        <v>242.28</v>
      </c>
      <c r="Q3018" s="11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3.2" hidden="1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>
        <f t="shared" si="235"/>
        <v>146.44999999999999</v>
      </c>
      <c r="Q3019" s="11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3.2" hidden="1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>
        <f t="shared" si="235"/>
        <v>103.17</v>
      </c>
      <c r="Q3020" s="11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3.2" hidden="1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>
        <f t="shared" si="235"/>
        <v>80.459999999999994</v>
      </c>
      <c r="Q3021" s="11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3.2" hidden="1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>
        <f t="shared" si="235"/>
        <v>234.67</v>
      </c>
      <c r="Q3022" s="11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3.2" hidden="1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>
        <f t="shared" si="235"/>
        <v>50.69</v>
      </c>
      <c r="Q3023" s="11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3.2" hidden="1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>
        <f t="shared" si="235"/>
        <v>162.71</v>
      </c>
      <c r="Q3024" s="11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57.6" hidden="1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>
        <f t="shared" si="235"/>
        <v>120.17</v>
      </c>
      <c r="Q3025" s="11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3.2" hidden="1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>
        <f t="shared" si="235"/>
        <v>67.7</v>
      </c>
      <c r="Q3026" s="11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3.2" hidden="1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>
        <f t="shared" si="235"/>
        <v>52.1</v>
      </c>
      <c r="Q3027" s="11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57.6" hidden="1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>
        <f t="shared" si="235"/>
        <v>51.6</v>
      </c>
      <c r="Q3028" s="11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3.2" hidden="1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>
        <f t="shared" si="235"/>
        <v>164.3</v>
      </c>
      <c r="Q3029" s="11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28.8" hidden="1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>
        <f t="shared" si="235"/>
        <v>84.86</v>
      </c>
      <c r="Q3030" s="11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3.2" hidden="1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>
        <f t="shared" si="235"/>
        <v>94.55</v>
      </c>
      <c r="Q3031" s="11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3.2" hidden="1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>
        <f t="shared" si="235"/>
        <v>45.54</v>
      </c>
      <c r="Q3032" s="11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2" hidden="1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>
        <f t="shared" si="235"/>
        <v>51.72</v>
      </c>
      <c r="Q3033" s="11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3.2" hidden="1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>
        <f t="shared" si="235"/>
        <v>50.88</v>
      </c>
      <c r="Q3034" s="11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3.2" hidden="1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>
        <f t="shared" si="235"/>
        <v>191.13</v>
      </c>
      <c r="Q3035" s="11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2" hidden="1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>
        <f t="shared" si="235"/>
        <v>89.31</v>
      </c>
      <c r="Q3036" s="11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28.8" hidden="1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>
        <f t="shared" ref="P3037:P3100" si="240">IFERROR(ROUND(E3037/L3037,2),0)</f>
        <v>88.59</v>
      </c>
      <c r="Q3037" s="11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3.2" hidden="1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>
        <f t="shared" si="240"/>
        <v>96.3</v>
      </c>
      <c r="Q3038" s="11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57.6" hidden="1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>
        <f t="shared" si="240"/>
        <v>33.31</v>
      </c>
      <c r="Q3039" s="11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3.2" hidden="1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>
        <f t="shared" si="240"/>
        <v>37.22</v>
      </c>
      <c r="Q3040" s="11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3.2" hidden="1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109</v>
      </c>
      <c r="P3041">
        <f t="shared" si="240"/>
        <v>92.13</v>
      </c>
      <c r="Q3041" s="11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3.2" hidden="1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108</v>
      </c>
      <c r="P3042">
        <f t="shared" si="240"/>
        <v>76.790000000000006</v>
      </c>
      <c r="Q3042" s="11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28.8" hidden="1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110</v>
      </c>
      <c r="P3043">
        <f t="shared" si="240"/>
        <v>96.53</v>
      </c>
      <c r="Q3043" s="11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57.6" hidden="1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128</v>
      </c>
      <c r="P3044">
        <f t="shared" si="240"/>
        <v>51.89</v>
      </c>
      <c r="Q3044" s="11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3.2" hidden="1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110</v>
      </c>
      <c r="P3045">
        <f t="shared" si="240"/>
        <v>128.91</v>
      </c>
      <c r="Q3045" s="11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3.2" hidden="1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109</v>
      </c>
      <c r="P3046">
        <f t="shared" si="240"/>
        <v>84.11</v>
      </c>
      <c r="Q3046" s="11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3.2" hidden="1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133</v>
      </c>
      <c r="P3047">
        <f t="shared" si="240"/>
        <v>82.94</v>
      </c>
      <c r="Q3047" s="11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57.6" hidden="1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191</v>
      </c>
      <c r="P3048">
        <f t="shared" si="240"/>
        <v>259.95</v>
      </c>
      <c r="Q3048" s="11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3.2" hidden="1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149</v>
      </c>
      <c r="P3049">
        <f t="shared" si="240"/>
        <v>37.25</v>
      </c>
      <c r="Q3049" s="11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3.2" hidden="1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166</v>
      </c>
      <c r="P3050">
        <f t="shared" si="240"/>
        <v>177.02</v>
      </c>
      <c r="Q3050" s="11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57.6" hidden="1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107</v>
      </c>
      <c r="P3051">
        <f t="shared" si="240"/>
        <v>74.069999999999993</v>
      </c>
      <c r="Q3051" s="11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28.8" hidden="1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106</v>
      </c>
      <c r="P3052">
        <f t="shared" si="240"/>
        <v>70.67</v>
      </c>
      <c r="Q3052" s="11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57.6" hidden="1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24</v>
      </c>
      <c r="P3053">
        <f t="shared" si="240"/>
        <v>23.63</v>
      </c>
      <c r="Q3053" s="11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3.2" hidden="1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>
        <f t="shared" si="240"/>
        <v>37.5</v>
      </c>
      <c r="Q3054" s="11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57.6" hidden="1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0</v>
      </c>
      <c r="P3055">
        <f t="shared" si="240"/>
        <v>13.33</v>
      </c>
      <c r="Q3055" s="11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3.2" hidden="1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0</v>
      </c>
      <c r="P3056">
        <f t="shared" si="240"/>
        <v>0</v>
      </c>
      <c r="Q3056" s="11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3.2" hidden="1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0</v>
      </c>
      <c r="P3057">
        <f t="shared" si="240"/>
        <v>1</v>
      </c>
      <c r="Q3057" s="11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3.2" hidden="1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0</v>
      </c>
      <c r="P3058">
        <f t="shared" si="240"/>
        <v>0</v>
      </c>
      <c r="Q3058" s="11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3.2" hidden="1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>
        <f t="shared" si="240"/>
        <v>0</v>
      </c>
      <c r="Q3059" s="11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57.6" hidden="1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0</v>
      </c>
      <c r="P3060">
        <f t="shared" si="240"/>
        <v>1</v>
      </c>
      <c r="Q3060" s="11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3.2" hidden="1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3</v>
      </c>
      <c r="P3061">
        <f t="shared" si="240"/>
        <v>41</v>
      </c>
      <c r="Q3061" s="11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28.8" hidden="1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>
        <f t="shared" si="240"/>
        <v>55.83</v>
      </c>
      <c r="Q3062" s="11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hidden="1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>
        <f t="shared" si="240"/>
        <v>0</v>
      </c>
      <c r="Q3063" s="11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3.2" hidden="1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67</v>
      </c>
      <c r="P3064">
        <f t="shared" si="240"/>
        <v>99.76</v>
      </c>
      <c r="Q3064" s="11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3.2" hidden="1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20</v>
      </c>
      <c r="P3065">
        <f t="shared" si="240"/>
        <v>25.52</v>
      </c>
      <c r="Q3065" s="11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28.8" hidden="1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11</v>
      </c>
      <c r="P3066">
        <f t="shared" si="240"/>
        <v>117.65</v>
      </c>
      <c r="Q3066" s="11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3.2" hidden="1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0</v>
      </c>
      <c r="P3067">
        <f t="shared" si="240"/>
        <v>5</v>
      </c>
      <c r="Q3067" s="11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3.2" hidden="1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12</v>
      </c>
      <c r="P3068">
        <f t="shared" si="240"/>
        <v>2796.67</v>
      </c>
      <c r="Q3068" s="11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3.2" hidden="1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3</v>
      </c>
      <c r="P3069">
        <f t="shared" si="240"/>
        <v>200</v>
      </c>
      <c r="Q3069" s="11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3.2" hidden="1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>
        <f t="shared" si="240"/>
        <v>87.5</v>
      </c>
      <c r="Q3070" s="11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3.2" hidden="1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14</v>
      </c>
      <c r="P3071">
        <f t="shared" si="240"/>
        <v>20.14</v>
      </c>
      <c r="Q3071" s="11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3.2" hidden="1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3</v>
      </c>
      <c r="P3072">
        <f t="shared" si="240"/>
        <v>20.88</v>
      </c>
      <c r="Q3072" s="11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3.2" hidden="1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60</v>
      </c>
      <c r="P3073">
        <f t="shared" si="240"/>
        <v>61.31</v>
      </c>
      <c r="Q3073" s="11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3.2" hidden="1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1">ROUND(E3074/D3074*100,0)</f>
        <v>0</v>
      </c>
      <c r="P3074">
        <f t="shared" si="240"/>
        <v>1</v>
      </c>
      <c r="Q3074" s="11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3.2" hidden="1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1"/>
        <v>0</v>
      </c>
      <c r="P3075">
        <f t="shared" si="240"/>
        <v>92.14</v>
      </c>
      <c r="Q3075" s="11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hidden="1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>
        <f t="shared" si="240"/>
        <v>7.33</v>
      </c>
      <c r="Q3076" s="11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3.2" hidden="1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>
        <f t="shared" si="240"/>
        <v>64.8</v>
      </c>
      <c r="Q3077" s="11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28.8" hidden="1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15</v>
      </c>
      <c r="P3078">
        <f t="shared" si="240"/>
        <v>30.12</v>
      </c>
      <c r="Q3078" s="11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3.2" hidden="1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0</v>
      </c>
      <c r="P3079">
        <f t="shared" si="240"/>
        <v>52.5</v>
      </c>
      <c r="Q3079" s="11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3.2" hidden="1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>
        <f t="shared" si="240"/>
        <v>23.67</v>
      </c>
      <c r="Q3080" s="11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3.2" hidden="1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1</v>
      </c>
      <c r="P3081">
        <f t="shared" si="240"/>
        <v>415.78</v>
      </c>
      <c r="Q3081" s="11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3.2" hidden="1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>
        <f t="shared" si="240"/>
        <v>53.71</v>
      </c>
      <c r="Q3082" s="11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3.2" hidden="1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>
        <f t="shared" si="240"/>
        <v>420.6</v>
      </c>
      <c r="Q3083" s="11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3.2" hidden="1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0</v>
      </c>
      <c r="P3084">
        <f t="shared" si="240"/>
        <v>0</v>
      </c>
      <c r="Q3084" s="11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57.6" hidden="1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0</v>
      </c>
      <c r="P3085">
        <f t="shared" si="240"/>
        <v>18.670000000000002</v>
      </c>
      <c r="Q3085" s="11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57.6" hidden="1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12</v>
      </c>
      <c r="P3086">
        <f t="shared" si="240"/>
        <v>78.33</v>
      </c>
      <c r="Q3086" s="11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3.2" hidden="1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>
        <f t="shared" si="240"/>
        <v>67.78</v>
      </c>
      <c r="Q3087" s="11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3.2" hidden="1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0</v>
      </c>
      <c r="P3088">
        <f t="shared" si="240"/>
        <v>16.670000000000002</v>
      </c>
      <c r="Q3088" s="11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3.2" hidden="1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>
        <f t="shared" si="240"/>
        <v>62.5</v>
      </c>
      <c r="Q3089" s="11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3.2" hidden="1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>
        <f t="shared" si="240"/>
        <v>42</v>
      </c>
      <c r="Q3090" s="11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3.2" hidden="1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23</v>
      </c>
      <c r="P3091">
        <f t="shared" si="240"/>
        <v>130.09</v>
      </c>
      <c r="Q3091" s="11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3.2" hidden="1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5</v>
      </c>
      <c r="P3092">
        <f t="shared" si="240"/>
        <v>1270.22</v>
      </c>
      <c r="Q3092" s="11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57.6" hidden="1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16</v>
      </c>
      <c r="P3093">
        <f t="shared" si="240"/>
        <v>88.44</v>
      </c>
      <c r="Q3093" s="11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3.2" hidden="1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1</v>
      </c>
      <c r="P3094">
        <f t="shared" si="240"/>
        <v>56.34</v>
      </c>
      <c r="Q3094" s="11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57.6" hidden="1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23</v>
      </c>
      <c r="P3095">
        <f t="shared" si="240"/>
        <v>53.53</v>
      </c>
      <c r="Q3095" s="11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3.2" hidden="1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>
        <f t="shared" si="240"/>
        <v>25</v>
      </c>
      <c r="Q3096" s="11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3.2" hidden="1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0</v>
      </c>
      <c r="P3097">
        <f t="shared" si="240"/>
        <v>50</v>
      </c>
      <c r="Q3097" s="11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3.2" hidden="1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4</v>
      </c>
      <c r="P3098">
        <f t="shared" si="240"/>
        <v>56.79</v>
      </c>
      <c r="Q3098" s="11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3.2" hidden="1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17</v>
      </c>
      <c r="P3099">
        <f t="shared" si="240"/>
        <v>40.83</v>
      </c>
      <c r="Q3099" s="11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3.2" hidden="1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4</v>
      </c>
      <c r="P3100">
        <f t="shared" si="240"/>
        <v>65.11</v>
      </c>
      <c r="Q3100" s="11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3.2" hidden="1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14</v>
      </c>
      <c r="P3101">
        <f t="shared" ref="P3101:P3164" si="245">IFERROR(ROUND(E3101/L3101,2),0)</f>
        <v>55.6</v>
      </c>
      <c r="Q3101" s="11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3.2" hidden="1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15</v>
      </c>
      <c r="P3102">
        <f t="shared" si="245"/>
        <v>140.54</v>
      </c>
      <c r="Q3102" s="11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57.6" hidden="1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12</v>
      </c>
      <c r="P3103">
        <f t="shared" si="245"/>
        <v>25</v>
      </c>
      <c r="Q3103" s="11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57.6" hidden="1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39</v>
      </c>
      <c r="P3104">
        <f t="shared" si="245"/>
        <v>69.53</v>
      </c>
      <c r="Q3104" s="11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28.8" hidden="1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0</v>
      </c>
      <c r="P3105">
        <f t="shared" si="245"/>
        <v>5.5</v>
      </c>
      <c r="Q3105" s="11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3.2" hidden="1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30</v>
      </c>
      <c r="P3106">
        <f t="shared" si="245"/>
        <v>237</v>
      </c>
      <c r="Q3106" s="11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3.2" hidden="1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42</v>
      </c>
      <c r="P3107">
        <f t="shared" si="245"/>
        <v>79.87</v>
      </c>
      <c r="Q3107" s="11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57.6" hidden="1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4</v>
      </c>
      <c r="P3108">
        <f t="shared" si="245"/>
        <v>10.25</v>
      </c>
      <c r="Q3108" s="11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3.2" hidden="1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20</v>
      </c>
      <c r="P3109">
        <f t="shared" si="245"/>
        <v>272.58999999999997</v>
      </c>
      <c r="Q3109" s="11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idden="1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>
        <f t="shared" si="245"/>
        <v>13</v>
      </c>
      <c r="Q3110" s="11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3.2" hidden="1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25</v>
      </c>
      <c r="P3111">
        <f t="shared" si="245"/>
        <v>58.18</v>
      </c>
      <c r="Q3111" s="11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3.2" hidden="1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>
        <f t="shared" si="245"/>
        <v>10</v>
      </c>
      <c r="Q3112" s="11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3.2" hidden="1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27</v>
      </c>
      <c r="P3113">
        <f t="shared" si="245"/>
        <v>70.11</v>
      </c>
      <c r="Q3113" s="11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3.2" hidden="1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>
        <f t="shared" si="245"/>
        <v>57.89</v>
      </c>
      <c r="Q3114" s="11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3.2" hidden="1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4</v>
      </c>
      <c r="P3115">
        <f t="shared" si="245"/>
        <v>125.27</v>
      </c>
      <c r="Q3115" s="11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3.2" hidden="1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>
        <f t="shared" si="245"/>
        <v>0</v>
      </c>
      <c r="Q3116" s="11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3.2" hidden="1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3</v>
      </c>
      <c r="P3117">
        <f t="shared" si="245"/>
        <v>300</v>
      </c>
      <c r="Q3117" s="11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3.2" hidden="1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57</v>
      </c>
      <c r="P3118">
        <f t="shared" si="245"/>
        <v>43</v>
      </c>
      <c r="Q3118" s="11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3.2" hidden="1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0</v>
      </c>
      <c r="P3119">
        <f t="shared" si="245"/>
        <v>1</v>
      </c>
      <c r="Q3119" s="11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28.8" hidden="1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>
        <f t="shared" si="245"/>
        <v>775</v>
      </c>
      <c r="Q3120" s="11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57.6" hidden="1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0</v>
      </c>
      <c r="P3121">
        <f t="shared" si="245"/>
        <v>5</v>
      </c>
      <c r="Q3121" s="11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3.2" hidden="1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>
        <f t="shared" si="245"/>
        <v>12.8</v>
      </c>
      <c r="Q3122" s="11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28.8" hidden="1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1</v>
      </c>
      <c r="P3123">
        <f t="shared" si="245"/>
        <v>10</v>
      </c>
      <c r="Q3123" s="11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hidden="1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58</v>
      </c>
      <c r="P3124">
        <f t="shared" si="245"/>
        <v>58</v>
      </c>
      <c r="Q3124" s="11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3.2" hidden="1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68</v>
      </c>
      <c r="P3125">
        <f t="shared" si="245"/>
        <v>244.8</v>
      </c>
      <c r="Q3125" s="11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3.2" hidden="1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>
        <f t="shared" si="245"/>
        <v>6.5</v>
      </c>
      <c r="Q3126" s="11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hidden="1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>
        <f t="shared" si="245"/>
        <v>0</v>
      </c>
      <c r="Q3127" s="11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72" hidden="1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4</v>
      </c>
      <c r="P3128">
        <f t="shared" si="245"/>
        <v>61.18</v>
      </c>
      <c r="Q3128" s="11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3.2" hidden="1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>
        <f t="shared" si="245"/>
        <v>0</v>
      </c>
      <c r="Q3129" s="11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109</v>
      </c>
      <c r="P3130">
        <f t="shared" si="245"/>
        <v>139.24</v>
      </c>
      <c r="Q3130" s="11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1</v>
      </c>
      <c r="P3131">
        <f t="shared" si="245"/>
        <v>10</v>
      </c>
      <c r="Q3131" s="11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4</v>
      </c>
      <c r="P3132">
        <f t="shared" si="245"/>
        <v>93.75</v>
      </c>
      <c r="Q3132" s="11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16</v>
      </c>
      <c r="P3133">
        <f t="shared" si="245"/>
        <v>53.75</v>
      </c>
      <c r="Q3133" s="11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0</v>
      </c>
      <c r="P3134">
        <f t="shared" si="245"/>
        <v>10</v>
      </c>
      <c r="Q3134" s="11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108</v>
      </c>
      <c r="P3135">
        <f t="shared" si="245"/>
        <v>33.75</v>
      </c>
      <c r="Q3135" s="11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23</v>
      </c>
      <c r="P3136">
        <f t="shared" si="245"/>
        <v>18.75</v>
      </c>
      <c r="Q3136" s="11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21</v>
      </c>
      <c r="P3137">
        <f t="shared" si="245"/>
        <v>23.14</v>
      </c>
      <c r="Q3137" s="11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6">ROUND(E3138/D3138*100,0)</f>
        <v>128</v>
      </c>
      <c r="P3138">
        <f t="shared" si="245"/>
        <v>29.05</v>
      </c>
      <c r="Q3138" s="11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6"/>
        <v>3</v>
      </c>
      <c r="P3139">
        <f t="shared" si="245"/>
        <v>50</v>
      </c>
      <c r="Q3139" s="11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0</v>
      </c>
      <c r="P3140">
        <f t="shared" si="245"/>
        <v>0</v>
      </c>
      <c r="Q3140" s="11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>
        <f t="shared" si="245"/>
        <v>450</v>
      </c>
      <c r="Q3141" s="11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>
        <f t="shared" si="245"/>
        <v>24</v>
      </c>
      <c r="Q3142" s="11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52</v>
      </c>
      <c r="P3143">
        <f t="shared" si="245"/>
        <v>32.25</v>
      </c>
      <c r="Q3143" s="11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2</v>
      </c>
      <c r="P3144">
        <f t="shared" si="245"/>
        <v>15</v>
      </c>
      <c r="Q3144" s="11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0</v>
      </c>
      <c r="P3145">
        <f t="shared" si="245"/>
        <v>0</v>
      </c>
      <c r="Q3145" s="11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75</v>
      </c>
      <c r="P3146">
        <f t="shared" si="245"/>
        <v>251.33</v>
      </c>
      <c r="Q3146" s="11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>
        <f t="shared" si="245"/>
        <v>0</v>
      </c>
      <c r="Q3147" s="11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11</v>
      </c>
      <c r="P3148">
        <f t="shared" si="245"/>
        <v>437.5</v>
      </c>
      <c r="Q3148" s="11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118</v>
      </c>
      <c r="P3149">
        <f t="shared" si="245"/>
        <v>110.35</v>
      </c>
      <c r="Q3149" s="11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131</v>
      </c>
      <c r="P3150">
        <f t="shared" si="245"/>
        <v>41.42</v>
      </c>
      <c r="Q3150" s="11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104</v>
      </c>
      <c r="P3151">
        <f t="shared" si="245"/>
        <v>52</v>
      </c>
      <c r="Q3151" s="11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101</v>
      </c>
      <c r="P3152">
        <f t="shared" si="245"/>
        <v>33.99</v>
      </c>
      <c r="Q3152" s="11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100</v>
      </c>
      <c r="P3153">
        <f t="shared" si="245"/>
        <v>103.35</v>
      </c>
      <c r="Q3153" s="11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106</v>
      </c>
      <c r="P3154">
        <f t="shared" si="245"/>
        <v>34.79</v>
      </c>
      <c r="Q3154" s="11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336</v>
      </c>
      <c r="P3155">
        <f t="shared" si="245"/>
        <v>41.77</v>
      </c>
      <c r="Q3155" s="11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113</v>
      </c>
      <c r="P3156">
        <f t="shared" si="245"/>
        <v>64.27</v>
      </c>
      <c r="Q3156" s="11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189</v>
      </c>
      <c r="P3157">
        <f t="shared" si="245"/>
        <v>31.21</v>
      </c>
      <c r="Q3157" s="11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102</v>
      </c>
      <c r="P3158">
        <f t="shared" si="245"/>
        <v>62.92</v>
      </c>
      <c r="Q3158" s="11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101</v>
      </c>
      <c r="P3159">
        <f t="shared" si="245"/>
        <v>98.54</v>
      </c>
      <c r="Q3159" s="11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114</v>
      </c>
      <c r="P3160">
        <f t="shared" si="245"/>
        <v>82.61</v>
      </c>
      <c r="Q3160" s="11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133</v>
      </c>
      <c r="P3161">
        <f t="shared" si="245"/>
        <v>38.5</v>
      </c>
      <c r="Q3161" s="11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102</v>
      </c>
      <c r="P3162">
        <f t="shared" si="245"/>
        <v>80.16</v>
      </c>
      <c r="Q3162" s="11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105</v>
      </c>
      <c r="P3163">
        <f t="shared" si="245"/>
        <v>28.41</v>
      </c>
      <c r="Q3163" s="11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127</v>
      </c>
      <c r="P3164">
        <f t="shared" si="245"/>
        <v>80.73</v>
      </c>
      <c r="Q3164" s="11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111</v>
      </c>
      <c r="P3165">
        <f t="shared" ref="P3165:P3228" si="250">IFERROR(ROUND(E3165/L3165,2),0)</f>
        <v>200.69</v>
      </c>
      <c r="Q3165" s="11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107</v>
      </c>
      <c r="P3166">
        <f t="shared" si="250"/>
        <v>37.590000000000003</v>
      </c>
      <c r="Q3166" s="11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163</v>
      </c>
      <c r="P3167">
        <f t="shared" si="250"/>
        <v>58.1</v>
      </c>
      <c r="Q3167" s="11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160</v>
      </c>
      <c r="P3168">
        <f t="shared" si="250"/>
        <v>60.3</v>
      </c>
      <c r="Q3168" s="11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116</v>
      </c>
      <c r="P3169">
        <f t="shared" si="250"/>
        <v>63.36</v>
      </c>
      <c r="Q3169" s="11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124</v>
      </c>
      <c r="P3170">
        <f t="shared" si="250"/>
        <v>50.9</v>
      </c>
      <c r="Q3170" s="11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103</v>
      </c>
      <c r="P3171">
        <f t="shared" si="250"/>
        <v>100.5</v>
      </c>
      <c r="Q3171" s="11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112</v>
      </c>
      <c r="P3172">
        <f t="shared" si="250"/>
        <v>31.62</v>
      </c>
      <c r="Q3172" s="11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109</v>
      </c>
      <c r="P3173">
        <f t="shared" si="250"/>
        <v>65.099999999999994</v>
      </c>
      <c r="Q3173" s="11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115</v>
      </c>
      <c r="P3174">
        <f t="shared" si="250"/>
        <v>79.31</v>
      </c>
      <c r="Q3174" s="11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103</v>
      </c>
      <c r="P3175">
        <f t="shared" si="250"/>
        <v>139.19</v>
      </c>
      <c r="Q3175" s="11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101</v>
      </c>
      <c r="P3176">
        <f t="shared" si="250"/>
        <v>131.91</v>
      </c>
      <c r="Q3176" s="11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110</v>
      </c>
      <c r="P3177">
        <f t="shared" si="250"/>
        <v>91.3</v>
      </c>
      <c r="Q3177" s="11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115</v>
      </c>
      <c r="P3178">
        <f t="shared" si="250"/>
        <v>39.67</v>
      </c>
      <c r="Q3178" s="11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117</v>
      </c>
      <c r="P3179">
        <f t="shared" si="250"/>
        <v>57.55</v>
      </c>
      <c r="Q3179" s="11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172</v>
      </c>
      <c r="P3180">
        <f t="shared" si="250"/>
        <v>33.03</v>
      </c>
      <c r="Q3180" s="11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114</v>
      </c>
      <c r="P3181">
        <f t="shared" si="250"/>
        <v>77.34</v>
      </c>
      <c r="Q3181" s="11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120</v>
      </c>
      <c r="P3182">
        <f t="shared" si="250"/>
        <v>31.93</v>
      </c>
      <c r="Q3182" s="11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109</v>
      </c>
      <c r="P3183">
        <f t="shared" si="250"/>
        <v>36.33</v>
      </c>
      <c r="Q3183" s="11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101</v>
      </c>
      <c r="P3184">
        <f t="shared" si="250"/>
        <v>46.77</v>
      </c>
      <c r="Q3184" s="11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109</v>
      </c>
      <c r="P3185">
        <f t="shared" si="250"/>
        <v>40.07</v>
      </c>
      <c r="Q3185" s="11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107</v>
      </c>
      <c r="P3186">
        <f t="shared" si="250"/>
        <v>100.22</v>
      </c>
      <c r="Q3186" s="11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100</v>
      </c>
      <c r="P3187">
        <f t="shared" si="250"/>
        <v>41.67</v>
      </c>
      <c r="Q3187" s="11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102</v>
      </c>
      <c r="P3188">
        <f t="shared" si="250"/>
        <v>46.71</v>
      </c>
      <c r="Q3188" s="11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116</v>
      </c>
      <c r="P3189">
        <f t="shared" si="250"/>
        <v>71.489999999999995</v>
      </c>
      <c r="Q3189" s="11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3.2" hidden="1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65</v>
      </c>
      <c r="P3190">
        <f t="shared" si="250"/>
        <v>14.44</v>
      </c>
      <c r="Q3190" s="11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57.6" hidden="1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12</v>
      </c>
      <c r="P3191">
        <f t="shared" si="250"/>
        <v>356.84</v>
      </c>
      <c r="Q3191" s="11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3.2" hidden="1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0</v>
      </c>
      <c r="P3192">
        <f t="shared" si="250"/>
        <v>0</v>
      </c>
      <c r="Q3192" s="11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3.2" hidden="1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>
        <f t="shared" si="250"/>
        <v>37.75</v>
      </c>
      <c r="Q3193" s="11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3.2" hidden="1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>
        <f t="shared" si="250"/>
        <v>12.75</v>
      </c>
      <c r="Q3194" s="11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3.2" hidden="1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12</v>
      </c>
      <c r="P3195">
        <f t="shared" si="250"/>
        <v>24.46</v>
      </c>
      <c r="Q3195" s="11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3.2" hidden="1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0</v>
      </c>
      <c r="P3196">
        <f t="shared" si="250"/>
        <v>0</v>
      </c>
      <c r="Q3196" s="11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57.6" hidden="1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59</v>
      </c>
      <c r="P3197">
        <f t="shared" si="250"/>
        <v>53.08</v>
      </c>
      <c r="Q3197" s="11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3.2" hidden="1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>
        <f t="shared" si="250"/>
        <v>300</v>
      </c>
      <c r="Q3198" s="11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28.8" hidden="1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11</v>
      </c>
      <c r="P3199">
        <f t="shared" si="250"/>
        <v>286.25</v>
      </c>
      <c r="Q3199" s="11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57.6" hidden="1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>
        <f t="shared" si="250"/>
        <v>36.67</v>
      </c>
      <c r="Q3200" s="11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3.2" hidden="1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52</v>
      </c>
      <c r="P3201">
        <f t="shared" si="250"/>
        <v>49.21</v>
      </c>
      <c r="Q3201" s="11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57.6" hidden="1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1">ROUND(E3202/D3202*100,0)</f>
        <v>0</v>
      </c>
      <c r="P3202">
        <f t="shared" si="250"/>
        <v>1</v>
      </c>
      <c r="Q3202" s="11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3.2" hidden="1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1"/>
        <v>1</v>
      </c>
      <c r="P3203">
        <f t="shared" si="250"/>
        <v>12.5</v>
      </c>
      <c r="Q3203" s="11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hidden="1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>
        <f t="shared" si="250"/>
        <v>109.04</v>
      </c>
      <c r="Q3204" s="11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3.2" hidden="1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>
        <f t="shared" si="250"/>
        <v>41.67</v>
      </c>
      <c r="Q3205" s="11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3.2" hidden="1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>
        <f t="shared" si="250"/>
        <v>0</v>
      </c>
      <c r="Q3206" s="11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3.2" hidden="1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>
        <f t="shared" si="250"/>
        <v>22.75</v>
      </c>
      <c r="Q3207" s="11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3.2" hidden="1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>
        <f t="shared" si="250"/>
        <v>0</v>
      </c>
      <c r="Q3208" s="11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3.2" hidden="1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>
        <f t="shared" si="250"/>
        <v>70.83</v>
      </c>
      <c r="Q3209" s="11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>
        <f t="shared" si="250"/>
        <v>63.11</v>
      </c>
      <c r="Q3210" s="11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>
        <f t="shared" si="250"/>
        <v>50.16</v>
      </c>
      <c r="Q3211" s="11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>
        <f t="shared" si="250"/>
        <v>62.88</v>
      </c>
      <c r="Q3212" s="11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>
        <f t="shared" si="250"/>
        <v>85.53</v>
      </c>
      <c r="Q3213" s="11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>
        <f t="shared" si="250"/>
        <v>53.72</v>
      </c>
      <c r="Q3214" s="11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>
        <f t="shared" si="250"/>
        <v>127.81</v>
      </c>
      <c r="Q3215" s="11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>
        <f t="shared" si="250"/>
        <v>106.57</v>
      </c>
      <c r="Q3216" s="11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>
        <f t="shared" si="250"/>
        <v>262.11</v>
      </c>
      <c r="Q3217" s="11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>
        <f t="shared" si="250"/>
        <v>57.17</v>
      </c>
      <c r="Q3218" s="11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>
        <f t="shared" si="250"/>
        <v>50.2</v>
      </c>
      <c r="Q3219" s="11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>
        <f t="shared" si="250"/>
        <v>66.59</v>
      </c>
      <c r="Q3220" s="11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>
        <f t="shared" si="250"/>
        <v>168.25</v>
      </c>
      <c r="Q3221" s="11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>
        <f t="shared" si="250"/>
        <v>256.37</v>
      </c>
      <c r="Q3222" s="11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>
        <f t="shared" si="250"/>
        <v>36.61</v>
      </c>
      <c r="Q3223" s="11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>
        <f t="shared" si="250"/>
        <v>37.14</v>
      </c>
      <c r="Q3224" s="11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>
        <f t="shared" si="250"/>
        <v>45.88</v>
      </c>
      <c r="Q3225" s="11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>
        <f t="shared" si="250"/>
        <v>141.71</v>
      </c>
      <c r="Q3226" s="11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>
        <f t="shared" si="250"/>
        <v>52.49</v>
      </c>
      <c r="Q3227" s="11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>
        <f t="shared" si="250"/>
        <v>59.52</v>
      </c>
      <c r="Q3228" s="11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>
        <f t="shared" ref="P3229:P3292" si="255">IFERROR(ROUND(E3229/L3229,2),0)</f>
        <v>50</v>
      </c>
      <c r="Q3229" s="11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>
        <f t="shared" si="255"/>
        <v>193.62</v>
      </c>
      <c r="Q3230" s="11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>
        <f t="shared" si="255"/>
        <v>106.8</v>
      </c>
      <c r="Q3231" s="11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>
        <f t="shared" si="255"/>
        <v>77.22</v>
      </c>
      <c r="Q3232" s="11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161</v>
      </c>
      <c r="P3233">
        <f t="shared" si="255"/>
        <v>57.5</v>
      </c>
      <c r="Q3233" s="11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131</v>
      </c>
      <c r="P3234">
        <f t="shared" si="255"/>
        <v>50.46</v>
      </c>
      <c r="Q3234" s="11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119</v>
      </c>
      <c r="P3235">
        <f t="shared" si="255"/>
        <v>97.38</v>
      </c>
      <c r="Q3235" s="11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100</v>
      </c>
      <c r="P3236">
        <f t="shared" si="255"/>
        <v>34.92</v>
      </c>
      <c r="Q3236" s="11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103</v>
      </c>
      <c r="P3237">
        <f t="shared" si="255"/>
        <v>85.53</v>
      </c>
      <c r="Q3237" s="11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101</v>
      </c>
      <c r="P3238">
        <f t="shared" si="255"/>
        <v>182.91</v>
      </c>
      <c r="Q3238" s="11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101</v>
      </c>
      <c r="P3239">
        <f t="shared" si="255"/>
        <v>131.13999999999999</v>
      </c>
      <c r="Q3239" s="11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112</v>
      </c>
      <c r="P3240">
        <f t="shared" si="255"/>
        <v>39.81</v>
      </c>
      <c r="Q3240" s="11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106</v>
      </c>
      <c r="P3241">
        <f t="shared" si="255"/>
        <v>59.7</v>
      </c>
      <c r="Q3241" s="11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101</v>
      </c>
      <c r="P3242">
        <f t="shared" si="255"/>
        <v>88.74</v>
      </c>
      <c r="Q3242" s="11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115</v>
      </c>
      <c r="P3243">
        <f t="shared" si="255"/>
        <v>58.69</v>
      </c>
      <c r="Q3243" s="11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127</v>
      </c>
      <c r="P3244">
        <f t="shared" si="255"/>
        <v>69.569999999999993</v>
      </c>
      <c r="Q3244" s="11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>
        <f t="shared" si="255"/>
        <v>115.87</v>
      </c>
      <c r="Q3245" s="11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>
        <f t="shared" si="255"/>
        <v>23.87</v>
      </c>
      <c r="Q3246" s="11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>
        <f t="shared" si="255"/>
        <v>81.13</v>
      </c>
      <c r="Q3247" s="11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>
        <f t="shared" si="255"/>
        <v>57.63</v>
      </c>
      <c r="Q3248" s="11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>
        <f t="shared" si="255"/>
        <v>46.43</v>
      </c>
      <c r="Q3249" s="11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>
        <f t="shared" si="255"/>
        <v>60.48</v>
      </c>
      <c r="Q3250" s="11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>
        <f t="shared" si="255"/>
        <v>65.58</v>
      </c>
      <c r="Q3251" s="11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>
        <f t="shared" si="255"/>
        <v>119.19</v>
      </c>
      <c r="Q3252" s="11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>
        <f t="shared" si="255"/>
        <v>83.05</v>
      </c>
      <c r="Q3253" s="11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>
        <f t="shared" si="255"/>
        <v>57.52</v>
      </c>
      <c r="Q3254" s="11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>
        <f t="shared" si="255"/>
        <v>177.09</v>
      </c>
      <c r="Q3255" s="11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>
        <f t="shared" si="255"/>
        <v>70.77</v>
      </c>
      <c r="Q3256" s="11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>
        <f t="shared" si="255"/>
        <v>29.17</v>
      </c>
      <c r="Q3257" s="11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>
        <f t="shared" si="255"/>
        <v>72.760000000000005</v>
      </c>
      <c r="Q3258" s="11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>
        <f t="shared" si="255"/>
        <v>51.85</v>
      </c>
      <c r="Q3259" s="11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>
        <f t="shared" si="255"/>
        <v>98.2</v>
      </c>
      <c r="Q3260" s="11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>
        <f t="shared" si="255"/>
        <v>251.74</v>
      </c>
      <c r="Q3261" s="11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>
        <f t="shared" si="255"/>
        <v>74.819999999999993</v>
      </c>
      <c r="Q3262" s="11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>
        <f t="shared" si="255"/>
        <v>67.650000000000006</v>
      </c>
      <c r="Q3263" s="11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>
        <f t="shared" si="255"/>
        <v>93.81</v>
      </c>
      <c r="Q3264" s="11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>
        <f t="shared" si="255"/>
        <v>41.24</v>
      </c>
      <c r="Q3265" s="11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6">ROUND(E3266/D3266*100,0)</f>
        <v>103</v>
      </c>
      <c r="P3266">
        <f t="shared" si="255"/>
        <v>52.55</v>
      </c>
      <c r="Q3266" s="11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6"/>
        <v>164</v>
      </c>
      <c r="P3267">
        <f t="shared" si="255"/>
        <v>70.290000000000006</v>
      </c>
      <c r="Q3267" s="11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131</v>
      </c>
      <c r="P3268">
        <f t="shared" si="255"/>
        <v>48.33</v>
      </c>
      <c r="Q3268" s="11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102</v>
      </c>
      <c r="P3269">
        <f t="shared" si="255"/>
        <v>53.18</v>
      </c>
      <c r="Q3269" s="11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128</v>
      </c>
      <c r="P3270">
        <f t="shared" si="255"/>
        <v>60.95</v>
      </c>
      <c r="Q3270" s="11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102</v>
      </c>
      <c r="P3271">
        <f t="shared" si="255"/>
        <v>116</v>
      </c>
      <c r="Q3271" s="11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102</v>
      </c>
      <c r="P3272">
        <f t="shared" si="255"/>
        <v>61</v>
      </c>
      <c r="Q3272" s="11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130</v>
      </c>
      <c r="P3273">
        <f t="shared" si="255"/>
        <v>38.24</v>
      </c>
      <c r="Q3273" s="11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154</v>
      </c>
      <c r="P3274">
        <f t="shared" si="255"/>
        <v>106.5</v>
      </c>
      <c r="Q3274" s="11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107</v>
      </c>
      <c r="P3275">
        <f t="shared" si="255"/>
        <v>204.57</v>
      </c>
      <c r="Q3275" s="11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101</v>
      </c>
      <c r="P3276">
        <f t="shared" si="255"/>
        <v>54.91</v>
      </c>
      <c r="Q3276" s="11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100</v>
      </c>
      <c r="P3277">
        <f t="shared" si="255"/>
        <v>150.41999999999999</v>
      </c>
      <c r="Q3277" s="11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117</v>
      </c>
      <c r="P3278">
        <f t="shared" si="255"/>
        <v>52.58</v>
      </c>
      <c r="Q3278" s="11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109</v>
      </c>
      <c r="P3279">
        <f t="shared" si="255"/>
        <v>54.3</v>
      </c>
      <c r="Q3279" s="11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103</v>
      </c>
      <c r="P3280">
        <f t="shared" si="255"/>
        <v>76.03</v>
      </c>
      <c r="Q3280" s="11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114</v>
      </c>
      <c r="P3281">
        <f t="shared" si="255"/>
        <v>105.21</v>
      </c>
      <c r="Q3281" s="11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103</v>
      </c>
      <c r="P3282">
        <f t="shared" si="255"/>
        <v>68.67</v>
      </c>
      <c r="Q3282" s="11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122</v>
      </c>
      <c r="P3283">
        <f t="shared" si="255"/>
        <v>129.36000000000001</v>
      </c>
      <c r="Q3283" s="11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103</v>
      </c>
      <c r="P3284">
        <f t="shared" si="255"/>
        <v>134.26</v>
      </c>
      <c r="Q3284" s="11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105</v>
      </c>
      <c r="P3285">
        <f t="shared" si="255"/>
        <v>17.829999999999998</v>
      </c>
      <c r="Q3285" s="11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102</v>
      </c>
      <c r="P3286">
        <f t="shared" si="255"/>
        <v>203.2</v>
      </c>
      <c r="Q3286" s="11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112</v>
      </c>
      <c r="P3287">
        <f t="shared" si="255"/>
        <v>69.19</v>
      </c>
      <c r="Q3287" s="11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102</v>
      </c>
      <c r="P3288">
        <f t="shared" si="255"/>
        <v>125.12</v>
      </c>
      <c r="Q3288" s="11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100</v>
      </c>
      <c r="P3289">
        <f t="shared" si="255"/>
        <v>73.53</v>
      </c>
      <c r="Q3289" s="11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100</v>
      </c>
      <c r="P3290">
        <f t="shared" si="255"/>
        <v>48.44</v>
      </c>
      <c r="Q3290" s="11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133</v>
      </c>
      <c r="P3291">
        <f t="shared" si="255"/>
        <v>26.61</v>
      </c>
      <c r="Q3291" s="11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121</v>
      </c>
      <c r="P3292">
        <f t="shared" si="255"/>
        <v>33.67</v>
      </c>
      <c r="Q3292" s="11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114</v>
      </c>
      <c r="P3293">
        <f t="shared" ref="P3293:P3356" si="260">IFERROR(ROUND(E3293/L3293,2),0)</f>
        <v>40.71</v>
      </c>
      <c r="Q3293" s="11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286</v>
      </c>
      <c r="P3294">
        <f t="shared" si="260"/>
        <v>19.27</v>
      </c>
      <c r="Q3294" s="11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170</v>
      </c>
      <c r="P3295">
        <f t="shared" si="260"/>
        <v>84.29</v>
      </c>
      <c r="Q3295" s="11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118</v>
      </c>
      <c r="P3296">
        <f t="shared" si="260"/>
        <v>29.58</v>
      </c>
      <c r="Q3296" s="11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103</v>
      </c>
      <c r="P3297">
        <f t="shared" si="260"/>
        <v>26.67</v>
      </c>
      <c r="Q3297" s="11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144</v>
      </c>
      <c r="P3298">
        <f t="shared" si="260"/>
        <v>45.98</v>
      </c>
      <c r="Q3298" s="11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100</v>
      </c>
      <c r="P3299">
        <f t="shared" si="260"/>
        <v>125.09</v>
      </c>
      <c r="Q3299" s="11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102</v>
      </c>
      <c r="P3300">
        <f t="shared" si="260"/>
        <v>141.29</v>
      </c>
      <c r="Q3300" s="11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116</v>
      </c>
      <c r="P3301">
        <f t="shared" si="260"/>
        <v>55.33</v>
      </c>
      <c r="Q3301" s="11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136</v>
      </c>
      <c r="P3302">
        <f t="shared" si="260"/>
        <v>46.42</v>
      </c>
      <c r="Q3302" s="11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133</v>
      </c>
      <c r="P3303">
        <f t="shared" si="260"/>
        <v>57.2</v>
      </c>
      <c r="Q3303" s="11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103</v>
      </c>
      <c r="P3304">
        <f t="shared" si="260"/>
        <v>173.7</v>
      </c>
      <c r="Q3304" s="11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116</v>
      </c>
      <c r="P3305">
        <f t="shared" si="260"/>
        <v>59.6</v>
      </c>
      <c r="Q3305" s="11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105</v>
      </c>
      <c r="P3306">
        <f t="shared" si="260"/>
        <v>89.59</v>
      </c>
      <c r="Q3306" s="11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102</v>
      </c>
      <c r="P3307">
        <f t="shared" si="260"/>
        <v>204.05</v>
      </c>
      <c r="Q3307" s="11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175</v>
      </c>
      <c r="P3308">
        <f t="shared" si="260"/>
        <v>48.7</v>
      </c>
      <c r="Q3308" s="11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107</v>
      </c>
      <c r="P3309">
        <f t="shared" si="260"/>
        <v>53.34</v>
      </c>
      <c r="Q3309" s="11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122</v>
      </c>
      <c r="P3310">
        <f t="shared" si="260"/>
        <v>75.09</v>
      </c>
      <c r="Q3310" s="11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159</v>
      </c>
      <c r="P3311">
        <f t="shared" si="260"/>
        <v>18</v>
      </c>
      <c r="Q3311" s="11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100</v>
      </c>
      <c r="P3312">
        <f t="shared" si="260"/>
        <v>209.84</v>
      </c>
      <c r="Q3312" s="11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110</v>
      </c>
      <c r="P3313">
        <f t="shared" si="260"/>
        <v>61.02</v>
      </c>
      <c r="Q3313" s="11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100</v>
      </c>
      <c r="P3314">
        <f t="shared" si="260"/>
        <v>61</v>
      </c>
      <c r="Q3314" s="11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116</v>
      </c>
      <c r="P3315">
        <f t="shared" si="260"/>
        <v>80.03</v>
      </c>
      <c r="Q3315" s="11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211</v>
      </c>
      <c r="P3316">
        <f t="shared" si="260"/>
        <v>29.07</v>
      </c>
      <c r="Q3316" s="11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110</v>
      </c>
      <c r="P3317">
        <f t="shared" si="260"/>
        <v>49.44</v>
      </c>
      <c r="Q3317" s="11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100</v>
      </c>
      <c r="P3318">
        <f t="shared" si="260"/>
        <v>93.98</v>
      </c>
      <c r="Q3318" s="11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106</v>
      </c>
      <c r="P3319">
        <f t="shared" si="260"/>
        <v>61.94</v>
      </c>
      <c r="Q3319" s="11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126</v>
      </c>
      <c r="P3320">
        <f t="shared" si="260"/>
        <v>78.5</v>
      </c>
      <c r="Q3320" s="11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108</v>
      </c>
      <c r="P3321">
        <f t="shared" si="260"/>
        <v>33.75</v>
      </c>
      <c r="Q3321" s="11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101</v>
      </c>
      <c r="P3322">
        <f t="shared" si="260"/>
        <v>66.45</v>
      </c>
      <c r="Q3322" s="11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107</v>
      </c>
      <c r="P3323">
        <f t="shared" si="260"/>
        <v>35.799999999999997</v>
      </c>
      <c r="Q3323" s="11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102</v>
      </c>
      <c r="P3324">
        <f t="shared" si="260"/>
        <v>145.65</v>
      </c>
      <c r="Q3324" s="11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126</v>
      </c>
      <c r="P3325">
        <f t="shared" si="260"/>
        <v>25.69</v>
      </c>
      <c r="Q3325" s="11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102</v>
      </c>
      <c r="P3326">
        <f t="shared" si="260"/>
        <v>152.5</v>
      </c>
      <c r="Q3326" s="11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113</v>
      </c>
      <c r="P3327">
        <f t="shared" si="260"/>
        <v>30</v>
      </c>
      <c r="Q3327" s="11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101</v>
      </c>
      <c r="P3328">
        <f t="shared" si="260"/>
        <v>142.28</v>
      </c>
      <c r="Q3328" s="11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101</v>
      </c>
      <c r="P3329">
        <f t="shared" si="260"/>
        <v>24.55</v>
      </c>
      <c r="Q3329" s="11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1">ROUND(E3330/D3330*100,0)</f>
        <v>146</v>
      </c>
      <c r="P3330">
        <f t="shared" si="260"/>
        <v>292.77999999999997</v>
      </c>
      <c r="Q3330" s="11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1"/>
        <v>117</v>
      </c>
      <c r="P3331">
        <f t="shared" si="260"/>
        <v>44.92</v>
      </c>
      <c r="Q3331" s="11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>
        <f t="shared" si="260"/>
        <v>23.1</v>
      </c>
      <c r="Q3332" s="11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>
        <f t="shared" si="260"/>
        <v>80.400000000000006</v>
      </c>
      <c r="Q3333" s="11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>
        <f t="shared" si="260"/>
        <v>72.290000000000006</v>
      </c>
      <c r="Q3334" s="11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>
        <f t="shared" si="260"/>
        <v>32.97</v>
      </c>
      <c r="Q3335" s="11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>
        <f t="shared" si="260"/>
        <v>116.65</v>
      </c>
      <c r="Q3336" s="11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>
        <f t="shared" si="260"/>
        <v>79.62</v>
      </c>
      <c r="Q3337" s="11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>
        <f t="shared" si="260"/>
        <v>27.78</v>
      </c>
      <c r="Q3338" s="11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>
        <f t="shared" si="260"/>
        <v>81.03</v>
      </c>
      <c r="Q3339" s="11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>
        <f t="shared" si="260"/>
        <v>136.85</v>
      </c>
      <c r="Q3340" s="11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>
        <f t="shared" si="260"/>
        <v>177.62</v>
      </c>
      <c r="Q3341" s="11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>
        <f t="shared" si="260"/>
        <v>109.08</v>
      </c>
      <c r="Q3342" s="11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>
        <f t="shared" si="260"/>
        <v>119.64</v>
      </c>
      <c r="Q3343" s="11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>
        <f t="shared" si="260"/>
        <v>78.209999999999994</v>
      </c>
      <c r="Q3344" s="11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>
        <f t="shared" si="260"/>
        <v>52.17</v>
      </c>
      <c r="Q3345" s="11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>
        <f t="shared" si="260"/>
        <v>114.13</v>
      </c>
      <c r="Q3346" s="11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>
        <f t="shared" si="260"/>
        <v>50</v>
      </c>
      <c r="Q3347" s="11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>
        <f t="shared" si="260"/>
        <v>91.67</v>
      </c>
      <c r="Q3348" s="11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>
        <f t="shared" si="260"/>
        <v>108.59</v>
      </c>
      <c r="Q3349" s="11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>
        <f t="shared" si="260"/>
        <v>69.819999999999993</v>
      </c>
      <c r="Q3350" s="11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>
        <f t="shared" si="260"/>
        <v>109.57</v>
      </c>
      <c r="Q3351" s="11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>
        <f t="shared" si="260"/>
        <v>71.67</v>
      </c>
      <c r="Q3352" s="11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>
        <f t="shared" si="260"/>
        <v>93.61</v>
      </c>
      <c r="Q3353" s="11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>
        <f t="shared" si="260"/>
        <v>76.8</v>
      </c>
      <c r="Q3354" s="11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>
        <f t="shared" si="260"/>
        <v>35.799999999999997</v>
      </c>
      <c r="Q3355" s="11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>
        <f t="shared" si="260"/>
        <v>55.6</v>
      </c>
      <c r="Q3356" s="11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>
        <f t="shared" ref="P3357:P3420" si="265">IFERROR(ROUND(E3357/L3357,2),0)</f>
        <v>147.33000000000001</v>
      </c>
      <c r="Q3357" s="11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>
        <f t="shared" si="265"/>
        <v>56.33</v>
      </c>
      <c r="Q3358" s="11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>
        <f t="shared" si="265"/>
        <v>96.19</v>
      </c>
      <c r="Q3359" s="11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>
        <f t="shared" si="265"/>
        <v>63.57</v>
      </c>
      <c r="Q3360" s="11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>
        <f t="shared" si="265"/>
        <v>184.78</v>
      </c>
      <c r="Q3361" s="11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>
        <f t="shared" si="265"/>
        <v>126.72</v>
      </c>
      <c r="Q3362" s="11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>
        <f t="shared" si="265"/>
        <v>83.43</v>
      </c>
      <c r="Q3363" s="11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>
        <f t="shared" si="265"/>
        <v>54.5</v>
      </c>
      <c r="Q3364" s="11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>
        <f t="shared" si="265"/>
        <v>302.31</v>
      </c>
      <c r="Q3365" s="11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>
        <f t="shared" si="265"/>
        <v>44.14</v>
      </c>
      <c r="Q3366" s="11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>
        <f t="shared" si="265"/>
        <v>866.67</v>
      </c>
      <c r="Q3367" s="11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>
        <f t="shared" si="265"/>
        <v>61.39</v>
      </c>
      <c r="Q3368" s="11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>
        <f t="shared" si="265"/>
        <v>29.67</v>
      </c>
      <c r="Q3369" s="11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>
        <f t="shared" si="265"/>
        <v>45.48</v>
      </c>
      <c r="Q3370" s="11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>
        <f t="shared" si="265"/>
        <v>96.2</v>
      </c>
      <c r="Q3371" s="11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>
        <f t="shared" si="265"/>
        <v>67.92</v>
      </c>
      <c r="Q3372" s="11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>
        <f t="shared" si="265"/>
        <v>30.78</v>
      </c>
      <c r="Q3373" s="11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>
        <f t="shared" si="265"/>
        <v>38.33</v>
      </c>
      <c r="Q3374" s="11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>
        <f t="shared" si="265"/>
        <v>66.83</v>
      </c>
      <c r="Q3375" s="11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>
        <f t="shared" si="265"/>
        <v>71.73</v>
      </c>
      <c r="Q3376" s="11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>
        <f t="shared" si="265"/>
        <v>176.47</v>
      </c>
      <c r="Q3377" s="11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>
        <f t="shared" si="265"/>
        <v>421.11</v>
      </c>
      <c r="Q3378" s="11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>
        <f t="shared" si="265"/>
        <v>104.99</v>
      </c>
      <c r="Q3379" s="11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>
        <f t="shared" si="265"/>
        <v>28.19</v>
      </c>
      <c r="Q3380" s="11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>
        <f t="shared" si="265"/>
        <v>54.55</v>
      </c>
      <c r="Q3381" s="11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>
        <f t="shared" si="265"/>
        <v>111.89</v>
      </c>
      <c r="Q3382" s="11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>
        <f t="shared" si="265"/>
        <v>85.21</v>
      </c>
      <c r="Q3383" s="11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>
        <f t="shared" si="265"/>
        <v>76.650000000000006</v>
      </c>
      <c r="Q3384" s="11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>
        <f t="shared" si="265"/>
        <v>65.17</v>
      </c>
      <c r="Q3385" s="11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>
        <f t="shared" si="265"/>
        <v>93.76</v>
      </c>
      <c r="Q3386" s="11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>
        <f t="shared" si="265"/>
        <v>133.33000000000001</v>
      </c>
      <c r="Q3387" s="11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>
        <f t="shared" si="265"/>
        <v>51.22</v>
      </c>
      <c r="Q3388" s="11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>
        <f t="shared" si="265"/>
        <v>100.17</v>
      </c>
      <c r="Q3389" s="11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>
        <f t="shared" si="265"/>
        <v>34.6</v>
      </c>
      <c r="Q3390" s="11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>
        <f t="shared" si="265"/>
        <v>184.68</v>
      </c>
      <c r="Q3391" s="11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>
        <f t="shared" si="265"/>
        <v>69.819999999999993</v>
      </c>
      <c r="Q3392" s="11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>
        <f t="shared" si="265"/>
        <v>61.94</v>
      </c>
      <c r="Q3393" s="11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6">ROUND(E3394/D3394*100,0)</f>
        <v>100</v>
      </c>
      <c r="P3394">
        <f t="shared" si="265"/>
        <v>41.67</v>
      </c>
      <c r="Q3394" s="11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6"/>
        <v>106</v>
      </c>
      <c r="P3395">
        <f t="shared" si="265"/>
        <v>36.07</v>
      </c>
      <c r="Q3395" s="11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142</v>
      </c>
      <c r="P3396">
        <f t="shared" si="265"/>
        <v>29</v>
      </c>
      <c r="Q3396" s="11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184</v>
      </c>
      <c r="P3397">
        <f t="shared" si="265"/>
        <v>24.21</v>
      </c>
      <c r="Q3397" s="11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104</v>
      </c>
      <c r="P3398">
        <f t="shared" si="265"/>
        <v>55.89</v>
      </c>
      <c r="Q3398" s="11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112</v>
      </c>
      <c r="P3399">
        <f t="shared" si="265"/>
        <v>11.67</v>
      </c>
      <c r="Q3399" s="11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111</v>
      </c>
      <c r="P3400">
        <f t="shared" si="265"/>
        <v>68.349999999999994</v>
      </c>
      <c r="Q3400" s="11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104</v>
      </c>
      <c r="P3401">
        <f t="shared" si="265"/>
        <v>27.07</v>
      </c>
      <c r="Q3401" s="11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100</v>
      </c>
      <c r="P3402">
        <f t="shared" si="265"/>
        <v>118.13</v>
      </c>
      <c r="Q3402" s="11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102</v>
      </c>
      <c r="P3403">
        <f t="shared" si="265"/>
        <v>44.76</v>
      </c>
      <c r="Q3403" s="11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110</v>
      </c>
      <c r="P3404">
        <f t="shared" si="265"/>
        <v>99.79</v>
      </c>
      <c r="Q3404" s="11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100</v>
      </c>
      <c r="P3405">
        <f t="shared" si="265"/>
        <v>117.65</v>
      </c>
      <c r="Q3405" s="11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122</v>
      </c>
      <c r="P3406">
        <f t="shared" si="265"/>
        <v>203.33</v>
      </c>
      <c r="Q3406" s="11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138</v>
      </c>
      <c r="P3407">
        <f t="shared" si="265"/>
        <v>28.32</v>
      </c>
      <c r="Q3407" s="11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100</v>
      </c>
      <c r="P3408">
        <f t="shared" si="265"/>
        <v>110.23</v>
      </c>
      <c r="Q3408" s="11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107</v>
      </c>
      <c r="P3409">
        <f t="shared" si="265"/>
        <v>31.97</v>
      </c>
      <c r="Q3409" s="11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211</v>
      </c>
      <c r="P3410">
        <f t="shared" si="265"/>
        <v>58.61</v>
      </c>
      <c r="Q3410" s="11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124</v>
      </c>
      <c r="P3411">
        <f t="shared" si="265"/>
        <v>29.43</v>
      </c>
      <c r="Q3411" s="11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109</v>
      </c>
      <c r="P3412">
        <f t="shared" si="265"/>
        <v>81.38</v>
      </c>
      <c r="Q3412" s="11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104</v>
      </c>
      <c r="P3413">
        <f t="shared" si="265"/>
        <v>199.17</v>
      </c>
      <c r="Q3413" s="11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100</v>
      </c>
      <c r="P3414">
        <f t="shared" si="265"/>
        <v>115.38</v>
      </c>
      <c r="Q3414" s="11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130</v>
      </c>
      <c r="P3415">
        <f t="shared" si="265"/>
        <v>46.43</v>
      </c>
      <c r="Q3415" s="11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104</v>
      </c>
      <c r="P3416">
        <f t="shared" si="265"/>
        <v>70.569999999999993</v>
      </c>
      <c r="Q3416" s="11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100</v>
      </c>
      <c r="P3417">
        <f t="shared" si="265"/>
        <v>22.22</v>
      </c>
      <c r="Q3417" s="11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120</v>
      </c>
      <c r="P3418">
        <f t="shared" si="265"/>
        <v>159.47</v>
      </c>
      <c r="Q3418" s="11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100</v>
      </c>
      <c r="P3419">
        <f t="shared" si="265"/>
        <v>37.78</v>
      </c>
      <c r="Q3419" s="11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101</v>
      </c>
      <c r="P3420">
        <f t="shared" si="265"/>
        <v>72.05</v>
      </c>
      <c r="Q3420" s="11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107</v>
      </c>
      <c r="P3421">
        <f t="shared" ref="P3421:P3484" si="270">IFERROR(ROUND(E3421/L3421,2),0)</f>
        <v>63.7</v>
      </c>
      <c r="Q3421" s="11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138</v>
      </c>
      <c r="P3422">
        <f t="shared" si="270"/>
        <v>28.41</v>
      </c>
      <c r="Q3422" s="11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101</v>
      </c>
      <c r="P3423">
        <f t="shared" si="270"/>
        <v>103.21</v>
      </c>
      <c r="Q3423" s="11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109</v>
      </c>
      <c r="P3424">
        <f t="shared" si="270"/>
        <v>71.150000000000006</v>
      </c>
      <c r="Q3424" s="11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140</v>
      </c>
      <c r="P3425">
        <f t="shared" si="270"/>
        <v>35</v>
      </c>
      <c r="Q3425" s="11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104</v>
      </c>
      <c r="P3426">
        <f t="shared" si="270"/>
        <v>81.78</v>
      </c>
      <c r="Q3426" s="11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103</v>
      </c>
      <c r="P3427">
        <f t="shared" si="270"/>
        <v>297.02999999999997</v>
      </c>
      <c r="Q3427" s="11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108</v>
      </c>
      <c r="P3428">
        <f t="shared" si="270"/>
        <v>46.61</v>
      </c>
      <c r="Q3428" s="11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100</v>
      </c>
      <c r="P3429">
        <f t="shared" si="270"/>
        <v>51.72</v>
      </c>
      <c r="Q3429" s="11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103</v>
      </c>
      <c r="P3430">
        <f t="shared" si="270"/>
        <v>40.29</v>
      </c>
      <c r="Q3430" s="11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130</v>
      </c>
      <c r="P3431">
        <f t="shared" si="270"/>
        <v>16.25</v>
      </c>
      <c r="Q3431" s="11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109</v>
      </c>
      <c r="P3432">
        <f t="shared" si="270"/>
        <v>30.15</v>
      </c>
      <c r="Q3432" s="11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100</v>
      </c>
      <c r="P3433">
        <f t="shared" si="270"/>
        <v>95.24</v>
      </c>
      <c r="Q3433" s="11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110</v>
      </c>
      <c r="P3434">
        <f t="shared" si="270"/>
        <v>52.21</v>
      </c>
      <c r="Q3434" s="11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100</v>
      </c>
      <c r="P3435">
        <f t="shared" si="270"/>
        <v>134.15</v>
      </c>
      <c r="Q3435" s="11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106</v>
      </c>
      <c r="P3436">
        <f t="shared" si="270"/>
        <v>62.83</v>
      </c>
      <c r="Q3436" s="11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112</v>
      </c>
      <c r="P3437">
        <f t="shared" si="270"/>
        <v>58.95</v>
      </c>
      <c r="Q3437" s="11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106</v>
      </c>
      <c r="P3438">
        <f t="shared" si="270"/>
        <v>143.11000000000001</v>
      </c>
      <c r="Q3438" s="11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101</v>
      </c>
      <c r="P3439">
        <f t="shared" si="270"/>
        <v>84.17</v>
      </c>
      <c r="Q3439" s="11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104</v>
      </c>
      <c r="P3440">
        <f t="shared" si="270"/>
        <v>186.07</v>
      </c>
      <c r="Q3440" s="11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135</v>
      </c>
      <c r="P3441">
        <f t="shared" si="270"/>
        <v>89.79</v>
      </c>
      <c r="Q3441" s="11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105</v>
      </c>
      <c r="P3442">
        <f t="shared" si="270"/>
        <v>64.16</v>
      </c>
      <c r="Q3442" s="11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103</v>
      </c>
      <c r="P3443">
        <f t="shared" si="270"/>
        <v>59.65</v>
      </c>
      <c r="Q3443" s="11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100</v>
      </c>
      <c r="P3444">
        <f t="shared" si="270"/>
        <v>31.25</v>
      </c>
      <c r="Q3444" s="11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186</v>
      </c>
      <c r="P3445">
        <f t="shared" si="270"/>
        <v>41.22</v>
      </c>
      <c r="Q3445" s="11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289</v>
      </c>
      <c r="P3446">
        <f t="shared" si="270"/>
        <v>43.35</v>
      </c>
      <c r="Q3446" s="11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100</v>
      </c>
      <c r="P3447">
        <f t="shared" si="270"/>
        <v>64.52</v>
      </c>
      <c r="Q3447" s="11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108</v>
      </c>
      <c r="P3448">
        <f t="shared" si="270"/>
        <v>43.28</v>
      </c>
      <c r="Q3448" s="11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108</v>
      </c>
      <c r="P3449">
        <f t="shared" si="270"/>
        <v>77</v>
      </c>
      <c r="Q3449" s="11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110</v>
      </c>
      <c r="P3450">
        <f t="shared" si="270"/>
        <v>51.22</v>
      </c>
      <c r="Q3450" s="11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171</v>
      </c>
      <c r="P3451">
        <f t="shared" si="270"/>
        <v>68.25</v>
      </c>
      <c r="Q3451" s="11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152</v>
      </c>
      <c r="P3452">
        <f t="shared" si="270"/>
        <v>19.489999999999998</v>
      </c>
      <c r="Q3452" s="11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101</v>
      </c>
      <c r="P3453">
        <f t="shared" si="270"/>
        <v>41.13</v>
      </c>
      <c r="Q3453" s="11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153</v>
      </c>
      <c r="P3454">
        <f t="shared" si="270"/>
        <v>41.41</v>
      </c>
      <c r="Q3454" s="11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128</v>
      </c>
      <c r="P3455">
        <f t="shared" si="270"/>
        <v>27.5</v>
      </c>
      <c r="Q3455" s="11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101</v>
      </c>
      <c r="P3456">
        <f t="shared" si="270"/>
        <v>33.57</v>
      </c>
      <c r="Q3456" s="11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101</v>
      </c>
      <c r="P3457">
        <f t="shared" si="270"/>
        <v>145.87</v>
      </c>
      <c r="Q3457" s="11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1">ROUND(E3458/D3458*100,0)</f>
        <v>191</v>
      </c>
      <c r="P3458">
        <f t="shared" si="270"/>
        <v>358.69</v>
      </c>
      <c r="Q3458" s="11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1"/>
        <v>140</v>
      </c>
      <c r="P3459">
        <f t="shared" si="270"/>
        <v>50.98</v>
      </c>
      <c r="Q3459" s="11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>
        <f t="shared" si="270"/>
        <v>45.04</v>
      </c>
      <c r="Q3460" s="11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>
        <f t="shared" si="270"/>
        <v>17.53</v>
      </c>
      <c r="Q3461" s="11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>
        <f t="shared" si="270"/>
        <v>50</v>
      </c>
      <c r="Q3462" s="11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>
        <f t="shared" si="270"/>
        <v>57.92</v>
      </c>
      <c r="Q3463" s="11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>
        <f t="shared" si="270"/>
        <v>29.71</v>
      </c>
      <c r="Q3464" s="11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>
        <f t="shared" si="270"/>
        <v>90.68</v>
      </c>
      <c r="Q3465" s="11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>
        <f t="shared" si="270"/>
        <v>55.01</v>
      </c>
      <c r="Q3466" s="11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>
        <f t="shared" si="270"/>
        <v>57.22</v>
      </c>
      <c r="Q3467" s="11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>
        <f t="shared" si="270"/>
        <v>72.95</v>
      </c>
      <c r="Q3468" s="11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>
        <f t="shared" si="270"/>
        <v>64.47</v>
      </c>
      <c r="Q3469" s="11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>
        <f t="shared" si="270"/>
        <v>716.35</v>
      </c>
      <c r="Q3470" s="11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>
        <f t="shared" si="270"/>
        <v>50.4</v>
      </c>
      <c r="Q3471" s="11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>
        <f t="shared" si="270"/>
        <v>41.67</v>
      </c>
      <c r="Q3472" s="11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>
        <f t="shared" si="270"/>
        <v>35.770000000000003</v>
      </c>
      <c r="Q3473" s="11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>
        <f t="shared" si="270"/>
        <v>88.74</v>
      </c>
      <c r="Q3474" s="11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>
        <f t="shared" si="270"/>
        <v>148.47999999999999</v>
      </c>
      <c r="Q3475" s="11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>
        <f t="shared" si="270"/>
        <v>51.79</v>
      </c>
      <c r="Q3476" s="11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>
        <f t="shared" si="270"/>
        <v>20</v>
      </c>
      <c r="Q3477" s="11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>
        <f t="shared" si="270"/>
        <v>52</v>
      </c>
      <c r="Q3478" s="11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>
        <f t="shared" si="270"/>
        <v>53.23</v>
      </c>
      <c r="Q3479" s="11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>
        <f t="shared" si="270"/>
        <v>39.6</v>
      </c>
      <c r="Q3480" s="11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>
        <f t="shared" si="270"/>
        <v>34.25</v>
      </c>
      <c r="Q3481" s="11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>
        <f t="shared" si="270"/>
        <v>164.62</v>
      </c>
      <c r="Q3482" s="11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>
        <f t="shared" si="270"/>
        <v>125.05</v>
      </c>
      <c r="Q3483" s="11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>
        <f t="shared" si="270"/>
        <v>51.88</v>
      </c>
      <c r="Q3484" s="11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>
        <f t="shared" ref="P3485:P3548" si="275">IFERROR(ROUND(E3485/L3485,2),0)</f>
        <v>40.29</v>
      </c>
      <c r="Q3485" s="11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>
        <f t="shared" si="275"/>
        <v>64.91</v>
      </c>
      <c r="Q3486" s="11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>
        <f t="shared" si="275"/>
        <v>55.33</v>
      </c>
      <c r="Q3487" s="11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>
        <f t="shared" si="275"/>
        <v>83.14</v>
      </c>
      <c r="Q3488" s="11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128</v>
      </c>
      <c r="P3489">
        <f t="shared" si="275"/>
        <v>38.71</v>
      </c>
      <c r="Q3489" s="11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121</v>
      </c>
      <c r="P3490">
        <f t="shared" si="275"/>
        <v>125.38</v>
      </c>
      <c r="Q3490" s="11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113</v>
      </c>
      <c r="P3491">
        <f t="shared" si="275"/>
        <v>78.260000000000005</v>
      </c>
      <c r="Q3491" s="11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128</v>
      </c>
      <c r="P3492">
        <f t="shared" si="275"/>
        <v>47.22</v>
      </c>
      <c r="Q3492" s="11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158</v>
      </c>
      <c r="P3493">
        <f t="shared" si="275"/>
        <v>79.099999999999994</v>
      </c>
      <c r="Q3493" s="11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105</v>
      </c>
      <c r="P3494">
        <f t="shared" si="275"/>
        <v>114.29</v>
      </c>
      <c r="Q3494" s="11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100</v>
      </c>
      <c r="P3495">
        <f t="shared" si="275"/>
        <v>51.72</v>
      </c>
      <c r="Q3495" s="11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100</v>
      </c>
      <c r="P3496">
        <f t="shared" si="275"/>
        <v>30.77</v>
      </c>
      <c r="Q3496" s="11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107</v>
      </c>
      <c r="P3497">
        <f t="shared" si="275"/>
        <v>74.209999999999994</v>
      </c>
      <c r="Q3497" s="11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124</v>
      </c>
      <c r="P3498">
        <f t="shared" si="275"/>
        <v>47.85</v>
      </c>
      <c r="Q3498" s="11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109</v>
      </c>
      <c r="P3499">
        <f t="shared" si="275"/>
        <v>34.409999999999997</v>
      </c>
      <c r="Q3499" s="11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102</v>
      </c>
      <c r="P3500">
        <f t="shared" si="275"/>
        <v>40.24</v>
      </c>
      <c r="Q3500" s="11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106</v>
      </c>
      <c r="P3501">
        <f t="shared" si="275"/>
        <v>60.29</v>
      </c>
      <c r="Q3501" s="11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106</v>
      </c>
      <c r="P3502">
        <f t="shared" si="275"/>
        <v>25.31</v>
      </c>
      <c r="Q3502" s="11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101</v>
      </c>
      <c r="P3503">
        <f t="shared" si="275"/>
        <v>35.950000000000003</v>
      </c>
      <c r="Q3503" s="11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105</v>
      </c>
      <c r="P3504">
        <f t="shared" si="275"/>
        <v>136</v>
      </c>
      <c r="Q3504" s="11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108</v>
      </c>
      <c r="P3505">
        <f t="shared" si="275"/>
        <v>70.760000000000005</v>
      </c>
      <c r="Q3505" s="11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100</v>
      </c>
      <c r="P3506">
        <f t="shared" si="275"/>
        <v>125</v>
      </c>
      <c r="Q3506" s="11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104</v>
      </c>
      <c r="P3507">
        <f t="shared" si="275"/>
        <v>66.510000000000005</v>
      </c>
      <c r="Q3507" s="11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102</v>
      </c>
      <c r="P3508">
        <f t="shared" si="275"/>
        <v>105</v>
      </c>
      <c r="Q3508" s="11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104</v>
      </c>
      <c r="P3509">
        <f t="shared" si="275"/>
        <v>145</v>
      </c>
      <c r="Q3509" s="11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180</v>
      </c>
      <c r="P3510">
        <f t="shared" si="275"/>
        <v>12</v>
      </c>
      <c r="Q3510" s="11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106</v>
      </c>
      <c r="P3511">
        <f t="shared" si="275"/>
        <v>96.67</v>
      </c>
      <c r="Q3511" s="11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101</v>
      </c>
      <c r="P3512">
        <f t="shared" si="275"/>
        <v>60.33</v>
      </c>
      <c r="Q3512" s="11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101</v>
      </c>
      <c r="P3513">
        <f t="shared" si="275"/>
        <v>79.89</v>
      </c>
      <c r="Q3513" s="11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100</v>
      </c>
      <c r="P3514">
        <f t="shared" si="275"/>
        <v>58.82</v>
      </c>
      <c r="Q3514" s="11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118</v>
      </c>
      <c r="P3515">
        <f t="shared" si="275"/>
        <v>75.34</v>
      </c>
      <c r="Q3515" s="11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110</v>
      </c>
      <c r="P3516">
        <f t="shared" si="275"/>
        <v>55</v>
      </c>
      <c r="Q3516" s="11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103</v>
      </c>
      <c r="P3517">
        <f t="shared" si="275"/>
        <v>66.959999999999994</v>
      </c>
      <c r="Q3517" s="11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100</v>
      </c>
      <c r="P3518">
        <f t="shared" si="275"/>
        <v>227.27</v>
      </c>
      <c r="Q3518" s="11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100</v>
      </c>
      <c r="P3519">
        <f t="shared" si="275"/>
        <v>307.69</v>
      </c>
      <c r="Q3519" s="11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110</v>
      </c>
      <c r="P3520">
        <f t="shared" si="275"/>
        <v>50.02</v>
      </c>
      <c r="Q3520" s="11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101</v>
      </c>
      <c r="P3521">
        <f t="shared" si="275"/>
        <v>72.39</v>
      </c>
      <c r="Q3521" s="11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6">ROUND(E3522/D3522*100,0)</f>
        <v>101</v>
      </c>
      <c r="P3522">
        <f t="shared" si="275"/>
        <v>95.95</v>
      </c>
      <c r="Q3522" s="11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57.6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6"/>
        <v>169</v>
      </c>
      <c r="P3523">
        <f t="shared" si="275"/>
        <v>45.62</v>
      </c>
      <c r="Q3523" s="11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100</v>
      </c>
      <c r="P3524">
        <f t="shared" si="275"/>
        <v>41.03</v>
      </c>
      <c r="Q3524" s="11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114</v>
      </c>
      <c r="P3525">
        <f t="shared" si="275"/>
        <v>56.83</v>
      </c>
      <c r="Q3525" s="11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102</v>
      </c>
      <c r="P3526">
        <f t="shared" si="275"/>
        <v>137.24</v>
      </c>
      <c r="Q3526" s="11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106</v>
      </c>
      <c r="P3527">
        <f t="shared" si="275"/>
        <v>75.709999999999994</v>
      </c>
      <c r="Q3527" s="11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102</v>
      </c>
      <c r="P3528">
        <f t="shared" si="275"/>
        <v>99</v>
      </c>
      <c r="Q3528" s="11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117</v>
      </c>
      <c r="P3529">
        <f t="shared" si="275"/>
        <v>81.569999999999993</v>
      </c>
      <c r="Q3529" s="11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101</v>
      </c>
      <c r="P3530">
        <f t="shared" si="275"/>
        <v>45.11</v>
      </c>
      <c r="Q3530" s="11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132</v>
      </c>
      <c r="P3531">
        <f t="shared" si="275"/>
        <v>36.67</v>
      </c>
      <c r="Q3531" s="11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100</v>
      </c>
      <c r="P3532">
        <f t="shared" si="275"/>
        <v>125</v>
      </c>
      <c r="Q3532" s="11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128</v>
      </c>
      <c r="P3533">
        <f t="shared" si="275"/>
        <v>49.23</v>
      </c>
      <c r="Q3533" s="11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119</v>
      </c>
      <c r="P3534">
        <f t="shared" si="275"/>
        <v>42.3</v>
      </c>
      <c r="Q3534" s="11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126</v>
      </c>
      <c r="P3535">
        <f t="shared" si="275"/>
        <v>78.88</v>
      </c>
      <c r="Q3535" s="11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156</v>
      </c>
      <c r="P3536">
        <f t="shared" si="275"/>
        <v>38.28</v>
      </c>
      <c r="Q3536" s="11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103</v>
      </c>
      <c r="P3537">
        <f t="shared" si="275"/>
        <v>44.85</v>
      </c>
      <c r="Q3537" s="11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153</v>
      </c>
      <c r="P3538">
        <f t="shared" si="275"/>
        <v>13.53</v>
      </c>
      <c r="Q3538" s="11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180</v>
      </c>
      <c r="P3539">
        <f t="shared" si="275"/>
        <v>43.5</v>
      </c>
      <c r="Q3539" s="11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128</v>
      </c>
      <c r="P3540">
        <f t="shared" si="275"/>
        <v>30.95</v>
      </c>
      <c r="Q3540" s="11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120</v>
      </c>
      <c r="P3541">
        <f t="shared" si="275"/>
        <v>55.23</v>
      </c>
      <c r="Q3541" s="11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123</v>
      </c>
      <c r="P3542">
        <f t="shared" si="275"/>
        <v>46.13</v>
      </c>
      <c r="Q3542" s="11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105</v>
      </c>
      <c r="P3543">
        <f t="shared" si="275"/>
        <v>39.380000000000003</v>
      </c>
      <c r="Q3543" s="11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102</v>
      </c>
      <c r="P3544">
        <f t="shared" si="275"/>
        <v>66.150000000000006</v>
      </c>
      <c r="Q3544" s="11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105</v>
      </c>
      <c r="P3545">
        <f t="shared" si="275"/>
        <v>54.14</v>
      </c>
      <c r="Q3545" s="11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100</v>
      </c>
      <c r="P3546">
        <f t="shared" si="275"/>
        <v>104.17</v>
      </c>
      <c r="Q3546" s="11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100</v>
      </c>
      <c r="P3547">
        <f t="shared" si="275"/>
        <v>31.38</v>
      </c>
      <c r="Q3547" s="11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102</v>
      </c>
      <c r="P3548">
        <f t="shared" si="275"/>
        <v>59.21</v>
      </c>
      <c r="Q3548" s="11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114</v>
      </c>
      <c r="P3549">
        <f t="shared" ref="P3549:P3612" si="280">IFERROR(ROUND(E3549/L3549,2),0)</f>
        <v>119.18</v>
      </c>
      <c r="Q3549" s="11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102</v>
      </c>
      <c r="P3550">
        <f t="shared" si="280"/>
        <v>164.62</v>
      </c>
      <c r="Q3550" s="11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102</v>
      </c>
      <c r="P3551">
        <f t="shared" si="280"/>
        <v>24.29</v>
      </c>
      <c r="Q3551" s="11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105</v>
      </c>
      <c r="P3552">
        <f t="shared" si="280"/>
        <v>40.94</v>
      </c>
      <c r="Q3552" s="11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102</v>
      </c>
      <c r="P3553">
        <f t="shared" si="280"/>
        <v>61.1</v>
      </c>
      <c r="Q3553" s="11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100</v>
      </c>
      <c r="P3554">
        <f t="shared" si="280"/>
        <v>38.65</v>
      </c>
      <c r="Q3554" s="11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106</v>
      </c>
      <c r="P3555">
        <f t="shared" si="280"/>
        <v>56.2</v>
      </c>
      <c r="Q3555" s="11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113</v>
      </c>
      <c r="P3556">
        <f t="shared" si="280"/>
        <v>107</v>
      </c>
      <c r="Q3556" s="11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100</v>
      </c>
      <c r="P3557">
        <f t="shared" si="280"/>
        <v>171.43</v>
      </c>
      <c r="Q3557" s="11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100</v>
      </c>
      <c r="P3558">
        <f t="shared" si="280"/>
        <v>110.5</v>
      </c>
      <c r="Q3558" s="11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100</v>
      </c>
      <c r="P3559">
        <f t="shared" si="280"/>
        <v>179.28</v>
      </c>
      <c r="Q3559" s="11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144</v>
      </c>
      <c r="P3560">
        <f t="shared" si="280"/>
        <v>22.91</v>
      </c>
      <c r="Q3560" s="11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104</v>
      </c>
      <c r="P3561">
        <f t="shared" si="280"/>
        <v>43.13</v>
      </c>
      <c r="Q3561" s="11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108</v>
      </c>
      <c r="P3562">
        <f t="shared" si="280"/>
        <v>46.89</v>
      </c>
      <c r="Q3562" s="11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102</v>
      </c>
      <c r="P3563">
        <f t="shared" si="280"/>
        <v>47.41</v>
      </c>
      <c r="Q3563" s="11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149</v>
      </c>
      <c r="P3564">
        <f t="shared" si="280"/>
        <v>15.13</v>
      </c>
      <c r="Q3564" s="11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105</v>
      </c>
      <c r="P3565">
        <f t="shared" si="280"/>
        <v>21.1</v>
      </c>
      <c r="Q3565" s="11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101</v>
      </c>
      <c r="P3566">
        <f t="shared" si="280"/>
        <v>59.12</v>
      </c>
      <c r="Q3566" s="11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131</v>
      </c>
      <c r="P3567">
        <f t="shared" si="280"/>
        <v>97.92</v>
      </c>
      <c r="Q3567" s="11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105</v>
      </c>
      <c r="P3568">
        <f t="shared" si="280"/>
        <v>55.13</v>
      </c>
      <c r="Q3568" s="11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109</v>
      </c>
      <c r="P3569">
        <f t="shared" si="280"/>
        <v>26.54</v>
      </c>
      <c r="Q3569" s="11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111</v>
      </c>
      <c r="P3570">
        <f t="shared" si="280"/>
        <v>58.42</v>
      </c>
      <c r="Q3570" s="11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100</v>
      </c>
      <c r="P3571">
        <f t="shared" si="280"/>
        <v>122.54</v>
      </c>
      <c r="Q3571" s="11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114</v>
      </c>
      <c r="P3572">
        <f t="shared" si="280"/>
        <v>87.96</v>
      </c>
      <c r="Q3572" s="11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122</v>
      </c>
      <c r="P3573">
        <f t="shared" si="280"/>
        <v>73.239999999999995</v>
      </c>
      <c r="Q3573" s="11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100</v>
      </c>
      <c r="P3574">
        <f t="shared" si="280"/>
        <v>55.56</v>
      </c>
      <c r="Q3574" s="11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103</v>
      </c>
      <c r="P3575">
        <f t="shared" si="280"/>
        <v>39.54</v>
      </c>
      <c r="Q3575" s="11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106</v>
      </c>
      <c r="P3576">
        <f t="shared" si="280"/>
        <v>136.78</v>
      </c>
      <c r="Q3576" s="11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101</v>
      </c>
      <c r="P3577">
        <f t="shared" si="280"/>
        <v>99.34</v>
      </c>
      <c r="Q3577" s="11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100</v>
      </c>
      <c r="P3578">
        <f t="shared" si="280"/>
        <v>20</v>
      </c>
      <c r="Q3578" s="11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130</v>
      </c>
      <c r="P3579">
        <f t="shared" si="280"/>
        <v>28.89</v>
      </c>
      <c r="Q3579" s="11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100</v>
      </c>
      <c r="P3580">
        <f t="shared" si="280"/>
        <v>40.549999999999997</v>
      </c>
      <c r="Q3580" s="11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100</v>
      </c>
      <c r="P3581">
        <f t="shared" si="280"/>
        <v>35.71</v>
      </c>
      <c r="Q3581" s="11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114</v>
      </c>
      <c r="P3582">
        <f t="shared" si="280"/>
        <v>37.96</v>
      </c>
      <c r="Q3582" s="11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100</v>
      </c>
      <c r="P3583">
        <f t="shared" si="280"/>
        <v>33.33</v>
      </c>
      <c r="Q3583" s="11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287</v>
      </c>
      <c r="P3584">
        <f t="shared" si="280"/>
        <v>58.57</v>
      </c>
      <c r="Q3584" s="11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109</v>
      </c>
      <c r="P3585">
        <f t="shared" si="280"/>
        <v>135.63</v>
      </c>
      <c r="Q3585" s="11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1">ROUND(E3586/D3586*100,0)</f>
        <v>116</v>
      </c>
      <c r="P3586">
        <f t="shared" si="280"/>
        <v>30.94</v>
      </c>
      <c r="Q3586" s="11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1"/>
        <v>119</v>
      </c>
      <c r="P3587">
        <f t="shared" si="280"/>
        <v>176.09</v>
      </c>
      <c r="Q3587" s="11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109</v>
      </c>
      <c r="P3588">
        <f t="shared" si="280"/>
        <v>151.97999999999999</v>
      </c>
      <c r="Q3588" s="11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127</v>
      </c>
      <c r="P3589">
        <f t="shared" si="280"/>
        <v>22.61</v>
      </c>
      <c r="Q3589" s="11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101</v>
      </c>
      <c r="P3590">
        <f t="shared" si="280"/>
        <v>18.27</v>
      </c>
      <c r="Q3590" s="11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128</v>
      </c>
      <c r="P3591">
        <f t="shared" si="280"/>
        <v>82.26</v>
      </c>
      <c r="Q3591" s="11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100</v>
      </c>
      <c r="P3592">
        <f t="shared" si="280"/>
        <v>68.53</v>
      </c>
      <c r="Q3592" s="11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175</v>
      </c>
      <c r="P3593">
        <f t="shared" si="280"/>
        <v>68.06</v>
      </c>
      <c r="Q3593" s="11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127</v>
      </c>
      <c r="P3594">
        <f t="shared" si="280"/>
        <v>72.709999999999994</v>
      </c>
      <c r="Q3594" s="11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111</v>
      </c>
      <c r="P3595">
        <f t="shared" si="280"/>
        <v>77.19</v>
      </c>
      <c r="Q3595" s="11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126</v>
      </c>
      <c r="P3596">
        <f t="shared" si="280"/>
        <v>55.97</v>
      </c>
      <c r="Q3596" s="11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119</v>
      </c>
      <c r="P3597">
        <f t="shared" si="280"/>
        <v>49.69</v>
      </c>
      <c r="Q3597" s="11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108</v>
      </c>
      <c r="P3598">
        <f t="shared" si="280"/>
        <v>79</v>
      </c>
      <c r="Q3598" s="11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103</v>
      </c>
      <c r="P3599">
        <f t="shared" si="280"/>
        <v>77.73</v>
      </c>
      <c r="Q3599" s="11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110</v>
      </c>
      <c r="P3600">
        <f t="shared" si="280"/>
        <v>40.78</v>
      </c>
      <c r="Q3600" s="11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202</v>
      </c>
      <c r="P3601">
        <f t="shared" si="280"/>
        <v>59.41</v>
      </c>
      <c r="Q3601" s="11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130</v>
      </c>
      <c r="P3602">
        <f t="shared" si="280"/>
        <v>3.25</v>
      </c>
      <c r="Q3602" s="11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104</v>
      </c>
      <c r="P3603">
        <f t="shared" si="280"/>
        <v>39.380000000000003</v>
      </c>
      <c r="Q3603" s="11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100</v>
      </c>
      <c r="P3604">
        <f t="shared" si="280"/>
        <v>81.67</v>
      </c>
      <c r="Q3604" s="11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171</v>
      </c>
      <c r="P3605">
        <f t="shared" si="280"/>
        <v>44.91</v>
      </c>
      <c r="Q3605" s="11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113</v>
      </c>
      <c r="P3606">
        <f t="shared" si="280"/>
        <v>49.06</v>
      </c>
      <c r="Q3606" s="11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184</v>
      </c>
      <c r="P3607">
        <f t="shared" si="280"/>
        <v>30.67</v>
      </c>
      <c r="Q3607" s="11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130</v>
      </c>
      <c r="P3608">
        <f t="shared" si="280"/>
        <v>61.06</v>
      </c>
      <c r="Q3608" s="11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105</v>
      </c>
      <c r="P3609">
        <f t="shared" si="280"/>
        <v>29</v>
      </c>
      <c r="Q3609" s="11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100</v>
      </c>
      <c r="P3610">
        <f t="shared" si="280"/>
        <v>29.63</v>
      </c>
      <c r="Q3610" s="11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153</v>
      </c>
      <c r="P3611">
        <f t="shared" si="280"/>
        <v>143.1</v>
      </c>
      <c r="Q3611" s="11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162</v>
      </c>
      <c r="P3612">
        <f t="shared" si="280"/>
        <v>52.35</v>
      </c>
      <c r="Q3612" s="11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136</v>
      </c>
      <c r="P3613">
        <f t="shared" ref="P3613:P3676" si="285">IFERROR(ROUND(E3613/L3613,2),0)</f>
        <v>66.67</v>
      </c>
      <c r="Q3613" s="11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144</v>
      </c>
      <c r="P3614">
        <f t="shared" si="285"/>
        <v>126.67</v>
      </c>
      <c r="Q3614" s="11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100</v>
      </c>
      <c r="P3615">
        <f t="shared" si="285"/>
        <v>62.5</v>
      </c>
      <c r="Q3615" s="11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101</v>
      </c>
      <c r="P3616">
        <f t="shared" si="285"/>
        <v>35.49</v>
      </c>
      <c r="Q3616" s="11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107</v>
      </c>
      <c r="P3617">
        <f t="shared" si="285"/>
        <v>37.08</v>
      </c>
      <c r="Q3617" s="11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125</v>
      </c>
      <c r="P3618">
        <f t="shared" si="285"/>
        <v>69.33</v>
      </c>
      <c r="Q3618" s="11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119</v>
      </c>
      <c r="P3619">
        <f t="shared" si="285"/>
        <v>17.25</v>
      </c>
      <c r="Q3619" s="11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101</v>
      </c>
      <c r="P3620">
        <f t="shared" si="285"/>
        <v>36.07</v>
      </c>
      <c r="Q3620" s="11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113</v>
      </c>
      <c r="P3621">
        <f t="shared" si="285"/>
        <v>66.47</v>
      </c>
      <c r="Q3621" s="11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105</v>
      </c>
      <c r="P3622">
        <f t="shared" si="285"/>
        <v>56.07</v>
      </c>
      <c r="Q3622" s="11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110</v>
      </c>
      <c r="P3623">
        <f t="shared" si="285"/>
        <v>47.03</v>
      </c>
      <c r="Q3623" s="11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100</v>
      </c>
      <c r="P3624">
        <f t="shared" si="285"/>
        <v>47.67</v>
      </c>
      <c r="Q3624" s="11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120</v>
      </c>
      <c r="P3625">
        <f t="shared" si="285"/>
        <v>88.24</v>
      </c>
      <c r="Q3625" s="11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105</v>
      </c>
      <c r="P3626">
        <f t="shared" si="285"/>
        <v>80.72</v>
      </c>
      <c r="Q3626" s="11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103</v>
      </c>
      <c r="P3627">
        <f t="shared" si="285"/>
        <v>39.49</v>
      </c>
      <c r="Q3627" s="11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102</v>
      </c>
      <c r="P3628">
        <f t="shared" si="285"/>
        <v>84.85</v>
      </c>
      <c r="Q3628" s="11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100</v>
      </c>
      <c r="P3629">
        <f t="shared" si="285"/>
        <v>68.97</v>
      </c>
      <c r="Q3629" s="11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3.2" hidden="1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>
        <f t="shared" si="285"/>
        <v>0</v>
      </c>
      <c r="Q3630" s="11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57.6" hidden="1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>
        <f t="shared" si="285"/>
        <v>1</v>
      </c>
      <c r="Q3631" s="11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3.2" hidden="1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>
        <f t="shared" si="285"/>
        <v>1</v>
      </c>
      <c r="Q3632" s="11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57.6" hidden="1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51</v>
      </c>
      <c r="P3633">
        <f t="shared" si="285"/>
        <v>147.88</v>
      </c>
      <c r="Q3633" s="11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3.2" hidden="1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20</v>
      </c>
      <c r="P3634">
        <f t="shared" si="285"/>
        <v>100</v>
      </c>
      <c r="Q3634" s="11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3.2" hidden="1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35</v>
      </c>
      <c r="P3635">
        <f t="shared" si="285"/>
        <v>56.84</v>
      </c>
      <c r="Q3635" s="11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3.2" hidden="1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4</v>
      </c>
      <c r="P3636">
        <f t="shared" si="285"/>
        <v>176.94</v>
      </c>
      <c r="Q3636" s="11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28.8" hidden="1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36</v>
      </c>
      <c r="P3637">
        <f t="shared" si="285"/>
        <v>127.6</v>
      </c>
      <c r="Q3637" s="11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3.2" hidden="1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>
        <f t="shared" si="285"/>
        <v>0</v>
      </c>
      <c r="Q3638" s="11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57.6" hidden="1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31</v>
      </c>
      <c r="P3639">
        <f t="shared" si="285"/>
        <v>66.14</v>
      </c>
      <c r="Q3639" s="11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28.8" hidden="1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7</v>
      </c>
      <c r="P3640">
        <f t="shared" si="285"/>
        <v>108</v>
      </c>
      <c r="Q3640" s="11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3.2" hidden="1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>
        <f t="shared" si="285"/>
        <v>1</v>
      </c>
      <c r="Q3641" s="11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2" hidden="1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6</v>
      </c>
      <c r="P3642">
        <f t="shared" si="285"/>
        <v>18.329999999999998</v>
      </c>
      <c r="Q3642" s="11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3.2" hidden="1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>
        <f t="shared" si="285"/>
        <v>0</v>
      </c>
      <c r="Q3643" s="11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57.6" hidden="1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2</v>
      </c>
      <c r="P3644">
        <f t="shared" si="285"/>
        <v>7.5</v>
      </c>
      <c r="Q3644" s="11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3.2" hidden="1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>
        <f t="shared" si="285"/>
        <v>0</v>
      </c>
      <c r="Q3645" s="11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3.2" hidden="1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16</v>
      </c>
      <c r="P3646">
        <f t="shared" si="285"/>
        <v>68.42</v>
      </c>
      <c r="Q3646" s="11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3.2" hidden="1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>
        <f t="shared" si="285"/>
        <v>1</v>
      </c>
      <c r="Q3647" s="11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3.2" hidden="1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5</v>
      </c>
      <c r="P3648">
        <f t="shared" si="285"/>
        <v>60.13</v>
      </c>
      <c r="Q3648" s="11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3.2" hidden="1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6</v>
      </c>
      <c r="P3649">
        <f t="shared" si="285"/>
        <v>15</v>
      </c>
      <c r="Q3649" s="11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6">ROUND(E3650/D3650*100,0)</f>
        <v>100</v>
      </c>
      <c r="P3650">
        <f t="shared" si="285"/>
        <v>550.04</v>
      </c>
      <c r="Q3650" s="11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6"/>
        <v>104</v>
      </c>
      <c r="P3651">
        <f t="shared" si="285"/>
        <v>97.5</v>
      </c>
      <c r="Q3651" s="11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100</v>
      </c>
      <c r="P3652">
        <f t="shared" si="285"/>
        <v>29.41</v>
      </c>
      <c r="Q3652" s="11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104</v>
      </c>
      <c r="P3653">
        <f t="shared" si="285"/>
        <v>57.78</v>
      </c>
      <c r="Q3653" s="11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251</v>
      </c>
      <c r="P3654">
        <f t="shared" si="285"/>
        <v>44.24</v>
      </c>
      <c r="Q3654" s="11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101</v>
      </c>
      <c r="P3655">
        <f t="shared" si="285"/>
        <v>60.91</v>
      </c>
      <c r="Q3655" s="11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174</v>
      </c>
      <c r="P3656">
        <f t="shared" si="285"/>
        <v>68.84</v>
      </c>
      <c r="Q3656" s="11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116</v>
      </c>
      <c r="P3657">
        <f t="shared" si="285"/>
        <v>73.58</v>
      </c>
      <c r="Q3657" s="11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106</v>
      </c>
      <c r="P3658">
        <f t="shared" si="285"/>
        <v>115.02</v>
      </c>
      <c r="Q3658" s="11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111</v>
      </c>
      <c r="P3659">
        <f t="shared" si="285"/>
        <v>110.75</v>
      </c>
      <c r="Q3659" s="11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101</v>
      </c>
      <c r="P3660">
        <f t="shared" si="285"/>
        <v>75.5</v>
      </c>
      <c r="Q3660" s="11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102</v>
      </c>
      <c r="P3661">
        <f t="shared" si="285"/>
        <v>235.46</v>
      </c>
      <c r="Q3661" s="11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100</v>
      </c>
      <c r="P3662">
        <f t="shared" si="285"/>
        <v>11.36</v>
      </c>
      <c r="Q3662" s="11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111</v>
      </c>
      <c r="P3663">
        <f t="shared" si="285"/>
        <v>92.5</v>
      </c>
      <c r="Q3663" s="11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101</v>
      </c>
      <c r="P3664">
        <f t="shared" si="285"/>
        <v>202.85</v>
      </c>
      <c r="Q3664" s="11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104</v>
      </c>
      <c r="P3665">
        <f t="shared" si="285"/>
        <v>26</v>
      </c>
      <c r="Q3665" s="11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109</v>
      </c>
      <c r="P3666">
        <f t="shared" si="285"/>
        <v>46.05</v>
      </c>
      <c r="Q3666" s="11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115</v>
      </c>
      <c r="P3667">
        <f t="shared" si="285"/>
        <v>51</v>
      </c>
      <c r="Q3667" s="11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100</v>
      </c>
      <c r="P3668">
        <f t="shared" si="285"/>
        <v>31.58</v>
      </c>
      <c r="Q3668" s="11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103</v>
      </c>
      <c r="P3669">
        <f t="shared" si="285"/>
        <v>53.36</v>
      </c>
      <c r="Q3669" s="11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104</v>
      </c>
      <c r="P3670">
        <f t="shared" si="285"/>
        <v>36.96</v>
      </c>
      <c r="Q3670" s="11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138</v>
      </c>
      <c r="P3671">
        <f t="shared" si="285"/>
        <v>81.290000000000006</v>
      </c>
      <c r="Q3671" s="11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110</v>
      </c>
      <c r="P3672">
        <f t="shared" si="285"/>
        <v>20.079999999999998</v>
      </c>
      <c r="Q3672" s="11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101</v>
      </c>
      <c r="P3673">
        <f t="shared" si="285"/>
        <v>88.25</v>
      </c>
      <c r="Q3673" s="11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102</v>
      </c>
      <c r="P3674">
        <f t="shared" si="285"/>
        <v>53.44</v>
      </c>
      <c r="Q3674" s="11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114</v>
      </c>
      <c r="P3675">
        <f t="shared" si="285"/>
        <v>39.869999999999997</v>
      </c>
      <c r="Q3675" s="11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100</v>
      </c>
      <c r="P3676">
        <f t="shared" si="285"/>
        <v>145.16</v>
      </c>
      <c r="Q3676" s="11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140</v>
      </c>
      <c r="P3677">
        <f t="shared" ref="P3677:P3740" si="290">IFERROR(ROUND(E3677/L3677,2),0)</f>
        <v>23.33</v>
      </c>
      <c r="Q3677" s="11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129</v>
      </c>
      <c r="P3678">
        <f t="shared" si="290"/>
        <v>64.38</v>
      </c>
      <c r="Q3678" s="11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103</v>
      </c>
      <c r="P3679">
        <f t="shared" si="290"/>
        <v>62.05</v>
      </c>
      <c r="Q3679" s="11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103</v>
      </c>
      <c r="P3680">
        <f t="shared" si="290"/>
        <v>66.13</v>
      </c>
      <c r="Q3680" s="11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110</v>
      </c>
      <c r="P3681">
        <f t="shared" si="290"/>
        <v>73.400000000000006</v>
      </c>
      <c r="Q3681" s="11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113</v>
      </c>
      <c r="P3682">
        <f t="shared" si="290"/>
        <v>99.5</v>
      </c>
      <c r="Q3682" s="11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112</v>
      </c>
      <c r="P3683">
        <f t="shared" si="290"/>
        <v>62.17</v>
      </c>
      <c r="Q3683" s="11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139</v>
      </c>
      <c r="P3684">
        <f t="shared" si="290"/>
        <v>62.33</v>
      </c>
      <c r="Q3684" s="11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111</v>
      </c>
      <c r="P3685">
        <f t="shared" si="290"/>
        <v>58.79</v>
      </c>
      <c r="Q3685" s="11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139</v>
      </c>
      <c r="P3686">
        <f t="shared" si="290"/>
        <v>45.35</v>
      </c>
      <c r="Q3686" s="11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106</v>
      </c>
      <c r="P3687">
        <f t="shared" si="290"/>
        <v>41.94</v>
      </c>
      <c r="Q3687" s="11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101</v>
      </c>
      <c r="P3688">
        <f t="shared" si="290"/>
        <v>59.17</v>
      </c>
      <c r="Q3688" s="11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100</v>
      </c>
      <c r="P3689">
        <f t="shared" si="290"/>
        <v>200.49</v>
      </c>
      <c r="Q3689" s="11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109</v>
      </c>
      <c r="P3690">
        <f t="shared" si="290"/>
        <v>83.97</v>
      </c>
      <c r="Q3690" s="11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118</v>
      </c>
      <c r="P3691">
        <f t="shared" si="290"/>
        <v>57.26</v>
      </c>
      <c r="Q3691" s="11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120</v>
      </c>
      <c r="P3692">
        <f t="shared" si="290"/>
        <v>58.06</v>
      </c>
      <c r="Q3692" s="11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128</v>
      </c>
      <c r="P3693">
        <f t="shared" si="290"/>
        <v>186.8</v>
      </c>
      <c r="Q3693" s="11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126</v>
      </c>
      <c r="P3694">
        <f t="shared" si="290"/>
        <v>74.12</v>
      </c>
      <c r="Q3694" s="11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129</v>
      </c>
      <c r="P3695">
        <f t="shared" si="290"/>
        <v>30.71</v>
      </c>
      <c r="Q3695" s="11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107</v>
      </c>
      <c r="P3696">
        <f t="shared" si="290"/>
        <v>62.67</v>
      </c>
      <c r="Q3696" s="11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100</v>
      </c>
      <c r="P3697">
        <f t="shared" si="290"/>
        <v>121.36</v>
      </c>
      <c r="Q3697" s="11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155</v>
      </c>
      <c r="P3698">
        <f t="shared" si="290"/>
        <v>39.74</v>
      </c>
      <c r="Q3698" s="11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108</v>
      </c>
      <c r="P3699">
        <f t="shared" si="290"/>
        <v>72</v>
      </c>
      <c r="Q3699" s="11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111</v>
      </c>
      <c r="P3700">
        <f t="shared" si="290"/>
        <v>40.630000000000003</v>
      </c>
      <c r="Q3700" s="11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101</v>
      </c>
      <c r="P3701">
        <f t="shared" si="290"/>
        <v>63</v>
      </c>
      <c r="Q3701" s="11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121</v>
      </c>
      <c r="P3702">
        <f t="shared" si="290"/>
        <v>33.67</v>
      </c>
      <c r="Q3702" s="11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100</v>
      </c>
      <c r="P3703">
        <f t="shared" si="290"/>
        <v>38.590000000000003</v>
      </c>
      <c r="Q3703" s="11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109</v>
      </c>
      <c r="P3704">
        <f t="shared" si="290"/>
        <v>155.94999999999999</v>
      </c>
      <c r="Q3704" s="11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123</v>
      </c>
      <c r="P3705">
        <f t="shared" si="290"/>
        <v>43.2</v>
      </c>
      <c r="Q3705" s="11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136</v>
      </c>
      <c r="P3706">
        <f t="shared" si="290"/>
        <v>15.15</v>
      </c>
      <c r="Q3706" s="11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103</v>
      </c>
      <c r="P3707">
        <f t="shared" si="290"/>
        <v>83.57</v>
      </c>
      <c r="Q3707" s="11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121</v>
      </c>
      <c r="P3708">
        <f t="shared" si="290"/>
        <v>140</v>
      </c>
      <c r="Q3708" s="11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186</v>
      </c>
      <c r="P3709">
        <f t="shared" si="290"/>
        <v>80.87</v>
      </c>
      <c r="Q3709" s="11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300</v>
      </c>
      <c r="P3710">
        <f t="shared" si="290"/>
        <v>53.85</v>
      </c>
      <c r="Q3710" s="11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108</v>
      </c>
      <c r="P3711">
        <f t="shared" si="290"/>
        <v>30.93</v>
      </c>
      <c r="Q3711" s="11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141</v>
      </c>
      <c r="P3712">
        <f t="shared" si="290"/>
        <v>67.959999999999994</v>
      </c>
      <c r="Q3712" s="11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114</v>
      </c>
      <c r="P3713">
        <f t="shared" si="290"/>
        <v>27.14</v>
      </c>
      <c r="Q3713" s="11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1">ROUND(E3714/D3714*100,0)</f>
        <v>154</v>
      </c>
      <c r="P3714">
        <f t="shared" si="290"/>
        <v>110.87</v>
      </c>
      <c r="Q3714" s="11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1"/>
        <v>102</v>
      </c>
      <c r="P3715">
        <f t="shared" si="290"/>
        <v>106.84</v>
      </c>
      <c r="Q3715" s="11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102</v>
      </c>
      <c r="P3716">
        <f t="shared" si="290"/>
        <v>105.52</v>
      </c>
      <c r="Q3716" s="11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103</v>
      </c>
      <c r="P3717">
        <f t="shared" si="290"/>
        <v>132.96</v>
      </c>
      <c r="Q3717" s="11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156</v>
      </c>
      <c r="P3718">
        <f t="shared" si="290"/>
        <v>51.92</v>
      </c>
      <c r="Q3718" s="11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101</v>
      </c>
      <c r="P3719">
        <f t="shared" si="290"/>
        <v>310</v>
      </c>
      <c r="Q3719" s="11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239</v>
      </c>
      <c r="P3720">
        <f t="shared" si="290"/>
        <v>26.02</v>
      </c>
      <c r="Q3720" s="11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210</v>
      </c>
      <c r="P3721">
        <f t="shared" si="290"/>
        <v>105</v>
      </c>
      <c r="Q3721" s="11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105</v>
      </c>
      <c r="P3722">
        <f t="shared" si="290"/>
        <v>86.23</v>
      </c>
      <c r="Q3722" s="11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101</v>
      </c>
      <c r="P3723">
        <f t="shared" si="290"/>
        <v>114.55</v>
      </c>
      <c r="Q3723" s="11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111</v>
      </c>
      <c r="P3724">
        <f t="shared" si="290"/>
        <v>47.66</v>
      </c>
      <c r="Q3724" s="11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102</v>
      </c>
      <c r="P3725">
        <f t="shared" si="290"/>
        <v>72.89</v>
      </c>
      <c r="Q3725" s="11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103</v>
      </c>
      <c r="P3726">
        <f t="shared" si="290"/>
        <v>49.55</v>
      </c>
      <c r="Q3726" s="11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127</v>
      </c>
      <c r="P3727">
        <f t="shared" si="290"/>
        <v>25.4</v>
      </c>
      <c r="Q3727" s="11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339</v>
      </c>
      <c r="P3728">
        <f t="shared" si="290"/>
        <v>62.59</v>
      </c>
      <c r="Q3728" s="11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101</v>
      </c>
      <c r="P3729">
        <f t="shared" si="290"/>
        <v>61.06</v>
      </c>
      <c r="Q3729" s="11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9</v>
      </c>
      <c r="P3730">
        <f t="shared" si="290"/>
        <v>60.06</v>
      </c>
      <c r="Q3730" s="11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7</v>
      </c>
      <c r="P3731">
        <f t="shared" si="290"/>
        <v>72.400000000000006</v>
      </c>
      <c r="Q3731" s="11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10</v>
      </c>
      <c r="P3732">
        <f t="shared" si="290"/>
        <v>100</v>
      </c>
      <c r="Q3732" s="11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11</v>
      </c>
      <c r="P3733">
        <f t="shared" si="290"/>
        <v>51.67</v>
      </c>
      <c r="Q3733" s="11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15</v>
      </c>
      <c r="P3734">
        <f t="shared" si="290"/>
        <v>32.75</v>
      </c>
      <c r="Q3734" s="11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>
        <f t="shared" si="290"/>
        <v>0</v>
      </c>
      <c r="Q3735" s="11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28</v>
      </c>
      <c r="P3736">
        <f t="shared" si="290"/>
        <v>61</v>
      </c>
      <c r="Q3736" s="11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13</v>
      </c>
      <c r="P3737">
        <f t="shared" si="290"/>
        <v>10</v>
      </c>
      <c r="Q3737" s="11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1</v>
      </c>
      <c r="P3738">
        <f t="shared" si="290"/>
        <v>10</v>
      </c>
      <c r="Q3738" s="11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21</v>
      </c>
      <c r="P3739">
        <f t="shared" si="290"/>
        <v>37.5</v>
      </c>
      <c r="Q3739" s="11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18</v>
      </c>
      <c r="P3740">
        <f t="shared" si="290"/>
        <v>45</v>
      </c>
      <c r="Q3740" s="11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20</v>
      </c>
      <c r="P3741">
        <f t="shared" ref="P3741:P3804" si="295">IFERROR(ROUND(E3741/L3741,2),0)</f>
        <v>100.63</v>
      </c>
      <c r="Q3741" s="11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18</v>
      </c>
      <c r="P3742">
        <f t="shared" si="295"/>
        <v>25.57</v>
      </c>
      <c r="Q3742" s="11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>
        <f t="shared" si="295"/>
        <v>0</v>
      </c>
      <c r="Q3743" s="11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2</v>
      </c>
      <c r="P3744">
        <f t="shared" si="295"/>
        <v>25</v>
      </c>
      <c r="Q3744" s="11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>
        <f t="shared" si="295"/>
        <v>0</v>
      </c>
      <c r="Q3745" s="11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>
        <f t="shared" si="295"/>
        <v>0</v>
      </c>
      <c r="Q3746" s="11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10</v>
      </c>
      <c r="P3747">
        <f t="shared" si="295"/>
        <v>10</v>
      </c>
      <c r="Q3747" s="11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2</v>
      </c>
      <c r="P3748">
        <f t="shared" si="295"/>
        <v>202</v>
      </c>
      <c r="Q3748" s="11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1</v>
      </c>
      <c r="P3749">
        <f t="shared" si="295"/>
        <v>25</v>
      </c>
      <c r="Q3749" s="11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3.2" hidden="1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104</v>
      </c>
      <c r="P3750">
        <f t="shared" si="295"/>
        <v>99.54</v>
      </c>
      <c r="Q3750" s="11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3.2" hidden="1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105</v>
      </c>
      <c r="P3751">
        <f t="shared" si="295"/>
        <v>75</v>
      </c>
      <c r="Q3751" s="11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86.4" hidden="1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100</v>
      </c>
      <c r="P3752">
        <f t="shared" si="295"/>
        <v>215.25</v>
      </c>
      <c r="Q3752" s="11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3.2" hidden="1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133</v>
      </c>
      <c r="P3753">
        <f t="shared" si="295"/>
        <v>120.55</v>
      </c>
      <c r="Q3753" s="11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57.6" hidden="1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113</v>
      </c>
      <c r="P3754">
        <f t="shared" si="295"/>
        <v>37.67</v>
      </c>
      <c r="Q3754" s="11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3.2" hidden="1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103</v>
      </c>
      <c r="P3755">
        <f t="shared" si="295"/>
        <v>172.23</v>
      </c>
      <c r="Q3755" s="11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3.2" hidden="1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>
        <f t="shared" si="295"/>
        <v>111.11</v>
      </c>
      <c r="Q3756" s="11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3.2" hidden="1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>
        <f t="shared" si="295"/>
        <v>25.46</v>
      </c>
      <c r="Q3757" s="11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3.2" hidden="1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>
        <f t="shared" si="295"/>
        <v>267.64999999999998</v>
      </c>
      <c r="Q3758" s="11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3.2" hidden="1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>
        <f t="shared" si="295"/>
        <v>75.959999999999994</v>
      </c>
      <c r="Q3759" s="11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28.8" hidden="1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>
        <f t="shared" si="295"/>
        <v>59.04</v>
      </c>
      <c r="Q3760" s="11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28.8" hidden="1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>
        <f t="shared" si="295"/>
        <v>50.11</v>
      </c>
      <c r="Q3761" s="11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3.2" hidden="1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>
        <f t="shared" si="295"/>
        <v>55.5</v>
      </c>
      <c r="Q3762" s="11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57.6" hidden="1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>
        <f t="shared" si="295"/>
        <v>166.67</v>
      </c>
      <c r="Q3763" s="11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3.2" hidden="1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>
        <f t="shared" si="295"/>
        <v>47.43</v>
      </c>
      <c r="Q3764" s="11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28.8" hidden="1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>
        <f t="shared" si="295"/>
        <v>64.94</v>
      </c>
      <c r="Q3765" s="11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3.2" hidden="1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>
        <f t="shared" si="295"/>
        <v>55.56</v>
      </c>
      <c r="Q3766" s="11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3.2" hidden="1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>
        <f t="shared" si="295"/>
        <v>74.22</v>
      </c>
      <c r="Q3767" s="11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3.2" hidden="1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>
        <f t="shared" si="295"/>
        <v>106.93</v>
      </c>
      <c r="Q3768" s="11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3.2" hidden="1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>
        <f t="shared" si="295"/>
        <v>41.7</v>
      </c>
      <c r="Q3769" s="11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3.2" hidden="1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>
        <f t="shared" si="295"/>
        <v>74.239999999999995</v>
      </c>
      <c r="Q3770" s="11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3.2" hidden="1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>
        <f t="shared" si="295"/>
        <v>73.33</v>
      </c>
      <c r="Q3771" s="11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3.2" hidden="1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>
        <f t="shared" si="295"/>
        <v>100</v>
      </c>
      <c r="Q3772" s="11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28.8" hidden="1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>
        <f t="shared" si="295"/>
        <v>38.42</v>
      </c>
      <c r="Q3773" s="11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3.2" hidden="1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>
        <f t="shared" si="295"/>
        <v>166.97</v>
      </c>
      <c r="Q3774" s="11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28.8" hidden="1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>
        <f t="shared" si="295"/>
        <v>94.91</v>
      </c>
      <c r="Q3775" s="11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57.6" hidden="1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>
        <f t="shared" si="295"/>
        <v>100</v>
      </c>
      <c r="Q3776" s="11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3.2" hidden="1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>
        <f t="shared" si="295"/>
        <v>143.21</v>
      </c>
      <c r="Q3777" s="11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57.6" hidden="1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6">ROUND(E3778/D3778*100,0)</f>
        <v>107</v>
      </c>
      <c r="P3778">
        <f t="shared" si="295"/>
        <v>90.82</v>
      </c>
      <c r="Q3778" s="11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3.2" hidden="1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6"/>
        <v>143</v>
      </c>
      <c r="P3779">
        <f t="shared" si="295"/>
        <v>48.54</v>
      </c>
      <c r="Q3779" s="11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hidden="1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>
        <f t="shared" si="295"/>
        <v>70.03</v>
      </c>
      <c r="Q3780" s="11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28.8" hidden="1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>
        <f t="shared" si="295"/>
        <v>135.63</v>
      </c>
      <c r="Q3781" s="11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3.2" hidden="1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>
        <f t="shared" si="295"/>
        <v>100</v>
      </c>
      <c r="Q3782" s="11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57.6" hidden="1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>
        <f t="shared" si="295"/>
        <v>94.9</v>
      </c>
      <c r="Q3783" s="11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3.2" hidden="1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>
        <f t="shared" si="295"/>
        <v>75.37</v>
      </c>
      <c r="Q3784" s="11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3.2" hidden="1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>
        <f t="shared" si="295"/>
        <v>64.459999999999994</v>
      </c>
      <c r="Q3785" s="11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3.2" hidden="1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>
        <f t="shared" si="295"/>
        <v>115</v>
      </c>
      <c r="Q3786" s="11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3.2" hidden="1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>
        <f t="shared" si="295"/>
        <v>100.5</v>
      </c>
      <c r="Q3787" s="11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3.2" hidden="1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>
        <f t="shared" si="295"/>
        <v>93.77</v>
      </c>
      <c r="Q3788" s="11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3.2" hidden="1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>
        <f t="shared" si="295"/>
        <v>35.1</v>
      </c>
      <c r="Q3789" s="11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2" hidden="1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>
        <f t="shared" si="295"/>
        <v>500</v>
      </c>
      <c r="Q3790" s="11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3.2" hidden="1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>
        <f t="shared" si="295"/>
        <v>29</v>
      </c>
      <c r="Q3791" s="11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3.2" hidden="1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>
        <f t="shared" si="295"/>
        <v>0</v>
      </c>
      <c r="Q3792" s="11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28.8" hidden="1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>
        <f t="shared" si="295"/>
        <v>0</v>
      </c>
      <c r="Q3793" s="11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28.8" hidden="1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295"/>
        <v>17.5</v>
      </c>
      <c r="Q3794" s="11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3.2" hidden="1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>
        <f t="shared" si="295"/>
        <v>174</v>
      </c>
      <c r="Q3795" s="11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3.2" hidden="1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>
        <f t="shared" si="295"/>
        <v>50</v>
      </c>
      <c r="Q3796" s="11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3.2" hidden="1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>
        <f t="shared" si="295"/>
        <v>5</v>
      </c>
      <c r="Q3797" s="11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3.2" hidden="1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295"/>
        <v>1</v>
      </c>
      <c r="Q3798" s="11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57.6" hidden="1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>
        <f t="shared" si="295"/>
        <v>145.41</v>
      </c>
      <c r="Q3799" s="11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3.2" hidden="1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>
        <f t="shared" si="295"/>
        <v>205</v>
      </c>
      <c r="Q3800" s="11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3.2" hidden="1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>
        <f t="shared" si="295"/>
        <v>100.5</v>
      </c>
      <c r="Q3801" s="11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3.2" hidden="1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>
        <f t="shared" si="295"/>
        <v>55.06</v>
      </c>
      <c r="Q3802" s="11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3.2" hidden="1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>
        <f t="shared" si="295"/>
        <v>47.33</v>
      </c>
      <c r="Q3803" s="11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3.2" hidden="1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>
        <f t="shared" si="295"/>
        <v>0</v>
      </c>
      <c r="Q3804" s="11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28.8" hidden="1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>
        <f t="shared" ref="P3805:P3868" si="300">IFERROR(ROUND(E3805/L3805,2),0)</f>
        <v>58.95</v>
      </c>
      <c r="Q3805" s="11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3.2" hidden="1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>
        <f t="shared" si="300"/>
        <v>0</v>
      </c>
      <c r="Q3806" s="11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3.2" hidden="1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300"/>
        <v>1.5</v>
      </c>
      <c r="Q3807" s="11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57.6" hidden="1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300"/>
        <v>5</v>
      </c>
      <c r="Q3808" s="11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3.2" hidden="1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30</v>
      </c>
      <c r="P3809">
        <f t="shared" si="300"/>
        <v>50.56</v>
      </c>
      <c r="Q3809" s="11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100</v>
      </c>
      <c r="P3810">
        <f t="shared" si="300"/>
        <v>41.67</v>
      </c>
      <c r="Q3810" s="11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101</v>
      </c>
      <c r="P3811">
        <f t="shared" si="300"/>
        <v>53.29</v>
      </c>
      <c r="Q3811" s="11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122</v>
      </c>
      <c r="P3812">
        <f t="shared" si="300"/>
        <v>70.23</v>
      </c>
      <c r="Q3812" s="11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330</v>
      </c>
      <c r="P3813">
        <f t="shared" si="300"/>
        <v>43.42</v>
      </c>
      <c r="Q3813" s="11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110</v>
      </c>
      <c r="P3814">
        <f t="shared" si="300"/>
        <v>199.18</v>
      </c>
      <c r="Q3814" s="11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101</v>
      </c>
      <c r="P3815">
        <f t="shared" si="300"/>
        <v>78.52</v>
      </c>
      <c r="Q3815" s="11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140</v>
      </c>
      <c r="P3816">
        <f t="shared" si="300"/>
        <v>61.82</v>
      </c>
      <c r="Q3816" s="11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100</v>
      </c>
      <c r="P3817">
        <f t="shared" si="300"/>
        <v>50</v>
      </c>
      <c r="Q3817" s="11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119</v>
      </c>
      <c r="P3818">
        <f t="shared" si="300"/>
        <v>48.34</v>
      </c>
      <c r="Q3818" s="11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107</v>
      </c>
      <c r="P3819">
        <f t="shared" si="300"/>
        <v>107.25</v>
      </c>
      <c r="Q3819" s="11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228</v>
      </c>
      <c r="P3820">
        <f t="shared" si="300"/>
        <v>57</v>
      </c>
      <c r="Q3820" s="11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106</v>
      </c>
      <c r="P3821">
        <f t="shared" si="300"/>
        <v>40.92</v>
      </c>
      <c r="Q3821" s="11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143</v>
      </c>
      <c r="P3822">
        <f t="shared" si="300"/>
        <v>21.5</v>
      </c>
      <c r="Q3822" s="11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105</v>
      </c>
      <c r="P3823">
        <f t="shared" si="300"/>
        <v>79.540000000000006</v>
      </c>
      <c r="Q3823" s="11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110</v>
      </c>
      <c r="P3824">
        <f t="shared" si="300"/>
        <v>72.38</v>
      </c>
      <c r="Q3824" s="11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106</v>
      </c>
      <c r="P3825">
        <f t="shared" si="300"/>
        <v>64.63</v>
      </c>
      <c r="Q3825" s="11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108</v>
      </c>
      <c r="P3826">
        <f t="shared" si="300"/>
        <v>38.57</v>
      </c>
      <c r="Q3826" s="11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105</v>
      </c>
      <c r="P3827">
        <f t="shared" si="300"/>
        <v>107.57</v>
      </c>
      <c r="Q3827" s="11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119</v>
      </c>
      <c r="P3828">
        <f t="shared" si="300"/>
        <v>27.5</v>
      </c>
      <c r="Q3828" s="11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153</v>
      </c>
      <c r="P3829">
        <f t="shared" si="300"/>
        <v>70.459999999999994</v>
      </c>
      <c r="Q3829" s="11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100</v>
      </c>
      <c r="P3830">
        <f t="shared" si="300"/>
        <v>178.57</v>
      </c>
      <c r="Q3830" s="11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100</v>
      </c>
      <c r="P3831">
        <f t="shared" si="300"/>
        <v>62.63</v>
      </c>
      <c r="Q3831" s="11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225</v>
      </c>
      <c r="P3832">
        <f t="shared" si="300"/>
        <v>75</v>
      </c>
      <c r="Q3832" s="11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106</v>
      </c>
      <c r="P3833">
        <f t="shared" si="300"/>
        <v>58.9</v>
      </c>
      <c r="Q3833" s="11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105</v>
      </c>
      <c r="P3834">
        <f t="shared" si="300"/>
        <v>139.56</v>
      </c>
      <c r="Q3834" s="11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117</v>
      </c>
      <c r="P3835">
        <f t="shared" si="300"/>
        <v>70</v>
      </c>
      <c r="Q3835" s="11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109</v>
      </c>
      <c r="P3836">
        <f t="shared" si="300"/>
        <v>57.39</v>
      </c>
      <c r="Q3836" s="11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160</v>
      </c>
      <c r="P3837">
        <f t="shared" si="300"/>
        <v>40</v>
      </c>
      <c r="Q3837" s="11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113</v>
      </c>
      <c r="P3838">
        <f t="shared" si="300"/>
        <v>64.290000000000006</v>
      </c>
      <c r="Q3838" s="11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102</v>
      </c>
      <c r="P3839">
        <f t="shared" si="300"/>
        <v>120.12</v>
      </c>
      <c r="Q3839" s="11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101</v>
      </c>
      <c r="P3840">
        <f t="shared" si="300"/>
        <v>1008.24</v>
      </c>
      <c r="Q3840" s="11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101</v>
      </c>
      <c r="P3841">
        <f t="shared" si="300"/>
        <v>63.28</v>
      </c>
      <c r="Q3841" s="11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1">ROUND(E3842/D3842*100,0)</f>
        <v>6500</v>
      </c>
      <c r="P3842">
        <f t="shared" si="300"/>
        <v>21.67</v>
      </c>
      <c r="Q3842" s="11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1"/>
        <v>9</v>
      </c>
      <c r="P3843">
        <f t="shared" si="300"/>
        <v>25.65</v>
      </c>
      <c r="Q3843" s="11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22</v>
      </c>
      <c r="P3844">
        <f t="shared" si="300"/>
        <v>47.7</v>
      </c>
      <c r="Q3844" s="11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21</v>
      </c>
      <c r="P3845">
        <f t="shared" si="300"/>
        <v>56.05</v>
      </c>
      <c r="Q3845" s="11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41</v>
      </c>
      <c r="P3846">
        <f t="shared" si="300"/>
        <v>81.319999999999993</v>
      </c>
      <c r="Q3846" s="11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2</v>
      </c>
      <c r="P3847">
        <f t="shared" si="300"/>
        <v>70.17</v>
      </c>
      <c r="Q3847" s="11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3</v>
      </c>
      <c r="P3848">
        <f t="shared" si="300"/>
        <v>23.63</v>
      </c>
      <c r="Q3848" s="11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16</v>
      </c>
      <c r="P3849">
        <f t="shared" si="300"/>
        <v>188.56</v>
      </c>
      <c r="Q3849" s="11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16</v>
      </c>
      <c r="P3850">
        <f t="shared" si="300"/>
        <v>49.51</v>
      </c>
      <c r="Q3850" s="11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7</v>
      </c>
      <c r="P3851">
        <f t="shared" si="300"/>
        <v>75.459999999999994</v>
      </c>
      <c r="Q3851" s="11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4</v>
      </c>
      <c r="P3852">
        <f t="shared" si="300"/>
        <v>9.5</v>
      </c>
      <c r="Q3852" s="11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34</v>
      </c>
      <c r="P3853">
        <f t="shared" si="300"/>
        <v>35.5</v>
      </c>
      <c r="Q3853" s="11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>
        <f t="shared" si="300"/>
        <v>10</v>
      </c>
      <c r="Q3854" s="11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>
        <f t="shared" si="300"/>
        <v>13</v>
      </c>
      <c r="Q3855" s="11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16</v>
      </c>
      <c r="P3856">
        <f t="shared" si="300"/>
        <v>89.4</v>
      </c>
      <c r="Q3856" s="11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3</v>
      </c>
      <c r="P3857">
        <f t="shared" si="300"/>
        <v>25</v>
      </c>
      <c r="Q3857" s="11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300"/>
        <v>1</v>
      </c>
      <c r="Q3858" s="11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>
        <f t="shared" si="300"/>
        <v>65</v>
      </c>
      <c r="Q3859" s="11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>
        <f t="shared" si="300"/>
        <v>10</v>
      </c>
      <c r="Q3860" s="11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300"/>
        <v>1</v>
      </c>
      <c r="Q3861" s="11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>
        <f t="shared" si="300"/>
        <v>81.540000000000006</v>
      </c>
      <c r="Q3862" s="11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>
        <f t="shared" si="300"/>
        <v>100</v>
      </c>
      <c r="Q3863" s="11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300"/>
        <v>1</v>
      </c>
      <c r="Q3864" s="11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>
        <f t="shared" si="300"/>
        <v>0</v>
      </c>
      <c r="Q3865" s="11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>
        <f t="shared" si="300"/>
        <v>20</v>
      </c>
      <c r="Q3866" s="11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>
        <f t="shared" si="300"/>
        <v>46.43</v>
      </c>
      <c r="Q3867" s="11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>
        <f t="shared" si="300"/>
        <v>5.5</v>
      </c>
      <c r="Q3868" s="11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>
        <f t="shared" ref="P3869:P3932" si="305">IFERROR(ROUND(E3869/L3869,2),0)</f>
        <v>50.2</v>
      </c>
      <c r="Q3869" s="11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idden="1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si="305"/>
        <v>10</v>
      </c>
      <c r="Q3870" s="11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28.8" hidden="1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>
        <f t="shared" si="305"/>
        <v>30.13</v>
      </c>
      <c r="Q3871" s="11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57.6" hidden="1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>
        <f t="shared" si="305"/>
        <v>150</v>
      </c>
      <c r="Q3872" s="11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28.8" hidden="1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3</v>
      </c>
      <c r="P3873">
        <f t="shared" si="305"/>
        <v>13.33</v>
      </c>
      <c r="Q3873" s="11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3.2" hidden="1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>
        <f t="shared" si="305"/>
        <v>0</v>
      </c>
      <c r="Q3874" s="11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3.2" hidden="1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>
        <f t="shared" si="305"/>
        <v>0</v>
      </c>
      <c r="Q3875" s="11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57.6" hidden="1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>
        <f t="shared" si="305"/>
        <v>0</v>
      </c>
      <c r="Q3876" s="11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3.2" hidden="1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>
        <f t="shared" si="305"/>
        <v>0</v>
      </c>
      <c r="Q3877" s="11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57.6" hidden="1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53</v>
      </c>
      <c r="P3878">
        <f t="shared" si="305"/>
        <v>44.76</v>
      </c>
      <c r="Q3878" s="11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3.2" hidden="1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5</v>
      </c>
      <c r="P3879">
        <f t="shared" si="305"/>
        <v>88.64</v>
      </c>
      <c r="Q3879" s="11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3.2" hidden="1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305"/>
        <v>10</v>
      </c>
      <c r="Q3880" s="11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3.2" hidden="1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>
        <f t="shared" si="305"/>
        <v>0</v>
      </c>
      <c r="Q3881" s="11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3.2" hidden="1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13</v>
      </c>
      <c r="P3882">
        <f t="shared" si="305"/>
        <v>57.65</v>
      </c>
      <c r="Q3882" s="11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28.8" hidden="1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5</v>
      </c>
      <c r="P3883">
        <f t="shared" si="305"/>
        <v>25</v>
      </c>
      <c r="Q3883" s="11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3.2" hidden="1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>
        <f t="shared" si="305"/>
        <v>0</v>
      </c>
      <c r="Q3884" s="11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57.6" hidden="1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>
        <f t="shared" si="305"/>
        <v>0</v>
      </c>
      <c r="Q3885" s="11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3.2" hidden="1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>
        <f t="shared" si="305"/>
        <v>0</v>
      </c>
      <c r="Q3886" s="11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3.2" hidden="1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>
        <f t="shared" si="305"/>
        <v>0</v>
      </c>
      <c r="Q3887" s="11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hidden="1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>
        <f t="shared" si="305"/>
        <v>0</v>
      </c>
      <c r="Q3888" s="11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3.2" hidden="1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2</v>
      </c>
      <c r="P3889">
        <f t="shared" si="305"/>
        <v>17.5</v>
      </c>
      <c r="Q3889" s="11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27</v>
      </c>
      <c r="P3890">
        <f t="shared" si="305"/>
        <v>38.71</v>
      </c>
      <c r="Q3890" s="11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1</v>
      </c>
      <c r="P3891">
        <f t="shared" si="305"/>
        <v>13.11</v>
      </c>
      <c r="Q3891" s="11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17</v>
      </c>
      <c r="P3892">
        <f t="shared" si="305"/>
        <v>315.5</v>
      </c>
      <c r="Q3892" s="11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33</v>
      </c>
      <c r="P3893">
        <f t="shared" si="305"/>
        <v>37.14</v>
      </c>
      <c r="Q3893" s="11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>
        <f t="shared" si="305"/>
        <v>0</v>
      </c>
      <c r="Q3894" s="11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22</v>
      </c>
      <c r="P3895">
        <f t="shared" si="305"/>
        <v>128.27000000000001</v>
      </c>
      <c r="Q3895" s="11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3</v>
      </c>
      <c r="P3896">
        <f t="shared" si="305"/>
        <v>47.27</v>
      </c>
      <c r="Q3896" s="11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5</v>
      </c>
      <c r="P3897">
        <f t="shared" si="305"/>
        <v>50</v>
      </c>
      <c r="Q3897" s="11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11</v>
      </c>
      <c r="P3898">
        <f t="shared" si="305"/>
        <v>42.5</v>
      </c>
      <c r="Q3898" s="11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18</v>
      </c>
      <c r="P3899">
        <f t="shared" si="305"/>
        <v>44</v>
      </c>
      <c r="Q3899" s="11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33</v>
      </c>
      <c r="P3900">
        <f t="shared" si="305"/>
        <v>50.88</v>
      </c>
      <c r="Q3900" s="11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1</v>
      </c>
      <c r="P3901">
        <f t="shared" si="305"/>
        <v>62.5</v>
      </c>
      <c r="Q3901" s="11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5</v>
      </c>
      <c r="P3902">
        <f t="shared" si="305"/>
        <v>27</v>
      </c>
      <c r="Q3902" s="11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1</v>
      </c>
      <c r="P3903">
        <f t="shared" si="305"/>
        <v>25</v>
      </c>
      <c r="Q3903" s="11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49</v>
      </c>
      <c r="P3904">
        <f t="shared" si="305"/>
        <v>47.26</v>
      </c>
      <c r="Q3904" s="11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>
        <f t="shared" si="305"/>
        <v>0</v>
      </c>
      <c r="Q3905" s="11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6">ROUND(E3906/D3906*100,0)</f>
        <v>0</v>
      </c>
      <c r="P3906">
        <f t="shared" si="305"/>
        <v>1.5</v>
      </c>
      <c r="Q3906" s="11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6"/>
        <v>12</v>
      </c>
      <c r="P3907">
        <f t="shared" si="305"/>
        <v>24.71</v>
      </c>
      <c r="Q3907" s="11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67</v>
      </c>
      <c r="P3908">
        <f t="shared" si="305"/>
        <v>63.13</v>
      </c>
      <c r="Q3908" s="11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15</v>
      </c>
      <c r="P3909">
        <f t="shared" si="305"/>
        <v>38.25</v>
      </c>
      <c r="Q3909" s="11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9</v>
      </c>
      <c r="P3910">
        <f t="shared" si="305"/>
        <v>16.25</v>
      </c>
      <c r="Q3910" s="11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>
        <f t="shared" si="305"/>
        <v>33.75</v>
      </c>
      <c r="Q3911" s="11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3</v>
      </c>
      <c r="P3912">
        <f t="shared" si="305"/>
        <v>61.67</v>
      </c>
      <c r="Q3912" s="11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37</v>
      </c>
      <c r="P3913">
        <f t="shared" si="305"/>
        <v>83.14</v>
      </c>
      <c r="Q3913" s="11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>
        <f t="shared" si="305"/>
        <v>1</v>
      </c>
      <c r="Q3914" s="11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10</v>
      </c>
      <c r="P3915">
        <f t="shared" si="305"/>
        <v>142.86000000000001</v>
      </c>
      <c r="Q3915" s="11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36</v>
      </c>
      <c r="P3916">
        <f t="shared" si="305"/>
        <v>33.67</v>
      </c>
      <c r="Q3916" s="11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>
        <f t="shared" si="305"/>
        <v>5</v>
      </c>
      <c r="Q3917" s="11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>
        <f t="shared" si="305"/>
        <v>0</v>
      </c>
      <c r="Q3918" s="11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>
        <f t="shared" si="305"/>
        <v>10</v>
      </c>
      <c r="Q3919" s="11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>
        <f t="shared" si="305"/>
        <v>40</v>
      </c>
      <c r="Q3920" s="11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2</v>
      </c>
      <c r="P3921">
        <f t="shared" si="305"/>
        <v>30</v>
      </c>
      <c r="Q3921" s="11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5</v>
      </c>
      <c r="P3922">
        <f t="shared" si="305"/>
        <v>45</v>
      </c>
      <c r="Q3922" s="11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>
        <f t="shared" si="305"/>
        <v>0</v>
      </c>
      <c r="Q3923" s="11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8</v>
      </c>
      <c r="P3924">
        <f t="shared" si="305"/>
        <v>10.17</v>
      </c>
      <c r="Q3924" s="11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12</v>
      </c>
      <c r="P3925">
        <f t="shared" si="305"/>
        <v>81.41</v>
      </c>
      <c r="Q3925" s="11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15</v>
      </c>
      <c r="P3926">
        <f t="shared" si="305"/>
        <v>57.25</v>
      </c>
      <c r="Q3926" s="11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10</v>
      </c>
      <c r="P3927">
        <f t="shared" si="305"/>
        <v>5</v>
      </c>
      <c r="Q3927" s="11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>
        <f t="shared" si="305"/>
        <v>15</v>
      </c>
      <c r="Q3928" s="11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1</v>
      </c>
      <c r="P3929">
        <f t="shared" si="305"/>
        <v>12.5</v>
      </c>
      <c r="Q3929" s="11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13</v>
      </c>
      <c r="P3930">
        <f t="shared" si="305"/>
        <v>93</v>
      </c>
      <c r="Q3930" s="11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2</v>
      </c>
      <c r="P3931">
        <f t="shared" si="305"/>
        <v>32.36</v>
      </c>
      <c r="Q3931" s="11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>
        <f t="shared" si="305"/>
        <v>0</v>
      </c>
      <c r="Q3932" s="11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>
        <f t="shared" ref="P3933:P3996" si="310">IFERROR(ROUND(E3933/L3933,2),0)</f>
        <v>0</v>
      </c>
      <c r="Q3933" s="11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>
        <f t="shared" si="310"/>
        <v>1</v>
      </c>
      <c r="Q3934" s="11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16</v>
      </c>
      <c r="P3935">
        <f t="shared" si="310"/>
        <v>91.83</v>
      </c>
      <c r="Q3935" s="11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11</v>
      </c>
      <c r="P3936">
        <f t="shared" si="310"/>
        <v>45.83</v>
      </c>
      <c r="Q3936" s="11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44</v>
      </c>
      <c r="P3937">
        <f t="shared" si="310"/>
        <v>57.17</v>
      </c>
      <c r="Q3937" s="11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>
        <f t="shared" si="310"/>
        <v>0</v>
      </c>
      <c r="Q3938" s="11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86</v>
      </c>
      <c r="P3939">
        <f t="shared" si="310"/>
        <v>248.5</v>
      </c>
      <c r="Q3939" s="11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12</v>
      </c>
      <c r="P3940">
        <f t="shared" si="310"/>
        <v>79.400000000000006</v>
      </c>
      <c r="Q3940" s="11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>
        <f t="shared" si="310"/>
        <v>5</v>
      </c>
      <c r="Q3941" s="11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>
        <f t="shared" si="310"/>
        <v>5.5</v>
      </c>
      <c r="Q3942" s="11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1</v>
      </c>
      <c r="P3943">
        <f t="shared" si="310"/>
        <v>25</v>
      </c>
      <c r="Q3943" s="11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>
        <f t="shared" si="310"/>
        <v>0</v>
      </c>
      <c r="Q3944" s="11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36</v>
      </c>
      <c r="P3945">
        <f t="shared" si="310"/>
        <v>137.08000000000001</v>
      </c>
      <c r="Q3945" s="11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>
        <f t="shared" si="310"/>
        <v>0</v>
      </c>
      <c r="Q3946" s="11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10"/>
        <v>5</v>
      </c>
      <c r="Q3947" s="11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3</v>
      </c>
      <c r="P3948">
        <f t="shared" si="310"/>
        <v>39</v>
      </c>
      <c r="Q3948" s="11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3</v>
      </c>
      <c r="P3949">
        <f t="shared" si="310"/>
        <v>50.5</v>
      </c>
      <c r="Q3949" s="11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>
        <f t="shared" si="310"/>
        <v>0</v>
      </c>
      <c r="Q3950" s="11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16</v>
      </c>
      <c r="P3951">
        <f t="shared" si="310"/>
        <v>49.28</v>
      </c>
      <c r="Q3951" s="11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1</v>
      </c>
      <c r="P3952">
        <f t="shared" si="310"/>
        <v>25</v>
      </c>
      <c r="Q3952" s="11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>
        <f t="shared" si="310"/>
        <v>1</v>
      </c>
      <c r="Q3953" s="11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>
        <f t="shared" si="310"/>
        <v>25</v>
      </c>
      <c r="Q3954" s="11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>
        <f t="shared" si="310"/>
        <v>0</v>
      </c>
      <c r="Q3955" s="11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>
        <f t="shared" si="310"/>
        <v>0</v>
      </c>
      <c r="Q3956" s="11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24</v>
      </c>
      <c r="P3957">
        <f t="shared" si="310"/>
        <v>53.13</v>
      </c>
      <c r="Q3957" s="11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>
        <f t="shared" si="310"/>
        <v>0</v>
      </c>
      <c r="Q3958" s="11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>
        <f t="shared" si="310"/>
        <v>7</v>
      </c>
      <c r="Q3959" s="11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32</v>
      </c>
      <c r="P3960">
        <f t="shared" si="310"/>
        <v>40.06</v>
      </c>
      <c r="Q3960" s="11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24</v>
      </c>
      <c r="P3961">
        <f t="shared" si="310"/>
        <v>24.33</v>
      </c>
      <c r="Q3961" s="11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2</v>
      </c>
      <c r="P3962">
        <f t="shared" si="310"/>
        <v>11.25</v>
      </c>
      <c r="Q3962" s="11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>
        <f t="shared" si="310"/>
        <v>10.5</v>
      </c>
      <c r="Q3963" s="11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3</v>
      </c>
      <c r="P3964">
        <f t="shared" si="310"/>
        <v>15</v>
      </c>
      <c r="Q3964" s="11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>
        <f t="shared" si="310"/>
        <v>0</v>
      </c>
      <c r="Q3965" s="11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6</v>
      </c>
      <c r="P3966">
        <f t="shared" si="310"/>
        <v>42</v>
      </c>
      <c r="Q3966" s="11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14</v>
      </c>
      <c r="P3967">
        <f t="shared" si="310"/>
        <v>71.25</v>
      </c>
      <c r="Q3967" s="11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1</v>
      </c>
      <c r="P3968">
        <f t="shared" si="310"/>
        <v>22.5</v>
      </c>
      <c r="Q3968" s="11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24</v>
      </c>
      <c r="P3969">
        <f t="shared" si="310"/>
        <v>41</v>
      </c>
      <c r="Q3969" s="11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1">ROUND(E3970/D3970*100,0)</f>
        <v>11</v>
      </c>
      <c r="P3970">
        <f t="shared" si="310"/>
        <v>47.91</v>
      </c>
      <c r="Q3970" s="11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57.6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1"/>
        <v>7</v>
      </c>
      <c r="P3971">
        <f t="shared" si="310"/>
        <v>35.17</v>
      </c>
      <c r="Q3971" s="11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>
        <f t="shared" si="310"/>
        <v>5.5</v>
      </c>
      <c r="Q3972" s="11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1</v>
      </c>
      <c r="P3973">
        <f t="shared" si="310"/>
        <v>22.67</v>
      </c>
      <c r="Q3973" s="11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21</v>
      </c>
      <c r="P3974">
        <f t="shared" si="310"/>
        <v>26.38</v>
      </c>
      <c r="Q3974" s="11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78</v>
      </c>
      <c r="P3975">
        <f t="shared" si="310"/>
        <v>105.54</v>
      </c>
      <c r="Q3975" s="11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32</v>
      </c>
      <c r="P3976">
        <f t="shared" si="310"/>
        <v>29.09</v>
      </c>
      <c r="Q3976" s="11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>
        <f t="shared" si="310"/>
        <v>0</v>
      </c>
      <c r="Q3977" s="11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48</v>
      </c>
      <c r="P3978">
        <f t="shared" si="310"/>
        <v>62</v>
      </c>
      <c r="Q3978" s="11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1</v>
      </c>
      <c r="P3979">
        <f t="shared" si="310"/>
        <v>217.5</v>
      </c>
      <c r="Q3979" s="11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11</v>
      </c>
      <c r="P3980">
        <f t="shared" si="310"/>
        <v>26.75</v>
      </c>
      <c r="Q3980" s="11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2</v>
      </c>
      <c r="P3981">
        <f t="shared" si="310"/>
        <v>18.329999999999998</v>
      </c>
      <c r="Q3981" s="11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18</v>
      </c>
      <c r="P3982">
        <f t="shared" si="310"/>
        <v>64.290000000000006</v>
      </c>
      <c r="Q3982" s="11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4</v>
      </c>
      <c r="P3983">
        <f t="shared" si="310"/>
        <v>175</v>
      </c>
      <c r="Q3983" s="11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20</v>
      </c>
      <c r="P3984">
        <f t="shared" si="310"/>
        <v>34</v>
      </c>
      <c r="Q3984" s="11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35</v>
      </c>
      <c r="P3985">
        <f t="shared" si="310"/>
        <v>84.28</v>
      </c>
      <c r="Q3985" s="11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6</v>
      </c>
      <c r="P3986">
        <f t="shared" si="310"/>
        <v>9.5</v>
      </c>
      <c r="Q3986" s="11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32</v>
      </c>
      <c r="P3987">
        <f t="shared" si="310"/>
        <v>33.74</v>
      </c>
      <c r="Q3987" s="11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10</v>
      </c>
      <c r="P3988">
        <f t="shared" si="310"/>
        <v>37.54</v>
      </c>
      <c r="Q3988" s="11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38</v>
      </c>
      <c r="P3989">
        <f t="shared" si="310"/>
        <v>11.62</v>
      </c>
      <c r="Q3989" s="11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2</v>
      </c>
      <c r="P3990">
        <f t="shared" si="310"/>
        <v>8</v>
      </c>
      <c r="Q3990" s="11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>
        <f t="shared" si="310"/>
        <v>0</v>
      </c>
      <c r="Q3991" s="11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4</v>
      </c>
      <c r="P3992">
        <f t="shared" si="310"/>
        <v>23</v>
      </c>
      <c r="Q3992" s="11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20</v>
      </c>
      <c r="P3993">
        <f t="shared" si="310"/>
        <v>100</v>
      </c>
      <c r="Q3993" s="11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5</v>
      </c>
      <c r="P3994">
        <f t="shared" si="310"/>
        <v>60.11</v>
      </c>
      <c r="Q3994" s="11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>
        <f t="shared" si="310"/>
        <v>3</v>
      </c>
      <c r="Q3995" s="11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>
        <f t="shared" si="310"/>
        <v>5</v>
      </c>
      <c r="Q3996" s="11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35</v>
      </c>
      <c r="P3997">
        <f t="shared" ref="P3997:P4060" si="315">IFERROR(ROUND(E3997/L3997,2),0)</f>
        <v>17.5</v>
      </c>
      <c r="Q3997" s="11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17</v>
      </c>
      <c r="P3998">
        <f t="shared" si="315"/>
        <v>29.24</v>
      </c>
      <c r="Q3998" s="11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>
        <f t="shared" si="315"/>
        <v>0</v>
      </c>
      <c r="Q3999" s="11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57</v>
      </c>
      <c r="P4000">
        <f t="shared" si="315"/>
        <v>59.58</v>
      </c>
      <c r="Q4000" s="11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17</v>
      </c>
      <c r="P4001">
        <f t="shared" si="315"/>
        <v>82.57</v>
      </c>
      <c r="Q4001" s="11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>
        <f t="shared" si="315"/>
        <v>10</v>
      </c>
      <c r="Q4002" s="11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38</v>
      </c>
      <c r="P4003">
        <f t="shared" si="315"/>
        <v>32.36</v>
      </c>
      <c r="Q4003" s="11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2</v>
      </c>
      <c r="P4004">
        <f t="shared" si="315"/>
        <v>5.75</v>
      </c>
      <c r="Q4004" s="11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10</v>
      </c>
      <c r="P4005">
        <f t="shared" si="315"/>
        <v>100.5</v>
      </c>
      <c r="Q4005" s="11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>
        <f t="shared" si="315"/>
        <v>1</v>
      </c>
      <c r="Q4006" s="11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1</v>
      </c>
      <c r="P4007">
        <f t="shared" si="315"/>
        <v>20</v>
      </c>
      <c r="Q4007" s="11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>
        <f t="shared" si="315"/>
        <v>2</v>
      </c>
      <c r="Q4008" s="11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>
        <f t="shared" si="315"/>
        <v>5</v>
      </c>
      <c r="Q4009" s="11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6</v>
      </c>
      <c r="P4010">
        <f t="shared" si="315"/>
        <v>15</v>
      </c>
      <c r="Q4010" s="11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4</v>
      </c>
      <c r="P4011">
        <f t="shared" si="315"/>
        <v>25</v>
      </c>
      <c r="Q4011" s="11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24</v>
      </c>
      <c r="P4012">
        <f t="shared" si="315"/>
        <v>45.84</v>
      </c>
      <c r="Q4012" s="11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8</v>
      </c>
      <c r="P4013">
        <f t="shared" si="315"/>
        <v>4.75</v>
      </c>
      <c r="Q4013" s="11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>
        <f t="shared" si="315"/>
        <v>0</v>
      </c>
      <c r="Q4014" s="11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1</v>
      </c>
      <c r="P4015">
        <f t="shared" si="315"/>
        <v>13</v>
      </c>
      <c r="Q4015" s="11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>
        <f t="shared" si="315"/>
        <v>0</v>
      </c>
      <c r="Q4016" s="11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>
        <f t="shared" si="315"/>
        <v>1</v>
      </c>
      <c r="Q4017" s="11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14</v>
      </c>
      <c r="P4018">
        <f t="shared" si="315"/>
        <v>10</v>
      </c>
      <c r="Q4018" s="11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1</v>
      </c>
      <c r="P4019">
        <f t="shared" si="315"/>
        <v>52.5</v>
      </c>
      <c r="Q4019" s="11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9</v>
      </c>
      <c r="P4020">
        <f t="shared" si="315"/>
        <v>32.5</v>
      </c>
      <c r="Q4020" s="11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1</v>
      </c>
      <c r="P4021">
        <f t="shared" si="315"/>
        <v>7.25</v>
      </c>
      <c r="Q4021" s="11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17</v>
      </c>
      <c r="P4022">
        <f t="shared" si="315"/>
        <v>33.33</v>
      </c>
      <c r="Q4022" s="11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1</v>
      </c>
      <c r="P4023">
        <f t="shared" si="315"/>
        <v>62.5</v>
      </c>
      <c r="Q4023" s="11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70</v>
      </c>
      <c r="P4024">
        <f t="shared" si="315"/>
        <v>63.56</v>
      </c>
      <c r="Q4024" s="11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>
        <f t="shared" si="315"/>
        <v>0</v>
      </c>
      <c r="Q4025" s="11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1</v>
      </c>
      <c r="P4026">
        <f t="shared" si="315"/>
        <v>10</v>
      </c>
      <c r="Q4026" s="11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5</v>
      </c>
      <c r="P4027">
        <f t="shared" si="315"/>
        <v>62.5</v>
      </c>
      <c r="Q4027" s="11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>
        <f t="shared" si="315"/>
        <v>0</v>
      </c>
      <c r="Q4028" s="11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7</v>
      </c>
      <c r="P4029">
        <f t="shared" si="315"/>
        <v>30.71</v>
      </c>
      <c r="Q4029" s="11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28</v>
      </c>
      <c r="P4030">
        <f t="shared" si="315"/>
        <v>51</v>
      </c>
      <c r="Q4030" s="11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>
        <f t="shared" si="315"/>
        <v>0</v>
      </c>
      <c r="Q4031" s="11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16</v>
      </c>
      <c r="P4032">
        <f t="shared" si="315"/>
        <v>66.67</v>
      </c>
      <c r="Q4032" s="11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>
        <f t="shared" si="315"/>
        <v>0</v>
      </c>
      <c r="Q4033" s="11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6">ROUND(E4034/D4034*100,0)</f>
        <v>7</v>
      </c>
      <c r="P4034">
        <f t="shared" si="315"/>
        <v>59</v>
      </c>
      <c r="Q4034" s="11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6"/>
        <v>26</v>
      </c>
      <c r="P4035">
        <f t="shared" si="315"/>
        <v>65.34</v>
      </c>
      <c r="Q4035" s="11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1</v>
      </c>
      <c r="P4036">
        <f t="shared" si="315"/>
        <v>100</v>
      </c>
      <c r="Q4036" s="11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37</v>
      </c>
      <c r="P4037">
        <f t="shared" si="315"/>
        <v>147.4</v>
      </c>
      <c r="Q4037" s="11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47</v>
      </c>
      <c r="P4038">
        <f t="shared" si="315"/>
        <v>166.06</v>
      </c>
      <c r="Q4038" s="11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11</v>
      </c>
      <c r="P4039">
        <f t="shared" si="315"/>
        <v>40</v>
      </c>
      <c r="Q4039" s="11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12</v>
      </c>
      <c r="P4040">
        <f t="shared" si="315"/>
        <v>75.25</v>
      </c>
      <c r="Q4040" s="11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60</v>
      </c>
      <c r="P4041">
        <f t="shared" si="315"/>
        <v>60</v>
      </c>
      <c r="Q4041" s="11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31</v>
      </c>
      <c r="P4042">
        <f t="shared" si="315"/>
        <v>1250</v>
      </c>
      <c r="Q4042" s="11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>
        <f t="shared" si="315"/>
        <v>10.5</v>
      </c>
      <c r="Q4043" s="11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>
        <f t="shared" si="315"/>
        <v>7</v>
      </c>
      <c r="Q4044" s="11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>
        <f t="shared" si="315"/>
        <v>0</v>
      </c>
      <c r="Q4045" s="11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38</v>
      </c>
      <c r="P4046">
        <f t="shared" si="315"/>
        <v>56.25</v>
      </c>
      <c r="Q4046" s="11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>
        <f t="shared" si="315"/>
        <v>1</v>
      </c>
      <c r="Q4047" s="11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8</v>
      </c>
      <c r="P4048">
        <f t="shared" si="315"/>
        <v>38.33</v>
      </c>
      <c r="Q4048" s="11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2</v>
      </c>
      <c r="P4049">
        <f t="shared" si="315"/>
        <v>27.5</v>
      </c>
      <c r="Q4049" s="11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18</v>
      </c>
      <c r="P4050">
        <f t="shared" si="315"/>
        <v>32.979999999999997</v>
      </c>
      <c r="Q4050" s="11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>
        <f t="shared" si="315"/>
        <v>16</v>
      </c>
      <c r="Q4051" s="11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>
        <f t="shared" si="315"/>
        <v>1</v>
      </c>
      <c r="Q4052" s="11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>
        <f t="shared" si="315"/>
        <v>0</v>
      </c>
      <c r="Q4053" s="11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38</v>
      </c>
      <c r="P4054">
        <f t="shared" si="315"/>
        <v>86.62</v>
      </c>
      <c r="Q4054" s="11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22</v>
      </c>
      <c r="P4055">
        <f t="shared" si="315"/>
        <v>55</v>
      </c>
      <c r="Q4055" s="11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>
        <f t="shared" si="315"/>
        <v>0</v>
      </c>
      <c r="Q4056" s="11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18</v>
      </c>
      <c r="P4057">
        <f t="shared" si="315"/>
        <v>41.95</v>
      </c>
      <c r="Q4057" s="11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53</v>
      </c>
      <c r="P4058">
        <f t="shared" si="315"/>
        <v>88.33</v>
      </c>
      <c r="Q4058" s="11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22</v>
      </c>
      <c r="P4059">
        <f t="shared" si="315"/>
        <v>129.16999999999999</v>
      </c>
      <c r="Q4059" s="11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3</v>
      </c>
      <c r="P4060">
        <f t="shared" si="315"/>
        <v>23.75</v>
      </c>
      <c r="Q4060" s="11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3</v>
      </c>
      <c r="P4061">
        <f t="shared" ref="P4061:P4115" si="320">IFERROR(ROUND(E4061/L4061,2),0)</f>
        <v>35.71</v>
      </c>
      <c r="Q4061" s="11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3</v>
      </c>
      <c r="P4062">
        <f t="shared" si="320"/>
        <v>57</v>
      </c>
      <c r="Q4062" s="11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>
        <f t="shared" si="320"/>
        <v>0</v>
      </c>
      <c r="Q4063" s="11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2</v>
      </c>
      <c r="P4064">
        <f t="shared" si="320"/>
        <v>163.33000000000001</v>
      </c>
      <c r="Q4064" s="11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1</v>
      </c>
      <c r="P4065">
        <f t="shared" si="320"/>
        <v>15</v>
      </c>
      <c r="Q4065" s="11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19</v>
      </c>
      <c r="P4066">
        <f t="shared" si="320"/>
        <v>64.17</v>
      </c>
      <c r="Q4066" s="11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1</v>
      </c>
      <c r="P4067">
        <f t="shared" si="320"/>
        <v>6.75</v>
      </c>
      <c r="Q4067" s="11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>
        <f t="shared" si="320"/>
        <v>25</v>
      </c>
      <c r="Q4068" s="11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61</v>
      </c>
      <c r="P4069">
        <f t="shared" si="320"/>
        <v>179.12</v>
      </c>
      <c r="Q4069" s="11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1</v>
      </c>
      <c r="P4070">
        <f t="shared" si="320"/>
        <v>34.950000000000003</v>
      </c>
      <c r="Q4070" s="11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34</v>
      </c>
      <c r="P4071">
        <f t="shared" si="320"/>
        <v>33.08</v>
      </c>
      <c r="Q4071" s="11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17</v>
      </c>
      <c r="P4072">
        <f t="shared" si="320"/>
        <v>27.5</v>
      </c>
      <c r="Q4072" s="11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>
        <f t="shared" si="320"/>
        <v>0</v>
      </c>
      <c r="Q4073" s="11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>
        <f t="shared" si="320"/>
        <v>2</v>
      </c>
      <c r="Q4074" s="11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1</v>
      </c>
      <c r="P4075">
        <f t="shared" si="320"/>
        <v>18.5</v>
      </c>
      <c r="Q4075" s="11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27</v>
      </c>
      <c r="P4076">
        <f t="shared" si="320"/>
        <v>35</v>
      </c>
      <c r="Q4076" s="11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29</v>
      </c>
      <c r="P4077">
        <f t="shared" si="320"/>
        <v>44.31</v>
      </c>
      <c r="Q4077" s="11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>
        <f t="shared" si="320"/>
        <v>0</v>
      </c>
      <c r="Q4078" s="11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9</v>
      </c>
      <c r="P4079">
        <f t="shared" si="320"/>
        <v>222.5</v>
      </c>
      <c r="Q4079" s="11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>
        <f t="shared" si="320"/>
        <v>0</v>
      </c>
      <c r="Q4080" s="11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>
        <f t="shared" si="320"/>
        <v>5</v>
      </c>
      <c r="Q4081" s="11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>
        <f t="shared" si="320"/>
        <v>0</v>
      </c>
      <c r="Q4082" s="11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16</v>
      </c>
      <c r="P4083">
        <f t="shared" si="320"/>
        <v>29.17</v>
      </c>
      <c r="Q4083" s="11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2</v>
      </c>
      <c r="P4084">
        <f t="shared" si="320"/>
        <v>1.5</v>
      </c>
      <c r="Q4084" s="11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22</v>
      </c>
      <c r="P4085">
        <f t="shared" si="320"/>
        <v>126.5</v>
      </c>
      <c r="Q4085" s="11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>
        <f t="shared" si="320"/>
        <v>10</v>
      </c>
      <c r="Q4086" s="11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>
        <f t="shared" si="320"/>
        <v>10</v>
      </c>
      <c r="Q4087" s="11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5</v>
      </c>
      <c r="P4088">
        <f t="shared" si="320"/>
        <v>9.4</v>
      </c>
      <c r="Q4088" s="11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>
        <f t="shared" si="320"/>
        <v>0</v>
      </c>
      <c r="Q4089" s="11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11</v>
      </c>
      <c r="P4090">
        <f t="shared" si="320"/>
        <v>72</v>
      </c>
      <c r="Q4090" s="11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5</v>
      </c>
      <c r="P4091">
        <f t="shared" si="320"/>
        <v>30</v>
      </c>
      <c r="Q4091" s="11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3</v>
      </c>
      <c r="P4092">
        <f t="shared" si="320"/>
        <v>10.67</v>
      </c>
      <c r="Q4092" s="11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13</v>
      </c>
      <c r="P4093">
        <f t="shared" si="320"/>
        <v>25.5</v>
      </c>
      <c r="Q4093" s="11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>
        <f t="shared" si="320"/>
        <v>20</v>
      </c>
      <c r="Q4094" s="11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2</v>
      </c>
      <c r="P4095">
        <f t="shared" si="320"/>
        <v>15</v>
      </c>
      <c r="Q4095" s="11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37</v>
      </c>
      <c r="P4096">
        <f t="shared" si="320"/>
        <v>91.25</v>
      </c>
      <c r="Q4096" s="11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3</v>
      </c>
      <c r="P4097">
        <f t="shared" si="320"/>
        <v>800</v>
      </c>
      <c r="Q4097" s="11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1">ROUND(E4098/D4098*100,0)</f>
        <v>11</v>
      </c>
      <c r="P4098">
        <f t="shared" si="320"/>
        <v>80</v>
      </c>
      <c r="Q4098" s="11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1"/>
        <v>0</v>
      </c>
      <c r="P4099">
        <f t="shared" si="320"/>
        <v>0</v>
      </c>
      <c r="Q4099" s="11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>
        <f t="shared" si="320"/>
        <v>0</v>
      </c>
      <c r="Q4100" s="11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1</v>
      </c>
      <c r="P4101">
        <f t="shared" si="320"/>
        <v>50</v>
      </c>
      <c r="Q4101" s="11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>
        <f t="shared" si="320"/>
        <v>0</v>
      </c>
      <c r="Q4102" s="11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>
        <f t="shared" si="320"/>
        <v>0</v>
      </c>
      <c r="Q4103" s="11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27</v>
      </c>
      <c r="P4104">
        <f t="shared" si="320"/>
        <v>22.83</v>
      </c>
      <c r="Q4104" s="11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10</v>
      </c>
      <c r="P4105">
        <f t="shared" si="320"/>
        <v>16.670000000000002</v>
      </c>
      <c r="Q4105" s="11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21</v>
      </c>
      <c r="P4106">
        <f t="shared" si="320"/>
        <v>45.79</v>
      </c>
      <c r="Q4106" s="11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7</v>
      </c>
      <c r="P4107">
        <f t="shared" si="320"/>
        <v>383.33</v>
      </c>
      <c r="Q4107" s="11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71</v>
      </c>
      <c r="P4108">
        <f t="shared" si="320"/>
        <v>106.97</v>
      </c>
      <c r="Q4108" s="11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2</v>
      </c>
      <c r="P4109">
        <f t="shared" si="320"/>
        <v>10.25</v>
      </c>
      <c r="Q4109" s="11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2</v>
      </c>
      <c r="P4110">
        <f t="shared" si="320"/>
        <v>59</v>
      </c>
      <c r="Q4110" s="11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>
        <f t="shared" si="320"/>
        <v>0</v>
      </c>
      <c r="Q4111" s="11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29</v>
      </c>
      <c r="P4112">
        <f t="shared" si="320"/>
        <v>14.33</v>
      </c>
      <c r="Q4112" s="11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3</v>
      </c>
      <c r="P4113">
        <f t="shared" si="320"/>
        <v>15.67</v>
      </c>
      <c r="Q4113" s="11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>
        <f t="shared" si="320"/>
        <v>1</v>
      </c>
      <c r="Q4114" s="11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>
        <f t="shared" si="320"/>
        <v>1</v>
      </c>
      <c r="Q4115" s="11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U4115" xr:uid="{2B9656EB-D30C-4684-B44F-5B322F83FD47}">
    <filterColumn colId="17">
      <filters>
        <filter val="plays"/>
      </filters>
    </filterColumn>
  </autoFilter>
  <conditionalFormatting sqref="F1:F1048576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U1">
    <cfRule type="colorScale" priority="7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A9D210-7EE5-4D8D-9787-E5004EB934CB}">
  <dimension ref="A1:F7"/>
  <sheetViews>
    <sheetView workbookViewId="0">
      <selection activeCell="G3" sqref="G3"/>
    </sheetView>
  </sheetViews>
  <sheetFormatPr defaultRowHeight="14.4" x14ac:dyDescent="0.3"/>
  <cols>
    <col min="1" max="1" width="30.5546875" bestFit="1" customWidth="1"/>
    <col min="2" max="2" width="53.33203125" customWidth="1"/>
    <col min="3" max="4" width="9.88671875" style="5" bestFit="1" customWidth="1"/>
    <col min="5" max="5" width="11.88671875" style="5" bestFit="1" customWidth="1"/>
    <col min="6" max="6" width="8.88671875" style="18"/>
  </cols>
  <sheetData>
    <row r="1" spans="1:6" x14ac:dyDescent="0.3">
      <c r="A1" t="s">
        <v>8379</v>
      </c>
      <c r="B1" t="s">
        <v>4110</v>
      </c>
      <c r="C1" s="5" t="s">
        <v>8380</v>
      </c>
      <c r="D1" s="5" t="s">
        <v>8381</v>
      </c>
      <c r="E1" s="5" t="s">
        <v>8382</v>
      </c>
      <c r="F1" s="18" t="s">
        <v>8383</v>
      </c>
    </row>
    <row r="2" spans="1:6" ht="43.2" x14ac:dyDescent="0.3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17">
        <f>VLOOKUP(A2, Kickstarter!B:E, 3, FALSE)</f>
        <v>2000</v>
      </c>
      <c r="D2" s="17">
        <f>VLOOKUP(A2, Kickstarter!B:E, 4, FALSE)</f>
        <v>2020</v>
      </c>
      <c r="E2" s="17">
        <f>VLOOKUP(A2, Kickstarter!$B$2:$T$4115, 15, FALSE)</f>
        <v>51.79</v>
      </c>
      <c r="F2" s="19">
        <f>VLOOKUP(A2, Kickstarter!$B$2:$T$4115, 11, FALSE)</f>
        <v>39</v>
      </c>
    </row>
    <row r="3" spans="1:6" ht="43.2" x14ac:dyDescent="0.3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17">
        <f>VLOOKUP(A3, Kickstarter!B:E, 3, FALSE)</f>
        <v>2000</v>
      </c>
      <c r="D3" s="17">
        <f>VLOOKUP(A3, Kickstarter!B:E, 4, FALSE)</f>
        <v>2020</v>
      </c>
      <c r="E3" s="17">
        <f>VLOOKUP(A3, Kickstarter!$B$2:$T$4115, 15, FALSE)</f>
        <v>36.07</v>
      </c>
      <c r="F3" s="19">
        <f>VLOOKUP(A3, Kickstarter!$B$2:$T$4115, 11, FALSE)</f>
        <v>56</v>
      </c>
    </row>
    <row r="4" spans="1:6" ht="43.2" x14ac:dyDescent="0.3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17">
        <f>VLOOKUP(A4, Kickstarter!B:E, 3, FALSE)</f>
        <v>1500</v>
      </c>
      <c r="D4" s="17">
        <f>VLOOKUP(A4, Kickstarter!B:E, 4, FALSE)</f>
        <v>2576</v>
      </c>
      <c r="E4" s="17">
        <f>VLOOKUP(A4, Kickstarter!$B$2:$T$4115, 15, FALSE)</f>
        <v>33.03</v>
      </c>
      <c r="F4" s="19">
        <f>VLOOKUP(A4, Kickstarter!$B$2:$T$4115, 11, FALSE)</f>
        <v>78</v>
      </c>
    </row>
    <row r="5" spans="1:6" ht="28.8" x14ac:dyDescent="0.3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17">
        <f>VLOOKUP(A5, Kickstarter!B:E, 3, FALSE)</f>
        <v>1000</v>
      </c>
      <c r="D5" s="17">
        <f>VLOOKUP(A5, Kickstarter!B:E, 4, FALSE)</f>
        <v>1168</v>
      </c>
      <c r="E5" s="17">
        <f>VLOOKUP(A5, Kickstarter!$B$2:$T$4115, 15, FALSE)</f>
        <v>44.92</v>
      </c>
      <c r="F5" s="19">
        <f>VLOOKUP(A5, Kickstarter!$B$2:$T$4115, 11, FALSE)</f>
        <v>26</v>
      </c>
    </row>
    <row r="6" spans="1:6" ht="43.2" x14ac:dyDescent="0.3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17">
        <f>VLOOKUP(A6, Kickstarter!B:E, 3, FALSE)</f>
        <v>4000</v>
      </c>
      <c r="D6" s="17">
        <f>VLOOKUP(A6, Kickstarter!B:E, 4, FALSE)</f>
        <v>4137</v>
      </c>
      <c r="E6" s="17">
        <f>VLOOKUP(A6, Kickstarter!$B$2:$T$4115, 15, FALSE)</f>
        <v>36.61</v>
      </c>
      <c r="F6" s="19">
        <f>VLOOKUP(A6, Kickstarter!$B$2:$T$4115, 11, FALSE)</f>
        <v>113</v>
      </c>
    </row>
    <row r="7" spans="1:6" x14ac:dyDescent="0.3">
      <c r="F7" s="19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83C4A-D2B5-40F3-B310-64809577B8BD}">
  <dimension ref="A2:F18"/>
  <sheetViews>
    <sheetView workbookViewId="0">
      <selection activeCell="K25" sqref="K2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12" t="s">
        <v>8358</v>
      </c>
      <c r="B2" t="s">
        <v>8315</v>
      </c>
    </row>
    <row r="4" spans="1:6" x14ac:dyDescent="0.3">
      <c r="A4" s="12" t="s">
        <v>8363</v>
      </c>
      <c r="B4" s="12" t="s">
        <v>8360</v>
      </c>
    </row>
    <row r="5" spans="1:6" x14ac:dyDescent="0.3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6" t="s">
        <v>8370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">
      <c r="A7" s="16" t="s">
        <v>8376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">
      <c r="A8" s="16" t="s">
        <v>8377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">
      <c r="A9" s="16" t="s">
        <v>8378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">
      <c r="A10" s="16" t="s">
        <v>8371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">
      <c r="A11" s="16" t="s">
        <v>8372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">
      <c r="A12" s="16" t="s">
        <v>8373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">
      <c r="A13" s="16" t="s">
        <v>8367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">
      <c r="A14" s="16" t="s">
        <v>8368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">
      <c r="A15" s="16" t="s">
        <v>8374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">
      <c r="A16" s="16" t="s">
        <v>8369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">
      <c r="A17" s="16" t="s">
        <v>8375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">
      <c r="A18" s="16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995A8-34B1-4CAE-AA30-77372B058E6E}">
  <dimension ref="A1:F10"/>
  <sheetViews>
    <sheetView workbookViewId="0">
      <selection activeCell="I23" sqref="I2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8222</v>
      </c>
      <c r="B1" t="s">
        <v>8364</v>
      </c>
    </row>
    <row r="2" spans="1:6" x14ac:dyDescent="0.3">
      <c r="A2" s="12" t="s">
        <v>8358</v>
      </c>
      <c r="B2" t="s">
        <v>8315</v>
      </c>
    </row>
    <row r="3" spans="1:6" x14ac:dyDescent="0.3">
      <c r="A3" s="12" t="s">
        <v>8359</v>
      </c>
      <c r="B3" t="s">
        <v>8364</v>
      </c>
    </row>
    <row r="5" spans="1:6" x14ac:dyDescent="0.3">
      <c r="A5" s="12" t="s">
        <v>8363</v>
      </c>
      <c r="B5" s="12" t="s">
        <v>8360</v>
      </c>
    </row>
    <row r="6" spans="1:6" x14ac:dyDescent="0.3">
      <c r="A6" s="12" t="s">
        <v>8362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3">
      <c r="A7" s="13" t="s">
        <v>8303</v>
      </c>
      <c r="B7" s="14">
        <v>20</v>
      </c>
      <c r="C7" s="14">
        <v>60</v>
      </c>
      <c r="D7" s="14"/>
      <c r="E7" s="14">
        <v>60</v>
      </c>
      <c r="F7" s="14">
        <v>140</v>
      </c>
    </row>
    <row r="8" spans="1:6" x14ac:dyDescent="0.3">
      <c r="A8" s="13" t="s">
        <v>8269</v>
      </c>
      <c r="B8" s="14"/>
      <c r="C8" s="14">
        <v>353</v>
      </c>
      <c r="D8" s="14">
        <v>19</v>
      </c>
      <c r="E8" s="14">
        <v>694</v>
      </c>
      <c r="F8" s="14">
        <v>1066</v>
      </c>
    </row>
    <row r="9" spans="1:6" x14ac:dyDescent="0.3">
      <c r="A9" s="13" t="s">
        <v>8301</v>
      </c>
      <c r="B9" s="14">
        <v>17</v>
      </c>
      <c r="C9" s="14">
        <v>80</v>
      </c>
      <c r="D9" s="14">
        <v>5</v>
      </c>
      <c r="E9" s="14">
        <v>85</v>
      </c>
      <c r="F9" s="14">
        <v>187</v>
      </c>
    </row>
    <row r="10" spans="1:6" x14ac:dyDescent="0.3">
      <c r="A10" s="13" t="s">
        <v>8361</v>
      </c>
      <c r="B10" s="14">
        <v>37</v>
      </c>
      <c r="C10" s="14">
        <v>493</v>
      </c>
      <c r="D10" s="14">
        <v>24</v>
      </c>
      <c r="E10" s="14">
        <v>839</v>
      </c>
      <c r="F10" s="14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D573B-D1E5-4AF4-82BB-45FDBFC9AEDA}">
  <dimension ref="A1:E7"/>
  <sheetViews>
    <sheetView workbookViewId="0">
      <selection activeCell="B6" sqref="B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2" t="s">
        <v>8222</v>
      </c>
      <c r="B1" t="s">
        <v>8224</v>
      </c>
    </row>
    <row r="2" spans="1:5" x14ac:dyDescent="0.3">
      <c r="A2" s="12" t="s">
        <v>8358</v>
      </c>
      <c r="B2" t="s">
        <v>8315</v>
      </c>
    </row>
    <row r="3" spans="1:5" x14ac:dyDescent="0.3">
      <c r="A3" s="12" t="s">
        <v>8359</v>
      </c>
      <c r="B3" t="s">
        <v>8316</v>
      </c>
    </row>
    <row r="5" spans="1:5" x14ac:dyDescent="0.3">
      <c r="B5" s="12" t="s">
        <v>8360</v>
      </c>
    </row>
    <row r="6" spans="1:5" x14ac:dyDescent="0.3">
      <c r="B6" t="s">
        <v>8220</v>
      </c>
      <c r="C6" t="s">
        <v>8221</v>
      </c>
      <c r="D6" t="s">
        <v>8218</v>
      </c>
      <c r="E6" t="s">
        <v>8361</v>
      </c>
    </row>
    <row r="7" spans="1:5" x14ac:dyDescent="0.3">
      <c r="A7" t="s">
        <v>8363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Outcomes Based on Goals</vt:lpstr>
      <vt:lpstr>Theater Outcomes by Launch Date</vt:lpstr>
      <vt:lpstr>Kickstarter</vt:lpstr>
      <vt:lpstr>Edinburgh Research</vt:lpstr>
      <vt:lpstr>Outcomes Based on Launch Date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Mark Esposito</cp:lastModifiedBy>
  <dcterms:created xsi:type="dcterms:W3CDTF">2017-04-20T15:17:24Z</dcterms:created>
  <dcterms:modified xsi:type="dcterms:W3CDTF">2021-03-05T18:26:04Z</dcterms:modified>
</cp:coreProperties>
</file>