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ker\Desktop\ecker\Isakson\AVM Paper\"/>
    </mc:Choice>
  </mc:AlternateContent>
  <bookViews>
    <workbookView xWindow="0" yWindow="0" windowWidth="18360" windowHeight="9450"/>
  </bookViews>
  <sheets>
    <sheet name="IEVM.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C65" i="1" l="1"/>
  <c r="C64" i="1"/>
  <c r="H3" i="1"/>
  <c r="H4" i="1"/>
  <c r="H5" i="1"/>
  <c r="H6" i="1"/>
  <c r="H57" i="1" s="1"/>
  <c r="H60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C57" i="1"/>
  <c r="C56" i="1"/>
  <c r="I15" i="1" l="1"/>
  <c r="J15" i="1" s="1"/>
  <c r="I54" i="1"/>
  <c r="J54" i="1" s="1"/>
  <c r="I34" i="1"/>
  <c r="J34" i="1" s="1"/>
  <c r="I26" i="1"/>
  <c r="J26" i="1" s="1"/>
  <c r="I48" i="1"/>
  <c r="J48" i="1" s="1"/>
  <c r="I40" i="1"/>
  <c r="J40" i="1" s="1"/>
  <c r="I16" i="1"/>
  <c r="J16" i="1" s="1"/>
  <c r="I8" i="1"/>
  <c r="J8" i="1" s="1"/>
  <c r="H62" i="1"/>
  <c r="H64" i="1" s="1"/>
  <c r="H58" i="1"/>
  <c r="I2" i="1"/>
  <c r="J2" i="1" s="1"/>
  <c r="I51" i="1"/>
  <c r="J51" i="1" s="1"/>
  <c r="I43" i="1"/>
  <c r="J43" i="1" s="1"/>
  <c r="I35" i="1"/>
  <c r="J35" i="1" s="1"/>
  <c r="I27" i="1"/>
  <c r="J27" i="1" s="1"/>
  <c r="I19" i="1"/>
  <c r="J19" i="1" s="1"/>
  <c r="I11" i="1"/>
  <c r="J11" i="1" s="1"/>
  <c r="I3" i="1"/>
  <c r="J3" i="1" s="1"/>
  <c r="I46" i="1"/>
  <c r="J46" i="1" s="1"/>
  <c r="I38" i="1"/>
  <c r="J38" i="1" s="1"/>
  <c r="I30" i="1"/>
  <c r="J30" i="1" s="1"/>
  <c r="I22" i="1"/>
  <c r="J22" i="1" s="1"/>
  <c r="I14" i="1"/>
  <c r="J14" i="1" s="1"/>
  <c r="I6" i="1"/>
  <c r="J6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E52" i="1" l="1"/>
  <c r="G52" i="1" s="1"/>
  <c r="F52" i="1"/>
  <c r="E44" i="1"/>
  <c r="G44" i="1" s="1"/>
  <c r="F44" i="1"/>
  <c r="E36" i="1"/>
  <c r="G36" i="1" s="1"/>
  <c r="F36" i="1"/>
  <c r="E28" i="1"/>
  <c r="G28" i="1" s="1"/>
  <c r="F28" i="1"/>
  <c r="E20" i="1"/>
  <c r="G20" i="1" s="1"/>
  <c r="F20" i="1"/>
  <c r="E12" i="1"/>
  <c r="G12" i="1" s="1"/>
  <c r="F12" i="1"/>
  <c r="E4" i="1"/>
  <c r="G4" i="1" s="1"/>
  <c r="F4" i="1"/>
  <c r="E51" i="1"/>
  <c r="G51" i="1" s="1"/>
  <c r="F51" i="1"/>
  <c r="E43" i="1"/>
  <c r="G43" i="1" s="1"/>
  <c r="F43" i="1"/>
  <c r="E35" i="1"/>
  <c r="G35" i="1" s="1"/>
  <c r="F35" i="1"/>
  <c r="E27" i="1"/>
  <c r="G27" i="1" s="1"/>
  <c r="F27" i="1"/>
  <c r="E19" i="1"/>
  <c r="G19" i="1" s="1"/>
  <c r="F19" i="1"/>
  <c r="E11" i="1"/>
  <c r="G11" i="1" s="1"/>
  <c r="F11" i="1"/>
  <c r="E3" i="1"/>
  <c r="G3" i="1" s="1"/>
  <c r="F3" i="1"/>
  <c r="E54" i="1"/>
  <c r="G54" i="1" s="1"/>
  <c r="F54" i="1"/>
  <c r="E50" i="1"/>
  <c r="G50" i="1" s="1"/>
  <c r="F50" i="1"/>
  <c r="E46" i="1"/>
  <c r="G46" i="1" s="1"/>
  <c r="F46" i="1"/>
  <c r="E42" i="1"/>
  <c r="G42" i="1" s="1"/>
  <c r="F42" i="1"/>
  <c r="E38" i="1"/>
  <c r="G38" i="1" s="1"/>
  <c r="F38" i="1"/>
  <c r="E34" i="1"/>
  <c r="G34" i="1" s="1"/>
  <c r="F34" i="1"/>
  <c r="E30" i="1"/>
  <c r="G30" i="1" s="1"/>
  <c r="F30" i="1"/>
  <c r="E26" i="1"/>
  <c r="G26" i="1" s="1"/>
  <c r="F26" i="1"/>
  <c r="E22" i="1"/>
  <c r="G22" i="1" s="1"/>
  <c r="F22" i="1"/>
  <c r="E18" i="1"/>
  <c r="G18" i="1" s="1"/>
  <c r="F18" i="1"/>
  <c r="E14" i="1"/>
  <c r="G14" i="1" s="1"/>
  <c r="F14" i="1"/>
  <c r="E10" i="1"/>
  <c r="G10" i="1" s="1"/>
  <c r="F10" i="1"/>
  <c r="E6" i="1"/>
  <c r="G6" i="1" s="1"/>
  <c r="F6" i="1"/>
  <c r="E2" i="1"/>
  <c r="F2" i="1"/>
  <c r="C60" i="1"/>
  <c r="C59" i="1"/>
  <c r="I44" i="1"/>
  <c r="J44" i="1" s="1"/>
  <c r="I4" i="1"/>
  <c r="J4" i="1" s="1"/>
  <c r="J57" i="1" s="1"/>
  <c r="J58" i="1" s="1"/>
  <c r="J60" i="1" s="1"/>
  <c r="I20" i="1"/>
  <c r="J20" i="1" s="1"/>
  <c r="I36" i="1"/>
  <c r="J36" i="1" s="1"/>
  <c r="I52" i="1"/>
  <c r="J52" i="1" s="1"/>
  <c r="I7" i="1"/>
  <c r="J7" i="1" s="1"/>
  <c r="I23" i="1"/>
  <c r="J23" i="1" s="1"/>
  <c r="I39" i="1"/>
  <c r="J39" i="1" s="1"/>
  <c r="I12" i="1"/>
  <c r="J12" i="1" s="1"/>
  <c r="I28" i="1"/>
  <c r="J28" i="1" s="1"/>
  <c r="I24" i="1"/>
  <c r="J24" i="1" s="1"/>
  <c r="I10" i="1"/>
  <c r="J10" i="1" s="1"/>
  <c r="I42" i="1"/>
  <c r="J42" i="1" s="1"/>
  <c r="I31" i="1"/>
  <c r="J31" i="1" s="1"/>
  <c r="E48" i="1"/>
  <c r="G48" i="1" s="1"/>
  <c r="F48" i="1"/>
  <c r="E40" i="1"/>
  <c r="G40" i="1" s="1"/>
  <c r="F40" i="1"/>
  <c r="E32" i="1"/>
  <c r="G32" i="1" s="1"/>
  <c r="F32" i="1"/>
  <c r="E24" i="1"/>
  <c r="G24" i="1" s="1"/>
  <c r="F24" i="1"/>
  <c r="E16" i="1"/>
  <c r="G16" i="1" s="1"/>
  <c r="F16" i="1"/>
  <c r="E8" i="1"/>
  <c r="G8" i="1" s="1"/>
  <c r="F8" i="1"/>
  <c r="E47" i="1"/>
  <c r="G47" i="1" s="1"/>
  <c r="F47" i="1"/>
  <c r="E39" i="1"/>
  <c r="G39" i="1" s="1"/>
  <c r="F39" i="1"/>
  <c r="E31" i="1"/>
  <c r="G31" i="1" s="1"/>
  <c r="F31" i="1"/>
  <c r="E23" i="1"/>
  <c r="G23" i="1" s="1"/>
  <c r="F23" i="1"/>
  <c r="E15" i="1"/>
  <c r="G15" i="1" s="1"/>
  <c r="F15" i="1"/>
  <c r="E7" i="1"/>
  <c r="G7" i="1" s="1"/>
  <c r="F7" i="1"/>
  <c r="E53" i="1"/>
  <c r="G53" i="1" s="1"/>
  <c r="F53" i="1"/>
  <c r="E49" i="1"/>
  <c r="G49" i="1" s="1"/>
  <c r="F49" i="1"/>
  <c r="E45" i="1"/>
  <c r="G45" i="1" s="1"/>
  <c r="F45" i="1"/>
  <c r="E41" i="1"/>
  <c r="G41" i="1" s="1"/>
  <c r="F41" i="1"/>
  <c r="E37" i="1"/>
  <c r="G37" i="1" s="1"/>
  <c r="F37" i="1"/>
  <c r="E33" i="1"/>
  <c r="G33" i="1" s="1"/>
  <c r="F33" i="1"/>
  <c r="E29" i="1"/>
  <c r="G29" i="1" s="1"/>
  <c r="F29" i="1"/>
  <c r="E25" i="1"/>
  <c r="G25" i="1" s="1"/>
  <c r="F25" i="1"/>
  <c r="E21" i="1"/>
  <c r="G21" i="1" s="1"/>
  <c r="F21" i="1"/>
  <c r="E17" i="1"/>
  <c r="G17" i="1" s="1"/>
  <c r="F17" i="1"/>
  <c r="E13" i="1"/>
  <c r="G13" i="1" s="1"/>
  <c r="F13" i="1"/>
  <c r="E9" i="1"/>
  <c r="G9" i="1" s="1"/>
  <c r="F9" i="1"/>
  <c r="E5" i="1"/>
  <c r="G5" i="1" s="1"/>
  <c r="F5" i="1"/>
  <c r="I32" i="1"/>
  <c r="J32" i="1" s="1"/>
  <c r="I18" i="1"/>
  <c r="J18" i="1" s="1"/>
  <c r="I50" i="1"/>
  <c r="J50" i="1" s="1"/>
  <c r="I47" i="1"/>
  <c r="J47" i="1" s="1"/>
  <c r="F57" i="1" l="1"/>
  <c r="F58" i="1"/>
  <c r="F62" i="1"/>
  <c r="G2" i="1"/>
  <c r="C61" i="1"/>
  <c r="C62" i="1"/>
  <c r="F60" i="1" l="1"/>
  <c r="F59" i="1"/>
</calcChain>
</file>

<file path=xl/sharedStrings.xml><?xml version="1.0" encoding="utf-8"?>
<sst xmlns="http://schemas.openxmlformats.org/spreadsheetml/2006/main" count="36" uniqueCount="35">
  <si>
    <t>SalesError</t>
  </si>
  <si>
    <t>AVM Value</t>
  </si>
  <si>
    <t>Mean AVM Value</t>
  </si>
  <si>
    <t>Median AVM Value</t>
  </si>
  <si>
    <t>Mean Sales Error</t>
  </si>
  <si>
    <t>Median Sales Error</t>
  </si>
  <si>
    <t>Mean Percentage Sales Error</t>
  </si>
  <si>
    <t>Median Percentage Sales Error</t>
  </si>
  <si>
    <t>Selling Price</t>
  </si>
  <si>
    <t>House Number</t>
  </si>
  <si>
    <t>Absolute Sales Error</t>
  </si>
  <si>
    <t xml:space="preserve">Mean Absolute Sales Error </t>
  </si>
  <si>
    <t>Median Absolute Sales Error</t>
  </si>
  <si>
    <t>Mean Absolute Pct Sales Error</t>
  </si>
  <si>
    <t>MAPE</t>
  </si>
  <si>
    <t>Percent Sales Error</t>
  </si>
  <si>
    <t>Absolute Pct Sales Error</t>
  </si>
  <si>
    <t>Ratio(AVM Value/Price)</t>
  </si>
  <si>
    <t>Mean Ratio</t>
  </si>
  <si>
    <t>Median Ratio</t>
  </si>
  <si>
    <t>Ratio - Median</t>
  </si>
  <si>
    <t>Abs(Ratio - Median)</t>
  </si>
  <si>
    <t>Sum</t>
  </si>
  <si>
    <t>Mean</t>
  </si>
  <si>
    <t>COD</t>
  </si>
  <si>
    <t>PRD</t>
  </si>
  <si>
    <t>Mean Selling Price</t>
  </si>
  <si>
    <t>COV</t>
  </si>
  <si>
    <t>FSD</t>
  </si>
  <si>
    <t>Unbiased COV</t>
  </si>
  <si>
    <t>AVM Value / Median Ratio</t>
  </si>
  <si>
    <t>Value</t>
  </si>
  <si>
    <t>X</t>
  </si>
  <si>
    <t>Y</t>
  </si>
  <si>
    <t>PRB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</si>
</sst>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00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C1" zoomScaleNormal="100" workbookViewId="0">
      <selection activeCell="K63" sqref="K63"/>
    </sheetView>
  </sheetViews>
  <sheetFormatPr defaultRowHeight="15" x14ac:dyDescent="0.25"/>
  <cols>
    <col min="1" max="1" width="14" style="1" customWidth="1"/>
    <col min="2" max="2" width="27.140625" style="2" customWidth="1"/>
    <col min="3" max="3" width="10.5703125" style="2" bestFit="1" customWidth="1"/>
    <col min="4" max="4" width="11.7109375" style="2" customWidth="1"/>
    <col min="5" max="5" width="25.7109375" style="3" customWidth="1"/>
    <col min="6" max="6" width="18.28515625" style="3" customWidth="1"/>
    <col min="7" max="7" width="20.7109375" customWidth="1"/>
    <col min="8" max="8" width="23" customWidth="1"/>
    <col min="9" max="9" width="14" customWidth="1"/>
    <col min="10" max="10" width="18.7109375" customWidth="1"/>
    <col min="11" max="11" width="22.42578125" style="9" customWidth="1"/>
    <col min="12" max="12" width="12.28515625" style="1" customWidth="1"/>
    <col min="13" max="13" width="8.85546875" style="1"/>
    <col min="14" max="14" width="8.85546875" style="7"/>
  </cols>
  <sheetData>
    <row r="1" spans="1:14" x14ac:dyDescent="0.25">
      <c r="A1" s="1" t="s">
        <v>9</v>
      </c>
      <c r="B1" s="2" t="s">
        <v>8</v>
      </c>
      <c r="C1" s="4" t="s">
        <v>1</v>
      </c>
      <c r="D1" s="2" t="s">
        <v>0</v>
      </c>
      <c r="E1" s="3" t="s">
        <v>15</v>
      </c>
      <c r="F1" s="3" t="s">
        <v>10</v>
      </c>
      <c r="G1" t="s">
        <v>16</v>
      </c>
      <c r="H1" t="s">
        <v>17</v>
      </c>
      <c r="I1" t="s">
        <v>20</v>
      </c>
      <c r="J1" t="s">
        <v>21</v>
      </c>
      <c r="K1" s="9" t="s">
        <v>30</v>
      </c>
      <c r="L1" s="1" t="s">
        <v>31</v>
      </c>
      <c r="M1" s="1" t="s">
        <v>32</v>
      </c>
      <c r="N1" s="7" t="s">
        <v>33</v>
      </c>
    </row>
    <row r="2" spans="1:14" x14ac:dyDescent="0.25">
      <c r="A2" s="1">
        <v>1</v>
      </c>
      <c r="B2" s="2">
        <v>127500</v>
      </c>
      <c r="C2" s="4">
        <v>131156.51847000001</v>
      </c>
      <c r="D2" s="2">
        <f t="shared" ref="D2:D33" si="0">C2-B2</f>
        <v>3656.51847000001</v>
      </c>
      <c r="E2" s="3">
        <f t="shared" ref="E2:E33" si="1">D2/B2*100</f>
        <v>2.8678576235294195</v>
      </c>
      <c r="F2" s="2">
        <f>ABS(D2:D54)</f>
        <v>3656.51847000001</v>
      </c>
      <c r="G2" s="3">
        <f>ABS(E2)</f>
        <v>2.8678576235294195</v>
      </c>
      <c r="H2" s="6">
        <f>C2/B2</f>
        <v>1.0286785762352941</v>
      </c>
      <c r="I2" s="6">
        <f>H2-H$58</f>
        <v>4.3795864258892925E-2</v>
      </c>
      <c r="J2" s="6">
        <f>ABS(I2)</f>
        <v>4.3795864258892925E-2</v>
      </c>
      <c r="K2" s="9">
        <f>C2/H$58</f>
        <v>133169.68292275461</v>
      </c>
      <c r="L2" s="9">
        <f>(K2+B2)/2</f>
        <v>130334.84146137731</v>
      </c>
      <c r="M2" s="3">
        <f>LN(L2)/0.693</f>
        <v>16.995472036864882</v>
      </c>
      <c r="N2" s="7">
        <f>(H2-H$58)/H$58</f>
        <v>4.446810135493811E-2</v>
      </c>
    </row>
    <row r="3" spans="1:14" x14ac:dyDescent="0.25">
      <c r="A3" s="1">
        <v>2</v>
      </c>
      <c r="B3" s="2">
        <v>183350</v>
      </c>
      <c r="C3" s="4">
        <v>201498.21828</v>
      </c>
      <c r="D3" s="2">
        <f t="shared" si="0"/>
        <v>18148.218280000001</v>
      </c>
      <c r="E3" s="3">
        <f t="shared" si="1"/>
        <v>9.8981283228797388</v>
      </c>
      <c r="F3" s="2">
        <f t="shared" ref="F3:F54" si="2">ABS(D3:D55)</f>
        <v>18148.218280000001</v>
      </c>
      <c r="G3" s="3">
        <f t="shared" ref="G3:G54" si="3">ABS(E3)</f>
        <v>9.8981283228797388</v>
      </c>
      <c r="H3" s="6">
        <f t="shared" ref="H3:H54" si="4">C3/B3</f>
        <v>1.0989812832287973</v>
      </c>
      <c r="I3" s="6">
        <f>H3-H$58</f>
        <v>0.11409857125239609</v>
      </c>
      <c r="J3" s="6">
        <f t="shared" ref="J3:J54" si="5">ABS(I3)</f>
        <v>0.11409857125239609</v>
      </c>
      <c r="K3" s="9">
        <f t="shared" ref="K3:K54" si="6">C3/H$58</f>
        <v>204591.08057206724</v>
      </c>
      <c r="L3" s="9">
        <f t="shared" ref="L3:L54" si="7">(K3+B3)/2</f>
        <v>193970.54028603362</v>
      </c>
      <c r="M3" s="3">
        <f t="shared" ref="M3:M54" si="8">LN(L3)/0.693</f>
        <v>17.569208618064568</v>
      </c>
      <c r="N3" s="7">
        <f t="shared" ref="N3:N54" si="9">(H3-H$58)/H$58</f>
        <v>0.11584990767421452</v>
      </c>
    </row>
    <row r="4" spans="1:14" x14ac:dyDescent="0.25">
      <c r="A4" s="1">
        <v>3</v>
      </c>
      <c r="B4" s="2">
        <v>129950</v>
      </c>
      <c r="C4" s="4">
        <v>124303.24155000001</v>
      </c>
      <c r="D4" s="2">
        <f t="shared" si="0"/>
        <v>-5646.7584499999939</v>
      </c>
      <c r="E4" s="3">
        <f t="shared" si="1"/>
        <v>-4.3453316275490526</v>
      </c>
      <c r="F4" s="2">
        <f t="shared" si="2"/>
        <v>5646.7584499999939</v>
      </c>
      <c r="G4" s="3">
        <f t="shared" si="3"/>
        <v>4.3453316275490526</v>
      </c>
      <c r="H4" s="6">
        <f t="shared" si="4"/>
        <v>0.95654668372450946</v>
      </c>
      <c r="I4" s="6">
        <f t="shared" ref="I4:I54" si="10">H4-H$58</f>
        <v>-2.8336028251891743E-2</v>
      </c>
      <c r="J4" s="6">
        <f t="shared" si="5"/>
        <v>2.8336028251891743E-2</v>
      </c>
      <c r="K4" s="9">
        <f t="shared" si="6"/>
        <v>126211.21280579289</v>
      </c>
      <c r="L4" s="9">
        <f t="shared" si="7"/>
        <v>128080.60640289645</v>
      </c>
      <c r="M4" s="3">
        <f t="shared" si="8"/>
        <v>16.9702959339436</v>
      </c>
      <c r="N4" s="7">
        <f t="shared" si="9"/>
        <v>-2.8770967250535618E-2</v>
      </c>
    </row>
    <row r="5" spans="1:14" x14ac:dyDescent="0.25">
      <c r="A5" s="1">
        <v>4</v>
      </c>
      <c r="B5" s="2">
        <v>125000</v>
      </c>
      <c r="C5" s="4">
        <v>125186.01946</v>
      </c>
      <c r="D5" s="2">
        <f t="shared" si="0"/>
        <v>186.01945999999589</v>
      </c>
      <c r="E5" s="3">
        <f t="shared" si="1"/>
        <v>0.14881556799999671</v>
      </c>
      <c r="F5" s="2">
        <f t="shared" si="2"/>
        <v>186.01945999999589</v>
      </c>
      <c r="G5" s="3">
        <f t="shared" si="3"/>
        <v>0.14881556799999671</v>
      </c>
      <c r="H5" s="6">
        <f t="shared" si="4"/>
        <v>1.0014881556799999</v>
      </c>
      <c r="I5" s="6">
        <f t="shared" si="10"/>
        <v>1.6605443703598732E-2</v>
      </c>
      <c r="J5" s="6">
        <f t="shared" si="5"/>
        <v>1.6605443703598732E-2</v>
      </c>
      <c r="K5" s="9">
        <f t="shared" si="6"/>
        <v>127107.54076369612</v>
      </c>
      <c r="L5" s="9">
        <f t="shared" si="7"/>
        <v>126053.77038184807</v>
      </c>
      <c r="M5" s="3">
        <f t="shared" si="8"/>
        <v>16.947278274118929</v>
      </c>
      <c r="N5" s="7">
        <f t="shared" si="9"/>
        <v>1.6860326109568887E-2</v>
      </c>
    </row>
    <row r="6" spans="1:14" x14ac:dyDescent="0.25">
      <c r="A6" s="1">
        <v>5</v>
      </c>
      <c r="B6" s="2">
        <v>124000</v>
      </c>
      <c r="C6" s="4">
        <v>122666.82898000001</v>
      </c>
      <c r="D6" s="2">
        <f t="shared" si="0"/>
        <v>-1333.1710199999943</v>
      </c>
      <c r="E6" s="3">
        <f t="shared" si="1"/>
        <v>-1.075137919354834</v>
      </c>
      <c r="F6" s="2">
        <f t="shared" si="2"/>
        <v>1333.1710199999943</v>
      </c>
      <c r="G6" s="3">
        <f t="shared" si="3"/>
        <v>1.075137919354834</v>
      </c>
      <c r="H6" s="6">
        <f t="shared" si="4"/>
        <v>0.98924862080645171</v>
      </c>
      <c r="I6" s="6">
        <f t="shared" si="10"/>
        <v>4.3659088300505022E-3</v>
      </c>
      <c r="J6" s="6">
        <f t="shared" si="5"/>
        <v>4.3659088300505022E-3</v>
      </c>
      <c r="K6" s="9">
        <f t="shared" si="6"/>
        <v>124549.68240212061</v>
      </c>
      <c r="L6" s="9">
        <f t="shared" si="7"/>
        <v>124274.84120106031</v>
      </c>
      <c r="M6" s="3">
        <f t="shared" si="8"/>
        <v>16.926768907877754</v>
      </c>
      <c r="N6" s="7">
        <f t="shared" si="9"/>
        <v>4.4329225977469628E-3</v>
      </c>
    </row>
    <row r="7" spans="1:14" x14ac:dyDescent="0.25">
      <c r="A7" s="1">
        <v>6</v>
      </c>
      <c r="B7" s="2">
        <v>105000</v>
      </c>
      <c r="C7" s="4">
        <v>103096.20848</v>
      </c>
      <c r="D7" s="2">
        <f t="shared" si="0"/>
        <v>-1903.7915199999989</v>
      </c>
      <c r="E7" s="3">
        <f t="shared" si="1"/>
        <v>-1.8131347809523797</v>
      </c>
      <c r="F7" s="2">
        <f t="shared" si="2"/>
        <v>1903.7915199999989</v>
      </c>
      <c r="G7" s="3">
        <f t="shared" si="3"/>
        <v>1.8131347809523797</v>
      </c>
      <c r="H7" s="6">
        <f t="shared" si="4"/>
        <v>0.98186865219047625</v>
      </c>
      <c r="I7" s="6">
        <f t="shared" si="10"/>
        <v>-3.0140597859249496E-3</v>
      </c>
      <c r="J7" s="6">
        <f t="shared" si="5"/>
        <v>3.0140597859249496E-3</v>
      </c>
      <c r="K7" s="9">
        <f t="shared" si="6"/>
        <v>104678.66602421415</v>
      </c>
      <c r="L7" s="9">
        <f t="shared" si="7"/>
        <v>104839.33301210708</v>
      </c>
      <c r="M7" s="3">
        <f t="shared" si="8"/>
        <v>16.681362619707134</v>
      </c>
      <c r="N7" s="7">
        <f t="shared" si="9"/>
        <v>-3.0603235789127847E-3</v>
      </c>
    </row>
    <row r="8" spans="1:14" x14ac:dyDescent="0.25">
      <c r="A8" s="1">
        <v>7</v>
      </c>
      <c r="B8" s="2">
        <v>188500</v>
      </c>
      <c r="C8" s="4">
        <v>179740.08082</v>
      </c>
      <c r="D8" s="2">
        <f t="shared" si="0"/>
        <v>-8759.9191799999971</v>
      </c>
      <c r="E8" s="3">
        <f t="shared" si="1"/>
        <v>-4.6471719787798387</v>
      </c>
      <c r="F8" s="2">
        <f t="shared" si="2"/>
        <v>8759.9191799999971</v>
      </c>
      <c r="G8" s="3">
        <f t="shared" si="3"/>
        <v>4.6471719787798387</v>
      </c>
      <c r="H8" s="6">
        <f t="shared" si="4"/>
        <v>0.9535282802122016</v>
      </c>
      <c r="I8" s="6">
        <f t="shared" si="10"/>
        <v>-3.1354431764199608E-2</v>
      </c>
      <c r="J8" s="6">
        <f t="shared" si="5"/>
        <v>3.1354431764199608E-2</v>
      </c>
      <c r="K8" s="9">
        <f t="shared" si="6"/>
        <v>182498.97031831215</v>
      </c>
      <c r="L8" s="9">
        <f t="shared" si="7"/>
        <v>185499.48515915609</v>
      </c>
      <c r="M8" s="3">
        <f t="shared" si="8"/>
        <v>17.504772562198323</v>
      </c>
      <c r="N8" s="7">
        <f t="shared" si="9"/>
        <v>-3.1835701229113354E-2</v>
      </c>
    </row>
    <row r="9" spans="1:14" x14ac:dyDescent="0.25">
      <c r="A9" s="1">
        <v>8</v>
      </c>
      <c r="B9" s="2">
        <v>223900</v>
      </c>
      <c r="C9" s="4">
        <v>219084.42717000001</v>
      </c>
      <c r="D9" s="2">
        <f t="shared" si="0"/>
        <v>-4815.5728299999901</v>
      </c>
      <c r="E9" s="3">
        <f t="shared" si="1"/>
        <v>-2.1507694640464448</v>
      </c>
      <c r="F9" s="2">
        <f t="shared" si="2"/>
        <v>4815.5728299999901</v>
      </c>
      <c r="G9" s="3">
        <f t="shared" si="3"/>
        <v>2.1507694640464448</v>
      </c>
      <c r="H9" s="6">
        <f t="shared" si="4"/>
        <v>0.97849230535953557</v>
      </c>
      <c r="I9" s="6">
        <f t="shared" si="10"/>
        <v>-6.3904066168656293E-3</v>
      </c>
      <c r="J9" s="6">
        <f t="shared" si="5"/>
        <v>6.3904066168656293E-3</v>
      </c>
      <c r="K9" s="9">
        <f t="shared" si="6"/>
        <v>222447.22595480943</v>
      </c>
      <c r="L9" s="9">
        <f t="shared" si="7"/>
        <v>223173.61297740473</v>
      </c>
      <c r="M9" s="3">
        <f t="shared" si="8"/>
        <v>17.771580492169107</v>
      </c>
      <c r="N9" s="7">
        <f t="shared" si="9"/>
        <v>-6.4884950656121879E-3</v>
      </c>
    </row>
    <row r="10" spans="1:14" x14ac:dyDescent="0.25">
      <c r="A10" s="1">
        <v>9</v>
      </c>
      <c r="B10" s="2">
        <v>137000</v>
      </c>
      <c r="C10" s="4">
        <v>140015.53901000001</v>
      </c>
      <c r="D10" s="2">
        <f t="shared" si="0"/>
        <v>3015.5390100000077</v>
      </c>
      <c r="E10" s="3">
        <f t="shared" si="1"/>
        <v>2.2011233649635096</v>
      </c>
      <c r="F10" s="2">
        <f t="shared" si="2"/>
        <v>3015.5390100000077</v>
      </c>
      <c r="G10" s="3">
        <f t="shared" si="3"/>
        <v>2.2011233649635096</v>
      </c>
      <c r="H10" s="6">
        <f t="shared" si="4"/>
        <v>1.0220112336496352</v>
      </c>
      <c r="I10" s="6">
        <f t="shared" si="10"/>
        <v>3.7128521673233994E-2</v>
      </c>
      <c r="J10" s="6">
        <f t="shared" si="5"/>
        <v>3.7128521673233994E-2</v>
      </c>
      <c r="K10" s="9">
        <f t="shared" si="6"/>
        <v>142164.68347690412</v>
      </c>
      <c r="L10" s="9">
        <f t="shared" si="7"/>
        <v>139582.34173845206</v>
      </c>
      <c r="M10" s="3">
        <f t="shared" si="8"/>
        <v>17.094386680324302</v>
      </c>
      <c r="N10" s="7">
        <f t="shared" si="9"/>
        <v>3.7698419539446269E-2</v>
      </c>
    </row>
    <row r="11" spans="1:14" x14ac:dyDescent="0.25">
      <c r="A11" s="1">
        <v>10</v>
      </c>
      <c r="B11" s="2">
        <v>169500</v>
      </c>
      <c r="C11" s="4">
        <v>166937.61968</v>
      </c>
      <c r="D11" s="2">
        <f t="shared" si="0"/>
        <v>-2562.3803199999966</v>
      </c>
      <c r="E11" s="3">
        <f t="shared" si="1"/>
        <v>-1.5117288023598801</v>
      </c>
      <c r="F11" s="2">
        <f t="shared" si="2"/>
        <v>2562.3803199999966</v>
      </c>
      <c r="G11" s="3">
        <f t="shared" si="3"/>
        <v>1.5117288023598801</v>
      </c>
      <c r="H11" s="6">
        <f t="shared" si="4"/>
        <v>0.9848827119764012</v>
      </c>
      <c r="I11" s="6">
        <f t="shared" si="10"/>
        <v>0</v>
      </c>
      <c r="J11" s="6">
        <f t="shared" si="5"/>
        <v>0</v>
      </c>
      <c r="K11" s="9">
        <f t="shared" si="6"/>
        <v>169500</v>
      </c>
      <c r="L11" s="9">
        <f t="shared" si="7"/>
        <v>169500</v>
      </c>
      <c r="M11" s="3">
        <f t="shared" si="8"/>
        <v>17.37461501558823</v>
      </c>
      <c r="N11" s="7">
        <f t="shared" si="9"/>
        <v>0</v>
      </c>
    </row>
    <row r="12" spans="1:14" x14ac:dyDescent="0.25">
      <c r="A12" s="1">
        <v>11</v>
      </c>
      <c r="B12" s="2">
        <v>129500</v>
      </c>
      <c r="C12" s="4">
        <v>100016.14208000001</v>
      </c>
      <c r="D12" s="2">
        <f t="shared" si="0"/>
        <v>-29483.857919999995</v>
      </c>
      <c r="E12" s="3">
        <f t="shared" si="1"/>
        <v>-22.767457853281851</v>
      </c>
      <c r="F12" s="2">
        <f t="shared" si="2"/>
        <v>29483.857919999995</v>
      </c>
      <c r="G12" s="3">
        <f t="shared" si="3"/>
        <v>22.767457853281851</v>
      </c>
      <c r="H12" s="6">
        <f t="shared" si="4"/>
        <v>0.77232542146718153</v>
      </c>
      <c r="I12" s="6">
        <f t="shared" si="10"/>
        <v>-0.21255729050921968</v>
      </c>
      <c r="J12" s="6">
        <f t="shared" si="5"/>
        <v>0.21255729050921968</v>
      </c>
      <c r="K12" s="9">
        <f t="shared" si="6"/>
        <v>101551.3226740409</v>
      </c>
      <c r="L12" s="9">
        <f t="shared" si="7"/>
        <v>115525.66133702046</v>
      </c>
      <c r="M12" s="3">
        <f t="shared" si="8"/>
        <v>16.821425628202935</v>
      </c>
      <c r="N12" s="7">
        <f t="shared" si="9"/>
        <v>-0.21581990213095828</v>
      </c>
    </row>
    <row r="13" spans="1:14" x14ac:dyDescent="0.25">
      <c r="A13" s="1">
        <v>12</v>
      </c>
      <c r="B13" s="2">
        <v>116000</v>
      </c>
      <c r="C13" s="4">
        <v>122870.62475</v>
      </c>
      <c r="D13" s="2">
        <f t="shared" si="0"/>
        <v>6870.6247500000027</v>
      </c>
      <c r="E13" s="3">
        <f t="shared" si="1"/>
        <v>5.9229523706896572</v>
      </c>
      <c r="F13" s="2">
        <f t="shared" si="2"/>
        <v>6870.6247500000027</v>
      </c>
      <c r="G13" s="3">
        <f t="shared" si="3"/>
        <v>5.9229523706896572</v>
      </c>
      <c r="H13" s="6">
        <f t="shared" si="4"/>
        <v>1.0592295237068965</v>
      </c>
      <c r="I13" s="6">
        <f t="shared" si="10"/>
        <v>7.4346811730495288E-2</v>
      </c>
      <c r="J13" s="6">
        <f t="shared" si="5"/>
        <v>7.4346811730495288E-2</v>
      </c>
      <c r="K13" s="9">
        <f t="shared" si="6"/>
        <v>124756.60630028819</v>
      </c>
      <c r="L13" s="9">
        <f t="shared" si="7"/>
        <v>120378.30315014409</v>
      </c>
      <c r="M13" s="3">
        <f t="shared" si="8"/>
        <v>16.880800273049903</v>
      </c>
      <c r="N13" s="7">
        <f t="shared" si="9"/>
        <v>7.5487985347311812E-2</v>
      </c>
    </row>
    <row r="14" spans="1:14" x14ac:dyDescent="0.25">
      <c r="A14" s="1">
        <v>13</v>
      </c>
      <c r="B14" s="2">
        <v>200000</v>
      </c>
      <c r="C14" s="4">
        <v>189388.86025</v>
      </c>
      <c r="D14" s="2">
        <f t="shared" si="0"/>
        <v>-10611.139750000002</v>
      </c>
      <c r="E14" s="3">
        <f t="shared" si="1"/>
        <v>-5.3055698750000015</v>
      </c>
      <c r="F14" s="2">
        <f t="shared" si="2"/>
        <v>10611.139750000002</v>
      </c>
      <c r="G14" s="3">
        <f t="shared" si="3"/>
        <v>5.3055698750000015</v>
      </c>
      <c r="H14" s="6">
        <f t="shared" si="4"/>
        <v>0.94694430124999995</v>
      </c>
      <c r="I14" s="6">
        <f t="shared" si="10"/>
        <v>-3.793841072640125E-2</v>
      </c>
      <c r="J14" s="6">
        <f t="shared" si="5"/>
        <v>3.793841072640125E-2</v>
      </c>
      <c r="K14" s="9">
        <f t="shared" si="6"/>
        <v>192295.85203089437</v>
      </c>
      <c r="L14" s="9">
        <f t="shared" si="7"/>
        <v>196147.92601544718</v>
      </c>
      <c r="M14" s="3">
        <f t="shared" si="8"/>
        <v>17.585316562943568</v>
      </c>
      <c r="N14" s="7">
        <f t="shared" si="9"/>
        <v>-3.8520739845528222E-2</v>
      </c>
    </row>
    <row r="15" spans="1:14" x14ac:dyDescent="0.25">
      <c r="A15" s="1">
        <v>14</v>
      </c>
      <c r="B15" s="2">
        <v>189000</v>
      </c>
      <c r="C15" s="4">
        <v>141897.16391999999</v>
      </c>
      <c r="D15" s="2">
        <f t="shared" si="0"/>
        <v>-47102.836080000008</v>
      </c>
      <c r="E15" s="3">
        <f t="shared" si="1"/>
        <v>-24.922135492063497</v>
      </c>
      <c r="F15" s="2">
        <f t="shared" si="2"/>
        <v>47102.836080000008</v>
      </c>
      <c r="G15" s="3">
        <f t="shared" si="3"/>
        <v>24.922135492063497</v>
      </c>
      <c r="H15" s="6">
        <f t="shared" si="4"/>
        <v>0.75077864507936498</v>
      </c>
      <c r="I15" s="6">
        <f t="shared" si="10"/>
        <v>-0.23410406689703622</v>
      </c>
      <c r="J15" s="6">
        <f t="shared" si="5"/>
        <v>0.23410406689703622</v>
      </c>
      <c r="K15" s="9">
        <f t="shared" si="6"/>
        <v>144075.19006527145</v>
      </c>
      <c r="L15" s="9">
        <f t="shared" si="7"/>
        <v>166537.59503263573</v>
      </c>
      <c r="M15" s="3">
        <f t="shared" si="8"/>
        <v>17.349172235074121</v>
      </c>
      <c r="N15" s="7">
        <f t="shared" si="9"/>
        <v>-0.23769740706205592</v>
      </c>
    </row>
    <row r="16" spans="1:14" x14ac:dyDescent="0.25">
      <c r="A16" s="1">
        <v>15</v>
      </c>
      <c r="B16" s="2">
        <v>130000</v>
      </c>
      <c r="C16" s="4">
        <v>148761.74182</v>
      </c>
      <c r="D16" s="2">
        <f t="shared" si="0"/>
        <v>18761.741819999996</v>
      </c>
      <c r="E16" s="3">
        <f t="shared" si="1"/>
        <v>14.432109092307687</v>
      </c>
      <c r="F16" s="2">
        <f t="shared" si="2"/>
        <v>18761.741819999996</v>
      </c>
      <c r="G16" s="3">
        <f t="shared" si="3"/>
        <v>14.432109092307687</v>
      </c>
      <c r="H16" s="6">
        <f t="shared" si="4"/>
        <v>1.144321090923077</v>
      </c>
      <c r="I16" s="6">
        <f t="shared" si="10"/>
        <v>0.15943837894667579</v>
      </c>
      <c r="J16" s="6">
        <f t="shared" si="5"/>
        <v>0.15943837894667579</v>
      </c>
      <c r="K16" s="9">
        <f t="shared" si="6"/>
        <v>151045.13462468461</v>
      </c>
      <c r="L16" s="9">
        <f t="shared" si="7"/>
        <v>140522.56731234229</v>
      </c>
      <c r="M16" s="3">
        <f t="shared" si="8"/>
        <v>17.10407413607194</v>
      </c>
      <c r="N16" s="7">
        <f t="shared" si="9"/>
        <v>0.16188565095911248</v>
      </c>
    </row>
    <row r="17" spans="1:14" x14ac:dyDescent="0.25">
      <c r="A17" s="1">
        <v>16</v>
      </c>
      <c r="B17" s="2">
        <v>156000</v>
      </c>
      <c r="C17" s="4">
        <v>149549.61835999999</v>
      </c>
      <c r="D17" s="2">
        <f t="shared" si="0"/>
        <v>-6450.3816400000069</v>
      </c>
      <c r="E17" s="3">
        <f t="shared" si="1"/>
        <v>-4.1348600256410304</v>
      </c>
      <c r="F17" s="2">
        <f t="shared" si="2"/>
        <v>6450.3816400000069</v>
      </c>
      <c r="G17" s="3">
        <f t="shared" si="3"/>
        <v>4.1348600256410304</v>
      </c>
      <c r="H17" s="6">
        <f t="shared" si="4"/>
        <v>0.9586513997435897</v>
      </c>
      <c r="I17" s="6">
        <f t="shared" si="10"/>
        <v>-2.6231312232811499E-2</v>
      </c>
      <c r="J17" s="6">
        <f t="shared" si="5"/>
        <v>2.6231312232811499E-2</v>
      </c>
      <c r="K17" s="9">
        <f t="shared" si="6"/>
        <v>151845.10454030932</v>
      </c>
      <c r="L17" s="9">
        <f t="shared" si="7"/>
        <v>153922.55227015464</v>
      </c>
      <c r="M17" s="3">
        <f t="shared" si="8"/>
        <v>17.235504830532179</v>
      </c>
      <c r="N17" s="7">
        <f t="shared" si="9"/>
        <v>-2.663394525442744E-2</v>
      </c>
    </row>
    <row r="18" spans="1:14" x14ac:dyDescent="0.25">
      <c r="A18" s="1">
        <v>17</v>
      </c>
      <c r="B18" s="2">
        <v>156740</v>
      </c>
      <c r="C18" s="4">
        <v>162063.12059999999</v>
      </c>
      <c r="D18" s="2">
        <f t="shared" si="0"/>
        <v>5323.1205999999947</v>
      </c>
      <c r="E18" s="3">
        <f t="shared" si="1"/>
        <v>3.3961468674237558</v>
      </c>
      <c r="F18" s="2">
        <f t="shared" si="2"/>
        <v>5323.1205999999947</v>
      </c>
      <c r="G18" s="3">
        <f t="shared" si="3"/>
        <v>3.3961468674237558</v>
      </c>
      <c r="H18" s="6">
        <f t="shared" si="4"/>
        <v>1.0339614686742375</v>
      </c>
      <c r="I18" s="6">
        <f t="shared" si="10"/>
        <v>4.9078756697836345E-2</v>
      </c>
      <c r="J18" s="6">
        <f t="shared" si="5"/>
        <v>4.9078756697836345E-2</v>
      </c>
      <c r="K18" s="9">
        <f t="shared" si="6"/>
        <v>164550.68063361762</v>
      </c>
      <c r="L18" s="9">
        <f t="shared" si="7"/>
        <v>160645.34031680881</v>
      </c>
      <c r="M18" s="3">
        <f t="shared" si="8"/>
        <v>17.297192437138484</v>
      </c>
      <c r="N18" s="7">
        <f t="shared" si="9"/>
        <v>4.9832082643981188E-2</v>
      </c>
    </row>
    <row r="19" spans="1:14" x14ac:dyDescent="0.25">
      <c r="A19" s="1">
        <v>18</v>
      </c>
      <c r="B19" s="2">
        <v>117500</v>
      </c>
      <c r="C19" s="4">
        <v>132901.24659</v>
      </c>
      <c r="D19" s="2">
        <f t="shared" si="0"/>
        <v>15401.246589999995</v>
      </c>
      <c r="E19" s="3">
        <f t="shared" si="1"/>
        <v>13.107443906382974</v>
      </c>
      <c r="F19" s="2">
        <f t="shared" si="2"/>
        <v>15401.246589999995</v>
      </c>
      <c r="G19" s="3">
        <f t="shared" si="3"/>
        <v>13.107443906382974</v>
      </c>
      <c r="H19" s="6">
        <f t="shared" si="4"/>
        <v>1.1310744390638297</v>
      </c>
      <c r="I19" s="6">
        <f t="shared" si="10"/>
        <v>0.14619172708742845</v>
      </c>
      <c r="J19" s="6">
        <f t="shared" si="5"/>
        <v>0.14619172708742845</v>
      </c>
      <c r="K19" s="9">
        <f t="shared" si="6"/>
        <v>134941.19144735727</v>
      </c>
      <c r="L19" s="9">
        <f t="shared" si="7"/>
        <v>126220.59572367863</v>
      </c>
      <c r="M19" s="3">
        <f t="shared" si="8"/>
        <v>16.949186745818192</v>
      </c>
      <c r="N19" s="7">
        <f t="shared" si="9"/>
        <v>0.14843567189240231</v>
      </c>
    </row>
    <row r="20" spans="1:14" x14ac:dyDescent="0.25">
      <c r="A20" s="1">
        <v>19</v>
      </c>
      <c r="B20" s="2">
        <v>122000</v>
      </c>
      <c r="C20" s="4">
        <v>120825.71646</v>
      </c>
      <c r="D20" s="2">
        <f t="shared" si="0"/>
        <v>-1174.283540000004</v>
      </c>
      <c r="E20" s="3">
        <f t="shared" si="1"/>
        <v>-0.96252749180328201</v>
      </c>
      <c r="F20" s="2">
        <f t="shared" si="2"/>
        <v>1174.283540000004</v>
      </c>
      <c r="G20" s="3">
        <f t="shared" si="3"/>
        <v>0.96252749180328201</v>
      </c>
      <c r="H20" s="6">
        <f t="shared" si="4"/>
        <v>0.99037472508196722</v>
      </c>
      <c r="I20" s="6">
        <f t="shared" si="10"/>
        <v>5.4920131055660182E-3</v>
      </c>
      <c r="J20" s="6">
        <f t="shared" si="5"/>
        <v>5.4920131055660182E-3</v>
      </c>
      <c r="K20" s="9">
        <f t="shared" si="6"/>
        <v>122680.31004172516</v>
      </c>
      <c r="L20" s="9">
        <f t="shared" si="7"/>
        <v>122340.15502086258</v>
      </c>
      <c r="M20" s="3">
        <f t="shared" si="8"/>
        <v>16.904127849822817</v>
      </c>
      <c r="N20" s="7">
        <f t="shared" si="9"/>
        <v>5.5763118174193445E-3</v>
      </c>
    </row>
    <row r="21" spans="1:14" x14ac:dyDescent="0.25">
      <c r="A21" s="1">
        <v>20</v>
      </c>
      <c r="B21" s="2">
        <v>87000</v>
      </c>
      <c r="C21" s="4">
        <v>130290.07352999999</v>
      </c>
      <c r="D21" s="2">
        <f t="shared" si="0"/>
        <v>43290.073529999994</v>
      </c>
      <c r="E21" s="3">
        <f t="shared" si="1"/>
        <v>49.758705206896551</v>
      </c>
      <c r="F21" s="2">
        <f t="shared" si="2"/>
        <v>43290.073529999994</v>
      </c>
      <c r="G21" s="3">
        <f t="shared" si="3"/>
        <v>49.758705206896551</v>
      </c>
      <c r="H21" s="6">
        <f t="shared" si="4"/>
        <v>1.4975870520689654</v>
      </c>
      <c r="I21" s="6">
        <f t="shared" si="10"/>
        <v>0.51270434009256416</v>
      </c>
      <c r="J21" s="6">
        <f t="shared" si="5"/>
        <v>0.51270434009256416</v>
      </c>
      <c r="K21" s="9">
        <f t="shared" si="6"/>
        <v>132289.93863496903</v>
      </c>
      <c r="L21" s="9">
        <f t="shared" si="7"/>
        <v>109644.96931748452</v>
      </c>
      <c r="M21" s="3">
        <f t="shared" si="8"/>
        <v>16.746035892259791</v>
      </c>
      <c r="N21" s="7">
        <f t="shared" si="9"/>
        <v>0.52057400729849457</v>
      </c>
    </row>
    <row r="22" spans="1:14" x14ac:dyDescent="0.25">
      <c r="A22" s="1">
        <v>21</v>
      </c>
      <c r="B22" s="2">
        <v>175000</v>
      </c>
      <c r="C22" s="4">
        <v>163655.80968999999</v>
      </c>
      <c r="D22" s="2">
        <f t="shared" si="0"/>
        <v>-11344.190310000005</v>
      </c>
      <c r="E22" s="3">
        <f t="shared" si="1"/>
        <v>-6.4823944628571457</v>
      </c>
      <c r="F22" s="2">
        <f t="shared" si="2"/>
        <v>11344.190310000005</v>
      </c>
      <c r="G22" s="3">
        <f t="shared" si="3"/>
        <v>6.4823944628571457</v>
      </c>
      <c r="H22" s="6">
        <f t="shared" si="4"/>
        <v>0.93517605537142856</v>
      </c>
      <c r="I22" s="6">
        <f t="shared" si="10"/>
        <v>-4.9706656604972643E-2</v>
      </c>
      <c r="J22" s="6">
        <f t="shared" si="5"/>
        <v>4.9706656604972643E-2</v>
      </c>
      <c r="K22" s="9">
        <f t="shared" si="6"/>
        <v>166167.81643124358</v>
      </c>
      <c r="L22" s="9">
        <f t="shared" si="7"/>
        <v>170583.90821562178</v>
      </c>
      <c r="M22" s="3">
        <f t="shared" si="8"/>
        <v>17.383813253890636</v>
      </c>
      <c r="N22" s="7">
        <f t="shared" si="9"/>
        <v>-5.046962039289371E-2</v>
      </c>
    </row>
    <row r="23" spans="1:14" x14ac:dyDescent="0.25">
      <c r="A23" s="1">
        <v>22</v>
      </c>
      <c r="B23" s="2">
        <v>204400</v>
      </c>
      <c r="C23" s="4">
        <v>234784.80598</v>
      </c>
      <c r="D23" s="2">
        <f t="shared" si="0"/>
        <v>30384.805980000005</v>
      </c>
      <c r="E23" s="3">
        <f t="shared" si="1"/>
        <v>14.865364960861058</v>
      </c>
      <c r="F23" s="2">
        <f t="shared" si="2"/>
        <v>30384.805980000005</v>
      </c>
      <c r="G23" s="3">
        <f t="shared" si="3"/>
        <v>14.865364960861058</v>
      </c>
      <c r="H23" s="6">
        <f t="shared" si="4"/>
        <v>1.1486536496086106</v>
      </c>
      <c r="I23" s="6">
        <f t="shared" si="10"/>
        <v>0.1637709376322094</v>
      </c>
      <c r="J23" s="6">
        <f t="shared" si="5"/>
        <v>0.1637709376322094</v>
      </c>
      <c r="K23" s="9">
        <f t="shared" si="6"/>
        <v>238388.59503264961</v>
      </c>
      <c r="L23" s="9">
        <f t="shared" si="7"/>
        <v>221394.29751632479</v>
      </c>
      <c r="M23" s="3">
        <f t="shared" si="8"/>
        <v>17.760029642784232</v>
      </c>
      <c r="N23" s="7">
        <f t="shared" si="9"/>
        <v>0.16628471151002752</v>
      </c>
    </row>
    <row r="24" spans="1:14" x14ac:dyDescent="0.25">
      <c r="A24" s="1">
        <v>23</v>
      </c>
      <c r="B24" s="2">
        <v>119000</v>
      </c>
      <c r="C24" s="4">
        <v>114421.68365000001</v>
      </c>
      <c r="D24" s="2">
        <f t="shared" si="0"/>
        <v>-4578.3163499999937</v>
      </c>
      <c r="E24" s="3">
        <f t="shared" si="1"/>
        <v>-3.8473246638655407</v>
      </c>
      <c r="F24" s="2">
        <f t="shared" si="2"/>
        <v>4578.3163499999937</v>
      </c>
      <c r="G24" s="3">
        <f t="shared" si="3"/>
        <v>3.8473246638655407</v>
      </c>
      <c r="H24" s="6">
        <f t="shared" si="4"/>
        <v>0.96152675336134463</v>
      </c>
      <c r="I24" s="6">
        <f t="shared" si="10"/>
        <v>-2.3355958615056571E-2</v>
      </c>
      <c r="J24" s="6">
        <f t="shared" si="5"/>
        <v>2.3355958615056571E-2</v>
      </c>
      <c r="K24" s="9">
        <f t="shared" si="6"/>
        <v>116177.97963006754</v>
      </c>
      <c r="L24" s="9">
        <f t="shared" si="7"/>
        <v>117588.98981503377</v>
      </c>
      <c r="M24" s="3">
        <f t="shared" si="8"/>
        <v>16.846970686929062</v>
      </c>
      <c r="N24" s="7">
        <f t="shared" si="9"/>
        <v>-2.3714456890188772E-2</v>
      </c>
    </row>
    <row r="25" spans="1:14" x14ac:dyDescent="0.25">
      <c r="A25" s="1">
        <v>24</v>
      </c>
      <c r="B25" s="2">
        <v>189900</v>
      </c>
      <c r="C25" s="4">
        <v>154212.23121</v>
      </c>
      <c r="D25" s="2">
        <f t="shared" si="0"/>
        <v>-35687.768790000002</v>
      </c>
      <c r="E25" s="3">
        <f t="shared" si="1"/>
        <v>-18.792927219589259</v>
      </c>
      <c r="F25" s="2">
        <f t="shared" si="2"/>
        <v>35687.768790000002</v>
      </c>
      <c r="G25" s="3">
        <f t="shared" si="3"/>
        <v>18.792927219589259</v>
      </c>
      <c r="H25" s="6">
        <f t="shared" si="4"/>
        <v>0.81207072780410738</v>
      </c>
      <c r="I25" s="6">
        <f t="shared" si="10"/>
        <v>-0.17281198417229382</v>
      </c>
      <c r="J25" s="6">
        <f t="shared" si="5"/>
        <v>0.17281198417229382</v>
      </c>
      <c r="K25" s="9">
        <f t="shared" si="6"/>
        <v>156579.28536539798</v>
      </c>
      <c r="L25" s="9">
        <f t="shared" si="7"/>
        <v>173239.64268269899</v>
      </c>
      <c r="M25" s="3">
        <f t="shared" si="8"/>
        <v>17.406105530692443</v>
      </c>
      <c r="N25" s="7">
        <f t="shared" si="9"/>
        <v>-0.17546453204108489</v>
      </c>
    </row>
    <row r="26" spans="1:14" x14ac:dyDescent="0.25">
      <c r="A26" s="1">
        <v>25</v>
      </c>
      <c r="B26" s="2">
        <v>112500</v>
      </c>
      <c r="C26" s="4">
        <v>129581.89384</v>
      </c>
      <c r="D26" s="2">
        <f t="shared" si="0"/>
        <v>17081.893840000004</v>
      </c>
      <c r="E26" s="3">
        <f t="shared" si="1"/>
        <v>15.183905635555558</v>
      </c>
      <c r="F26" s="2">
        <f t="shared" si="2"/>
        <v>17081.893840000004</v>
      </c>
      <c r="G26" s="3">
        <f t="shared" si="3"/>
        <v>15.183905635555558</v>
      </c>
      <c r="H26" s="6">
        <f t="shared" si="4"/>
        <v>1.1518390563555556</v>
      </c>
      <c r="I26" s="6">
        <f t="shared" si="10"/>
        <v>0.16695634437915441</v>
      </c>
      <c r="J26" s="6">
        <f t="shared" si="5"/>
        <v>0.16695634437915441</v>
      </c>
      <c r="K26" s="9">
        <f t="shared" si="6"/>
        <v>131570.88886245465</v>
      </c>
      <c r="L26" s="9">
        <f t="shared" si="7"/>
        <v>122035.44443122733</v>
      </c>
      <c r="M26" s="3">
        <f t="shared" si="8"/>
        <v>16.900529306847165</v>
      </c>
      <c r="N26" s="7">
        <f t="shared" si="9"/>
        <v>0.16951901211070791</v>
      </c>
    </row>
    <row r="27" spans="1:14" x14ac:dyDescent="0.25">
      <c r="A27" s="1">
        <v>26</v>
      </c>
      <c r="B27" s="2">
        <v>128000</v>
      </c>
      <c r="C27" s="4">
        <v>137283.58356</v>
      </c>
      <c r="D27" s="2">
        <f t="shared" si="0"/>
        <v>9283.5835599999991</v>
      </c>
      <c r="E27" s="3">
        <f t="shared" si="1"/>
        <v>7.2527996562499988</v>
      </c>
      <c r="F27" s="2">
        <f t="shared" si="2"/>
        <v>9283.5835599999991</v>
      </c>
      <c r="G27" s="3">
        <f t="shared" si="3"/>
        <v>7.2527996562499988</v>
      </c>
      <c r="H27" s="6">
        <f t="shared" si="4"/>
        <v>1.0725279965625001</v>
      </c>
      <c r="I27" s="6">
        <f t="shared" si="10"/>
        <v>8.7645284586098882E-2</v>
      </c>
      <c r="J27" s="6">
        <f t="shared" si="5"/>
        <v>8.7645284586098882E-2</v>
      </c>
      <c r="K27" s="9">
        <f t="shared" si="6"/>
        <v>139390.79434596619</v>
      </c>
      <c r="L27" s="9">
        <f t="shared" si="7"/>
        <v>133695.3971729831</v>
      </c>
      <c r="M27" s="3">
        <f t="shared" si="8"/>
        <v>17.03220683400831</v>
      </c>
      <c r="N27" s="7">
        <f t="shared" si="9"/>
        <v>8.8990580827861002E-2</v>
      </c>
    </row>
    <row r="28" spans="1:14" x14ac:dyDescent="0.25">
      <c r="A28" s="1">
        <v>27</v>
      </c>
      <c r="B28" s="2">
        <v>171420</v>
      </c>
      <c r="C28" s="4">
        <v>201173.26164000001</v>
      </c>
      <c r="D28" s="2">
        <f t="shared" si="0"/>
        <v>29753.261640000012</v>
      </c>
      <c r="E28" s="3">
        <f t="shared" si="1"/>
        <v>17.35693713685685</v>
      </c>
      <c r="F28" s="2">
        <f t="shared" si="2"/>
        <v>29753.261640000012</v>
      </c>
      <c r="G28" s="3">
        <f t="shared" si="3"/>
        <v>17.35693713685685</v>
      </c>
      <c r="H28" s="6">
        <f t="shared" si="4"/>
        <v>1.1735693713685684</v>
      </c>
      <c r="I28" s="6">
        <f t="shared" si="10"/>
        <v>0.18868665939216722</v>
      </c>
      <c r="J28" s="6">
        <f t="shared" si="5"/>
        <v>0.18868665939216722</v>
      </c>
      <c r="K28" s="9">
        <f t="shared" si="6"/>
        <v>204261.13606593627</v>
      </c>
      <c r="L28" s="9">
        <f t="shared" si="7"/>
        <v>187840.56803296815</v>
      </c>
      <c r="M28" s="3">
        <f t="shared" si="8"/>
        <v>17.522869898474596</v>
      </c>
      <c r="N28" s="7">
        <f t="shared" si="9"/>
        <v>0.19158287286160461</v>
      </c>
    </row>
    <row r="29" spans="1:14" x14ac:dyDescent="0.25">
      <c r="A29" s="1">
        <v>28</v>
      </c>
      <c r="B29" s="2">
        <v>89700</v>
      </c>
      <c r="C29" s="4">
        <v>110445.3404</v>
      </c>
      <c r="D29" s="2">
        <f t="shared" si="0"/>
        <v>20745.340400000001</v>
      </c>
      <c r="E29" s="3">
        <f t="shared" si="1"/>
        <v>23.127469788182832</v>
      </c>
      <c r="F29" s="2">
        <f t="shared" si="2"/>
        <v>20745.340400000001</v>
      </c>
      <c r="G29" s="3">
        <f t="shared" si="3"/>
        <v>23.127469788182832</v>
      </c>
      <c r="H29" s="6">
        <f t="shared" si="4"/>
        <v>1.2312746978818283</v>
      </c>
      <c r="I29" s="6">
        <f t="shared" si="10"/>
        <v>0.2463919859054271</v>
      </c>
      <c r="J29" s="6">
        <f t="shared" si="5"/>
        <v>0.2463919859054271</v>
      </c>
      <c r="K29" s="9">
        <f t="shared" si="6"/>
        <v>112140.6021823301</v>
      </c>
      <c r="L29" s="9">
        <f t="shared" si="7"/>
        <v>100920.30109116505</v>
      </c>
      <c r="M29" s="3">
        <f t="shared" si="8"/>
        <v>16.626387281694559</v>
      </c>
      <c r="N29" s="7">
        <f t="shared" si="9"/>
        <v>0.25017393737268778</v>
      </c>
    </row>
    <row r="30" spans="1:14" x14ac:dyDescent="0.25">
      <c r="A30" s="1">
        <v>29</v>
      </c>
      <c r="B30" s="2">
        <v>174500</v>
      </c>
      <c r="C30" s="4">
        <v>144882.38399999999</v>
      </c>
      <c r="D30" s="2">
        <f t="shared" si="0"/>
        <v>-29617.616000000009</v>
      </c>
      <c r="E30" s="3">
        <f t="shared" si="1"/>
        <v>-16.972845845272211</v>
      </c>
      <c r="F30" s="2">
        <f t="shared" si="2"/>
        <v>29617.616000000009</v>
      </c>
      <c r="G30" s="3">
        <f t="shared" si="3"/>
        <v>16.972845845272211</v>
      </c>
      <c r="H30" s="6">
        <f t="shared" si="4"/>
        <v>0.83027154154727789</v>
      </c>
      <c r="I30" s="6">
        <f t="shared" si="10"/>
        <v>-0.15461117042912331</v>
      </c>
      <c r="J30" s="6">
        <f t="shared" si="5"/>
        <v>0.15461117042912331</v>
      </c>
      <c r="K30" s="9">
        <f t="shared" si="6"/>
        <v>147106.23126814669</v>
      </c>
      <c r="L30" s="9">
        <f t="shared" si="7"/>
        <v>160803.11563407333</v>
      </c>
      <c r="M30" s="3">
        <f t="shared" si="8"/>
        <v>17.298608963020325</v>
      </c>
      <c r="N30" s="7">
        <f t="shared" si="9"/>
        <v>-0.15698434803354328</v>
      </c>
    </row>
    <row r="31" spans="1:14" x14ac:dyDescent="0.25">
      <c r="A31" s="1">
        <v>30</v>
      </c>
      <c r="B31" s="2">
        <v>170000</v>
      </c>
      <c r="C31" s="4">
        <v>158906.50088000001</v>
      </c>
      <c r="D31" s="2">
        <f t="shared" si="0"/>
        <v>-11093.499119999993</v>
      </c>
      <c r="E31" s="3">
        <f t="shared" si="1"/>
        <v>-6.5255877176470554</v>
      </c>
      <c r="F31" s="2">
        <f t="shared" si="2"/>
        <v>11093.499119999993</v>
      </c>
      <c r="G31" s="3">
        <f t="shared" si="3"/>
        <v>6.5255877176470554</v>
      </c>
      <c r="H31" s="6">
        <f t="shared" si="4"/>
        <v>0.93474412282352948</v>
      </c>
      <c r="I31" s="6">
        <f t="shared" si="10"/>
        <v>-5.0138589152871726E-2</v>
      </c>
      <c r="J31" s="6">
        <f t="shared" si="5"/>
        <v>5.0138589152871726E-2</v>
      </c>
      <c r="K31" s="9">
        <f t="shared" si="6"/>
        <v>161345.60892140787</v>
      </c>
      <c r="L31" s="9">
        <f t="shared" si="7"/>
        <v>165672.80446070392</v>
      </c>
      <c r="M31" s="3">
        <f t="shared" si="8"/>
        <v>17.341659545141315</v>
      </c>
      <c r="N31" s="7">
        <f t="shared" si="9"/>
        <v>-5.0908182815247852E-2</v>
      </c>
    </row>
    <row r="32" spans="1:14" x14ac:dyDescent="0.25">
      <c r="A32" s="1">
        <v>31</v>
      </c>
      <c r="B32" s="2">
        <v>122000</v>
      </c>
      <c r="C32" s="4">
        <v>114625.99587</v>
      </c>
      <c r="D32" s="2">
        <f t="shared" si="0"/>
        <v>-7374.0041300000012</v>
      </c>
      <c r="E32" s="3">
        <f t="shared" si="1"/>
        <v>-6.0442656803278698</v>
      </c>
      <c r="F32" s="2">
        <f t="shared" si="2"/>
        <v>7374.0041300000012</v>
      </c>
      <c r="G32" s="3">
        <f t="shared" si="3"/>
        <v>6.0442656803278698</v>
      </c>
      <c r="H32" s="6">
        <f t="shared" si="4"/>
        <v>0.93955734319672135</v>
      </c>
      <c r="I32" s="6">
        <f t="shared" si="10"/>
        <v>-4.5325368779679853E-2</v>
      </c>
      <c r="J32" s="6">
        <f t="shared" si="5"/>
        <v>4.5325368779679853E-2</v>
      </c>
      <c r="K32" s="9">
        <f t="shared" si="6"/>
        <v>116385.42790539566</v>
      </c>
      <c r="L32" s="9">
        <f t="shared" si="7"/>
        <v>119192.71395269783</v>
      </c>
      <c r="M32" s="3">
        <f t="shared" si="8"/>
        <v>16.86651790358918</v>
      </c>
      <c r="N32" s="7">
        <f t="shared" si="9"/>
        <v>-4.6021082742658495E-2</v>
      </c>
    </row>
    <row r="33" spans="1:14" x14ac:dyDescent="0.25">
      <c r="A33" s="1">
        <v>32</v>
      </c>
      <c r="B33" s="2">
        <v>115000</v>
      </c>
      <c r="C33" s="4">
        <v>126712.54107000001</v>
      </c>
      <c r="D33" s="2">
        <f t="shared" si="0"/>
        <v>11712.541070000007</v>
      </c>
      <c r="E33" s="3">
        <f t="shared" si="1"/>
        <v>10.184818321739137</v>
      </c>
      <c r="F33" s="2">
        <f t="shared" si="2"/>
        <v>11712.541070000007</v>
      </c>
      <c r="G33" s="3">
        <f t="shared" si="3"/>
        <v>10.184818321739137</v>
      </c>
      <c r="H33" s="6">
        <f t="shared" si="4"/>
        <v>1.1018481832173914</v>
      </c>
      <c r="I33" s="6">
        <f t="shared" si="10"/>
        <v>0.11696547124099022</v>
      </c>
      <c r="J33" s="6">
        <f t="shared" si="5"/>
        <v>0.11696547124099022</v>
      </c>
      <c r="K33" s="9">
        <f t="shared" si="6"/>
        <v>128657.49345495281</v>
      </c>
      <c r="L33" s="9">
        <f t="shared" si="7"/>
        <v>121828.74672747641</v>
      </c>
      <c r="M33" s="3">
        <f t="shared" si="8"/>
        <v>16.89808314896899</v>
      </c>
      <c r="N33" s="7">
        <f t="shared" si="9"/>
        <v>0.11876081265176358</v>
      </c>
    </row>
    <row r="34" spans="1:14" x14ac:dyDescent="0.25">
      <c r="A34" s="1">
        <v>33</v>
      </c>
      <c r="B34" s="2">
        <v>163000</v>
      </c>
      <c r="C34" s="4">
        <v>142634.82556</v>
      </c>
      <c r="D34" s="2">
        <f t="shared" ref="D34:D54" si="11">C34-B34</f>
        <v>-20365.174440000003</v>
      </c>
      <c r="E34" s="3">
        <f t="shared" ref="E34:E54" si="12">D34/B34*100</f>
        <v>-12.493972049079757</v>
      </c>
      <c r="F34" s="2">
        <f t="shared" si="2"/>
        <v>20365.174440000003</v>
      </c>
      <c r="G34" s="3">
        <f t="shared" si="3"/>
        <v>12.493972049079757</v>
      </c>
      <c r="H34" s="6">
        <f t="shared" si="4"/>
        <v>0.8750602795092024</v>
      </c>
      <c r="I34" s="6">
        <f t="shared" si="10"/>
        <v>-0.10982243246719881</v>
      </c>
      <c r="J34" s="6">
        <f t="shared" si="5"/>
        <v>0.10982243246719881</v>
      </c>
      <c r="K34" s="9">
        <f t="shared" si="6"/>
        <v>144824.17431591355</v>
      </c>
      <c r="L34" s="9">
        <f t="shared" si="7"/>
        <v>153912.08715795679</v>
      </c>
      <c r="M34" s="3">
        <f t="shared" si="8"/>
        <v>17.235406718298702</v>
      </c>
      <c r="N34" s="7">
        <f t="shared" si="9"/>
        <v>-0.11150813303120531</v>
      </c>
    </row>
    <row r="35" spans="1:14" x14ac:dyDescent="0.25">
      <c r="A35" s="1">
        <v>34</v>
      </c>
      <c r="B35" s="2">
        <v>127500</v>
      </c>
      <c r="C35" s="4">
        <v>131667.57894000001</v>
      </c>
      <c r="D35" s="2">
        <f t="shared" si="11"/>
        <v>4167.5789400000067</v>
      </c>
      <c r="E35" s="3">
        <f t="shared" si="12"/>
        <v>3.2686893647058874</v>
      </c>
      <c r="F35" s="2">
        <f t="shared" si="2"/>
        <v>4167.5789400000067</v>
      </c>
      <c r="G35" s="3">
        <f t="shared" si="3"/>
        <v>3.2686893647058874</v>
      </c>
      <c r="H35" s="6">
        <f t="shared" si="4"/>
        <v>1.0326868936470588</v>
      </c>
      <c r="I35" s="6">
        <f t="shared" si="10"/>
        <v>4.7804181670657586E-2</v>
      </c>
      <c r="J35" s="6">
        <f t="shared" si="5"/>
        <v>4.7804181670657586E-2</v>
      </c>
      <c r="K35" s="9">
        <f t="shared" si="6"/>
        <v>133688.58782765892</v>
      </c>
      <c r="L35" s="9">
        <f t="shared" si="7"/>
        <v>130594.29391382946</v>
      </c>
      <c r="M35" s="3">
        <f t="shared" si="8"/>
        <v>16.998341707866768</v>
      </c>
      <c r="N35" s="7">
        <f t="shared" si="9"/>
        <v>4.8537943746344306E-2</v>
      </c>
    </row>
    <row r="36" spans="1:14" x14ac:dyDescent="0.25">
      <c r="A36" s="1">
        <v>35</v>
      </c>
      <c r="B36" s="2">
        <v>114000</v>
      </c>
      <c r="C36" s="4">
        <v>113010.93083</v>
      </c>
      <c r="D36" s="2">
        <f t="shared" si="11"/>
        <v>-989.06917000000249</v>
      </c>
      <c r="E36" s="3">
        <f t="shared" si="12"/>
        <v>-0.86760453508772151</v>
      </c>
      <c r="F36" s="2">
        <f t="shared" si="2"/>
        <v>989.06917000000249</v>
      </c>
      <c r="G36" s="3">
        <f t="shared" si="3"/>
        <v>0.86760453508772151</v>
      </c>
      <c r="H36" s="6">
        <f t="shared" si="4"/>
        <v>0.99132395464912282</v>
      </c>
      <c r="I36" s="6">
        <f t="shared" si="10"/>
        <v>6.4412426727216143E-3</v>
      </c>
      <c r="J36" s="6">
        <f t="shared" si="5"/>
        <v>6.4412426727216143E-3</v>
      </c>
      <c r="K36" s="9">
        <f t="shared" si="6"/>
        <v>114745.57270196846</v>
      </c>
      <c r="L36" s="9">
        <f t="shared" si="7"/>
        <v>114372.78635098423</v>
      </c>
      <c r="M36" s="3">
        <f t="shared" si="8"/>
        <v>16.806953027535631</v>
      </c>
      <c r="N36" s="7">
        <f t="shared" si="9"/>
        <v>6.5401114207759119E-3</v>
      </c>
    </row>
    <row r="37" spans="1:14" x14ac:dyDescent="0.25">
      <c r="A37" s="1">
        <v>36</v>
      </c>
      <c r="B37" s="2">
        <v>130000</v>
      </c>
      <c r="C37" s="4">
        <v>143782.18543000001</v>
      </c>
      <c r="D37" s="2">
        <f t="shared" si="11"/>
        <v>13782.185430000012</v>
      </c>
      <c r="E37" s="3">
        <f t="shared" si="12"/>
        <v>10.601681100000009</v>
      </c>
      <c r="F37" s="2">
        <f t="shared" si="2"/>
        <v>13782.185430000012</v>
      </c>
      <c r="G37" s="3">
        <f t="shared" si="3"/>
        <v>10.601681100000009</v>
      </c>
      <c r="H37" s="6">
        <f t="shared" si="4"/>
        <v>1.1060168110000002</v>
      </c>
      <c r="I37" s="6">
        <f t="shared" si="10"/>
        <v>0.12113409902359895</v>
      </c>
      <c r="J37" s="6">
        <f t="shared" si="5"/>
        <v>0.12113409902359895</v>
      </c>
      <c r="K37" s="9">
        <f t="shared" si="6"/>
        <v>145989.1453891671</v>
      </c>
      <c r="L37" s="9">
        <f t="shared" si="7"/>
        <v>137994.57269458356</v>
      </c>
      <c r="M37" s="3">
        <f t="shared" si="8"/>
        <v>17.077878261278276</v>
      </c>
      <c r="N37" s="7">
        <f t="shared" si="9"/>
        <v>0.12299342607051615</v>
      </c>
    </row>
    <row r="38" spans="1:14" x14ac:dyDescent="0.25">
      <c r="A38" s="1">
        <v>37</v>
      </c>
      <c r="B38" s="2">
        <v>181500</v>
      </c>
      <c r="C38" s="4">
        <v>171113.18182999999</v>
      </c>
      <c r="D38" s="2">
        <f t="shared" si="11"/>
        <v>-10386.818170000013</v>
      </c>
      <c r="E38" s="3">
        <f t="shared" si="12"/>
        <v>-5.7227648319559306</v>
      </c>
      <c r="F38" s="2">
        <f t="shared" si="2"/>
        <v>10386.818170000013</v>
      </c>
      <c r="G38" s="3">
        <f t="shared" si="3"/>
        <v>5.7227648319559306</v>
      </c>
      <c r="H38" s="6">
        <f t="shared" si="4"/>
        <v>0.94277235168044071</v>
      </c>
      <c r="I38" s="6">
        <f t="shared" si="10"/>
        <v>-4.2110360295960492E-2</v>
      </c>
      <c r="J38" s="6">
        <f t="shared" si="5"/>
        <v>4.2110360295960492E-2</v>
      </c>
      <c r="K38" s="9">
        <f t="shared" si="6"/>
        <v>173739.65422402503</v>
      </c>
      <c r="L38" s="9">
        <f t="shared" si="7"/>
        <v>177619.82711201251</v>
      </c>
      <c r="M38" s="3">
        <f t="shared" si="8"/>
        <v>17.442136713496733</v>
      </c>
      <c r="N38" s="7">
        <f t="shared" si="9"/>
        <v>-4.2756726038429539E-2</v>
      </c>
    </row>
    <row r="39" spans="1:14" x14ac:dyDescent="0.25">
      <c r="A39" s="1">
        <v>38</v>
      </c>
      <c r="B39" s="2">
        <v>139500</v>
      </c>
      <c r="C39" s="4">
        <v>127605.66708</v>
      </c>
      <c r="D39" s="2">
        <f t="shared" si="11"/>
        <v>-11894.332920000001</v>
      </c>
      <c r="E39" s="3">
        <f t="shared" si="12"/>
        <v>-8.5264035268817207</v>
      </c>
      <c r="F39" s="2">
        <f t="shared" si="2"/>
        <v>11894.332920000001</v>
      </c>
      <c r="G39" s="3">
        <f t="shared" si="3"/>
        <v>8.5264035268817207</v>
      </c>
      <c r="H39" s="6">
        <f t="shared" si="4"/>
        <v>0.91473596473118279</v>
      </c>
      <c r="I39" s="6">
        <f t="shared" si="10"/>
        <v>-7.014674724521841E-2</v>
      </c>
      <c r="J39" s="6">
        <f t="shared" si="5"/>
        <v>7.014674724521841E-2</v>
      </c>
      <c r="K39" s="9">
        <f t="shared" si="6"/>
        <v>129564.32834923959</v>
      </c>
      <c r="L39" s="9">
        <f t="shared" si="7"/>
        <v>134532.1641746198</v>
      </c>
      <c r="M39" s="3">
        <f t="shared" si="8"/>
        <v>17.041210084097624</v>
      </c>
      <c r="N39" s="7">
        <f t="shared" si="9"/>
        <v>-7.1223452693623068E-2</v>
      </c>
    </row>
    <row r="40" spans="1:14" x14ac:dyDescent="0.25">
      <c r="A40" s="1">
        <v>39</v>
      </c>
      <c r="B40" s="2">
        <v>186500</v>
      </c>
      <c r="C40" s="4">
        <v>172419.19216000001</v>
      </c>
      <c r="D40" s="2">
        <f t="shared" si="11"/>
        <v>-14080.807839999994</v>
      </c>
      <c r="E40" s="3">
        <f t="shared" si="12"/>
        <v>-7.5500310134048227</v>
      </c>
      <c r="F40" s="2">
        <f t="shared" si="2"/>
        <v>14080.807839999994</v>
      </c>
      <c r="G40" s="3">
        <f t="shared" si="3"/>
        <v>7.5500310134048227</v>
      </c>
      <c r="H40" s="6">
        <f t="shared" si="4"/>
        <v>0.92449968986595177</v>
      </c>
      <c r="I40" s="6">
        <f t="shared" si="10"/>
        <v>-6.0383022110449436E-2</v>
      </c>
      <c r="J40" s="6">
        <f t="shared" si="5"/>
        <v>6.0383022110449436E-2</v>
      </c>
      <c r="K40" s="9">
        <f t="shared" si="6"/>
        <v>175065.71093526448</v>
      </c>
      <c r="L40" s="9">
        <f t="shared" si="7"/>
        <v>180782.85546763224</v>
      </c>
      <c r="M40" s="3">
        <f t="shared" si="8"/>
        <v>17.46760735424327</v>
      </c>
      <c r="N40" s="7">
        <f t="shared" si="9"/>
        <v>-6.130986093691964E-2</v>
      </c>
    </row>
    <row r="41" spans="1:14" x14ac:dyDescent="0.25">
      <c r="A41" s="1">
        <v>40</v>
      </c>
      <c r="B41" s="2">
        <v>115000</v>
      </c>
      <c r="C41" s="4">
        <v>113167.56709</v>
      </c>
      <c r="D41" s="2">
        <f t="shared" si="11"/>
        <v>-1832.4329100000032</v>
      </c>
      <c r="E41" s="3">
        <f t="shared" si="12"/>
        <v>-1.5934199217391334</v>
      </c>
      <c r="F41" s="2">
        <f t="shared" si="2"/>
        <v>1832.4329100000032</v>
      </c>
      <c r="G41" s="3">
        <f t="shared" si="3"/>
        <v>1.5934199217391334</v>
      </c>
      <c r="H41" s="6">
        <f t="shared" si="4"/>
        <v>0.98406580078260864</v>
      </c>
      <c r="I41" s="6">
        <f t="shared" si="10"/>
        <v>-8.1691119379256882E-4</v>
      </c>
      <c r="J41" s="6">
        <f t="shared" si="5"/>
        <v>8.1691119379256882E-4</v>
      </c>
      <c r="K41" s="9">
        <f t="shared" si="6"/>
        <v>114904.61322333741</v>
      </c>
      <c r="L41" s="9">
        <f t="shared" si="7"/>
        <v>114952.3066116687</v>
      </c>
      <c r="M41" s="3">
        <f t="shared" si="8"/>
        <v>16.814246170573185</v>
      </c>
      <c r="N41" s="7">
        <f t="shared" si="9"/>
        <v>-8.2945023184866594E-4</v>
      </c>
    </row>
    <row r="42" spans="1:14" x14ac:dyDescent="0.25">
      <c r="A42" s="1">
        <v>41</v>
      </c>
      <c r="B42" s="2">
        <v>137000</v>
      </c>
      <c r="C42" s="4">
        <v>128187.32347</v>
      </c>
      <c r="D42" s="2">
        <f t="shared" si="11"/>
        <v>-8812.676529999997</v>
      </c>
      <c r="E42" s="3">
        <f t="shared" si="12"/>
        <v>-6.4326106058394146</v>
      </c>
      <c r="F42" s="2">
        <f t="shared" si="2"/>
        <v>8812.676529999997</v>
      </c>
      <c r="G42" s="3">
        <f t="shared" si="3"/>
        <v>6.4326106058394146</v>
      </c>
      <c r="H42" s="6">
        <f t="shared" si="4"/>
        <v>0.93567389394160583</v>
      </c>
      <c r="I42" s="6">
        <f t="shared" si="10"/>
        <v>-4.9208818034795376E-2</v>
      </c>
      <c r="J42" s="6">
        <f t="shared" si="5"/>
        <v>4.9208818034795376E-2</v>
      </c>
      <c r="K42" s="9">
        <f t="shared" si="6"/>
        <v>130154.91277409233</v>
      </c>
      <c r="L42" s="9">
        <f t="shared" si="7"/>
        <v>133577.45638704617</v>
      </c>
      <c r="M42" s="3">
        <f t="shared" si="8"/>
        <v>17.030933313461233</v>
      </c>
      <c r="N42" s="7">
        <f t="shared" si="9"/>
        <v>-4.9964140335092479E-2</v>
      </c>
    </row>
    <row r="43" spans="1:14" x14ac:dyDescent="0.25">
      <c r="A43" s="1">
        <v>42</v>
      </c>
      <c r="B43" s="2">
        <v>150000</v>
      </c>
      <c r="C43" s="4">
        <v>151132.45361</v>
      </c>
      <c r="D43" s="2">
        <f t="shared" si="11"/>
        <v>1132.4536099999968</v>
      </c>
      <c r="E43" s="3">
        <f t="shared" si="12"/>
        <v>0.75496907333333119</v>
      </c>
      <c r="F43" s="2">
        <f t="shared" si="2"/>
        <v>1132.4536099999968</v>
      </c>
      <c r="G43" s="3">
        <f t="shared" si="3"/>
        <v>0.75496907333333119</v>
      </c>
      <c r="H43" s="6">
        <f t="shared" si="4"/>
        <v>1.0075496907333332</v>
      </c>
      <c r="I43" s="6">
        <f t="shared" si="10"/>
        <v>2.2666978756932021E-2</v>
      </c>
      <c r="J43" s="6">
        <f t="shared" si="5"/>
        <v>2.2666978756932021E-2</v>
      </c>
      <c r="K43" s="9">
        <f t="shared" si="6"/>
        <v>153452.23524811072</v>
      </c>
      <c r="L43" s="9">
        <f t="shared" si="7"/>
        <v>151726.11762405536</v>
      </c>
      <c r="M43" s="3">
        <f t="shared" si="8"/>
        <v>17.214765247898441</v>
      </c>
      <c r="N43" s="7">
        <f t="shared" si="9"/>
        <v>2.3014901654071419E-2</v>
      </c>
    </row>
    <row r="44" spans="1:14" x14ac:dyDescent="0.25">
      <c r="A44" s="1">
        <v>43</v>
      </c>
      <c r="B44" s="2">
        <v>72000</v>
      </c>
      <c r="C44" s="4">
        <v>88033.577074999994</v>
      </c>
      <c r="D44" s="2">
        <f t="shared" si="11"/>
        <v>16033.577074999994</v>
      </c>
      <c r="E44" s="3">
        <f t="shared" si="12"/>
        <v>22.268857048611103</v>
      </c>
      <c r="F44" s="2">
        <f t="shared" si="2"/>
        <v>16033.577074999994</v>
      </c>
      <c r="G44" s="3">
        <f t="shared" si="3"/>
        <v>22.268857048611103</v>
      </c>
      <c r="H44" s="6">
        <f t="shared" si="4"/>
        <v>1.222688570486111</v>
      </c>
      <c r="I44" s="6">
        <f t="shared" si="10"/>
        <v>0.23780585850970981</v>
      </c>
      <c r="J44" s="6">
        <f t="shared" si="5"/>
        <v>0.23780585850970981</v>
      </c>
      <c r="K44" s="9">
        <f t="shared" si="6"/>
        <v>89384.833345627223</v>
      </c>
      <c r="L44" s="9">
        <f t="shared" si="7"/>
        <v>80692.416672813619</v>
      </c>
      <c r="M44" s="3">
        <f t="shared" si="8"/>
        <v>16.30360733114675</v>
      </c>
      <c r="N44" s="7">
        <f t="shared" si="9"/>
        <v>0.24145601868926692</v>
      </c>
    </row>
    <row r="45" spans="1:14" x14ac:dyDescent="0.25">
      <c r="A45" s="1">
        <v>44</v>
      </c>
      <c r="B45" s="2">
        <v>138500</v>
      </c>
      <c r="C45" s="4">
        <v>134641.13768000001</v>
      </c>
      <c r="D45" s="2">
        <f t="shared" si="11"/>
        <v>-3858.8623199999856</v>
      </c>
      <c r="E45" s="3">
        <f t="shared" si="12"/>
        <v>-2.7861821805054046</v>
      </c>
      <c r="F45" s="2">
        <f t="shared" si="2"/>
        <v>3858.8623199999856</v>
      </c>
      <c r="G45" s="3">
        <f t="shared" si="3"/>
        <v>2.7861821805054046</v>
      </c>
      <c r="H45" s="6">
        <f t="shared" si="4"/>
        <v>0.97213817819494597</v>
      </c>
      <c r="I45" s="6">
        <f t="shared" si="10"/>
        <v>-1.2744533781455236E-2</v>
      </c>
      <c r="J45" s="6">
        <f t="shared" si="5"/>
        <v>1.2744533781455236E-2</v>
      </c>
      <c r="K45" s="9">
        <f t="shared" si="6"/>
        <v>136707.78869679882</v>
      </c>
      <c r="L45" s="9">
        <f t="shared" si="7"/>
        <v>137603.89434839942</v>
      </c>
      <c r="M45" s="3">
        <f t="shared" si="8"/>
        <v>17.073787165990574</v>
      </c>
      <c r="N45" s="7">
        <f t="shared" si="9"/>
        <v>-1.2940153813727017E-2</v>
      </c>
    </row>
    <row r="46" spans="1:14" x14ac:dyDescent="0.25">
      <c r="A46" s="1">
        <v>45</v>
      </c>
      <c r="B46" s="2">
        <v>158750</v>
      </c>
      <c r="C46" s="4">
        <v>178292.98129</v>
      </c>
      <c r="D46" s="2">
        <f t="shared" si="11"/>
        <v>19542.981289999996</v>
      </c>
      <c r="E46" s="3">
        <f t="shared" si="12"/>
        <v>12.310539395275589</v>
      </c>
      <c r="F46" s="2">
        <f t="shared" si="2"/>
        <v>19542.981289999996</v>
      </c>
      <c r="G46" s="3">
        <f t="shared" si="3"/>
        <v>12.310539395275589</v>
      </c>
      <c r="H46" s="6">
        <f t="shared" si="4"/>
        <v>1.1231053939527558</v>
      </c>
      <c r="I46" s="6">
        <f t="shared" si="10"/>
        <v>0.13822268197635457</v>
      </c>
      <c r="J46" s="6">
        <f t="shared" si="5"/>
        <v>0.13822268197635457</v>
      </c>
      <c r="K46" s="9">
        <f t="shared" si="6"/>
        <v>181029.65878263084</v>
      </c>
      <c r="L46" s="9">
        <f t="shared" si="7"/>
        <v>169889.8293913154</v>
      </c>
      <c r="M46" s="3">
        <f t="shared" si="8"/>
        <v>17.377929932965603</v>
      </c>
      <c r="N46" s="7">
        <f t="shared" si="9"/>
        <v>0.14034430729216266</v>
      </c>
    </row>
    <row r="47" spans="1:14" x14ac:dyDescent="0.25">
      <c r="A47" s="1">
        <v>46</v>
      </c>
      <c r="B47" s="2">
        <v>182900</v>
      </c>
      <c r="C47" s="4">
        <v>172185.77995</v>
      </c>
      <c r="D47" s="2">
        <f t="shared" si="11"/>
        <v>-10714.220050000004</v>
      </c>
      <c r="E47" s="3">
        <f t="shared" si="12"/>
        <v>-5.8579661290322598</v>
      </c>
      <c r="F47" s="2">
        <f t="shared" si="2"/>
        <v>10714.220050000004</v>
      </c>
      <c r="G47" s="3">
        <f t="shared" si="3"/>
        <v>5.8579661290322598</v>
      </c>
      <c r="H47" s="6">
        <f t="shared" si="4"/>
        <v>0.94142033870967745</v>
      </c>
      <c r="I47" s="6">
        <f t="shared" si="10"/>
        <v>-4.3462373266723753E-2</v>
      </c>
      <c r="J47" s="6">
        <f t="shared" si="5"/>
        <v>4.3462373266723753E-2</v>
      </c>
      <c r="K47" s="9">
        <f t="shared" si="6"/>
        <v>174828.71600463806</v>
      </c>
      <c r="L47" s="9">
        <f t="shared" si="7"/>
        <v>178864.35800231903</v>
      </c>
      <c r="M47" s="3">
        <f t="shared" si="8"/>
        <v>17.452212151575438</v>
      </c>
      <c r="N47" s="7">
        <f t="shared" si="9"/>
        <v>-4.4129491500065191E-2</v>
      </c>
    </row>
    <row r="48" spans="1:14" x14ac:dyDescent="0.25">
      <c r="A48" s="1">
        <v>47</v>
      </c>
      <c r="B48" s="2">
        <v>179900</v>
      </c>
      <c r="C48" s="4">
        <v>146937.63985000001</v>
      </c>
      <c r="D48" s="2">
        <f t="shared" si="11"/>
        <v>-32962.360149999993</v>
      </c>
      <c r="E48" s="3">
        <f t="shared" si="12"/>
        <v>-18.322601528627011</v>
      </c>
      <c r="F48" s="2">
        <f t="shared" si="2"/>
        <v>32962.360149999993</v>
      </c>
      <c r="G48" s="3">
        <f t="shared" si="3"/>
        <v>18.322601528627011</v>
      </c>
      <c r="H48" s="6">
        <f t="shared" si="4"/>
        <v>0.81677398471372986</v>
      </c>
      <c r="I48" s="6">
        <f t="shared" si="10"/>
        <v>-0.16810872726267134</v>
      </c>
      <c r="J48" s="6">
        <f t="shared" si="5"/>
        <v>0.16810872726267134</v>
      </c>
      <c r="K48" s="9">
        <f t="shared" si="6"/>
        <v>149193.03391480466</v>
      </c>
      <c r="L48" s="9">
        <f t="shared" si="7"/>
        <v>164546.51695740235</v>
      </c>
      <c r="M48" s="3">
        <f t="shared" si="8"/>
        <v>17.331816142958139</v>
      </c>
      <c r="N48" s="7">
        <f t="shared" si="9"/>
        <v>-0.1706890832973616</v>
      </c>
    </row>
    <row r="49" spans="1:14" x14ac:dyDescent="0.25">
      <c r="A49" s="1">
        <v>48</v>
      </c>
      <c r="B49" s="2">
        <v>128000</v>
      </c>
      <c r="C49" s="4">
        <v>106042.37549000001</v>
      </c>
      <c r="D49" s="2">
        <f t="shared" si="11"/>
        <v>-21957.624509999994</v>
      </c>
      <c r="E49" s="3">
        <f t="shared" si="12"/>
        <v>-17.154394148437497</v>
      </c>
      <c r="F49" s="2">
        <f t="shared" si="2"/>
        <v>21957.624509999994</v>
      </c>
      <c r="G49" s="3">
        <f t="shared" si="3"/>
        <v>17.154394148437497</v>
      </c>
      <c r="H49" s="6">
        <f t="shared" si="4"/>
        <v>0.82845605851562509</v>
      </c>
      <c r="I49" s="6">
        <f t="shared" si="10"/>
        <v>-0.15642665346077611</v>
      </c>
      <c r="J49" s="6">
        <f t="shared" si="5"/>
        <v>0.15642665346077611</v>
      </c>
      <c r="K49" s="9">
        <f t="shared" si="6"/>
        <v>107670.05471869922</v>
      </c>
      <c r="L49" s="9">
        <f t="shared" si="7"/>
        <v>117835.02735934961</v>
      </c>
      <c r="M49" s="3">
        <f t="shared" si="8"/>
        <v>16.849986799431065</v>
      </c>
      <c r="N49" s="7">
        <f t="shared" si="9"/>
        <v>-0.15882769751016226</v>
      </c>
    </row>
    <row r="50" spans="1:14" x14ac:dyDescent="0.25">
      <c r="A50" s="1">
        <v>49</v>
      </c>
      <c r="B50" s="2">
        <v>189000</v>
      </c>
      <c r="C50" s="4">
        <v>156396.76037</v>
      </c>
      <c r="D50" s="2">
        <f t="shared" si="11"/>
        <v>-32603.239629999996</v>
      </c>
      <c r="E50" s="3">
        <f t="shared" si="12"/>
        <v>-17.25039133862434</v>
      </c>
      <c r="F50" s="2">
        <f t="shared" si="2"/>
        <v>32603.239629999996</v>
      </c>
      <c r="G50" s="3">
        <f t="shared" si="3"/>
        <v>17.25039133862434</v>
      </c>
      <c r="H50" s="6">
        <f t="shared" si="4"/>
        <v>0.82749608661375662</v>
      </c>
      <c r="I50" s="6">
        <f t="shared" si="10"/>
        <v>-0.15738662536264458</v>
      </c>
      <c r="J50" s="6">
        <f t="shared" si="5"/>
        <v>0.15738662536264458</v>
      </c>
      <c r="K50" s="9">
        <f t="shared" si="6"/>
        <v>158797.34558052375</v>
      </c>
      <c r="L50" s="9">
        <f t="shared" si="7"/>
        <v>173898.67279026186</v>
      </c>
      <c r="M50" s="3">
        <f t="shared" si="8"/>
        <v>17.411584514119561</v>
      </c>
      <c r="N50" s="7">
        <f t="shared" si="9"/>
        <v>-0.15980240433585327</v>
      </c>
    </row>
    <row r="51" spans="1:14" x14ac:dyDescent="0.25">
      <c r="A51" s="1">
        <v>50</v>
      </c>
      <c r="B51" s="2">
        <v>125000</v>
      </c>
      <c r="C51" s="4">
        <v>122737.31999</v>
      </c>
      <c r="D51" s="2">
        <f t="shared" si="11"/>
        <v>-2262.6800099999964</v>
      </c>
      <c r="E51" s="3">
        <f t="shared" si="12"/>
        <v>-1.8101440079999971</v>
      </c>
      <c r="F51" s="2">
        <f t="shared" si="2"/>
        <v>2262.6800099999964</v>
      </c>
      <c r="G51" s="3">
        <f t="shared" si="3"/>
        <v>1.8101440079999971</v>
      </c>
      <c r="H51" s="6">
        <f t="shared" si="4"/>
        <v>0.98189855992000008</v>
      </c>
      <c r="I51" s="6">
        <f t="shared" si="10"/>
        <v>-2.9841520564011237E-3</v>
      </c>
      <c r="J51" s="6">
        <f t="shared" si="5"/>
        <v>2.9841520564011237E-3</v>
      </c>
      <c r="K51" s="9">
        <f t="shared" si="6"/>
        <v>124621.25540177105</v>
      </c>
      <c r="L51" s="9">
        <f t="shared" si="7"/>
        <v>124810.62770088552</v>
      </c>
      <c r="M51" s="3">
        <f t="shared" si="8"/>
        <v>16.932976752022221</v>
      </c>
      <c r="N51" s="7">
        <f t="shared" si="9"/>
        <v>-3.0299567858315976E-3</v>
      </c>
    </row>
    <row r="52" spans="1:14" x14ac:dyDescent="0.25">
      <c r="A52" s="1">
        <v>51</v>
      </c>
      <c r="B52" s="2">
        <v>95000</v>
      </c>
      <c r="C52" s="4">
        <v>102168.87615</v>
      </c>
      <c r="D52" s="2">
        <f t="shared" si="11"/>
        <v>7168.8761499999964</v>
      </c>
      <c r="E52" s="3">
        <f t="shared" si="12"/>
        <v>7.5461854210526269</v>
      </c>
      <c r="F52" s="2">
        <f t="shared" si="2"/>
        <v>7168.8761499999964</v>
      </c>
      <c r="G52" s="3">
        <f t="shared" si="3"/>
        <v>7.5461854210526269</v>
      </c>
      <c r="H52" s="6">
        <f t="shared" si="4"/>
        <v>1.0754618542105263</v>
      </c>
      <c r="I52" s="6">
        <f t="shared" si="10"/>
        <v>9.057914223412511E-2</v>
      </c>
      <c r="J52" s="6">
        <f t="shared" si="5"/>
        <v>9.057914223412511E-2</v>
      </c>
      <c r="K52" s="9">
        <f t="shared" si="6"/>
        <v>103737.09976589381</v>
      </c>
      <c r="L52" s="9">
        <f t="shared" si="7"/>
        <v>99368.549882946914</v>
      </c>
      <c r="M52" s="3">
        <f t="shared" si="8"/>
        <v>16.604027334793397</v>
      </c>
      <c r="N52" s="7">
        <f t="shared" si="9"/>
        <v>9.1969471219934942E-2</v>
      </c>
    </row>
    <row r="53" spans="1:14" x14ac:dyDescent="0.25">
      <c r="A53" s="1">
        <v>52</v>
      </c>
      <c r="B53" s="2">
        <v>87750</v>
      </c>
      <c r="C53" s="4">
        <v>97573.633476000003</v>
      </c>
      <c r="D53" s="2">
        <f t="shared" si="11"/>
        <v>9823.6334760000027</v>
      </c>
      <c r="E53" s="3">
        <f t="shared" si="12"/>
        <v>11.195023904273507</v>
      </c>
      <c r="F53" s="2">
        <f t="shared" si="2"/>
        <v>9823.6334760000027</v>
      </c>
      <c r="G53" s="3">
        <f t="shared" si="3"/>
        <v>11.195023904273507</v>
      </c>
      <c r="H53" s="6">
        <f t="shared" si="4"/>
        <v>1.1119502390427352</v>
      </c>
      <c r="I53" s="6">
        <f t="shared" si="10"/>
        <v>0.12706752706633395</v>
      </c>
      <c r="J53" s="6">
        <f t="shared" si="5"/>
        <v>0.12706752706633395</v>
      </c>
      <c r="K53" s="9">
        <f t="shared" si="6"/>
        <v>99071.323203750144</v>
      </c>
      <c r="L53" s="9">
        <f t="shared" si="7"/>
        <v>93410.661601875065</v>
      </c>
      <c r="M53" s="3">
        <f t="shared" si="8"/>
        <v>16.514806302475236</v>
      </c>
      <c r="N53" s="7">
        <f t="shared" si="9"/>
        <v>0.12901792824786493</v>
      </c>
    </row>
    <row r="54" spans="1:14" x14ac:dyDescent="0.25">
      <c r="A54" s="1">
        <v>53</v>
      </c>
      <c r="B54" s="2">
        <v>130000</v>
      </c>
      <c r="C54" s="4">
        <v>163233.12981000001</v>
      </c>
      <c r="D54" s="2">
        <f t="shared" si="11"/>
        <v>33233.129810000013</v>
      </c>
      <c r="E54" s="3">
        <f t="shared" si="12"/>
        <v>25.563946007692316</v>
      </c>
      <c r="F54" s="2">
        <f t="shared" si="2"/>
        <v>33233.129810000013</v>
      </c>
      <c r="G54" s="3">
        <f t="shared" si="3"/>
        <v>25.563946007692316</v>
      </c>
      <c r="H54" s="6">
        <f t="shared" si="4"/>
        <v>1.2556394600769232</v>
      </c>
      <c r="I54" s="6">
        <f t="shared" si="10"/>
        <v>0.27075674810052197</v>
      </c>
      <c r="J54" s="6">
        <f t="shared" si="5"/>
        <v>0.27075674810052197</v>
      </c>
      <c r="K54" s="9">
        <f t="shared" si="6"/>
        <v>165738.64869902525</v>
      </c>
      <c r="L54" s="9">
        <f t="shared" si="7"/>
        <v>147869.32434951264</v>
      </c>
      <c r="M54" s="3">
        <f t="shared" si="8"/>
        <v>17.177610705826257</v>
      </c>
      <c r="N54" s="7">
        <f t="shared" si="9"/>
        <v>0.27491268230019411</v>
      </c>
    </row>
    <row r="56" spans="1:14" x14ac:dyDescent="0.25">
      <c r="B56" s="2" t="s">
        <v>2</v>
      </c>
      <c r="C56" s="2">
        <f>AVERAGE(C2:C54)</f>
        <v>142752.81432416983</v>
      </c>
    </row>
    <row r="57" spans="1:14" x14ac:dyDescent="0.25">
      <c r="B57" s="2" t="s">
        <v>3</v>
      </c>
      <c r="C57" s="2">
        <f>MEDIAN(C2:C54)</f>
        <v>137283.58356</v>
      </c>
      <c r="E57" s="3" t="s">
        <v>11</v>
      </c>
      <c r="F57" s="2">
        <f>AVERAGE(F2:F54)</f>
        <v>13787.900573226416</v>
      </c>
      <c r="G57" s="1" t="s">
        <v>18</v>
      </c>
      <c r="H57" s="6">
        <f>AVERAGE(H2:H54)</f>
        <v>1.0084046815886523</v>
      </c>
      <c r="I57" s="1" t="s">
        <v>22</v>
      </c>
      <c r="J57" s="7">
        <f>SUM(J2:J54)</f>
        <v>5.1456185716021761</v>
      </c>
      <c r="L57" s="1" t="s">
        <v>34</v>
      </c>
      <c r="M57" s="1">
        <f>CORREL(M2:M54,N2:N54)/STDEV(M2:M54)*STDEV(N2:N54)</f>
        <v>-0.12619370780769928</v>
      </c>
    </row>
    <row r="58" spans="1:14" x14ac:dyDescent="0.25">
      <c r="E58" s="3" t="s">
        <v>12</v>
      </c>
      <c r="F58" s="2">
        <f>MEDIAN(F2:F54)</f>
        <v>10611.139750000002</v>
      </c>
      <c r="G58" s="1" t="s">
        <v>19</v>
      </c>
      <c r="H58" s="6">
        <f>MEDIAN(H2:H54)</f>
        <v>0.9848827119764012</v>
      </c>
      <c r="I58" s="1" t="s">
        <v>23</v>
      </c>
      <c r="J58" s="7">
        <f>J57/53</f>
        <v>9.7087142860418418E-2</v>
      </c>
    </row>
    <row r="59" spans="1:14" x14ac:dyDescent="0.25">
      <c r="B59" s="2" t="s">
        <v>4</v>
      </c>
      <c r="C59" s="2">
        <f>AVERAGE(D2:D54)</f>
        <v>-1014.3554871509421</v>
      </c>
      <c r="E59" s="3" t="s">
        <v>13</v>
      </c>
      <c r="F59" s="3">
        <f>AVERAGE(G2:G54)</f>
        <v>9.8468702991522488</v>
      </c>
      <c r="H59" s="1"/>
      <c r="I59" s="1"/>
    </row>
    <row r="60" spans="1:14" x14ac:dyDescent="0.25">
      <c r="B60" s="2" t="s">
        <v>5</v>
      </c>
      <c r="C60" s="2">
        <f>MEDIAN(D2:D54)</f>
        <v>-1832.4329100000032</v>
      </c>
      <c r="E60" s="3" t="s">
        <v>14</v>
      </c>
      <c r="F60" s="3">
        <f>MEDIAN(G2:G54)</f>
        <v>6.5255877176470554</v>
      </c>
      <c r="G60" s="1" t="s">
        <v>25</v>
      </c>
      <c r="H60" s="7">
        <f>H57*C64/C65</f>
        <v>1.0155700802316194</v>
      </c>
      <c r="I60" s="1" t="s">
        <v>24</v>
      </c>
      <c r="J60" s="3">
        <f>J58/H58*100</f>
        <v>9.8577365284024534</v>
      </c>
    </row>
    <row r="61" spans="1:14" x14ac:dyDescent="0.25">
      <c r="B61" s="2" t="s">
        <v>6</v>
      </c>
      <c r="C61" s="3">
        <f>AVERAGE(E2:E54)</f>
        <v>0.84046815886522441</v>
      </c>
    </row>
    <row r="62" spans="1:14" x14ac:dyDescent="0.25">
      <c r="B62" s="2" t="s">
        <v>7</v>
      </c>
      <c r="C62" s="3">
        <f>MEDIAN(E2:E54)</f>
        <v>-1.5117288023598801</v>
      </c>
      <c r="E62" s="3" t="s">
        <v>28</v>
      </c>
      <c r="F62" s="5">
        <f>STDEV(E2:E54)</f>
        <v>13.429279684079503</v>
      </c>
      <c r="G62" s="1" t="s">
        <v>27</v>
      </c>
      <c r="H62" s="8">
        <f>STDEV(H2:H54)/AVERAGE(H2:H54)</f>
        <v>0.13317351584408454</v>
      </c>
    </row>
    <row r="64" spans="1:14" x14ac:dyDescent="0.25">
      <c r="B64" s="2" t="s">
        <v>26</v>
      </c>
      <c r="C64" s="2">
        <f>AVERAGE(B2:B54)</f>
        <v>143767.16981132075</v>
      </c>
      <c r="G64" t="s">
        <v>29</v>
      </c>
      <c r="H64" s="8">
        <f>H62*(1+1/(4*53))</f>
        <v>0.13380169280561324</v>
      </c>
    </row>
    <row r="65" spans="2:3" x14ac:dyDescent="0.25">
      <c r="B65" s="2" t="s">
        <v>2</v>
      </c>
      <c r="C65" s="2">
        <f>AVERAGE(C2:C54)</f>
        <v>142752.81432416983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IEVM.dat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D Ecker</cp:lastModifiedBy>
  <dcterms:created xsi:type="dcterms:W3CDTF">2019-02-19T01:43:01Z</dcterms:created>
  <dcterms:modified xsi:type="dcterms:W3CDTF">2019-08-08T14:40:07Z</dcterms:modified>
</cp:coreProperties>
</file>