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ker\Desktop\ecker\Isakson\AVM Paper\"/>
    </mc:Choice>
  </mc:AlternateContent>
  <bookViews>
    <workbookView xWindow="0" yWindow="0" windowWidth="2143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N62" i="1" l="1"/>
  <c r="V59" i="1" l="1"/>
  <c r="V57" i="1"/>
  <c r="T63" i="1" l="1"/>
  <c r="T6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2" i="1"/>
  <c r="Q64" i="1"/>
  <c r="Q65" i="1"/>
  <c r="Q62" i="1"/>
  <c r="Q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N65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20" i="1"/>
  <c r="N63" i="1"/>
  <c r="Q54" i="1"/>
  <c r="N60" i="1"/>
  <c r="N59" i="1"/>
  <c r="Q2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32" i="1"/>
  <c r="O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  <c r="N57" i="1"/>
  <c r="N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T57" i="1" l="1"/>
  <c r="K56" i="1"/>
  <c r="G56" i="1"/>
  <c r="H56" i="1"/>
  <c r="I56" i="1"/>
  <c r="F56" i="1"/>
  <c r="T56" i="1"/>
  <c r="V56" i="1"/>
  <c r="T59" i="1" l="1"/>
</calcChain>
</file>

<file path=xl/sharedStrings.xml><?xml version="1.0" encoding="utf-8"?>
<sst xmlns="http://schemas.openxmlformats.org/spreadsheetml/2006/main" count="46" uniqueCount="42">
  <si>
    <t>Number</t>
  </si>
  <si>
    <t>TimeYear</t>
  </si>
  <si>
    <t>Year</t>
  </si>
  <si>
    <t>Price</t>
  </si>
  <si>
    <t>N</t>
  </si>
  <si>
    <t>R-squared</t>
  </si>
  <si>
    <t>AdjR-Sq</t>
  </si>
  <si>
    <t>GenPress</t>
  </si>
  <si>
    <t>Lower</t>
  </si>
  <si>
    <t>Upper</t>
  </si>
  <si>
    <t>PctError</t>
  </si>
  <si>
    <t>SalesError</t>
  </si>
  <si>
    <t>CIWidth</t>
  </si>
  <si>
    <t>AbsSalesErr</t>
  </si>
  <si>
    <t>AbsPctError</t>
  </si>
  <si>
    <t>Ratio(IEVM/Price)</t>
  </si>
  <si>
    <t>SWpvalue</t>
  </si>
  <si>
    <t>Width/SP</t>
  </si>
  <si>
    <t>Ratio-Median</t>
  </si>
  <si>
    <t>Abs(R-M)</t>
  </si>
  <si>
    <t>Median Ratio</t>
  </si>
  <si>
    <t>SUM</t>
  </si>
  <si>
    <t>Mean</t>
  </si>
  <si>
    <t xml:space="preserve"> </t>
  </si>
  <si>
    <t>Mean Ratio</t>
  </si>
  <si>
    <t>PRD</t>
  </si>
  <si>
    <t>COD</t>
  </si>
  <si>
    <t>SalesID</t>
  </si>
  <si>
    <t>mean CI Width</t>
  </si>
  <si>
    <t>median CI Width</t>
  </si>
  <si>
    <t>mean sales error</t>
  </si>
  <si>
    <t xml:space="preserve">median sales error </t>
  </si>
  <si>
    <t xml:space="preserve">mean pct sales error </t>
  </si>
  <si>
    <t xml:space="preserve">median pct sales error </t>
  </si>
  <si>
    <t>FSD</t>
  </si>
  <si>
    <t>MAPE</t>
  </si>
  <si>
    <t xml:space="preserve">mean abs sales error </t>
  </si>
  <si>
    <t>median abs sale error</t>
  </si>
  <si>
    <t>mean abs pct sales error</t>
  </si>
  <si>
    <t>COV</t>
  </si>
  <si>
    <t>Unbiased COV</t>
  </si>
  <si>
    <t>Day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</si>
</sst>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workbookViewId="0">
      <pane ySplit="1" topLeftCell="A14" activePane="bottomLeft" state="frozen"/>
      <selection pane="bottomLeft" activeCell="K6" sqref="K6"/>
    </sheetView>
  </sheetViews>
  <sheetFormatPr defaultRowHeight="15" x14ac:dyDescent="0.25"/>
  <cols>
    <col min="1" max="1" width="8.140625" style="1" customWidth="1"/>
    <col min="2" max="2" width="9.140625" style="1"/>
    <col min="3" max="3" width="10.42578125" style="1" customWidth="1"/>
    <col min="4" max="4" width="10.42578125" style="3" customWidth="1"/>
    <col min="5" max="5" width="7.42578125" style="1" customWidth="1"/>
    <col min="6" max="6" width="9.140625" style="1"/>
    <col min="7" max="7" width="7.85546875" style="3" customWidth="1"/>
    <col min="8" max="8" width="10.85546875" style="4" customWidth="1"/>
    <col min="9" max="10" width="10.7109375" style="4" customWidth="1"/>
    <col min="11" max="13" width="10.5703125" style="3" bestFit="1" customWidth="1"/>
    <col min="14" max="14" width="9.140625" style="1"/>
    <col min="15" max="15" width="8.85546875" style="7"/>
    <col min="16" max="16" width="12.140625" customWidth="1"/>
    <col min="17" max="17" width="8.85546875" style="7"/>
    <col min="18" max="18" width="13.7109375" style="3" customWidth="1"/>
    <col min="19" max="19" width="14" style="7" customWidth="1"/>
    <col min="20" max="20" width="18.42578125" style="1" customWidth="1"/>
    <col min="21" max="21" width="12.28515625" customWidth="1"/>
    <col min="22" max="22" width="11.85546875" style="9" customWidth="1"/>
  </cols>
  <sheetData>
    <row r="1" spans="1:22" x14ac:dyDescent="0.25">
      <c r="A1" s="1" t="s">
        <v>0</v>
      </c>
      <c r="B1" s="1" t="s">
        <v>27</v>
      </c>
      <c r="C1" s="2" t="s">
        <v>1</v>
      </c>
      <c r="D1" s="3" t="s">
        <v>41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16</v>
      </c>
      <c r="K1" s="3" t="s">
        <v>7</v>
      </c>
      <c r="L1" s="3" t="s">
        <v>8</v>
      </c>
      <c r="M1" s="3" t="s">
        <v>9</v>
      </c>
      <c r="N1" s="1" t="s">
        <v>12</v>
      </c>
      <c r="O1" s="7" t="s">
        <v>17</v>
      </c>
      <c r="P1" s="1" t="s">
        <v>11</v>
      </c>
      <c r="Q1" s="7" t="s">
        <v>10</v>
      </c>
      <c r="R1" s="3" t="s">
        <v>13</v>
      </c>
      <c r="S1" s="7" t="s">
        <v>14</v>
      </c>
      <c r="T1" s="1" t="s">
        <v>15</v>
      </c>
      <c r="U1" t="s">
        <v>18</v>
      </c>
      <c r="V1" s="9" t="s">
        <v>19</v>
      </c>
    </row>
    <row r="2" spans="1:22" x14ac:dyDescent="0.25">
      <c r="A2" s="1">
        <v>1</v>
      </c>
      <c r="B2" s="1">
        <v>10037</v>
      </c>
      <c r="C2" s="2">
        <v>1.9260310959</v>
      </c>
      <c r="D2" s="3">
        <f>(C2-1)*365</f>
        <v>338.00135000350002</v>
      </c>
      <c r="E2" s="1">
        <v>2012</v>
      </c>
      <c r="F2" s="1">
        <v>127500</v>
      </c>
      <c r="G2" s="3">
        <v>56</v>
      </c>
      <c r="H2" s="6">
        <v>0.61550000000000005</v>
      </c>
      <c r="I2" s="6">
        <v>0.4713</v>
      </c>
      <c r="J2" s="4">
        <v>0.21679999999999999</v>
      </c>
      <c r="K2" s="3">
        <v>123548.98964</v>
      </c>
      <c r="L2" s="3">
        <v>101943.18126</v>
      </c>
      <c r="M2" s="3">
        <v>149733.92679</v>
      </c>
      <c r="N2" s="3">
        <f>M2-L2</f>
        <v>47790.74553</v>
      </c>
      <c r="O2" s="7">
        <f>N2/F2*100</f>
        <v>37.482937670588235</v>
      </c>
      <c r="P2" s="3">
        <f t="shared" ref="P2:P31" si="0">K2-F2</f>
        <v>-3951.0103600000002</v>
      </c>
      <c r="Q2" s="7">
        <f t="shared" ref="Q2:Q3" si="1">P2/F2*100</f>
        <v>-3.0988316549019608</v>
      </c>
      <c r="R2" s="3">
        <f t="shared" ref="R2:R19" si="2">ABS(P2)</f>
        <v>3951.0103600000002</v>
      </c>
      <c r="S2" s="7">
        <f>ABS(Q2)</f>
        <v>3.0988316549019608</v>
      </c>
      <c r="T2" s="9">
        <f>K2/F2</f>
        <v>0.96901168345098043</v>
      </c>
      <c r="U2" s="9">
        <f>T2-0.969</f>
        <v>1.1683450980459753E-5</v>
      </c>
      <c r="V2" s="9">
        <f>ABS(U2)</f>
        <v>1.1683450980459753E-5</v>
      </c>
    </row>
    <row r="3" spans="1:22" x14ac:dyDescent="0.25">
      <c r="A3" s="1">
        <v>2</v>
      </c>
      <c r="B3" s="1">
        <v>10101</v>
      </c>
      <c r="C3" s="2">
        <v>1.9178119177999999</v>
      </c>
      <c r="D3" s="3">
        <f t="shared" ref="D3:D54" si="3">(C3-1)*365</f>
        <v>335.00134999699998</v>
      </c>
      <c r="E3" s="1">
        <v>2012</v>
      </c>
      <c r="F3" s="1">
        <v>183350</v>
      </c>
      <c r="G3" s="3">
        <v>56</v>
      </c>
      <c r="H3" s="4">
        <v>0.6502</v>
      </c>
      <c r="I3" s="4">
        <v>0.51900000000000002</v>
      </c>
      <c r="J3" s="4">
        <v>0.1113</v>
      </c>
      <c r="K3" s="3">
        <v>230946.34685999999</v>
      </c>
      <c r="L3" s="3">
        <v>179079.51003</v>
      </c>
      <c r="M3" s="3">
        <v>297835.38676000002</v>
      </c>
      <c r="N3" s="3">
        <f t="shared" ref="N3:N54" si="4">M3-L3</f>
        <v>118755.87673000002</v>
      </c>
      <c r="O3" s="7">
        <f t="shared" ref="O3:O54" si="5">N3/F3*100</f>
        <v>64.770044575947651</v>
      </c>
      <c r="P3" s="3">
        <f t="shared" si="0"/>
        <v>47596.346859999991</v>
      </c>
      <c r="Q3" s="7">
        <f t="shared" si="1"/>
        <v>25.959283806926635</v>
      </c>
      <c r="R3" s="3">
        <f t="shared" si="2"/>
        <v>47596.346859999991</v>
      </c>
      <c r="S3" s="7">
        <f t="shared" ref="S3:S54" si="6">ABS(Q3)</f>
        <v>25.959283806926635</v>
      </c>
      <c r="T3" s="9">
        <f t="shared" ref="T3:T54" si="7">K3/F3</f>
        <v>1.2595928380692665</v>
      </c>
      <c r="U3" s="9">
        <f t="shared" ref="U3:U54" si="8">T3-0.969</f>
        <v>0.2905928380692665</v>
      </c>
      <c r="V3" s="9">
        <f t="shared" ref="V3:V54" si="9">ABS(U3)</f>
        <v>0.2905928380692665</v>
      </c>
    </row>
    <row r="4" spans="1:22" x14ac:dyDescent="0.25">
      <c r="A4" s="1">
        <v>3</v>
      </c>
      <c r="B4" s="1">
        <v>10256</v>
      </c>
      <c r="C4" s="2">
        <v>1.8986338356000001</v>
      </c>
      <c r="D4" s="3">
        <f t="shared" si="3"/>
        <v>328.00134999400001</v>
      </c>
      <c r="E4" s="1">
        <v>2012</v>
      </c>
      <c r="F4" s="1">
        <v>129950</v>
      </c>
      <c r="G4" s="3">
        <v>56</v>
      </c>
      <c r="H4" s="4">
        <v>0.65549999999999997</v>
      </c>
      <c r="I4" s="4">
        <v>0.52629999999999999</v>
      </c>
      <c r="J4" s="4">
        <v>0.1065</v>
      </c>
      <c r="K4" s="3">
        <v>119531.44755</v>
      </c>
      <c r="L4" s="3">
        <v>98305.966256</v>
      </c>
      <c r="M4" s="3">
        <v>145339.77436000001</v>
      </c>
      <c r="N4" s="3">
        <f t="shared" si="4"/>
        <v>47033.808104000011</v>
      </c>
      <c r="O4" s="7">
        <f t="shared" si="5"/>
        <v>36.193773069642177</v>
      </c>
      <c r="P4" s="3">
        <f t="shared" si="0"/>
        <v>-10418.552450000003</v>
      </c>
      <c r="Q4" s="7">
        <f>P4/F4*100</f>
        <v>-8.0173547133512901</v>
      </c>
      <c r="R4" s="3">
        <f t="shared" si="2"/>
        <v>10418.552450000003</v>
      </c>
      <c r="S4" s="7">
        <f t="shared" si="6"/>
        <v>8.0173547133512901</v>
      </c>
      <c r="T4" s="9">
        <f t="shared" si="7"/>
        <v>0.91982645286648712</v>
      </c>
      <c r="U4" s="9">
        <f t="shared" si="8"/>
        <v>-4.9173547133512852E-2</v>
      </c>
      <c r="V4" s="9">
        <f t="shared" si="9"/>
        <v>4.9173547133512852E-2</v>
      </c>
    </row>
    <row r="5" spans="1:22" x14ac:dyDescent="0.25">
      <c r="A5" s="1">
        <v>4</v>
      </c>
      <c r="B5" s="1">
        <v>10431</v>
      </c>
      <c r="C5" s="2">
        <v>1.8684968493</v>
      </c>
      <c r="D5" s="3">
        <f t="shared" si="3"/>
        <v>317.0013499945</v>
      </c>
      <c r="E5" s="1">
        <v>2012</v>
      </c>
      <c r="F5" s="1">
        <v>125000</v>
      </c>
      <c r="G5" s="3">
        <v>56</v>
      </c>
      <c r="H5" s="4">
        <v>0.6583</v>
      </c>
      <c r="I5" s="4">
        <v>0.53010000000000002</v>
      </c>
      <c r="J5" s="4">
        <v>0.1181</v>
      </c>
      <c r="K5" s="3">
        <v>115948.61331</v>
      </c>
      <c r="L5" s="3">
        <v>87237.077116</v>
      </c>
      <c r="M5" s="3">
        <v>154109.71312999999</v>
      </c>
      <c r="N5" s="3">
        <f t="shared" si="4"/>
        <v>66872.636013999989</v>
      </c>
      <c r="O5" s="7">
        <f t="shared" si="5"/>
        <v>53.498108811199998</v>
      </c>
      <c r="P5" s="3">
        <f t="shared" si="0"/>
        <v>-9051.3866899999994</v>
      </c>
      <c r="Q5" s="7">
        <f t="shared" ref="Q5:Q54" si="10">P5/F5*100</f>
        <v>-7.2411093519999996</v>
      </c>
      <c r="R5" s="3">
        <f t="shared" si="2"/>
        <v>9051.3866899999994</v>
      </c>
      <c r="S5" s="7">
        <f t="shared" si="6"/>
        <v>7.2411093519999996</v>
      </c>
      <c r="T5" s="9">
        <f t="shared" si="7"/>
        <v>0.92758890648000003</v>
      </c>
      <c r="U5" s="9">
        <f t="shared" si="8"/>
        <v>-4.1411093519999942E-2</v>
      </c>
      <c r="V5" s="9">
        <f t="shared" si="9"/>
        <v>4.1411093519999942E-2</v>
      </c>
    </row>
    <row r="6" spans="1:22" x14ac:dyDescent="0.25">
      <c r="A6" s="1">
        <v>5</v>
      </c>
      <c r="B6" s="1">
        <v>10601</v>
      </c>
      <c r="C6" s="2">
        <v>1.8274009589</v>
      </c>
      <c r="D6" s="3">
        <f t="shared" si="3"/>
        <v>302.00134999850002</v>
      </c>
      <c r="E6" s="1">
        <v>2012</v>
      </c>
      <c r="F6" s="1">
        <v>124000</v>
      </c>
      <c r="G6" s="3">
        <v>56</v>
      </c>
      <c r="H6" s="4">
        <v>0.6784</v>
      </c>
      <c r="I6" s="4">
        <v>0.55789999999999995</v>
      </c>
      <c r="J6" s="4">
        <v>0.112</v>
      </c>
      <c r="K6" s="3">
        <v>127031.83145</v>
      </c>
      <c r="L6" s="3">
        <v>104341.09110000001</v>
      </c>
      <c r="M6" s="3">
        <v>154657.05822000001</v>
      </c>
      <c r="N6" s="3">
        <f t="shared" si="4"/>
        <v>50315.967120000001</v>
      </c>
      <c r="O6" s="7">
        <f t="shared" si="5"/>
        <v>40.577392838709677</v>
      </c>
      <c r="P6" s="3">
        <f t="shared" si="0"/>
        <v>3031.8314499999979</v>
      </c>
      <c r="Q6" s="7">
        <f t="shared" si="10"/>
        <v>2.4450253629032241</v>
      </c>
      <c r="R6" s="3">
        <f t="shared" si="2"/>
        <v>3031.8314499999979</v>
      </c>
      <c r="S6" s="7">
        <f t="shared" si="6"/>
        <v>2.4450253629032241</v>
      </c>
      <c r="T6" s="9">
        <f t="shared" si="7"/>
        <v>1.0244502536290323</v>
      </c>
      <c r="U6" s="9">
        <f t="shared" si="8"/>
        <v>5.5450253629032331E-2</v>
      </c>
      <c r="V6" s="9">
        <f t="shared" si="9"/>
        <v>5.5450253629032331E-2</v>
      </c>
    </row>
    <row r="7" spans="1:22" x14ac:dyDescent="0.25">
      <c r="A7" s="1">
        <v>6</v>
      </c>
      <c r="B7" s="1">
        <v>10667</v>
      </c>
      <c r="C7" s="2">
        <v>1.8164420548</v>
      </c>
      <c r="D7" s="3">
        <f t="shared" si="3"/>
        <v>298.00135000199998</v>
      </c>
      <c r="E7" s="1">
        <v>2012</v>
      </c>
      <c r="F7" s="1">
        <v>105000</v>
      </c>
      <c r="G7" s="3">
        <v>55</v>
      </c>
      <c r="H7" s="4">
        <v>0.6704</v>
      </c>
      <c r="I7" s="4">
        <v>0.54359999999999997</v>
      </c>
      <c r="J7" s="4">
        <v>0.12590000000000001</v>
      </c>
      <c r="K7" s="3">
        <v>109506.78732</v>
      </c>
      <c r="L7" s="3">
        <v>79872.836188999994</v>
      </c>
      <c r="M7" s="3">
        <v>150135.35315000001</v>
      </c>
      <c r="N7" s="3">
        <f t="shared" si="4"/>
        <v>70262.516961000016</v>
      </c>
      <c r="O7" s="7">
        <f t="shared" si="5"/>
        <v>66.91668282000002</v>
      </c>
      <c r="P7" s="3">
        <f t="shared" si="0"/>
        <v>4506.7873200000031</v>
      </c>
      <c r="Q7" s="7">
        <f t="shared" si="10"/>
        <v>4.2921784000000036</v>
      </c>
      <c r="R7" s="3">
        <f t="shared" si="2"/>
        <v>4506.7873200000031</v>
      </c>
      <c r="S7" s="7">
        <f t="shared" si="6"/>
        <v>4.2921784000000036</v>
      </c>
      <c r="T7" s="9">
        <f t="shared" si="7"/>
        <v>1.042921784</v>
      </c>
      <c r="U7" s="9">
        <f t="shared" si="8"/>
        <v>7.3921784000000046E-2</v>
      </c>
      <c r="V7" s="9">
        <f t="shared" si="9"/>
        <v>7.3921784000000046E-2</v>
      </c>
    </row>
    <row r="8" spans="1:22" x14ac:dyDescent="0.25">
      <c r="A8" s="1">
        <v>7</v>
      </c>
      <c r="B8" s="1">
        <v>10723</v>
      </c>
      <c r="C8" s="2">
        <v>1.8082228766999999</v>
      </c>
      <c r="D8" s="3">
        <f t="shared" si="3"/>
        <v>295.00134999549999</v>
      </c>
      <c r="E8" s="1">
        <v>2012</v>
      </c>
      <c r="F8" s="1">
        <v>188500</v>
      </c>
      <c r="G8" s="3">
        <v>55</v>
      </c>
      <c r="H8" s="4">
        <v>0.6623</v>
      </c>
      <c r="I8" s="4">
        <v>0.53239999999999998</v>
      </c>
      <c r="J8" s="4">
        <v>0.24399999999999999</v>
      </c>
      <c r="K8" s="3">
        <v>162680.40750999999</v>
      </c>
      <c r="L8" s="3">
        <v>120489.22731</v>
      </c>
      <c r="M8" s="3">
        <v>219645.48680000001</v>
      </c>
      <c r="N8" s="3">
        <f t="shared" si="4"/>
        <v>99156.259490000011</v>
      </c>
      <c r="O8" s="7">
        <f t="shared" si="5"/>
        <v>52.602790180371365</v>
      </c>
      <c r="P8" s="3">
        <f t="shared" si="0"/>
        <v>-25819.59249000001</v>
      </c>
      <c r="Q8" s="7">
        <f t="shared" si="10"/>
        <v>-13.697396546419101</v>
      </c>
      <c r="R8" s="3">
        <f t="shared" si="2"/>
        <v>25819.59249000001</v>
      </c>
      <c r="S8" s="7">
        <f t="shared" si="6"/>
        <v>13.697396546419101</v>
      </c>
      <c r="T8" s="9">
        <f t="shared" si="7"/>
        <v>0.86302603453580895</v>
      </c>
      <c r="U8" s="9">
        <f t="shared" si="8"/>
        <v>-0.10597396546419102</v>
      </c>
      <c r="V8" s="9">
        <f t="shared" si="9"/>
        <v>0.10597396546419102</v>
      </c>
    </row>
    <row r="9" spans="1:22" x14ac:dyDescent="0.25">
      <c r="A9" s="1">
        <v>8</v>
      </c>
      <c r="B9" s="1">
        <v>10815</v>
      </c>
      <c r="C9" s="2">
        <v>1.7917845205</v>
      </c>
      <c r="D9" s="3">
        <f t="shared" si="3"/>
        <v>289.00134998250002</v>
      </c>
      <c r="E9" s="1">
        <v>2012</v>
      </c>
      <c r="F9" s="1">
        <v>223900</v>
      </c>
      <c r="G9" s="3">
        <v>54</v>
      </c>
      <c r="H9" s="4">
        <v>0.64319999999999999</v>
      </c>
      <c r="I9" s="4">
        <v>0.50239999999999996</v>
      </c>
      <c r="J9" s="4">
        <v>0.25659999999999999</v>
      </c>
      <c r="K9" s="3">
        <v>219932.15768999999</v>
      </c>
      <c r="L9" s="3">
        <v>154789.67937999999</v>
      </c>
      <c r="M9" s="3">
        <v>312489.52889000002</v>
      </c>
      <c r="N9" s="3">
        <f t="shared" si="4"/>
        <v>157699.84951000003</v>
      </c>
      <c r="O9" s="7">
        <f t="shared" si="5"/>
        <v>70.433161907101393</v>
      </c>
      <c r="P9" s="3">
        <f t="shared" si="0"/>
        <v>-3967.8423100000073</v>
      </c>
      <c r="Q9" s="7">
        <f t="shared" si="10"/>
        <v>-1.7721493121929464</v>
      </c>
      <c r="R9" s="3">
        <f t="shared" si="2"/>
        <v>3967.8423100000073</v>
      </c>
      <c r="S9" s="7">
        <f t="shared" si="6"/>
        <v>1.7721493121929464</v>
      </c>
      <c r="T9" s="9">
        <f t="shared" si="7"/>
        <v>0.9822785068780705</v>
      </c>
      <c r="U9" s="9">
        <f t="shared" si="8"/>
        <v>1.3278506878070528E-2</v>
      </c>
      <c r="V9" s="9">
        <f t="shared" si="9"/>
        <v>1.3278506878070528E-2</v>
      </c>
    </row>
    <row r="10" spans="1:22" x14ac:dyDescent="0.25">
      <c r="A10" s="1">
        <v>9</v>
      </c>
      <c r="B10" s="1">
        <v>10872</v>
      </c>
      <c r="C10" s="2">
        <v>1.7753461643999999</v>
      </c>
      <c r="D10" s="3">
        <f t="shared" si="3"/>
        <v>283.001350006</v>
      </c>
      <c r="E10" s="1">
        <v>2012</v>
      </c>
      <c r="F10" s="1">
        <v>137000</v>
      </c>
      <c r="G10" s="3">
        <v>56</v>
      </c>
      <c r="H10" s="4">
        <v>0.64180000000000004</v>
      </c>
      <c r="I10" s="4">
        <v>0.50739999999999996</v>
      </c>
      <c r="J10" s="4">
        <v>0.3957</v>
      </c>
      <c r="K10" s="3">
        <v>144634.36668000001</v>
      </c>
      <c r="L10" s="3">
        <v>121421.50277000001</v>
      </c>
      <c r="M10" s="3">
        <v>172284.97051000001</v>
      </c>
      <c r="N10" s="3">
        <f t="shared" si="4"/>
        <v>50863.467740000007</v>
      </c>
      <c r="O10" s="7">
        <f t="shared" si="5"/>
        <v>37.126618788321174</v>
      </c>
      <c r="P10" s="3">
        <f t="shared" si="0"/>
        <v>7634.3666800000065</v>
      </c>
      <c r="Q10" s="7">
        <f t="shared" si="10"/>
        <v>5.5725304233576693</v>
      </c>
      <c r="R10" s="3">
        <f t="shared" si="2"/>
        <v>7634.3666800000065</v>
      </c>
      <c r="S10" s="7">
        <f t="shared" si="6"/>
        <v>5.5725304233576693</v>
      </c>
      <c r="T10" s="9">
        <f t="shared" si="7"/>
        <v>1.0557253042335768</v>
      </c>
      <c r="U10" s="9">
        <f t="shared" si="8"/>
        <v>8.6725304233576828E-2</v>
      </c>
      <c r="V10" s="9">
        <f t="shared" si="9"/>
        <v>8.6725304233576828E-2</v>
      </c>
    </row>
    <row r="11" spans="1:22" x14ac:dyDescent="0.25">
      <c r="A11" s="1">
        <v>10</v>
      </c>
      <c r="B11" s="1">
        <v>10969</v>
      </c>
      <c r="C11" s="2">
        <v>1.7671269863000001</v>
      </c>
      <c r="D11" s="3">
        <f t="shared" si="3"/>
        <v>280.00134999950001</v>
      </c>
      <c r="E11" s="1">
        <v>2012</v>
      </c>
      <c r="F11" s="1">
        <v>169500</v>
      </c>
      <c r="G11" s="3">
        <v>57</v>
      </c>
      <c r="H11" s="4">
        <v>0.63800000000000001</v>
      </c>
      <c r="I11" s="4">
        <v>0.50549999999999995</v>
      </c>
      <c r="J11" s="4">
        <v>0.36449999999999999</v>
      </c>
      <c r="K11" s="3">
        <v>164254.57543</v>
      </c>
      <c r="L11" s="3">
        <v>138483.14605000001</v>
      </c>
      <c r="M11" s="3">
        <v>194822.01493</v>
      </c>
      <c r="N11" s="3">
        <f t="shared" si="4"/>
        <v>56338.868879999995</v>
      </c>
      <c r="O11" s="7">
        <f t="shared" si="5"/>
        <v>33.238270725663718</v>
      </c>
      <c r="P11" s="3">
        <f t="shared" si="0"/>
        <v>-5245.4245700000029</v>
      </c>
      <c r="Q11" s="7">
        <f t="shared" si="10"/>
        <v>-3.0946457640118012</v>
      </c>
      <c r="R11" s="3">
        <f t="shared" si="2"/>
        <v>5245.4245700000029</v>
      </c>
      <c r="S11" s="7">
        <f t="shared" si="6"/>
        <v>3.0946457640118012</v>
      </c>
      <c r="T11" s="9">
        <f t="shared" si="7"/>
        <v>0.96905354235988195</v>
      </c>
      <c r="U11" s="9">
        <f t="shared" si="8"/>
        <v>5.3542359881975088E-5</v>
      </c>
      <c r="V11" s="9">
        <f t="shared" si="9"/>
        <v>5.3542359881975088E-5</v>
      </c>
    </row>
    <row r="12" spans="1:22" x14ac:dyDescent="0.25">
      <c r="A12" s="1">
        <v>11</v>
      </c>
      <c r="B12" s="1">
        <v>10994</v>
      </c>
      <c r="C12" s="2">
        <v>1.7561680821999999</v>
      </c>
      <c r="D12" s="3">
        <f t="shared" si="3"/>
        <v>276.00135000299997</v>
      </c>
      <c r="E12" s="1">
        <v>2012</v>
      </c>
      <c r="F12" s="1">
        <v>129500</v>
      </c>
      <c r="G12" s="3">
        <v>56</v>
      </c>
      <c r="H12" s="4">
        <v>0.64980000000000004</v>
      </c>
      <c r="I12" s="4">
        <v>0.51849999999999996</v>
      </c>
      <c r="J12" s="4">
        <v>0.4113</v>
      </c>
      <c r="K12" s="3">
        <v>97940.963698000007</v>
      </c>
      <c r="L12" s="3">
        <v>73788.221279999998</v>
      </c>
      <c r="M12" s="3">
        <v>129999.50675</v>
      </c>
      <c r="N12" s="3">
        <f t="shared" si="4"/>
        <v>56211.285470000003</v>
      </c>
      <c r="O12" s="7">
        <f t="shared" si="5"/>
        <v>43.40639804633205</v>
      </c>
      <c r="P12" s="3">
        <f t="shared" si="0"/>
        <v>-31559.036301999993</v>
      </c>
      <c r="Q12" s="7">
        <f t="shared" si="10"/>
        <v>-24.369912202316595</v>
      </c>
      <c r="R12" s="3">
        <f t="shared" si="2"/>
        <v>31559.036301999993</v>
      </c>
      <c r="S12" s="7">
        <f t="shared" si="6"/>
        <v>24.369912202316595</v>
      </c>
      <c r="T12" s="9">
        <f t="shared" si="7"/>
        <v>0.75630087797683399</v>
      </c>
      <c r="U12" s="9">
        <f t="shared" si="8"/>
        <v>-0.21269912202316599</v>
      </c>
      <c r="V12" s="9">
        <f t="shared" si="9"/>
        <v>0.21269912202316599</v>
      </c>
    </row>
    <row r="13" spans="1:22" x14ac:dyDescent="0.25">
      <c r="A13" s="1">
        <v>12</v>
      </c>
      <c r="B13" s="1">
        <v>11024</v>
      </c>
      <c r="C13" s="2">
        <v>1.7534283561999999</v>
      </c>
      <c r="D13" s="3">
        <f t="shared" si="3"/>
        <v>275.00135001299998</v>
      </c>
      <c r="E13" s="1">
        <v>2012</v>
      </c>
      <c r="F13" s="1">
        <v>116000</v>
      </c>
      <c r="G13" s="3">
        <v>54</v>
      </c>
      <c r="H13" s="4">
        <v>0.63800000000000001</v>
      </c>
      <c r="I13" s="4">
        <v>0.49509999999999998</v>
      </c>
      <c r="J13" s="4">
        <v>0.50570000000000004</v>
      </c>
      <c r="K13" s="3">
        <v>129811.58679</v>
      </c>
      <c r="L13" s="3">
        <v>104331.62565</v>
      </c>
      <c r="M13" s="3">
        <v>161514.28640000001</v>
      </c>
      <c r="N13" s="3">
        <f t="shared" si="4"/>
        <v>57182.66075000001</v>
      </c>
      <c r="O13" s="7">
        <f t="shared" si="5"/>
        <v>49.295397198275872</v>
      </c>
      <c r="P13" s="3">
        <f t="shared" si="0"/>
        <v>13811.586790000001</v>
      </c>
      <c r="Q13" s="7">
        <f t="shared" si="10"/>
        <v>11.906540336206897</v>
      </c>
      <c r="R13" s="3">
        <f t="shared" si="2"/>
        <v>13811.586790000001</v>
      </c>
      <c r="S13" s="7">
        <f t="shared" si="6"/>
        <v>11.906540336206897</v>
      </c>
      <c r="T13" s="9">
        <f t="shared" si="7"/>
        <v>1.1190654033620691</v>
      </c>
      <c r="U13" s="9">
        <f t="shared" si="8"/>
        <v>0.15006540336206908</v>
      </c>
      <c r="V13" s="9">
        <f t="shared" si="9"/>
        <v>0.15006540336206908</v>
      </c>
    </row>
    <row r="14" spans="1:22" x14ac:dyDescent="0.25">
      <c r="A14" s="1">
        <v>13</v>
      </c>
      <c r="B14" s="1">
        <v>11036</v>
      </c>
      <c r="C14" s="2">
        <v>1.7534283561999999</v>
      </c>
      <c r="D14" s="3">
        <f t="shared" si="3"/>
        <v>275.00135001299998</v>
      </c>
      <c r="E14" s="1">
        <v>2012</v>
      </c>
      <c r="F14" s="1">
        <v>200000</v>
      </c>
      <c r="G14" s="3">
        <v>54</v>
      </c>
      <c r="H14" s="4">
        <v>0.63800000000000001</v>
      </c>
      <c r="I14" s="4">
        <v>0.49509999999999998</v>
      </c>
      <c r="J14" s="4">
        <v>0.50570000000000004</v>
      </c>
      <c r="K14" s="3">
        <v>192266.25567000001</v>
      </c>
      <c r="L14" s="3">
        <v>142786.17744999999</v>
      </c>
      <c r="M14" s="3">
        <v>258892.7985</v>
      </c>
      <c r="N14" s="3">
        <f t="shared" si="4"/>
        <v>116106.62105000002</v>
      </c>
      <c r="O14" s="7">
        <f t="shared" si="5"/>
        <v>58.053310525000015</v>
      </c>
      <c r="P14" s="3">
        <f t="shared" si="0"/>
        <v>-7733.7443299999868</v>
      </c>
      <c r="Q14" s="7">
        <f t="shared" si="10"/>
        <v>-3.8668721649999931</v>
      </c>
      <c r="R14" s="3">
        <f t="shared" si="2"/>
        <v>7733.7443299999868</v>
      </c>
      <c r="S14" s="7">
        <f t="shared" si="6"/>
        <v>3.8668721649999931</v>
      </c>
      <c r="T14" s="9">
        <f t="shared" si="7"/>
        <v>0.9613312783500001</v>
      </c>
      <c r="U14" s="9">
        <f t="shared" si="8"/>
        <v>-7.6687216499998767E-3</v>
      </c>
      <c r="V14" s="9">
        <f t="shared" si="9"/>
        <v>7.6687216499998767E-3</v>
      </c>
    </row>
    <row r="15" spans="1:22" x14ac:dyDescent="0.25">
      <c r="A15" s="1">
        <v>14</v>
      </c>
      <c r="B15" s="1">
        <v>11155</v>
      </c>
      <c r="C15" s="2">
        <v>1.73699</v>
      </c>
      <c r="D15" s="3">
        <f t="shared" si="3"/>
        <v>269.00135</v>
      </c>
      <c r="E15" s="1">
        <v>2012</v>
      </c>
      <c r="F15" s="1">
        <v>189000</v>
      </c>
      <c r="G15" s="3">
        <v>54</v>
      </c>
      <c r="H15" s="4">
        <v>0.67349999999999999</v>
      </c>
      <c r="I15" s="4">
        <v>0.54459999999999997</v>
      </c>
      <c r="J15" s="4">
        <v>5.96E-2</v>
      </c>
      <c r="K15" s="3">
        <v>117007.6357</v>
      </c>
      <c r="L15" s="3">
        <v>93537.415894000005</v>
      </c>
      <c r="M15" s="3">
        <v>146366.95574999999</v>
      </c>
      <c r="N15" s="3">
        <f t="shared" si="4"/>
        <v>52829.539855999989</v>
      </c>
      <c r="O15" s="7">
        <f t="shared" si="5"/>
        <v>27.952137489947081</v>
      </c>
      <c r="P15" s="3">
        <f t="shared" si="0"/>
        <v>-71992.364300000001</v>
      </c>
      <c r="Q15" s="7">
        <f t="shared" si="10"/>
        <v>-38.091198042328045</v>
      </c>
      <c r="R15" s="3">
        <f t="shared" si="2"/>
        <v>71992.364300000001</v>
      </c>
      <c r="S15" s="7">
        <f t="shared" si="6"/>
        <v>38.091198042328045</v>
      </c>
      <c r="T15" s="9">
        <f t="shared" si="7"/>
        <v>0.61908801957671955</v>
      </c>
      <c r="U15" s="9">
        <f t="shared" si="8"/>
        <v>-0.34991198042328042</v>
      </c>
      <c r="V15" s="9">
        <f t="shared" si="9"/>
        <v>0.34991198042328042</v>
      </c>
    </row>
    <row r="16" spans="1:22" x14ac:dyDescent="0.25">
      <c r="A16" s="1">
        <v>15</v>
      </c>
      <c r="B16" s="1">
        <v>11378</v>
      </c>
      <c r="C16" s="2">
        <v>1.6986338355999999</v>
      </c>
      <c r="D16" s="3">
        <f t="shared" si="3"/>
        <v>255.00134999399998</v>
      </c>
      <c r="E16" s="1">
        <v>2012</v>
      </c>
      <c r="F16" s="1">
        <v>130000</v>
      </c>
      <c r="G16" s="3">
        <v>53</v>
      </c>
      <c r="H16" s="4">
        <v>0.68340000000000001</v>
      </c>
      <c r="I16" s="4">
        <v>0.55500000000000005</v>
      </c>
      <c r="J16" s="4">
        <v>4.2200000000000001E-2</v>
      </c>
      <c r="K16" s="3">
        <v>170440.87275000001</v>
      </c>
      <c r="L16" s="3">
        <v>121040.24159000001</v>
      </c>
      <c r="M16" s="3">
        <v>240003.57832999999</v>
      </c>
      <c r="N16" s="3">
        <f t="shared" si="4"/>
        <v>118963.33673999998</v>
      </c>
      <c r="O16" s="7">
        <f t="shared" si="5"/>
        <v>91.51025903076922</v>
      </c>
      <c r="P16" s="3">
        <f t="shared" si="0"/>
        <v>40440.87275000001</v>
      </c>
      <c r="Q16" s="7">
        <f t="shared" si="10"/>
        <v>31.108363653846162</v>
      </c>
      <c r="R16" s="3">
        <f t="shared" si="2"/>
        <v>40440.87275000001</v>
      </c>
      <c r="S16" s="7">
        <f t="shared" si="6"/>
        <v>31.108363653846162</v>
      </c>
      <c r="T16" s="9">
        <f t="shared" si="7"/>
        <v>1.3110836365384617</v>
      </c>
      <c r="U16" s="9">
        <f t="shared" si="8"/>
        <v>0.34208363653846174</v>
      </c>
      <c r="V16" s="9">
        <f t="shared" si="9"/>
        <v>0.34208363653846174</v>
      </c>
    </row>
    <row r="17" spans="1:22" x14ac:dyDescent="0.25">
      <c r="A17" s="1">
        <v>16</v>
      </c>
      <c r="B17" s="1">
        <v>11382</v>
      </c>
      <c r="C17" s="2">
        <v>1.6986338355999999</v>
      </c>
      <c r="D17" s="3">
        <f t="shared" si="3"/>
        <v>255.00134999399998</v>
      </c>
      <c r="E17" s="1">
        <v>2012</v>
      </c>
      <c r="F17" s="1">
        <v>156000</v>
      </c>
      <c r="G17" s="3">
        <v>52</v>
      </c>
      <c r="H17" s="4">
        <v>0.70230000000000004</v>
      </c>
      <c r="I17" s="4">
        <v>0.57830000000000004</v>
      </c>
      <c r="J17" s="4">
        <v>6.3700000000000007E-2</v>
      </c>
      <c r="K17" s="3">
        <v>111160.86960999999</v>
      </c>
      <c r="L17" s="3">
        <v>85075.902654999998</v>
      </c>
      <c r="M17" s="3">
        <v>145243.70058</v>
      </c>
      <c r="N17" s="3">
        <f t="shared" si="4"/>
        <v>60167.797925000006</v>
      </c>
      <c r="O17" s="7">
        <f t="shared" si="5"/>
        <v>38.569101233974365</v>
      </c>
      <c r="P17" s="3">
        <f t="shared" si="0"/>
        <v>-44839.130390000006</v>
      </c>
      <c r="Q17" s="7">
        <f t="shared" si="10"/>
        <v>-28.743032301282057</v>
      </c>
      <c r="R17" s="3">
        <f t="shared" si="2"/>
        <v>44839.130390000006</v>
      </c>
      <c r="S17" s="7">
        <f t="shared" si="6"/>
        <v>28.743032301282057</v>
      </c>
      <c r="T17" s="9">
        <f t="shared" si="7"/>
        <v>0.71256967698717943</v>
      </c>
      <c r="U17" s="9">
        <f t="shared" si="8"/>
        <v>-0.25643032301282054</v>
      </c>
      <c r="V17" s="9">
        <f t="shared" si="9"/>
        <v>0.25643032301282054</v>
      </c>
    </row>
    <row r="18" spans="1:22" x14ac:dyDescent="0.25">
      <c r="A18" s="1">
        <v>17</v>
      </c>
      <c r="B18" s="1">
        <v>11417</v>
      </c>
      <c r="C18" s="2">
        <v>1.6958941096</v>
      </c>
      <c r="D18" s="3">
        <f t="shared" si="3"/>
        <v>254.00135000399999</v>
      </c>
      <c r="E18" s="1">
        <v>2012</v>
      </c>
      <c r="F18" s="1">
        <v>156740</v>
      </c>
      <c r="G18" s="3">
        <v>51</v>
      </c>
      <c r="H18" s="4">
        <v>0.7036</v>
      </c>
      <c r="I18" s="4">
        <v>0.57650000000000001</v>
      </c>
      <c r="J18" s="4">
        <v>8.1000000000000003E-2</v>
      </c>
      <c r="K18" s="3">
        <v>139216.35352</v>
      </c>
      <c r="L18" s="3">
        <v>102715.24619000001</v>
      </c>
      <c r="M18" s="3">
        <v>188688.57164000001</v>
      </c>
      <c r="N18" s="3">
        <f t="shared" si="4"/>
        <v>85973.325450000004</v>
      </c>
      <c r="O18" s="7">
        <f t="shared" si="5"/>
        <v>54.85091581600102</v>
      </c>
      <c r="P18" s="3">
        <f t="shared" si="0"/>
        <v>-17523.646479999996</v>
      </c>
      <c r="Q18" s="7">
        <f t="shared" si="10"/>
        <v>-11.180073038152353</v>
      </c>
      <c r="R18" s="3">
        <f t="shared" si="2"/>
        <v>17523.646479999996</v>
      </c>
      <c r="S18" s="7">
        <f t="shared" si="6"/>
        <v>11.180073038152353</v>
      </c>
      <c r="T18" s="9">
        <f t="shared" si="7"/>
        <v>0.88819926961847651</v>
      </c>
      <c r="U18" s="9">
        <f t="shared" si="8"/>
        <v>-8.0800730381523467E-2</v>
      </c>
      <c r="V18" s="9">
        <f t="shared" si="9"/>
        <v>8.0800730381523467E-2</v>
      </c>
    </row>
    <row r="19" spans="1:22" x14ac:dyDescent="0.25">
      <c r="A19" s="1">
        <v>18</v>
      </c>
      <c r="B19" s="1">
        <v>11462</v>
      </c>
      <c r="C19" s="2">
        <v>1.6876749314999999</v>
      </c>
      <c r="D19" s="3">
        <f t="shared" si="3"/>
        <v>251.00134999749997</v>
      </c>
      <c r="E19" s="1">
        <v>2012</v>
      </c>
      <c r="F19" s="1">
        <v>117500</v>
      </c>
      <c r="G19" s="3">
        <v>50</v>
      </c>
      <c r="H19" s="4">
        <v>0.70189999999999997</v>
      </c>
      <c r="I19" s="4">
        <v>0.57040000000000002</v>
      </c>
      <c r="J19" s="4">
        <v>0.13070000000000001</v>
      </c>
      <c r="K19" s="3">
        <v>109463.63974</v>
      </c>
      <c r="L19" s="3">
        <v>86978.916186000002</v>
      </c>
      <c r="M19" s="3">
        <v>137760.83848000001</v>
      </c>
      <c r="N19" s="3">
        <f t="shared" si="4"/>
        <v>50781.922294000004</v>
      </c>
      <c r="O19" s="7">
        <f t="shared" si="5"/>
        <v>43.218657271489363</v>
      </c>
      <c r="P19" s="3">
        <f t="shared" si="0"/>
        <v>-8036.3602600000013</v>
      </c>
      <c r="Q19" s="7">
        <f t="shared" si="10"/>
        <v>-6.8394555404255337</v>
      </c>
      <c r="R19" s="3">
        <f t="shared" si="2"/>
        <v>8036.3602600000013</v>
      </c>
      <c r="S19" s="7">
        <f t="shared" si="6"/>
        <v>6.8394555404255337</v>
      </c>
      <c r="T19" s="9">
        <f t="shared" si="7"/>
        <v>0.93160544459574468</v>
      </c>
      <c r="U19" s="9">
        <f t="shared" si="8"/>
        <v>-3.7394555404255292E-2</v>
      </c>
      <c r="V19" s="9">
        <f t="shared" si="9"/>
        <v>3.7394555404255292E-2</v>
      </c>
    </row>
    <row r="20" spans="1:22" x14ac:dyDescent="0.25">
      <c r="A20" s="1">
        <v>19</v>
      </c>
      <c r="B20" s="1">
        <v>11657</v>
      </c>
      <c r="C20" s="2">
        <v>1.641099589</v>
      </c>
      <c r="D20" s="3">
        <f t="shared" si="3"/>
        <v>234.00134998499999</v>
      </c>
      <c r="E20" s="1">
        <v>2012</v>
      </c>
      <c r="F20" s="1">
        <v>122000</v>
      </c>
      <c r="G20" s="3">
        <v>50</v>
      </c>
      <c r="H20" s="4">
        <v>0.70709999999999995</v>
      </c>
      <c r="I20" s="4">
        <v>0.57789999999999997</v>
      </c>
      <c r="J20" s="4">
        <v>0.1331</v>
      </c>
      <c r="K20" s="3">
        <v>136299.84821</v>
      </c>
      <c r="L20" s="3">
        <v>103724.54849</v>
      </c>
      <c r="M20" s="3">
        <v>179105.61089000001</v>
      </c>
      <c r="N20" s="3">
        <f t="shared" si="4"/>
        <v>75381.06240000001</v>
      </c>
      <c r="O20" s="7">
        <f t="shared" si="5"/>
        <v>61.787756065573774</v>
      </c>
      <c r="P20" s="3">
        <f t="shared" si="0"/>
        <v>14299.848209999996</v>
      </c>
      <c r="Q20" s="7">
        <f t="shared" si="10"/>
        <v>11.721187057377046</v>
      </c>
      <c r="R20" s="3">
        <f>ABS(P20)</f>
        <v>14299.848209999996</v>
      </c>
      <c r="S20" s="7">
        <f t="shared" si="6"/>
        <v>11.721187057377046</v>
      </c>
      <c r="T20" s="9">
        <f t="shared" si="7"/>
        <v>1.1172118705737704</v>
      </c>
      <c r="U20" s="9">
        <f t="shared" si="8"/>
        <v>0.14821187057377039</v>
      </c>
      <c r="V20" s="9">
        <f t="shared" si="9"/>
        <v>0.14821187057377039</v>
      </c>
    </row>
    <row r="21" spans="1:22" x14ac:dyDescent="0.25">
      <c r="A21" s="1">
        <v>20</v>
      </c>
      <c r="B21" s="1">
        <v>11740</v>
      </c>
      <c r="C21" s="2">
        <v>1.6219215067999999</v>
      </c>
      <c r="D21" s="3">
        <f t="shared" si="3"/>
        <v>227.00134998199997</v>
      </c>
      <c r="E21" s="1">
        <v>2012</v>
      </c>
      <c r="F21" s="1">
        <v>87000</v>
      </c>
      <c r="G21" s="3">
        <v>50</v>
      </c>
      <c r="H21" s="4">
        <v>0.74099999999999999</v>
      </c>
      <c r="I21" s="4">
        <v>0.62670000000000003</v>
      </c>
      <c r="J21" s="4">
        <v>0.1087</v>
      </c>
      <c r="K21" s="3">
        <v>153234.79534000001</v>
      </c>
      <c r="L21" s="3">
        <v>120180.30752</v>
      </c>
      <c r="M21" s="3">
        <v>195380.61592000001</v>
      </c>
      <c r="N21" s="3">
        <f t="shared" si="4"/>
        <v>75200.308400000009</v>
      </c>
      <c r="O21" s="7">
        <f t="shared" si="5"/>
        <v>86.437136091954031</v>
      </c>
      <c r="P21" s="3">
        <f t="shared" si="0"/>
        <v>66234.795340000011</v>
      </c>
      <c r="Q21" s="7">
        <f t="shared" si="10"/>
        <v>76.131948666666688</v>
      </c>
      <c r="R21" s="3">
        <f t="shared" ref="R21:R54" si="11">ABS(P21)</f>
        <v>66234.795340000011</v>
      </c>
      <c r="S21" s="7">
        <f t="shared" si="6"/>
        <v>76.131948666666688</v>
      </c>
      <c r="T21" s="9">
        <f t="shared" si="7"/>
        <v>1.7613194866666668</v>
      </c>
      <c r="U21" s="9">
        <f t="shared" si="8"/>
        <v>0.79231948666666685</v>
      </c>
      <c r="V21" s="9">
        <f t="shared" si="9"/>
        <v>0.79231948666666685</v>
      </c>
    </row>
    <row r="22" spans="1:22" x14ac:dyDescent="0.25">
      <c r="A22" s="1">
        <v>21</v>
      </c>
      <c r="B22" s="1">
        <v>11832</v>
      </c>
      <c r="C22" s="2">
        <v>1.6000036985999999</v>
      </c>
      <c r="D22" s="3">
        <f t="shared" si="3"/>
        <v>219.00134998899998</v>
      </c>
      <c r="E22" s="1">
        <v>2012</v>
      </c>
      <c r="F22" s="1">
        <v>175000</v>
      </c>
      <c r="G22" s="3">
        <v>53</v>
      </c>
      <c r="H22" s="4">
        <v>0.75019999999999998</v>
      </c>
      <c r="I22" s="4">
        <v>0.64890000000000003</v>
      </c>
      <c r="J22" s="4">
        <v>0.1</v>
      </c>
      <c r="K22" s="3">
        <v>179483.69114000001</v>
      </c>
      <c r="L22" s="3">
        <v>138857.05322999999</v>
      </c>
      <c r="M22" s="3">
        <v>231996.82432000001</v>
      </c>
      <c r="N22" s="3">
        <f t="shared" si="4"/>
        <v>93139.771090000024</v>
      </c>
      <c r="O22" s="7">
        <f t="shared" si="5"/>
        <v>53.222726337142866</v>
      </c>
      <c r="P22" s="3">
        <f t="shared" si="0"/>
        <v>4483.6911400000099</v>
      </c>
      <c r="Q22" s="7">
        <f t="shared" si="10"/>
        <v>2.5621092228571487</v>
      </c>
      <c r="R22" s="3">
        <f t="shared" si="11"/>
        <v>4483.6911400000099</v>
      </c>
      <c r="S22" s="7">
        <f t="shared" si="6"/>
        <v>2.5621092228571487</v>
      </c>
      <c r="T22" s="9">
        <f t="shared" si="7"/>
        <v>1.0256210922285716</v>
      </c>
      <c r="U22" s="9">
        <f t="shared" si="8"/>
        <v>5.662109222857159E-2</v>
      </c>
      <c r="V22" s="9">
        <f t="shared" si="9"/>
        <v>5.662109222857159E-2</v>
      </c>
    </row>
    <row r="23" spans="1:22" x14ac:dyDescent="0.25">
      <c r="A23" s="1">
        <v>22</v>
      </c>
      <c r="B23" s="1">
        <v>11892</v>
      </c>
      <c r="C23" s="2">
        <v>1.5835653425</v>
      </c>
      <c r="D23" s="3">
        <f t="shared" si="3"/>
        <v>213.00135001250001</v>
      </c>
      <c r="E23" s="1">
        <v>2012</v>
      </c>
      <c r="F23" s="1">
        <v>204400</v>
      </c>
      <c r="G23" s="3">
        <v>52</v>
      </c>
      <c r="H23" s="4">
        <v>0.74619999999999997</v>
      </c>
      <c r="I23" s="4">
        <v>0.64049999999999996</v>
      </c>
      <c r="J23" s="4">
        <v>0.1356</v>
      </c>
      <c r="K23" s="3">
        <v>173510.00133</v>
      </c>
      <c r="L23" s="3">
        <v>127969.18640000001</v>
      </c>
      <c r="M23" s="3">
        <v>235257.57573000001</v>
      </c>
      <c r="N23" s="3">
        <f t="shared" si="4"/>
        <v>107288.38933000001</v>
      </c>
      <c r="O23" s="7">
        <f t="shared" si="5"/>
        <v>52.489427265166341</v>
      </c>
      <c r="P23" s="3">
        <f t="shared" si="0"/>
        <v>-30889.998670000001</v>
      </c>
      <c r="Q23" s="7">
        <f t="shared" si="10"/>
        <v>-15.112523811154599</v>
      </c>
      <c r="R23" s="3">
        <f t="shared" si="11"/>
        <v>30889.998670000001</v>
      </c>
      <c r="S23" s="7">
        <f t="shared" si="6"/>
        <v>15.112523811154599</v>
      </c>
      <c r="T23" s="9">
        <f t="shared" si="7"/>
        <v>0.84887476188845401</v>
      </c>
      <c r="U23" s="9">
        <f t="shared" si="8"/>
        <v>-0.12012523811154596</v>
      </c>
      <c r="V23" s="9">
        <f t="shared" si="9"/>
        <v>0.12012523811154596</v>
      </c>
    </row>
    <row r="24" spans="1:22" x14ac:dyDescent="0.25">
      <c r="A24" s="1">
        <v>23</v>
      </c>
      <c r="B24" s="1">
        <v>12055</v>
      </c>
      <c r="C24" s="2">
        <v>1.5616475342</v>
      </c>
      <c r="D24" s="3">
        <f t="shared" si="3"/>
        <v>205.00134998300001</v>
      </c>
      <c r="E24" s="1">
        <v>2012</v>
      </c>
      <c r="F24" s="1">
        <v>119000</v>
      </c>
      <c r="G24" s="3">
        <v>51</v>
      </c>
      <c r="H24" s="4">
        <v>0.74470000000000003</v>
      </c>
      <c r="I24" s="4">
        <v>0.63529999999999998</v>
      </c>
      <c r="J24" s="4">
        <v>0.2351</v>
      </c>
      <c r="K24" s="3">
        <v>107870.96186</v>
      </c>
      <c r="L24" s="3">
        <v>72945.705830999999</v>
      </c>
      <c r="M24" s="3">
        <v>159517.88088000001</v>
      </c>
      <c r="N24" s="3">
        <f t="shared" si="4"/>
        <v>86572.175049000012</v>
      </c>
      <c r="O24" s="7">
        <f t="shared" si="5"/>
        <v>72.749726931932784</v>
      </c>
      <c r="P24" s="3">
        <f t="shared" si="0"/>
        <v>-11129.038140000004</v>
      </c>
      <c r="Q24" s="7">
        <f t="shared" si="10"/>
        <v>-9.352132890756307</v>
      </c>
      <c r="R24" s="3">
        <f t="shared" si="11"/>
        <v>11129.038140000004</v>
      </c>
      <c r="S24" s="7">
        <f t="shared" si="6"/>
        <v>9.352132890756307</v>
      </c>
      <c r="T24" s="9">
        <f t="shared" si="7"/>
        <v>0.90647867109243696</v>
      </c>
      <c r="U24" s="9">
        <f t="shared" si="8"/>
        <v>-6.2521328907563012E-2</v>
      </c>
      <c r="V24" s="9">
        <f t="shared" si="9"/>
        <v>6.2521328907563012E-2</v>
      </c>
    </row>
    <row r="25" spans="1:22" x14ac:dyDescent="0.25">
      <c r="A25" s="1">
        <v>24</v>
      </c>
      <c r="B25" s="1">
        <v>12220</v>
      </c>
      <c r="C25" s="2">
        <v>1.5342502739999999</v>
      </c>
      <c r="D25" s="3">
        <f t="shared" si="3"/>
        <v>195.00135000999998</v>
      </c>
      <c r="E25" s="1">
        <v>2012</v>
      </c>
      <c r="F25" s="1">
        <v>189900</v>
      </c>
      <c r="G25" s="3">
        <v>50</v>
      </c>
      <c r="H25" s="4">
        <v>0.74180000000000001</v>
      </c>
      <c r="I25" s="4">
        <v>0.62780000000000002</v>
      </c>
      <c r="J25" s="4">
        <v>0.30209999999999998</v>
      </c>
      <c r="K25" s="3">
        <v>161764.04045</v>
      </c>
      <c r="L25" s="3">
        <v>98132.637287000005</v>
      </c>
      <c r="M25" s="3">
        <v>266655.47271</v>
      </c>
      <c r="N25" s="3">
        <f t="shared" si="4"/>
        <v>168522.83542299998</v>
      </c>
      <c r="O25" s="7">
        <f t="shared" si="5"/>
        <v>88.742935978409676</v>
      </c>
      <c r="P25" s="3">
        <f t="shared" si="0"/>
        <v>-28135.95955</v>
      </c>
      <c r="Q25" s="7">
        <f t="shared" si="10"/>
        <v>-14.816197761979991</v>
      </c>
      <c r="R25" s="3">
        <f t="shared" si="11"/>
        <v>28135.95955</v>
      </c>
      <c r="S25" s="7">
        <f t="shared" si="6"/>
        <v>14.816197761979991</v>
      </c>
      <c r="T25" s="9">
        <f t="shared" si="7"/>
        <v>0.85183802238020012</v>
      </c>
      <c r="U25" s="9">
        <f t="shared" si="8"/>
        <v>-0.11716197761979985</v>
      </c>
      <c r="V25" s="9">
        <f t="shared" si="9"/>
        <v>0.11716197761979985</v>
      </c>
    </row>
    <row r="26" spans="1:22" x14ac:dyDescent="0.25">
      <c r="A26" s="1">
        <v>25</v>
      </c>
      <c r="B26" s="1">
        <v>12302</v>
      </c>
      <c r="C26" s="2">
        <v>1.5150721918000001</v>
      </c>
      <c r="D26" s="3">
        <f t="shared" si="3"/>
        <v>188.00135000700004</v>
      </c>
      <c r="E26" s="1">
        <v>2012</v>
      </c>
      <c r="F26" s="1">
        <v>112500</v>
      </c>
      <c r="G26" s="3">
        <v>50</v>
      </c>
      <c r="H26" s="4">
        <v>0.75219999999999998</v>
      </c>
      <c r="I26" s="4">
        <v>0.64290000000000003</v>
      </c>
      <c r="J26" s="4">
        <v>0.28610000000000002</v>
      </c>
      <c r="K26" s="3">
        <v>143567.06312999999</v>
      </c>
      <c r="L26" s="3">
        <v>117475.84540999999</v>
      </c>
      <c r="M26" s="3">
        <v>175453.10311</v>
      </c>
      <c r="N26" s="3">
        <f t="shared" si="4"/>
        <v>57977.257700000002</v>
      </c>
      <c r="O26" s="7">
        <f t="shared" si="5"/>
        <v>51.535340177777776</v>
      </c>
      <c r="P26" s="3">
        <f t="shared" si="0"/>
        <v>31067.063129999995</v>
      </c>
      <c r="Q26" s="7">
        <f t="shared" si="10"/>
        <v>27.615167226666664</v>
      </c>
      <c r="R26" s="3">
        <f t="shared" si="11"/>
        <v>31067.063129999995</v>
      </c>
      <c r="S26" s="7">
        <f t="shared" si="6"/>
        <v>27.615167226666664</v>
      </c>
      <c r="T26" s="9">
        <f t="shared" si="7"/>
        <v>1.2761516722666666</v>
      </c>
      <c r="U26" s="9">
        <f t="shared" si="8"/>
        <v>0.30715167226666662</v>
      </c>
      <c r="V26" s="9">
        <f t="shared" si="9"/>
        <v>0.30715167226666662</v>
      </c>
    </row>
    <row r="27" spans="1:22" x14ac:dyDescent="0.25">
      <c r="A27" s="1">
        <v>26</v>
      </c>
      <c r="B27" s="1">
        <v>12324</v>
      </c>
      <c r="C27" s="2">
        <v>1.5095927397</v>
      </c>
      <c r="D27" s="3">
        <f t="shared" si="3"/>
        <v>186.00134999049999</v>
      </c>
      <c r="E27" s="1">
        <v>2012</v>
      </c>
      <c r="F27" s="1">
        <v>128000</v>
      </c>
      <c r="G27" s="3">
        <v>50</v>
      </c>
      <c r="H27" s="4">
        <v>0.75280000000000002</v>
      </c>
      <c r="I27" s="4">
        <v>0.64380000000000004</v>
      </c>
      <c r="J27" s="4">
        <v>0.13159999999999999</v>
      </c>
      <c r="K27" s="3">
        <v>145825.42621999999</v>
      </c>
      <c r="L27" s="3">
        <v>119206.21992</v>
      </c>
      <c r="M27" s="3">
        <v>178388.80343999999</v>
      </c>
      <c r="N27" s="3">
        <f t="shared" si="4"/>
        <v>59182.583519999986</v>
      </c>
      <c r="O27" s="7">
        <f t="shared" si="5"/>
        <v>46.236393374999992</v>
      </c>
      <c r="P27" s="3">
        <f t="shared" si="0"/>
        <v>17825.426219999994</v>
      </c>
      <c r="Q27" s="7">
        <f t="shared" si="10"/>
        <v>13.926114234374994</v>
      </c>
      <c r="R27" s="3">
        <f t="shared" si="11"/>
        <v>17825.426219999994</v>
      </c>
      <c r="S27" s="7">
        <f t="shared" si="6"/>
        <v>13.926114234374994</v>
      </c>
      <c r="T27" s="9">
        <f t="shared" si="7"/>
        <v>1.13926114234375</v>
      </c>
      <c r="U27" s="9">
        <f t="shared" si="8"/>
        <v>0.17026114234375</v>
      </c>
      <c r="V27" s="9">
        <f t="shared" si="9"/>
        <v>0.17026114234375</v>
      </c>
    </row>
    <row r="28" spans="1:22" x14ac:dyDescent="0.25">
      <c r="A28" s="1">
        <v>27</v>
      </c>
      <c r="B28" s="1">
        <v>12436</v>
      </c>
      <c r="C28" s="2">
        <v>1.4986338356</v>
      </c>
      <c r="D28" s="3">
        <f t="shared" si="3"/>
        <v>182.00134999399998</v>
      </c>
      <c r="E28" s="1">
        <v>2012</v>
      </c>
      <c r="F28" s="1">
        <v>171420</v>
      </c>
      <c r="G28" s="3">
        <v>48</v>
      </c>
      <c r="H28" s="4">
        <v>0.80620000000000003</v>
      </c>
      <c r="I28" s="4">
        <v>0.71530000000000005</v>
      </c>
      <c r="J28" s="4">
        <v>0.94410000000000005</v>
      </c>
      <c r="K28" s="3">
        <v>238238.65989000001</v>
      </c>
      <c r="L28" s="3">
        <v>176882.52222000001</v>
      </c>
      <c r="M28" s="3">
        <v>320877.71224999998</v>
      </c>
      <c r="N28" s="3">
        <f t="shared" si="4"/>
        <v>143995.19002999997</v>
      </c>
      <c r="O28" s="7">
        <f t="shared" si="5"/>
        <v>84.00139425387934</v>
      </c>
      <c r="P28" s="3">
        <f t="shared" si="0"/>
        <v>66818.65989000001</v>
      </c>
      <c r="Q28" s="7">
        <f t="shared" si="10"/>
        <v>38.979500577528881</v>
      </c>
      <c r="R28" s="3">
        <f t="shared" si="11"/>
        <v>66818.65989000001</v>
      </c>
      <c r="S28" s="7">
        <f t="shared" si="6"/>
        <v>38.979500577528881</v>
      </c>
      <c r="T28" s="9">
        <f t="shared" si="7"/>
        <v>1.3897950057752888</v>
      </c>
      <c r="U28" s="9">
        <f t="shared" si="8"/>
        <v>0.42079500577528883</v>
      </c>
      <c r="V28" s="9">
        <f t="shared" si="9"/>
        <v>0.42079500577528883</v>
      </c>
    </row>
    <row r="29" spans="1:22" x14ac:dyDescent="0.25">
      <c r="A29" s="1">
        <v>28</v>
      </c>
      <c r="B29" s="1">
        <v>12451</v>
      </c>
      <c r="C29" s="2">
        <v>1.4986338356</v>
      </c>
      <c r="D29" s="3">
        <f t="shared" si="3"/>
        <v>182.00134999399998</v>
      </c>
      <c r="E29" s="1">
        <v>2012</v>
      </c>
      <c r="F29" s="1">
        <v>89700</v>
      </c>
      <c r="G29" s="3">
        <v>48</v>
      </c>
      <c r="H29" s="4">
        <v>0.80620000000000003</v>
      </c>
      <c r="I29" s="4">
        <v>0.71530000000000005</v>
      </c>
      <c r="J29" s="4">
        <v>0.94410000000000005</v>
      </c>
      <c r="K29" s="3">
        <v>167378.14762</v>
      </c>
      <c r="L29" s="3">
        <v>126935.99523</v>
      </c>
      <c r="M29" s="3">
        <v>220705.27945999999</v>
      </c>
      <c r="N29" s="3">
        <f t="shared" si="4"/>
        <v>93769.28422999999</v>
      </c>
      <c r="O29" s="7">
        <f t="shared" si="5"/>
        <v>104.53654875139352</v>
      </c>
      <c r="P29" s="3">
        <f t="shared" si="0"/>
        <v>77678.147620000003</v>
      </c>
      <c r="Q29" s="7">
        <f t="shared" si="10"/>
        <v>86.597711950947613</v>
      </c>
      <c r="R29" s="3">
        <f t="shared" si="11"/>
        <v>77678.147620000003</v>
      </c>
      <c r="S29" s="7">
        <f t="shared" si="6"/>
        <v>86.597711950947613</v>
      </c>
      <c r="T29" s="9">
        <f t="shared" si="7"/>
        <v>1.8659771195094761</v>
      </c>
      <c r="U29" s="9">
        <f t="shared" si="8"/>
        <v>0.89697711950947612</v>
      </c>
      <c r="V29" s="9">
        <f t="shared" si="9"/>
        <v>0.89697711950947612</v>
      </c>
    </row>
    <row r="30" spans="1:22" x14ac:dyDescent="0.25">
      <c r="A30" s="1">
        <v>29</v>
      </c>
      <c r="B30" s="1">
        <v>12486</v>
      </c>
      <c r="C30" s="2">
        <v>1.4876749315</v>
      </c>
      <c r="D30" s="3">
        <f t="shared" si="3"/>
        <v>178.0013499975</v>
      </c>
      <c r="E30" s="1">
        <v>2012</v>
      </c>
      <c r="F30" s="1">
        <v>174500</v>
      </c>
      <c r="G30" s="3">
        <v>49</v>
      </c>
      <c r="H30" s="4">
        <v>0.7994</v>
      </c>
      <c r="I30" s="4">
        <v>0.70820000000000005</v>
      </c>
      <c r="J30" s="4">
        <v>0.80210000000000004</v>
      </c>
      <c r="K30" s="3">
        <v>133121.53972999999</v>
      </c>
      <c r="L30" s="3">
        <v>113128.01467999999</v>
      </c>
      <c r="M30" s="3">
        <v>156648.59309000001</v>
      </c>
      <c r="N30" s="3">
        <f t="shared" si="4"/>
        <v>43520.578410000016</v>
      </c>
      <c r="O30" s="7">
        <f t="shared" si="5"/>
        <v>24.940159547277947</v>
      </c>
      <c r="P30" s="3">
        <f t="shared" si="0"/>
        <v>-41378.46027000001</v>
      </c>
      <c r="Q30" s="7">
        <f t="shared" si="10"/>
        <v>-23.712584681948428</v>
      </c>
      <c r="R30" s="3">
        <f t="shared" si="11"/>
        <v>41378.46027000001</v>
      </c>
      <c r="S30" s="7">
        <f t="shared" si="6"/>
        <v>23.712584681948428</v>
      </c>
      <c r="T30" s="9">
        <f t="shared" si="7"/>
        <v>0.76287415318051566</v>
      </c>
      <c r="U30" s="9">
        <f t="shared" si="8"/>
        <v>-0.20612584681948432</v>
      </c>
      <c r="V30" s="9">
        <f t="shared" si="9"/>
        <v>0.20612584681948432</v>
      </c>
    </row>
    <row r="31" spans="1:22" x14ac:dyDescent="0.25">
      <c r="A31" s="1">
        <v>30</v>
      </c>
      <c r="B31" s="1">
        <v>12559</v>
      </c>
      <c r="C31" s="2">
        <v>1.4684968492999999</v>
      </c>
      <c r="D31" s="3">
        <f t="shared" si="3"/>
        <v>171.00134999449998</v>
      </c>
      <c r="E31" s="1">
        <v>2012</v>
      </c>
      <c r="F31" s="1">
        <v>170000</v>
      </c>
      <c r="G31" s="3">
        <v>50</v>
      </c>
      <c r="H31" s="4">
        <v>0.80649999999999999</v>
      </c>
      <c r="I31" s="4">
        <v>0.72109999999999996</v>
      </c>
      <c r="J31" s="4">
        <v>0.93210000000000004</v>
      </c>
      <c r="K31" s="3">
        <v>136304.99718999999</v>
      </c>
      <c r="L31" s="3">
        <v>114502.99751</v>
      </c>
      <c r="M31" s="3">
        <v>162258.21734999999</v>
      </c>
      <c r="N31" s="3">
        <f t="shared" si="4"/>
        <v>47755.219839999991</v>
      </c>
      <c r="O31" s="7">
        <f t="shared" si="5"/>
        <v>28.091305788235289</v>
      </c>
      <c r="P31" s="3">
        <f t="shared" si="0"/>
        <v>-33695.002810000005</v>
      </c>
      <c r="Q31" s="7">
        <f t="shared" si="10"/>
        <v>-19.820589888235297</v>
      </c>
      <c r="R31" s="3">
        <f t="shared" si="11"/>
        <v>33695.002810000005</v>
      </c>
      <c r="S31" s="7">
        <f t="shared" si="6"/>
        <v>19.820589888235297</v>
      </c>
      <c r="T31" s="9">
        <f t="shared" si="7"/>
        <v>0.80179410111764704</v>
      </c>
      <c r="U31" s="9">
        <f t="shared" si="8"/>
        <v>-0.16720589888235293</v>
      </c>
      <c r="V31" s="9">
        <f t="shared" si="9"/>
        <v>0.16720589888235293</v>
      </c>
    </row>
    <row r="32" spans="1:22" x14ac:dyDescent="0.25">
      <c r="A32" s="1">
        <v>31</v>
      </c>
      <c r="B32" s="1">
        <v>12615</v>
      </c>
      <c r="C32" s="2">
        <v>1.4630173973</v>
      </c>
      <c r="D32" s="3">
        <f t="shared" si="3"/>
        <v>169.00135001450002</v>
      </c>
      <c r="E32" s="1">
        <v>2012</v>
      </c>
      <c r="F32" s="1">
        <v>122000</v>
      </c>
      <c r="G32" s="3">
        <v>49</v>
      </c>
      <c r="H32" s="4">
        <v>0.80820000000000003</v>
      </c>
      <c r="I32" s="4">
        <v>0.72109999999999996</v>
      </c>
      <c r="J32" s="4">
        <v>0.95199999999999996</v>
      </c>
      <c r="K32" s="3">
        <v>138915.1868</v>
      </c>
      <c r="L32" s="3">
        <v>114101.93148</v>
      </c>
      <c r="M32" s="3">
        <v>169124.47383</v>
      </c>
      <c r="N32" s="3">
        <f t="shared" si="4"/>
        <v>55022.542350000003</v>
      </c>
      <c r="O32" s="7">
        <f t="shared" si="5"/>
        <v>45.100444549180331</v>
      </c>
      <c r="P32" s="3">
        <f>K32-F32</f>
        <v>16915.186799999996</v>
      </c>
      <c r="Q32" s="7">
        <f t="shared" si="10"/>
        <v>13.864907213114749</v>
      </c>
      <c r="R32" s="3">
        <f t="shared" si="11"/>
        <v>16915.186799999996</v>
      </c>
      <c r="S32" s="7">
        <f t="shared" si="6"/>
        <v>13.864907213114749</v>
      </c>
      <c r="T32" s="9">
        <f t="shared" si="7"/>
        <v>1.1386490721311475</v>
      </c>
      <c r="U32" s="9">
        <f t="shared" si="8"/>
        <v>0.16964907213114755</v>
      </c>
      <c r="V32" s="9">
        <f t="shared" si="9"/>
        <v>0.16964907213114755</v>
      </c>
    </row>
    <row r="33" spans="1:22" x14ac:dyDescent="0.25">
      <c r="A33" s="1">
        <v>32</v>
      </c>
      <c r="B33" s="1">
        <v>12819</v>
      </c>
      <c r="C33" s="2">
        <v>1.4383598630000001</v>
      </c>
      <c r="D33" s="3">
        <f t="shared" si="3"/>
        <v>160.00134999500003</v>
      </c>
      <c r="E33" s="1">
        <v>2012</v>
      </c>
      <c r="F33" s="1">
        <v>115000</v>
      </c>
      <c r="G33" s="3">
        <v>49</v>
      </c>
      <c r="H33" s="4">
        <v>0.80979999999999996</v>
      </c>
      <c r="I33" s="4">
        <v>0.72340000000000004</v>
      </c>
      <c r="J33" s="4">
        <v>0.88090000000000002</v>
      </c>
      <c r="K33" s="3">
        <v>109446.86457000001</v>
      </c>
      <c r="L33" s="3">
        <v>93653.088514999996</v>
      </c>
      <c r="M33" s="3">
        <v>127904.12312</v>
      </c>
      <c r="N33" s="3">
        <f t="shared" si="4"/>
        <v>34251.034605000008</v>
      </c>
      <c r="O33" s="7">
        <f t="shared" si="5"/>
        <v>29.783508352173921</v>
      </c>
      <c r="P33" s="3">
        <f t="shared" ref="P33:P54" si="12">K33-F33</f>
        <v>-5553.1354299999948</v>
      </c>
      <c r="Q33" s="7">
        <f t="shared" si="10"/>
        <v>-4.8288134173912995</v>
      </c>
      <c r="R33" s="3">
        <f t="shared" si="11"/>
        <v>5553.1354299999948</v>
      </c>
      <c r="S33" s="7">
        <f t="shared" si="6"/>
        <v>4.8288134173912995</v>
      </c>
      <c r="T33" s="9">
        <f t="shared" si="7"/>
        <v>0.95171186582608702</v>
      </c>
      <c r="U33" s="9">
        <f t="shared" si="8"/>
        <v>-1.728813417391295E-2</v>
      </c>
      <c r="V33" s="9">
        <f t="shared" si="9"/>
        <v>1.728813417391295E-2</v>
      </c>
    </row>
    <row r="34" spans="1:22" x14ac:dyDescent="0.25">
      <c r="A34" s="1">
        <v>33</v>
      </c>
      <c r="B34" s="1">
        <v>13063</v>
      </c>
      <c r="C34" s="2">
        <v>1.4000036986</v>
      </c>
      <c r="D34" s="3">
        <f t="shared" si="3"/>
        <v>146.00134998899998</v>
      </c>
      <c r="E34" s="1">
        <v>2012</v>
      </c>
      <c r="F34" s="1">
        <v>163000</v>
      </c>
      <c r="G34" s="3">
        <v>49</v>
      </c>
      <c r="H34" s="4">
        <v>0.80840000000000001</v>
      </c>
      <c r="I34" s="4">
        <v>0.72140000000000004</v>
      </c>
      <c r="J34" s="4">
        <v>0.78569999999999995</v>
      </c>
      <c r="K34" s="3">
        <v>170431.09909999999</v>
      </c>
      <c r="L34" s="3">
        <v>133845.70005000001</v>
      </c>
      <c r="M34" s="3">
        <v>217016.75534999999</v>
      </c>
      <c r="N34" s="3">
        <f t="shared" si="4"/>
        <v>83171.055299999978</v>
      </c>
      <c r="O34" s="7">
        <f t="shared" si="5"/>
        <v>51.025187300613482</v>
      </c>
      <c r="P34" s="3">
        <f t="shared" si="12"/>
        <v>7431.0990999999922</v>
      </c>
      <c r="Q34" s="7">
        <f t="shared" si="10"/>
        <v>4.5589565030674803</v>
      </c>
      <c r="R34" s="3">
        <f t="shared" si="11"/>
        <v>7431.0990999999922</v>
      </c>
      <c r="S34" s="7">
        <f t="shared" si="6"/>
        <v>4.5589565030674803</v>
      </c>
      <c r="T34" s="9">
        <f t="shared" si="7"/>
        <v>1.0455895650306748</v>
      </c>
      <c r="U34" s="9">
        <f t="shared" si="8"/>
        <v>7.6589565030674822E-2</v>
      </c>
      <c r="V34" s="9">
        <f t="shared" si="9"/>
        <v>7.6589565030674822E-2</v>
      </c>
    </row>
    <row r="35" spans="1:22" x14ac:dyDescent="0.25">
      <c r="A35" s="1">
        <v>34</v>
      </c>
      <c r="B35" s="1">
        <v>13448</v>
      </c>
      <c r="C35" s="2">
        <v>1.3506886301000001</v>
      </c>
      <c r="D35" s="3">
        <f t="shared" si="3"/>
        <v>128.00134998650003</v>
      </c>
      <c r="E35" s="1">
        <v>2012</v>
      </c>
      <c r="F35" s="1">
        <v>127500</v>
      </c>
      <c r="G35" s="3">
        <v>51</v>
      </c>
      <c r="H35" s="4">
        <v>0.82279999999999998</v>
      </c>
      <c r="I35" s="4">
        <v>0.74690000000000001</v>
      </c>
      <c r="J35" s="4">
        <v>0.75609999999999999</v>
      </c>
      <c r="K35" s="3">
        <v>180555.36814000001</v>
      </c>
      <c r="L35" s="3">
        <v>135688.40336</v>
      </c>
      <c r="M35" s="3">
        <v>240258.12197000001</v>
      </c>
      <c r="N35" s="3">
        <f t="shared" si="4"/>
        <v>104569.71861000001</v>
      </c>
      <c r="O35" s="7">
        <f t="shared" si="5"/>
        <v>82.015465576470589</v>
      </c>
      <c r="P35" s="3">
        <f t="shared" si="12"/>
        <v>53055.368140000006</v>
      </c>
      <c r="Q35" s="7">
        <f t="shared" si="10"/>
        <v>41.612053443137256</v>
      </c>
      <c r="R35" s="3">
        <f t="shared" si="11"/>
        <v>53055.368140000006</v>
      </c>
      <c r="S35" s="7">
        <f t="shared" si="6"/>
        <v>41.612053443137256</v>
      </c>
      <c r="T35" s="9">
        <f t="shared" si="7"/>
        <v>1.4161205344313725</v>
      </c>
      <c r="U35" s="9">
        <f t="shared" si="8"/>
        <v>0.44712053443137256</v>
      </c>
      <c r="V35" s="9">
        <f t="shared" si="9"/>
        <v>0.44712053443137256</v>
      </c>
    </row>
    <row r="36" spans="1:22" x14ac:dyDescent="0.25">
      <c r="A36" s="1">
        <v>35</v>
      </c>
      <c r="B36" s="1">
        <v>13455</v>
      </c>
      <c r="C36" s="2">
        <v>1.3479489040999999</v>
      </c>
      <c r="D36" s="3">
        <f t="shared" si="3"/>
        <v>127.00134999649997</v>
      </c>
      <c r="E36" s="1">
        <v>2012</v>
      </c>
      <c r="F36" s="1">
        <v>114000</v>
      </c>
      <c r="G36" s="3">
        <v>50</v>
      </c>
      <c r="H36" s="4">
        <v>0.84040000000000004</v>
      </c>
      <c r="I36" s="4">
        <v>0.77</v>
      </c>
      <c r="J36" s="4">
        <v>0.82279999999999998</v>
      </c>
      <c r="K36" s="3">
        <v>156732.79209</v>
      </c>
      <c r="L36" s="3">
        <v>129052.2631</v>
      </c>
      <c r="M36" s="3">
        <v>190350.54113</v>
      </c>
      <c r="N36" s="3">
        <f t="shared" si="4"/>
        <v>61298.278030000001</v>
      </c>
      <c r="O36" s="7">
        <f t="shared" si="5"/>
        <v>53.770419324561402</v>
      </c>
      <c r="P36" s="3">
        <f t="shared" si="12"/>
        <v>42732.792090000003</v>
      </c>
      <c r="Q36" s="7">
        <f t="shared" si="10"/>
        <v>37.484905342105264</v>
      </c>
      <c r="R36" s="3">
        <f t="shared" si="11"/>
        <v>42732.792090000003</v>
      </c>
      <c r="S36" s="7">
        <f t="shared" si="6"/>
        <v>37.484905342105264</v>
      </c>
      <c r="T36" s="9">
        <f t="shared" si="7"/>
        <v>1.3748490534210527</v>
      </c>
      <c r="U36" s="9">
        <f t="shared" si="8"/>
        <v>0.40584905342105271</v>
      </c>
      <c r="V36" s="9">
        <f t="shared" si="9"/>
        <v>0.40584905342105271</v>
      </c>
    </row>
    <row r="37" spans="1:22" x14ac:dyDescent="0.25">
      <c r="A37" s="1">
        <v>36</v>
      </c>
      <c r="B37" s="1">
        <v>13461</v>
      </c>
      <c r="C37" s="2">
        <v>1.3479489040999999</v>
      </c>
      <c r="D37" s="3">
        <f t="shared" si="3"/>
        <v>127.00134999649997</v>
      </c>
      <c r="E37" s="1">
        <v>2012</v>
      </c>
      <c r="F37" s="1">
        <v>130000</v>
      </c>
      <c r="G37" s="3">
        <v>50</v>
      </c>
      <c r="H37" s="4">
        <v>0.84040000000000004</v>
      </c>
      <c r="I37" s="4">
        <v>0.77</v>
      </c>
      <c r="J37" s="4">
        <v>0.82279999999999998</v>
      </c>
      <c r="K37" s="3">
        <v>154609.68132999999</v>
      </c>
      <c r="L37" s="3">
        <v>132266.43781</v>
      </c>
      <c r="M37" s="3">
        <v>180727.28015999999</v>
      </c>
      <c r="N37" s="3">
        <f t="shared" si="4"/>
        <v>48460.842349999992</v>
      </c>
      <c r="O37" s="7">
        <f t="shared" si="5"/>
        <v>37.277571038461531</v>
      </c>
      <c r="P37" s="3">
        <f t="shared" si="12"/>
        <v>24609.681329999992</v>
      </c>
      <c r="Q37" s="7">
        <f t="shared" si="10"/>
        <v>18.930524099999992</v>
      </c>
      <c r="R37" s="3">
        <f t="shared" si="11"/>
        <v>24609.681329999992</v>
      </c>
      <c r="S37" s="7">
        <f t="shared" si="6"/>
        <v>18.930524099999992</v>
      </c>
      <c r="T37" s="9">
        <f t="shared" si="7"/>
        <v>1.189305241</v>
      </c>
      <c r="U37" s="9">
        <f t="shared" si="8"/>
        <v>0.22030524100000004</v>
      </c>
      <c r="V37" s="9">
        <f t="shared" si="9"/>
        <v>0.22030524100000004</v>
      </c>
    </row>
    <row r="38" spans="1:22" x14ac:dyDescent="0.25">
      <c r="A38" s="1">
        <v>37</v>
      </c>
      <c r="B38" s="1">
        <v>13509</v>
      </c>
      <c r="C38" s="2">
        <v>1.334250274</v>
      </c>
      <c r="D38" s="3">
        <f t="shared" si="3"/>
        <v>122.00135000999998</v>
      </c>
      <c r="E38" s="1">
        <v>2012</v>
      </c>
      <c r="F38" s="1">
        <v>181500</v>
      </c>
      <c r="G38" s="3">
        <v>49</v>
      </c>
      <c r="H38" s="4">
        <v>0.83960000000000001</v>
      </c>
      <c r="I38" s="4">
        <v>0.76670000000000005</v>
      </c>
      <c r="J38" s="4">
        <v>0.81169999999999998</v>
      </c>
      <c r="K38" s="3">
        <v>197635.79238</v>
      </c>
      <c r="L38" s="3">
        <v>161906.29402</v>
      </c>
      <c r="M38" s="3">
        <v>241250.08027000001</v>
      </c>
      <c r="N38" s="3">
        <f t="shared" si="4"/>
        <v>79343.786250000005</v>
      </c>
      <c r="O38" s="7">
        <f t="shared" si="5"/>
        <v>43.715584710743805</v>
      </c>
      <c r="P38" s="3">
        <f t="shared" si="12"/>
        <v>16135.792379999999</v>
      </c>
      <c r="Q38" s="7">
        <f t="shared" si="10"/>
        <v>8.8902437355371902</v>
      </c>
      <c r="R38" s="3">
        <f t="shared" si="11"/>
        <v>16135.792379999999</v>
      </c>
      <c r="S38" s="7">
        <f t="shared" si="6"/>
        <v>8.8902437355371902</v>
      </c>
      <c r="T38" s="9">
        <f t="shared" si="7"/>
        <v>1.088902437355372</v>
      </c>
      <c r="U38" s="9">
        <f t="shared" si="8"/>
        <v>0.11990243735537198</v>
      </c>
      <c r="V38" s="9">
        <f t="shared" si="9"/>
        <v>0.11990243735537198</v>
      </c>
    </row>
    <row r="39" spans="1:22" x14ac:dyDescent="0.25">
      <c r="A39" s="1">
        <v>38</v>
      </c>
      <c r="B39" s="1">
        <v>13607</v>
      </c>
      <c r="C39" s="2">
        <v>1.3123324658</v>
      </c>
      <c r="D39" s="3">
        <f t="shared" si="3"/>
        <v>114.00135001699998</v>
      </c>
      <c r="E39" s="1">
        <v>2012</v>
      </c>
      <c r="F39" s="1">
        <v>139500</v>
      </c>
      <c r="G39" s="3">
        <v>49</v>
      </c>
      <c r="H39" s="4">
        <v>0.82130000000000003</v>
      </c>
      <c r="I39" s="4">
        <v>0.74009999999999998</v>
      </c>
      <c r="J39" s="4">
        <v>0.89170000000000005</v>
      </c>
      <c r="K39" s="3">
        <v>125128.50906</v>
      </c>
      <c r="L39" s="3">
        <v>109427.28452</v>
      </c>
      <c r="M39" s="3">
        <v>143082.63106000001</v>
      </c>
      <c r="N39" s="3">
        <f t="shared" si="4"/>
        <v>33655.346540000013</v>
      </c>
      <c r="O39" s="7">
        <f t="shared" si="5"/>
        <v>24.125696444444454</v>
      </c>
      <c r="P39" s="3">
        <f t="shared" si="12"/>
        <v>-14371.490940000003</v>
      </c>
      <c r="Q39" s="7">
        <f t="shared" si="10"/>
        <v>-10.302144043010756</v>
      </c>
      <c r="R39" s="3">
        <f t="shared" si="11"/>
        <v>14371.490940000003</v>
      </c>
      <c r="S39" s="7">
        <f t="shared" si="6"/>
        <v>10.302144043010756</v>
      </c>
      <c r="T39" s="9">
        <f t="shared" si="7"/>
        <v>0.89697855956989248</v>
      </c>
      <c r="U39" s="9">
        <f t="shared" si="8"/>
        <v>-7.2021440430107497E-2</v>
      </c>
      <c r="V39" s="9">
        <f t="shared" si="9"/>
        <v>7.2021440430107497E-2</v>
      </c>
    </row>
    <row r="40" spans="1:22" x14ac:dyDescent="0.25">
      <c r="A40" s="1">
        <v>39</v>
      </c>
      <c r="B40" s="1">
        <v>13728</v>
      </c>
      <c r="C40" s="2">
        <v>1.2958941096000001</v>
      </c>
      <c r="D40" s="3">
        <f t="shared" si="3"/>
        <v>108.00135000400003</v>
      </c>
      <c r="E40" s="1">
        <v>2012</v>
      </c>
      <c r="F40" s="1">
        <v>186500</v>
      </c>
      <c r="G40" s="3">
        <v>48</v>
      </c>
      <c r="H40" s="4">
        <v>0.81810000000000005</v>
      </c>
      <c r="I40" s="4">
        <v>0.7409</v>
      </c>
      <c r="J40" s="4">
        <v>0.86360000000000003</v>
      </c>
      <c r="K40" s="3">
        <v>143393.89311</v>
      </c>
      <c r="L40" s="3">
        <v>117535.02883</v>
      </c>
      <c r="M40" s="3">
        <v>174941.96228000001</v>
      </c>
      <c r="N40" s="3">
        <f t="shared" si="4"/>
        <v>57406.933450000011</v>
      </c>
      <c r="O40" s="7">
        <f t="shared" si="5"/>
        <v>30.781197560321722</v>
      </c>
      <c r="P40" s="3">
        <f t="shared" si="12"/>
        <v>-43106.106889999995</v>
      </c>
      <c r="Q40" s="7">
        <f t="shared" si="10"/>
        <v>-23.11319404289544</v>
      </c>
      <c r="R40" s="3">
        <f t="shared" si="11"/>
        <v>43106.106889999995</v>
      </c>
      <c r="S40" s="7">
        <f t="shared" si="6"/>
        <v>23.11319404289544</v>
      </c>
      <c r="T40" s="9">
        <f t="shared" si="7"/>
        <v>0.76886805957104565</v>
      </c>
      <c r="U40" s="9">
        <f t="shared" si="8"/>
        <v>-0.20013194042895432</v>
      </c>
      <c r="V40" s="9">
        <f t="shared" si="9"/>
        <v>0.20013194042895432</v>
      </c>
    </row>
    <row r="41" spans="1:22" x14ac:dyDescent="0.25">
      <c r="A41" s="1">
        <v>40</v>
      </c>
      <c r="B41" s="1">
        <v>13793</v>
      </c>
      <c r="C41" s="2">
        <v>1.2794557534</v>
      </c>
      <c r="D41" s="3">
        <f t="shared" si="3"/>
        <v>102.00134999099998</v>
      </c>
      <c r="E41" s="1">
        <v>2012</v>
      </c>
      <c r="F41" s="1">
        <v>115000</v>
      </c>
      <c r="G41" s="3">
        <v>47</v>
      </c>
      <c r="H41" s="4">
        <v>0.82479999999999998</v>
      </c>
      <c r="I41" s="4">
        <v>0.74819999999999998</v>
      </c>
      <c r="J41" s="4">
        <v>0.85</v>
      </c>
      <c r="K41" s="3">
        <v>90903.097452999995</v>
      </c>
      <c r="L41" s="3">
        <v>72311.313232</v>
      </c>
      <c r="M41" s="3">
        <v>114274.96967000001</v>
      </c>
      <c r="N41" s="3">
        <f t="shared" si="4"/>
        <v>41963.656438000005</v>
      </c>
      <c r="O41" s="7">
        <f t="shared" si="5"/>
        <v>36.490136033043484</v>
      </c>
      <c r="P41" s="3">
        <f t="shared" si="12"/>
        <v>-24096.902547000005</v>
      </c>
      <c r="Q41" s="7">
        <f t="shared" si="10"/>
        <v>-20.953828301739136</v>
      </c>
      <c r="R41" s="3">
        <f t="shared" si="11"/>
        <v>24096.902547000005</v>
      </c>
      <c r="S41" s="7">
        <f t="shared" si="6"/>
        <v>20.953828301739136</v>
      </c>
      <c r="T41" s="9">
        <f t="shared" si="7"/>
        <v>0.7904617169826087</v>
      </c>
      <c r="U41" s="9">
        <f t="shared" si="8"/>
        <v>-0.17853828301739127</v>
      </c>
      <c r="V41" s="9">
        <f t="shared" si="9"/>
        <v>0.17853828301739127</v>
      </c>
    </row>
    <row r="42" spans="1:22" x14ac:dyDescent="0.25">
      <c r="A42" s="1">
        <v>41</v>
      </c>
      <c r="B42" s="1">
        <v>13904</v>
      </c>
      <c r="C42" s="2">
        <v>1.2657571233</v>
      </c>
      <c r="D42" s="3">
        <f t="shared" si="3"/>
        <v>97.001350004499997</v>
      </c>
      <c r="E42" s="1">
        <v>2012</v>
      </c>
      <c r="F42" s="1">
        <v>137000</v>
      </c>
      <c r="G42" s="3">
        <v>46</v>
      </c>
      <c r="H42" s="4">
        <v>0.83020000000000005</v>
      </c>
      <c r="I42" s="4">
        <v>0.75349999999999995</v>
      </c>
      <c r="J42" s="4">
        <v>0.91690000000000005</v>
      </c>
      <c r="K42" s="3">
        <v>117521.20027</v>
      </c>
      <c r="L42" s="3">
        <v>101392.94027000001</v>
      </c>
      <c r="M42" s="3">
        <v>136214.93249000001</v>
      </c>
      <c r="N42" s="3">
        <f t="shared" si="4"/>
        <v>34821.99222</v>
      </c>
      <c r="O42" s="7">
        <f t="shared" si="5"/>
        <v>25.417512569343064</v>
      </c>
      <c r="P42" s="3">
        <f t="shared" si="12"/>
        <v>-19478.799729999999</v>
      </c>
      <c r="Q42" s="7">
        <f t="shared" si="10"/>
        <v>-14.218101992700729</v>
      </c>
      <c r="R42" s="3">
        <f t="shared" si="11"/>
        <v>19478.799729999999</v>
      </c>
      <c r="S42" s="7">
        <f t="shared" si="6"/>
        <v>14.218101992700729</v>
      </c>
      <c r="T42" s="9">
        <f t="shared" si="7"/>
        <v>0.85781898007299273</v>
      </c>
      <c r="U42" s="9">
        <f t="shared" si="8"/>
        <v>-0.11118101992700724</v>
      </c>
      <c r="V42" s="9">
        <f t="shared" si="9"/>
        <v>0.11118101992700724</v>
      </c>
    </row>
    <row r="43" spans="1:22" x14ac:dyDescent="0.25">
      <c r="A43" s="1">
        <v>42</v>
      </c>
      <c r="B43" s="1">
        <v>13958</v>
      </c>
      <c r="C43" s="2">
        <v>1.2575379452</v>
      </c>
      <c r="D43" s="3">
        <f t="shared" si="3"/>
        <v>94.001349997999981</v>
      </c>
      <c r="E43" s="1">
        <v>2012</v>
      </c>
      <c r="F43" s="1">
        <v>150000</v>
      </c>
      <c r="G43" s="3">
        <v>45</v>
      </c>
      <c r="H43" s="4">
        <v>0.83409999999999995</v>
      </c>
      <c r="I43" s="4">
        <v>0.75660000000000005</v>
      </c>
      <c r="J43" s="4">
        <v>0.83540000000000003</v>
      </c>
      <c r="K43" s="3">
        <v>175704.92405999999</v>
      </c>
      <c r="L43" s="3">
        <v>134130.48194</v>
      </c>
      <c r="M43" s="3">
        <v>230165.58123000001</v>
      </c>
      <c r="N43" s="3">
        <f t="shared" si="4"/>
        <v>96035.099290000013</v>
      </c>
      <c r="O43" s="7">
        <f t="shared" si="5"/>
        <v>64.02339952666668</v>
      </c>
      <c r="P43" s="3">
        <f t="shared" si="12"/>
        <v>25704.92405999999</v>
      </c>
      <c r="Q43" s="7">
        <f t="shared" si="10"/>
        <v>17.136616039999993</v>
      </c>
      <c r="R43" s="3">
        <f t="shared" si="11"/>
        <v>25704.92405999999</v>
      </c>
      <c r="S43" s="7">
        <f t="shared" si="6"/>
        <v>17.136616039999993</v>
      </c>
      <c r="T43" s="9">
        <f t="shared" si="7"/>
        <v>1.1713661603999999</v>
      </c>
      <c r="U43" s="9">
        <f t="shared" si="8"/>
        <v>0.20236616039999988</v>
      </c>
      <c r="V43" s="9">
        <f t="shared" si="9"/>
        <v>0.20236616039999988</v>
      </c>
    </row>
    <row r="44" spans="1:22" x14ac:dyDescent="0.25">
      <c r="A44" s="1">
        <v>43</v>
      </c>
      <c r="B44" s="1">
        <v>13991</v>
      </c>
      <c r="C44" s="2">
        <v>1.2547982192</v>
      </c>
      <c r="D44" s="3">
        <f t="shared" si="3"/>
        <v>93.001350008000003</v>
      </c>
      <c r="E44" s="1">
        <v>2012</v>
      </c>
      <c r="F44" s="1">
        <v>72000</v>
      </c>
      <c r="G44" s="3">
        <v>44</v>
      </c>
      <c r="H44" s="4">
        <v>0.81110000000000004</v>
      </c>
      <c r="I44" s="4">
        <v>0.72</v>
      </c>
      <c r="J44" s="4">
        <v>0.86150000000000004</v>
      </c>
      <c r="K44" s="3">
        <v>87796.615231000003</v>
      </c>
      <c r="L44" s="3">
        <v>69737.166406000004</v>
      </c>
      <c r="M44" s="3">
        <v>110532.81978000001</v>
      </c>
      <c r="N44" s="3">
        <f t="shared" si="4"/>
        <v>40795.653374000001</v>
      </c>
      <c r="O44" s="7">
        <f t="shared" si="5"/>
        <v>56.660629686111108</v>
      </c>
      <c r="P44" s="3">
        <f t="shared" si="12"/>
        <v>15796.615231000003</v>
      </c>
      <c r="Q44" s="7">
        <f t="shared" si="10"/>
        <v>21.939743376388893</v>
      </c>
      <c r="R44" s="3">
        <f t="shared" si="11"/>
        <v>15796.615231000003</v>
      </c>
      <c r="S44" s="7">
        <f t="shared" si="6"/>
        <v>21.939743376388893</v>
      </c>
      <c r="T44" s="9">
        <f t="shared" si="7"/>
        <v>1.2193974337638889</v>
      </c>
      <c r="U44" s="9">
        <f t="shared" si="8"/>
        <v>0.2503974337638889</v>
      </c>
      <c r="V44" s="9">
        <f t="shared" si="9"/>
        <v>0.2503974337638889</v>
      </c>
    </row>
    <row r="45" spans="1:22" x14ac:dyDescent="0.25">
      <c r="A45" s="1">
        <v>44</v>
      </c>
      <c r="B45" s="1">
        <v>14023</v>
      </c>
      <c r="C45" s="2">
        <v>1.2493187670999999</v>
      </c>
      <c r="D45" s="3">
        <f t="shared" si="3"/>
        <v>91.001349991499964</v>
      </c>
      <c r="E45" s="1">
        <v>2012</v>
      </c>
      <c r="F45" s="1">
        <v>138500</v>
      </c>
      <c r="G45" s="3">
        <v>43</v>
      </c>
      <c r="H45" s="4">
        <v>0.81130000000000002</v>
      </c>
      <c r="I45" s="4">
        <v>0.71689999999999998</v>
      </c>
      <c r="J45" s="4">
        <v>0.9</v>
      </c>
      <c r="K45" s="3">
        <v>132179.59698</v>
      </c>
      <c r="L45" s="3">
        <v>106240.41769</v>
      </c>
      <c r="M45" s="3">
        <v>164451.96883</v>
      </c>
      <c r="N45" s="3">
        <f t="shared" si="4"/>
        <v>58211.551139999996</v>
      </c>
      <c r="O45" s="7">
        <f t="shared" si="5"/>
        <v>42.030000823104693</v>
      </c>
      <c r="P45" s="3">
        <f t="shared" si="12"/>
        <v>-6320.4030199999979</v>
      </c>
      <c r="Q45" s="7">
        <f t="shared" si="10"/>
        <v>-4.5634678844765322</v>
      </c>
      <c r="R45" s="3">
        <f t="shared" si="11"/>
        <v>6320.4030199999979</v>
      </c>
      <c r="S45" s="7">
        <f t="shared" si="6"/>
        <v>4.5634678844765322</v>
      </c>
      <c r="T45" s="9">
        <f t="shared" si="7"/>
        <v>0.95436532115523465</v>
      </c>
      <c r="U45" s="9">
        <f t="shared" si="8"/>
        <v>-1.4634678844765325E-2</v>
      </c>
      <c r="V45" s="9">
        <f t="shared" si="9"/>
        <v>1.4634678844765325E-2</v>
      </c>
    </row>
    <row r="46" spans="1:22" x14ac:dyDescent="0.25">
      <c r="A46" s="1">
        <v>45</v>
      </c>
      <c r="B46" s="1">
        <v>14250</v>
      </c>
      <c r="C46" s="2">
        <v>1.2109626027</v>
      </c>
      <c r="D46" s="3">
        <f t="shared" si="3"/>
        <v>77.001349985499999</v>
      </c>
      <c r="E46" s="1">
        <v>2012</v>
      </c>
      <c r="F46" s="1">
        <v>158750</v>
      </c>
      <c r="G46" s="3">
        <v>45</v>
      </c>
      <c r="H46" s="4">
        <v>0.81</v>
      </c>
      <c r="I46" s="4">
        <v>0.72140000000000004</v>
      </c>
      <c r="J46" s="4">
        <v>0.87680000000000002</v>
      </c>
      <c r="K46" s="3">
        <v>173472.67477000001</v>
      </c>
      <c r="L46" s="3">
        <v>141387.93867999999</v>
      </c>
      <c r="M46" s="3">
        <v>212838.30272000001</v>
      </c>
      <c r="N46" s="3">
        <f t="shared" si="4"/>
        <v>71450.364040000015</v>
      </c>
      <c r="O46" s="7">
        <f t="shared" si="5"/>
        <v>45.008103332283476</v>
      </c>
      <c r="P46" s="3">
        <f t="shared" si="12"/>
        <v>14722.674770000012</v>
      </c>
      <c r="Q46" s="7">
        <f t="shared" si="10"/>
        <v>9.2741258393700878</v>
      </c>
      <c r="R46" s="3">
        <f t="shared" si="11"/>
        <v>14722.674770000012</v>
      </c>
      <c r="S46" s="7">
        <f t="shared" si="6"/>
        <v>9.2741258393700878</v>
      </c>
      <c r="T46" s="9">
        <f t="shared" si="7"/>
        <v>1.0927412583937008</v>
      </c>
      <c r="U46" s="9">
        <f t="shared" si="8"/>
        <v>0.12374125839370087</v>
      </c>
      <c r="V46" s="9">
        <f t="shared" si="9"/>
        <v>0.12374125839370087</v>
      </c>
    </row>
    <row r="47" spans="1:22" x14ac:dyDescent="0.25">
      <c r="A47" s="1">
        <v>46</v>
      </c>
      <c r="B47" s="1">
        <v>14361</v>
      </c>
      <c r="C47" s="2">
        <v>1.1753461644000001</v>
      </c>
      <c r="D47" s="3">
        <f t="shared" si="3"/>
        <v>64.001350006000024</v>
      </c>
      <c r="E47" s="1">
        <v>2012</v>
      </c>
      <c r="F47" s="1">
        <v>182900</v>
      </c>
      <c r="G47" s="3">
        <v>45</v>
      </c>
      <c r="H47" s="4">
        <v>0.8034</v>
      </c>
      <c r="I47" s="4">
        <v>0.7117</v>
      </c>
      <c r="J47" s="4">
        <v>0.81179999999999997</v>
      </c>
      <c r="K47" s="3">
        <v>156688.57699999999</v>
      </c>
      <c r="L47" s="3">
        <v>130087.38250000001</v>
      </c>
      <c r="M47" s="3">
        <v>188729.37320999999</v>
      </c>
      <c r="N47" s="3">
        <f t="shared" si="4"/>
        <v>58641.990709999984</v>
      </c>
      <c r="O47" s="7">
        <f t="shared" si="5"/>
        <v>32.062324062329132</v>
      </c>
      <c r="P47" s="3">
        <f t="shared" si="12"/>
        <v>-26211.42300000001</v>
      </c>
      <c r="Q47" s="7">
        <f t="shared" si="10"/>
        <v>-14.331013121924554</v>
      </c>
      <c r="R47" s="3">
        <f t="shared" si="11"/>
        <v>26211.42300000001</v>
      </c>
      <c r="S47" s="7">
        <f t="shared" si="6"/>
        <v>14.331013121924554</v>
      </c>
      <c r="T47" s="9">
        <f t="shared" si="7"/>
        <v>0.85668986878075448</v>
      </c>
      <c r="U47" s="9">
        <f t="shared" si="8"/>
        <v>-0.11231013121924549</v>
      </c>
      <c r="V47" s="9">
        <f t="shared" si="9"/>
        <v>0.11231013121924549</v>
      </c>
    </row>
    <row r="48" spans="1:22" x14ac:dyDescent="0.25">
      <c r="A48" s="1">
        <v>47</v>
      </c>
      <c r="B48" s="1">
        <v>14602</v>
      </c>
      <c r="C48" s="2">
        <v>1.1205516438000001</v>
      </c>
      <c r="D48" s="3">
        <f t="shared" si="3"/>
        <v>44.001349987000019</v>
      </c>
      <c r="E48" s="1">
        <v>2012</v>
      </c>
      <c r="F48" s="1">
        <v>179900</v>
      </c>
      <c r="G48" s="3">
        <v>44</v>
      </c>
      <c r="H48" s="4">
        <v>0.81559999999999999</v>
      </c>
      <c r="I48" s="4">
        <v>0.72650000000000003</v>
      </c>
      <c r="J48" s="4">
        <v>0.54769999999999996</v>
      </c>
      <c r="K48" s="3">
        <v>140918.06565999999</v>
      </c>
      <c r="L48" s="3">
        <v>117707.55575</v>
      </c>
      <c r="M48" s="3">
        <v>168705.4081</v>
      </c>
      <c r="N48" s="3">
        <f t="shared" si="4"/>
        <v>50997.852350000001</v>
      </c>
      <c r="O48" s="7">
        <f t="shared" si="5"/>
        <v>28.347889021678714</v>
      </c>
      <c r="P48" s="3">
        <f t="shared" si="12"/>
        <v>-38981.934340000007</v>
      </c>
      <c r="Q48" s="7">
        <f t="shared" si="10"/>
        <v>-21.668668337965542</v>
      </c>
      <c r="R48" s="3">
        <f t="shared" si="11"/>
        <v>38981.934340000007</v>
      </c>
      <c r="S48" s="7">
        <f t="shared" si="6"/>
        <v>21.668668337965542</v>
      </c>
      <c r="T48" s="9">
        <f t="shared" si="7"/>
        <v>0.78331331662034465</v>
      </c>
      <c r="U48" s="9">
        <f t="shared" si="8"/>
        <v>-0.18568668337965533</v>
      </c>
      <c r="V48" s="9">
        <f t="shared" si="9"/>
        <v>0.18568668337965533</v>
      </c>
    </row>
    <row r="49" spans="1:22" x14ac:dyDescent="0.25">
      <c r="A49" s="1">
        <v>48</v>
      </c>
      <c r="B49" s="1">
        <v>14684</v>
      </c>
      <c r="C49" s="2">
        <v>1.1041132876999999</v>
      </c>
      <c r="D49" s="3">
        <f t="shared" si="3"/>
        <v>38.001350010499984</v>
      </c>
      <c r="E49" s="1">
        <v>2012</v>
      </c>
      <c r="F49" s="1">
        <v>128000</v>
      </c>
      <c r="G49" s="3">
        <v>43</v>
      </c>
      <c r="H49" s="4">
        <v>0.81920000000000004</v>
      </c>
      <c r="I49" s="4">
        <v>0.72889999999999999</v>
      </c>
      <c r="J49" s="4">
        <v>0.69299999999999995</v>
      </c>
      <c r="K49" s="3">
        <v>111904.0647</v>
      </c>
      <c r="L49" s="3">
        <v>95615.654693999997</v>
      </c>
      <c r="M49" s="3">
        <v>130967.25361</v>
      </c>
      <c r="N49" s="3">
        <f t="shared" si="4"/>
        <v>35351.598916000003</v>
      </c>
      <c r="O49" s="7">
        <f t="shared" si="5"/>
        <v>27.618436653125002</v>
      </c>
      <c r="P49" s="3">
        <f t="shared" si="12"/>
        <v>-16095.935299999997</v>
      </c>
      <c r="Q49" s="7">
        <f t="shared" si="10"/>
        <v>-12.574949453124997</v>
      </c>
      <c r="R49" s="3">
        <f t="shared" si="11"/>
        <v>16095.935299999997</v>
      </c>
      <c r="S49" s="7">
        <f t="shared" si="6"/>
        <v>12.574949453124997</v>
      </c>
      <c r="T49" s="9">
        <f t="shared" si="7"/>
        <v>0.87425050546875005</v>
      </c>
      <c r="U49" s="9">
        <f t="shared" si="8"/>
        <v>-9.4749494531249923E-2</v>
      </c>
      <c r="V49" s="9">
        <f t="shared" si="9"/>
        <v>9.4749494531249923E-2</v>
      </c>
    </row>
    <row r="50" spans="1:22" x14ac:dyDescent="0.25">
      <c r="A50" s="1">
        <v>49</v>
      </c>
      <c r="B50" s="1">
        <v>14714</v>
      </c>
      <c r="C50" s="2">
        <v>1.0958941096000001</v>
      </c>
      <c r="D50" s="3">
        <f t="shared" si="3"/>
        <v>35.001350004000038</v>
      </c>
      <c r="E50" s="1">
        <v>2012</v>
      </c>
      <c r="F50" s="1">
        <v>189000</v>
      </c>
      <c r="G50" s="3">
        <v>42</v>
      </c>
      <c r="H50" s="4">
        <v>0.81789999999999996</v>
      </c>
      <c r="I50" s="4">
        <v>0.72350000000000003</v>
      </c>
      <c r="J50" s="4">
        <v>0.76680000000000004</v>
      </c>
      <c r="K50" s="3">
        <v>168701.12557999999</v>
      </c>
      <c r="L50" s="3">
        <v>136802.49793000001</v>
      </c>
      <c r="M50" s="3">
        <v>208037.647</v>
      </c>
      <c r="N50" s="3">
        <f t="shared" si="4"/>
        <v>71235.149069999985</v>
      </c>
      <c r="O50" s="7">
        <f t="shared" si="5"/>
        <v>37.690555063492056</v>
      </c>
      <c r="P50" s="3">
        <f t="shared" si="12"/>
        <v>-20298.874420000007</v>
      </c>
      <c r="Q50" s="7">
        <f t="shared" si="10"/>
        <v>-10.7401451957672</v>
      </c>
      <c r="R50" s="3">
        <f t="shared" si="11"/>
        <v>20298.874420000007</v>
      </c>
      <c r="S50" s="7">
        <f t="shared" si="6"/>
        <v>10.7401451957672</v>
      </c>
      <c r="T50" s="9">
        <f t="shared" si="7"/>
        <v>0.89259854804232797</v>
      </c>
      <c r="U50" s="9">
        <f t="shared" si="8"/>
        <v>-7.6401451957672006E-2</v>
      </c>
      <c r="V50" s="9">
        <f t="shared" si="9"/>
        <v>7.6401451957672006E-2</v>
      </c>
    </row>
    <row r="51" spans="1:22" x14ac:dyDescent="0.25">
      <c r="A51" s="1">
        <v>50</v>
      </c>
      <c r="B51" s="1">
        <v>14798</v>
      </c>
      <c r="C51" s="2">
        <v>1.0767160274000001</v>
      </c>
      <c r="D51" s="3">
        <f t="shared" si="3"/>
        <v>28.00135000100002</v>
      </c>
      <c r="E51" s="1">
        <v>2012</v>
      </c>
      <c r="F51" s="1">
        <v>125000</v>
      </c>
      <c r="G51" s="3">
        <v>41</v>
      </c>
      <c r="H51" s="4">
        <v>0.82140000000000002</v>
      </c>
      <c r="I51" s="4">
        <v>0.72519999999999996</v>
      </c>
      <c r="J51" s="4">
        <v>0.83169999999999999</v>
      </c>
      <c r="K51" s="3">
        <v>107235.58844000001</v>
      </c>
      <c r="L51" s="3">
        <v>84737.450769999996</v>
      </c>
      <c r="M51" s="3">
        <v>135707.07311999999</v>
      </c>
      <c r="N51" s="3">
        <f t="shared" si="4"/>
        <v>50969.622349999991</v>
      </c>
      <c r="O51" s="7">
        <f t="shared" si="5"/>
        <v>40.775697879999996</v>
      </c>
      <c r="P51" s="3">
        <f t="shared" si="12"/>
        <v>-17764.411559999993</v>
      </c>
      <c r="Q51" s="7">
        <f t="shared" si="10"/>
        <v>-14.211529247999993</v>
      </c>
      <c r="R51" s="3">
        <f t="shared" si="11"/>
        <v>17764.411559999993</v>
      </c>
      <c r="S51" s="7">
        <f t="shared" si="6"/>
        <v>14.211529247999993</v>
      </c>
      <c r="T51" s="9">
        <f t="shared" si="7"/>
        <v>0.85788470752000001</v>
      </c>
      <c r="U51" s="9">
        <f t="shared" si="8"/>
        <v>-0.11111529247999996</v>
      </c>
      <c r="V51" s="9">
        <f t="shared" si="9"/>
        <v>0.11111529247999996</v>
      </c>
    </row>
    <row r="52" spans="1:22" x14ac:dyDescent="0.25">
      <c r="A52" s="1">
        <v>51</v>
      </c>
      <c r="B52" s="1">
        <v>14970</v>
      </c>
      <c r="C52" s="2">
        <v>1.0246612329</v>
      </c>
      <c r="D52" s="3">
        <f t="shared" si="3"/>
        <v>9.0013500084999993</v>
      </c>
      <c r="E52" s="1">
        <v>2012</v>
      </c>
      <c r="F52" s="1">
        <v>95000</v>
      </c>
      <c r="G52" s="3">
        <v>41</v>
      </c>
      <c r="H52" s="4">
        <v>0.79630000000000001</v>
      </c>
      <c r="I52" s="4">
        <v>0.68659999999999999</v>
      </c>
      <c r="J52" s="4">
        <v>0.4294</v>
      </c>
      <c r="K52" s="3">
        <v>105220.78937</v>
      </c>
      <c r="L52" s="3">
        <v>88155.809485000005</v>
      </c>
      <c r="M52" s="3">
        <v>125589.16514</v>
      </c>
      <c r="N52" s="3">
        <f t="shared" si="4"/>
        <v>37433.355654999992</v>
      </c>
      <c r="O52" s="7">
        <f t="shared" si="5"/>
        <v>39.403532268421046</v>
      </c>
      <c r="P52" s="3">
        <f t="shared" si="12"/>
        <v>10220.789369999999</v>
      </c>
      <c r="Q52" s="7">
        <f t="shared" si="10"/>
        <v>10.758725652631577</v>
      </c>
      <c r="R52" s="3">
        <f t="shared" si="11"/>
        <v>10220.789369999999</v>
      </c>
      <c r="S52" s="7">
        <f t="shared" si="6"/>
        <v>10.758725652631577</v>
      </c>
      <c r="T52" s="9">
        <f t="shared" si="7"/>
        <v>1.1075872565263158</v>
      </c>
      <c r="U52" s="9">
        <f t="shared" si="8"/>
        <v>0.13858725652631587</v>
      </c>
      <c r="V52" s="9">
        <f t="shared" si="9"/>
        <v>0.13858725652631587</v>
      </c>
    </row>
    <row r="53" spans="1:22" x14ac:dyDescent="0.25">
      <c r="A53" s="1">
        <v>52</v>
      </c>
      <c r="B53" s="1">
        <v>15043</v>
      </c>
      <c r="C53" s="2">
        <v>1.0082228767000001</v>
      </c>
      <c r="D53" s="3">
        <f t="shared" si="3"/>
        <v>3.0013499955000378</v>
      </c>
      <c r="E53" s="1">
        <v>2012</v>
      </c>
      <c r="F53" s="1">
        <v>87750</v>
      </c>
      <c r="G53" s="3">
        <v>41</v>
      </c>
      <c r="H53" s="4">
        <v>0.80659999999999998</v>
      </c>
      <c r="I53" s="4">
        <v>0.70250000000000001</v>
      </c>
      <c r="J53" s="4">
        <v>0.54790000000000005</v>
      </c>
      <c r="K53" s="3">
        <v>132267.22086</v>
      </c>
      <c r="L53" s="3">
        <v>104167.91562</v>
      </c>
      <c r="M53" s="3">
        <v>167946.31638</v>
      </c>
      <c r="N53" s="3">
        <f t="shared" si="4"/>
        <v>63778.400760000004</v>
      </c>
      <c r="O53" s="7">
        <f t="shared" si="5"/>
        <v>72.681938188034195</v>
      </c>
      <c r="P53" s="3">
        <f t="shared" si="12"/>
        <v>44517.220860000001</v>
      </c>
      <c r="Q53" s="7">
        <f t="shared" si="10"/>
        <v>50.731875623931622</v>
      </c>
      <c r="R53" s="3">
        <f t="shared" si="11"/>
        <v>44517.220860000001</v>
      </c>
      <c r="S53" s="7">
        <f t="shared" si="6"/>
        <v>50.731875623931622</v>
      </c>
      <c r="T53" s="9">
        <f t="shared" si="7"/>
        <v>1.5073187562393162</v>
      </c>
      <c r="U53" s="9">
        <f t="shared" si="8"/>
        <v>0.53831875623931624</v>
      </c>
      <c r="V53" s="9">
        <f t="shared" si="9"/>
        <v>0.53831875623931624</v>
      </c>
    </row>
    <row r="54" spans="1:22" x14ac:dyDescent="0.25">
      <c r="A54" s="1">
        <v>53</v>
      </c>
      <c r="B54" s="1">
        <v>15080</v>
      </c>
      <c r="C54" s="2">
        <v>1.0000036986301</v>
      </c>
      <c r="D54" s="3">
        <f t="shared" si="3"/>
        <v>1.3499999864885481E-3</v>
      </c>
      <c r="E54" s="1">
        <v>2012</v>
      </c>
      <c r="F54" s="1">
        <v>130000</v>
      </c>
      <c r="G54" s="3">
        <v>40</v>
      </c>
      <c r="H54" s="4">
        <v>0.80610000000000004</v>
      </c>
      <c r="I54" s="4">
        <v>0.69740000000000002</v>
      </c>
      <c r="J54" s="4">
        <v>0.59609999999999996</v>
      </c>
      <c r="K54" s="3">
        <v>123087.09676</v>
      </c>
      <c r="L54" s="3">
        <v>99159.524508000002</v>
      </c>
      <c r="M54" s="3">
        <v>152788.48363999999</v>
      </c>
      <c r="N54" s="3">
        <f t="shared" si="4"/>
        <v>53628.959131999989</v>
      </c>
      <c r="O54" s="7">
        <f t="shared" si="5"/>
        <v>41.253045486153837</v>
      </c>
      <c r="P54" s="3">
        <f t="shared" si="12"/>
        <v>-6912.9032399999996</v>
      </c>
      <c r="Q54" s="7">
        <f t="shared" si="10"/>
        <v>-5.3176178769230766</v>
      </c>
      <c r="R54" s="3">
        <f t="shared" si="11"/>
        <v>6912.9032399999996</v>
      </c>
      <c r="S54" s="7">
        <f t="shared" si="6"/>
        <v>5.3176178769230766</v>
      </c>
      <c r="T54" s="9">
        <f t="shared" si="7"/>
        <v>0.94682382123076925</v>
      </c>
      <c r="U54" s="9">
        <f t="shared" si="8"/>
        <v>-2.2176178769230726E-2</v>
      </c>
      <c r="V54" s="9">
        <f t="shared" si="9"/>
        <v>2.2176178769230726E-2</v>
      </c>
    </row>
    <row r="56" spans="1:22" x14ac:dyDescent="0.25">
      <c r="F56" s="1">
        <f>AVERAGE(F2:F54)</f>
        <v>143767.16981132075</v>
      </c>
      <c r="G56" s="7">
        <f t="shared" ref="G56:K56" si="13">AVERAGE(G2:G54)</f>
        <v>49.679245283018865</v>
      </c>
      <c r="H56" s="4">
        <f t="shared" si="13"/>
        <v>0.75236603773584931</v>
      </c>
      <c r="I56" s="4">
        <f t="shared" si="13"/>
        <v>0.64627358490566034</v>
      </c>
      <c r="J56" s="4" t="s">
        <v>23</v>
      </c>
      <c r="K56" s="3">
        <f t="shared" si="13"/>
        <v>144573.06974984906</v>
      </c>
      <c r="M56" s="3" t="s">
        <v>28</v>
      </c>
      <c r="N56" s="3">
        <f>AVERAGE(N2:N54)</f>
        <v>70530.300452188661</v>
      </c>
      <c r="O56" s="7">
        <f>AVERAGE(O2:O54)</f>
        <v>49.840095924789352</v>
      </c>
      <c r="S56" s="7" t="s">
        <v>20</v>
      </c>
      <c r="T56" s="1">
        <f>MEDIAN(T2:T54)</f>
        <v>0.96901168345098043</v>
      </c>
      <c r="U56" s="5" t="s">
        <v>21</v>
      </c>
      <c r="V56" s="9">
        <f>SUM(V2:V54)</f>
        <v>9.5081861690910578</v>
      </c>
    </row>
    <row r="57" spans="1:22" x14ac:dyDescent="0.25">
      <c r="M57" s="3" t="s">
        <v>29</v>
      </c>
      <c r="N57" s="3">
        <f>MEDIAN(N2:N54)</f>
        <v>58641.990709999984</v>
      </c>
      <c r="S57" s="7" t="s">
        <v>24</v>
      </c>
      <c r="T57" s="1">
        <f>AVERAGE(T2:T54)</f>
        <v>1.0347831707936921</v>
      </c>
      <c r="U57" s="5" t="s">
        <v>22</v>
      </c>
      <c r="V57" s="9">
        <f>V56/53</f>
        <v>0.17939973903945391</v>
      </c>
    </row>
    <row r="58" spans="1:22" x14ac:dyDescent="0.25">
      <c r="U58" s="5"/>
    </row>
    <row r="59" spans="1:22" x14ac:dyDescent="0.25">
      <c r="F59" s="1" t="s">
        <v>23</v>
      </c>
      <c r="K59" s="3" t="s">
        <v>23</v>
      </c>
      <c r="M59" s="3" t="s">
        <v>30</v>
      </c>
      <c r="N59" s="3">
        <f>AVERAGE(P2:P54)</f>
        <v>805.89993852830139</v>
      </c>
      <c r="S59" s="7" t="s">
        <v>25</v>
      </c>
      <c r="T59" s="1">
        <f>T57*F56/K56</f>
        <v>1.0290149340454811</v>
      </c>
      <c r="U59" s="5" t="s">
        <v>26</v>
      </c>
      <c r="V59" s="8">
        <f>V57/T56*100</f>
        <v>18.513681734006589</v>
      </c>
    </row>
    <row r="60" spans="1:22" x14ac:dyDescent="0.25">
      <c r="M60" s="3" t="s">
        <v>31</v>
      </c>
      <c r="N60" s="3">
        <f>MEDIAN(P2:P54)</f>
        <v>-5245.4245700000029</v>
      </c>
    </row>
    <row r="61" spans="1:22" x14ac:dyDescent="0.25">
      <c r="K61" s="3" t="s">
        <v>23</v>
      </c>
      <c r="P61" t="s">
        <v>36</v>
      </c>
      <c r="Q61" s="7">
        <f>AVERAGE(R2:R54)</f>
        <v>24374.159213584906</v>
      </c>
      <c r="S61" s="7" t="s">
        <v>39</v>
      </c>
      <c r="T61" s="1">
        <f>STDEV(T2:T54)/AVERAGE(T2:T54)</f>
        <v>0.23909157658233282</v>
      </c>
    </row>
    <row r="62" spans="1:22" x14ac:dyDescent="0.25">
      <c r="M62" s="3" t="s">
        <v>32</v>
      </c>
      <c r="N62" s="7">
        <f>AVERAGE(Q2:Q54)</f>
        <v>3.47831707936921</v>
      </c>
      <c r="P62" t="s">
        <v>37</v>
      </c>
      <c r="Q62" s="7">
        <f>MEDIAN(R2:R54)</f>
        <v>17764.411559999993</v>
      </c>
    </row>
    <row r="63" spans="1:22" x14ac:dyDescent="0.25">
      <c r="M63" s="3" t="s">
        <v>33</v>
      </c>
      <c r="N63" s="7">
        <f>MEDIAN(Q2:Q54)</f>
        <v>-3.0988316549019608</v>
      </c>
      <c r="S63" s="7" t="s">
        <v>40</v>
      </c>
      <c r="T63" s="1">
        <f>(1+1/(4*53))*T61</f>
        <v>0.24021936703790989</v>
      </c>
    </row>
    <row r="64" spans="1:22" x14ac:dyDescent="0.25">
      <c r="P64" t="s">
        <v>38</v>
      </c>
      <c r="Q64" s="7">
        <f>AVERAGE(S2:S54)</f>
        <v>18.182073025873954</v>
      </c>
    </row>
    <row r="65" spans="13:17" x14ac:dyDescent="0.25">
      <c r="M65" s="3" t="s">
        <v>34</v>
      </c>
      <c r="N65" s="7">
        <f>STDEV(Q2:Q54)</f>
        <v>24.74079397259289</v>
      </c>
      <c r="P65" t="s">
        <v>35</v>
      </c>
      <c r="Q65" s="7">
        <f>MEDIAN(S2:S54)</f>
        <v>13.864907213114749</v>
      </c>
    </row>
    <row r="69" spans="13:17" x14ac:dyDescent="0.25">
      <c r="P69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Northern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 Ecker</dc:creator>
  <cp:lastModifiedBy>Mark D Ecker</cp:lastModifiedBy>
  <dcterms:created xsi:type="dcterms:W3CDTF">2019-02-15T20:04:59Z</dcterms:created>
  <dcterms:modified xsi:type="dcterms:W3CDTF">2019-05-01T15:19:07Z</dcterms:modified>
</cp:coreProperties>
</file>