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Mrhay\Desktop\Equity Valuation + Investor Presentation\Excel\"/>
    </mc:Choice>
  </mc:AlternateContent>
  <xr:revisionPtr revIDLastSave="0" documentId="13_ncr:1_{D23C03B0-3444-4D7F-962B-91ACBC3421C2}" xr6:coauthVersionLast="47" xr6:coauthVersionMax="47" xr10:uidLastSave="{00000000-0000-0000-0000-000000000000}"/>
  <bookViews>
    <workbookView xWindow="4065" yWindow="2430" windowWidth="21600" windowHeight="11295" activeTab="1" xr2:uid="{00000000-000D-0000-FFFF-FFFF00000000}"/>
  </bookViews>
  <sheets>
    <sheet name="Inputs" sheetId="1" r:id="rId1"/>
    <sheet name="DCF" sheetId="2" r:id="rId2"/>
    <sheet name="Comps" sheetId="3" r:id="rId3"/>
    <sheet name="Sensitivity" sheetId="4" r:id="rId4"/>
    <sheet name="Terms" sheetId="6" state="hidden" r:id="rId5"/>
    <sheet name="Colors" sheetId="5" state="hidden" r:id="rId6"/>
  </sheets>
  <definedNames>
    <definedName name="_xlchart.v1.0" hidden="1">DCF!$A$2:$A$6</definedName>
    <definedName name="_xlchart.v1.1" hidden="1">DCF!$I$1</definedName>
    <definedName name="_xlchart.v1.2" hidden="1">DCF!$I$2:$I$6</definedName>
    <definedName name="_xlchart.v1.3" hidden="1">DCF!$A$2:$A$6</definedName>
    <definedName name="_xlchart.v1.4" hidden="1">DCF!$I$1</definedName>
    <definedName name="_xlchart.v1.5" hidden="1">DCF!$I$2:$I$6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2" l="1"/>
  <c r="K2" i="2"/>
  <c r="H2" i="2" s="1"/>
  <c r="I10" i="2"/>
  <c r="E3" i="2"/>
  <c r="E4" i="2"/>
  <c r="E5" i="2"/>
  <c r="E6" i="2"/>
  <c r="E2" i="2"/>
  <c r="D3" i="2"/>
  <c r="D4" i="2"/>
  <c r="D5" i="2"/>
  <c r="D6" i="2"/>
  <c r="D2" i="2"/>
  <c r="C3" i="2"/>
  <c r="C4" i="2"/>
  <c r="C5" i="2"/>
  <c r="C6" i="2"/>
  <c r="C2" i="2"/>
  <c r="G2" i="2" s="1"/>
  <c r="B2" i="3" a="1"/>
  <c r="B2" i="3" s="1"/>
  <c r="G2" i="3" s="1"/>
  <c r="F2" i="3" a="1"/>
  <c r="F2" i="3" s="1"/>
  <c r="H2" i="3"/>
  <c r="B3" i="3" a="1"/>
  <c r="B3" i="3" s="1"/>
  <c r="G3" i="3" s="1"/>
  <c r="F3" i="3" a="1"/>
  <c r="F3" i="3" s="1"/>
  <c r="H3" i="3"/>
  <c r="B4" i="3" a="1"/>
  <c r="B4" i="3" s="1"/>
  <c r="G4" i="3" s="1"/>
  <c r="F4" i="3" a="1"/>
  <c r="F4" i="3" s="1"/>
  <c r="H4" i="3"/>
  <c r="H6" i="2"/>
  <c r="H5" i="2"/>
  <c r="H4" i="2"/>
  <c r="H3" i="2"/>
  <c r="A3" i="1" a="1"/>
  <c r="A3" i="1" s="1"/>
  <c r="A4" i="1" a="1"/>
  <c r="A4" i="1" s="1"/>
  <c r="A2" i="1" a="1"/>
  <c r="A2" i="1" s="1"/>
  <c r="C3" i="1" a="1"/>
  <c r="C3" i="1" s="1"/>
  <c r="C4" i="1" a="1"/>
  <c r="C4" i="1" s="1"/>
  <c r="I12" i="2" s="1"/>
  <c r="C2" i="1" a="1"/>
  <c r="C2" i="1" s="1"/>
  <c r="E2" i="1" a="1"/>
  <c r="E2" i="1" s="1"/>
  <c r="E3" i="1" a="1"/>
  <c r="E3" i="1" s="1"/>
  <c r="E4" i="1" a="1"/>
  <c r="E4" i="1" s="1"/>
  <c r="D3" i="1" a="1"/>
  <c r="D3" i="1" s="1"/>
  <c r="D4" i="1" a="1"/>
  <c r="D4" i="1" s="1"/>
  <c r="D2" i="1" a="1"/>
  <c r="D2" i="1" s="1"/>
  <c r="I8" i="2" l="1"/>
  <c r="AA2" i="2" s="1"/>
  <c r="I2" i="2"/>
  <c r="G4" i="2" l="1"/>
  <c r="I4" i="2" s="1"/>
  <c r="G3" i="2"/>
  <c r="I3" i="2" s="1"/>
  <c r="G5" i="2" l="1"/>
  <c r="I5" i="2" s="1"/>
  <c r="G6" i="2" l="1"/>
  <c r="I6" i="2" s="1"/>
  <c r="I9" i="2" s="1"/>
  <c r="A1" i="4" s="1"/>
  <c r="I11" i="2" l="1"/>
  <c r="I13"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5"/>
        </ext>
      </extLst>
    </bk>
    <bk>
      <extLst>
        <ext uri="{3e2802c4-a4d2-4d8b-9148-e3be6c30e623}">
          <xlrd:rvb i="8"/>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<sst xmlns="http://schemas.openxmlformats.org/spreadsheetml/2006/main" count="117" uniqueCount="110">
  <si>
    <t>Company</t>
  </si>
  <si>
    <t>Ticker</t>
  </si>
  <si>
    <t>Shares Outstanding (M)</t>
  </si>
  <si>
    <t>Stock Price</t>
  </si>
  <si>
    <t>Market Cap ($B)</t>
  </si>
  <si>
    <t>Total Debt ($B)</t>
  </si>
  <si>
    <t>Cash ($B)</t>
  </si>
  <si>
    <t>Equity ($B)</t>
  </si>
  <si>
    <t>Year</t>
  </si>
  <si>
    <t>Discount Factor</t>
  </si>
  <si>
    <t>PV of FCF</t>
  </si>
  <si>
    <t>Year 1</t>
  </si>
  <si>
    <t>Year 2</t>
  </si>
  <si>
    <t>Year 3</t>
  </si>
  <si>
    <t>Year 4</t>
  </si>
  <si>
    <t>Year 5</t>
  </si>
  <si>
    <t>Price</t>
  </si>
  <si>
    <t>EPS</t>
  </si>
  <si>
    <t>Book Value/Share</t>
  </si>
  <si>
    <t>P/E</t>
  </si>
  <si>
    <t>P/B</t>
  </si>
  <si>
    <t>EV/EBITDA</t>
  </si>
  <si>
    <t>EBITDA (B)</t>
  </si>
  <si>
    <t>WACC</t>
  </si>
  <si>
    <t>Terminal Growth</t>
  </si>
  <si>
    <t>Shares (M)</t>
  </si>
  <si>
    <t>Teal 1</t>
  </si>
  <si>
    <t>Teal 2</t>
  </si>
  <si>
    <t>Teal 3</t>
  </si>
  <si>
    <t>Teal 4</t>
  </si>
  <si>
    <t>Teal 5</t>
  </si>
  <si>
    <t>Azul</t>
  </si>
  <si>
    <t>Denim</t>
  </si>
  <si>
    <t>Midnight Blue</t>
  </si>
  <si>
    <t>White</t>
  </si>
  <si>
    <t>Black</t>
  </si>
  <si>
    <t>Lilac</t>
  </si>
  <si>
    <t>Violet</t>
  </si>
  <si>
    <t>Dark Violet</t>
  </si>
  <si>
    <t>Hex</t>
  </si>
  <si>
    <t>#81D8D0</t>
  </si>
  <si>
    <t>#5CB9BB</t>
  </si>
  <si>
    <t>#008582</t>
  </si>
  <si>
    <t>#00635F</t>
  </si>
  <si>
    <t>#004F44</t>
  </si>
  <si>
    <t>#67D4EC</t>
  </si>
  <si>
    <t>#0076AA</t>
  </si>
  <si>
    <t>#00426D</t>
  </si>
  <si>
    <t>#FFFFFFF</t>
  </si>
  <si>
    <t>#352068</t>
  </si>
  <si>
    <t>#7575CB</t>
  </si>
  <si>
    <t>#B4B4EB</t>
  </si>
  <si>
    <t>#0000000</t>
  </si>
  <si>
    <t xml:space="preserve">*Revenue </t>
  </si>
  <si>
    <t>*Net Income (8%)</t>
  </si>
  <si>
    <t>*D&amp;A (1.5%)</t>
  </si>
  <si>
    <t>*CapEx (2.5%)</t>
  </si>
  <si>
    <t>*Change in WC (0.5% of Rev)</t>
  </si>
  <si>
    <t>*Free Cash Flow</t>
  </si>
  <si>
    <t>* in Millions</t>
  </si>
  <si>
    <t>PVofTV</t>
  </si>
  <si>
    <t>Equity Value ($M)</t>
  </si>
  <si>
    <t>Net Debt ($M)</t>
  </si>
  <si>
    <t>Terminal Value ($M)</t>
  </si>
  <si>
    <t>Enterprise Value ($M)</t>
  </si>
  <si>
    <t xml:space="preserve">Value per Share </t>
  </si>
  <si>
    <t>g</t>
  </si>
  <si>
    <t>Core valuation terms</t>
  </si>
  <si>
    <r>
      <t>DCF (Discounted Cash Flow)</t>
    </r>
    <r>
      <rPr>
        <sz val="11"/>
        <color theme="1"/>
        <rFont val="Calibri"/>
        <family val="2"/>
        <scheme val="minor"/>
      </rPr>
      <t xml:space="preserve"> – Value = present value of all future free cash flows (FCF) plus a terminal value.</t>
    </r>
  </si>
  <si>
    <r>
      <t>FCF (Free Cash Flow)</t>
    </r>
    <r>
      <rPr>
        <sz val="11"/>
        <color theme="1"/>
        <rFont val="Calibri"/>
        <family val="2"/>
        <scheme val="minor"/>
      </rPr>
      <t xml:space="preserve"> – Cash the business can distribute after reinvestment.</t>
    </r>
  </si>
  <si>
    <r>
      <t>FCFE</t>
    </r>
    <r>
      <rPr>
        <sz val="11"/>
        <color theme="1"/>
        <rFont val="Calibri"/>
        <family val="2"/>
        <scheme val="minor"/>
      </rPr>
      <t xml:space="preserve"> (to Equity): </t>
    </r>
    <r>
      <rPr>
        <sz val="10"/>
        <color theme="1"/>
        <rFont val="Arial Unicode MS"/>
      </rPr>
      <t>Net Income + D&amp;A − CapEx − ΔWC − (Debt Repayments − New Debt)</t>
    </r>
  </si>
  <si>
    <r>
      <t>FCFF</t>
    </r>
    <r>
      <rPr>
        <sz val="11"/>
        <color theme="1"/>
        <rFont val="Calibri"/>
        <family val="2"/>
        <scheme val="minor"/>
      </rPr>
      <t xml:space="preserve"> (to Firm): </t>
    </r>
    <r>
      <rPr>
        <sz val="10"/>
        <color theme="1"/>
        <rFont val="Arial Unicode MS"/>
      </rPr>
      <t>EBIT × (1−Tax) + D&amp;A − CapEx − ΔWC</t>
    </r>
  </si>
  <si>
    <r>
      <t>ΔWC (Change in Working Capital)</t>
    </r>
    <r>
      <rPr>
        <sz val="11"/>
        <color theme="1"/>
        <rFont val="Calibri"/>
        <family val="2"/>
        <scheme val="minor"/>
      </rPr>
      <t xml:space="preserve"> – Change in </t>
    </r>
    <r>
      <rPr>
        <i/>
        <sz val="11"/>
        <color theme="1"/>
        <rFont val="Calibri"/>
        <family val="2"/>
        <scheme val="minor"/>
      </rPr>
      <t>non-cash</t>
    </r>
    <r>
      <rPr>
        <sz val="11"/>
        <color theme="1"/>
        <rFont val="Calibri"/>
        <family val="2"/>
        <scheme val="minor"/>
      </rPr>
      <t xml:space="preserve"> current assets minus non-debt current liabilities.</t>
    </r>
  </si>
  <si>
    <t>Rule of thumb: small % of revenue change.</t>
  </si>
  <si>
    <r>
      <t>Banks:</t>
    </r>
    <r>
      <rPr>
        <sz val="11"/>
        <color theme="1"/>
        <rFont val="Calibri"/>
        <family val="2"/>
        <scheme val="minor"/>
      </rPr>
      <t xml:space="preserve"> often set ~0 in DCF (loans/deposits are the operating book).</t>
    </r>
  </si>
  <si>
    <r>
      <t>D&amp;A (Depreciation &amp; Amortization)</t>
    </r>
    <r>
      <rPr>
        <sz val="11"/>
        <color theme="1"/>
        <rFont val="Calibri"/>
        <family val="2"/>
        <scheme val="minor"/>
      </rPr>
      <t xml:space="preserve"> – Non-cash expense; add back in FCF.</t>
    </r>
  </si>
  <si>
    <r>
      <t>CapEx (Capital Expenditures)</t>
    </r>
    <r>
      <rPr>
        <sz val="11"/>
        <color theme="1"/>
        <rFont val="Calibri"/>
        <family val="2"/>
        <scheme val="minor"/>
      </rPr>
      <t xml:space="preserve"> – Cash spent on long-lived assets.</t>
    </r>
  </si>
  <si>
    <t>Discounting pieces</t>
  </si>
  <si>
    <r>
      <t>WACC (Weighted Average Cost of Capital)</t>
    </r>
    <r>
      <rPr>
        <sz val="11"/>
        <color theme="1"/>
        <rFont val="Calibri"/>
        <family val="2"/>
        <scheme val="minor"/>
      </rPr>
      <t xml:space="preserve"> – Blend of required returns for debt/equity:</t>
    </r>
  </si>
  <si>
    <t>WACC = (E/V)×Re + (D/V)×Rd×(1−Tax)</t>
  </si>
  <si>
    <r>
      <t>Re (Cost of Equity, CAPM):</t>
    </r>
    <r>
      <rPr>
        <sz val="11"/>
        <color theme="1"/>
        <rFont val="Calibri"/>
        <family val="2"/>
        <scheme val="minor"/>
      </rPr>
      <t xml:space="preserve"> </t>
    </r>
    <r>
      <rPr>
        <sz val="10"/>
        <color theme="1"/>
        <rFont val="Arial Unicode MS"/>
      </rPr>
      <t>rf + β × MRP</t>
    </r>
  </si>
  <si>
    <r>
      <t>Rd (Cost of Debt):</t>
    </r>
    <r>
      <rPr>
        <sz val="11"/>
        <color theme="1"/>
        <rFont val="Calibri"/>
        <family val="2"/>
        <scheme val="minor"/>
      </rPr>
      <t xml:space="preserve"> average interest rate on debt (after tax)</t>
    </r>
  </si>
  <si>
    <r>
      <t>rf:</t>
    </r>
    <r>
      <rPr>
        <sz val="11"/>
        <color theme="1"/>
        <rFont val="Calibri"/>
        <family val="2"/>
        <scheme val="minor"/>
      </rPr>
      <t xml:space="preserve"> risk-free rate (e.g., U.S. Treasuries)</t>
    </r>
  </si>
  <si>
    <r>
      <t>β (Beta):</t>
    </r>
    <r>
      <rPr>
        <sz val="11"/>
        <color theme="1"/>
        <rFont val="Calibri"/>
        <family val="2"/>
        <scheme val="minor"/>
      </rPr>
      <t xml:space="preserve"> stock sensitivity to the market</t>
    </r>
  </si>
  <si>
    <r>
      <t>MRP (Market Risk Premium):</t>
    </r>
    <r>
      <rPr>
        <sz val="11"/>
        <color theme="1"/>
        <rFont val="Calibri"/>
        <family val="2"/>
        <scheme val="minor"/>
      </rPr>
      <t xml:space="preserve"> expected market return − rf</t>
    </r>
  </si>
  <si>
    <r>
      <t>Discount Factor (Year t)</t>
    </r>
    <r>
      <rPr>
        <sz val="11"/>
        <color theme="1"/>
        <rFont val="Calibri"/>
        <family val="2"/>
        <scheme val="minor"/>
      </rPr>
      <t xml:space="preserve"> – </t>
    </r>
    <r>
      <rPr>
        <sz val="10"/>
        <color theme="1"/>
        <rFont val="Arial Unicode MS"/>
      </rPr>
      <t>1 / (1 + WACC)^t</t>
    </r>
  </si>
  <si>
    <r>
      <t>PV (Present Value) of FCF</t>
    </r>
    <r>
      <rPr>
        <sz val="11"/>
        <color theme="1"/>
        <rFont val="Calibri"/>
        <family val="2"/>
        <scheme val="minor"/>
      </rPr>
      <t xml:space="preserve"> – </t>
    </r>
    <r>
      <rPr>
        <sz val="10"/>
        <color theme="1"/>
        <rFont val="Arial Unicode MS"/>
      </rPr>
      <t>FCF_t × Discount Factor_t</t>
    </r>
  </si>
  <si>
    <t>Terminal value (TV)</t>
  </si>
  <si>
    <r>
      <t>Gordon Growth</t>
    </r>
    <r>
      <rPr>
        <sz val="11"/>
        <color theme="1"/>
        <rFont val="Calibri"/>
        <family val="2"/>
        <scheme val="minor"/>
      </rPr>
      <t xml:space="preserve"> (perpetuity after Year N):</t>
    </r>
  </si>
  <si>
    <r>
      <t>TV_N = FCF_N × (1 + g) / (WACC − g)</t>
    </r>
    <r>
      <rPr>
        <sz val="11"/>
        <color theme="1"/>
        <rFont val="Calibri"/>
        <family val="2"/>
        <scheme val="minor"/>
      </rPr>
      <t xml:space="preserve"> and </t>
    </r>
    <r>
      <rPr>
        <sz val="10"/>
        <color theme="1"/>
        <rFont val="Arial Unicode MS"/>
      </rPr>
      <t>PV(TV) = TV_N × Discount Factor_N</t>
    </r>
  </si>
  <si>
    <r>
      <t xml:space="preserve">Keep </t>
    </r>
    <r>
      <rPr>
        <b/>
        <sz val="11"/>
        <color theme="1"/>
        <rFont val="Calibri"/>
        <family val="2"/>
        <scheme val="minor"/>
      </rPr>
      <t>g &lt; WACC</t>
    </r>
    <r>
      <rPr>
        <sz val="11"/>
        <color theme="1"/>
        <rFont val="Calibri"/>
        <family val="2"/>
        <scheme val="minor"/>
      </rPr>
      <t xml:space="preserve"> and usually conservative (e.g., 1–3%).</t>
    </r>
  </si>
  <si>
    <t>From enterprise to equity</t>
  </si>
  <si>
    <r>
      <t>EV (Enterprise Value)</t>
    </r>
    <r>
      <rPr>
        <sz val="11"/>
        <color theme="1"/>
        <rFont val="Calibri"/>
        <family val="2"/>
        <scheme val="minor"/>
      </rPr>
      <t xml:space="preserve"> – Value of operations:</t>
    </r>
  </si>
  <si>
    <t>EV = Σ PV(FCFs) + PV(TV)</t>
  </si>
  <si>
    <r>
      <t>Net Debt</t>
    </r>
    <r>
      <rPr>
        <sz val="11"/>
        <color theme="1"/>
        <rFont val="Calibri"/>
        <family val="2"/>
        <scheme val="minor"/>
      </rPr>
      <t xml:space="preserve"> – </t>
    </r>
    <r>
      <rPr>
        <sz val="10"/>
        <color theme="1"/>
        <rFont val="Arial Unicode MS"/>
      </rPr>
      <t>Total Debt − Cash &amp; Equivalents</t>
    </r>
  </si>
  <si>
    <r>
      <t>Equity Value</t>
    </r>
    <r>
      <rPr>
        <sz val="11"/>
        <color theme="1"/>
        <rFont val="Calibri"/>
        <family val="2"/>
        <scheme val="minor"/>
      </rPr>
      <t xml:space="preserve"> – </t>
    </r>
    <r>
      <rPr>
        <sz val="10"/>
        <color theme="1"/>
        <rFont val="Arial Unicode MS"/>
      </rPr>
      <t>EV − Net Debt</t>
    </r>
  </si>
  <si>
    <r>
      <t>Shares Outstanding</t>
    </r>
    <r>
      <rPr>
        <sz val="11"/>
        <color theme="1"/>
        <rFont val="Calibri"/>
        <family val="2"/>
        <scheme val="minor"/>
      </rPr>
      <t xml:space="preserve"> – Diluted common shares (millions in our model)</t>
    </r>
  </si>
  <si>
    <r>
      <t>Value per Share</t>
    </r>
    <r>
      <rPr>
        <sz val="11"/>
        <color theme="1"/>
        <rFont val="Calibri"/>
        <family val="2"/>
        <scheme val="minor"/>
      </rPr>
      <t xml:space="preserve"> – </t>
    </r>
    <r>
      <rPr>
        <sz val="10"/>
        <color theme="1"/>
        <rFont val="Arial Unicode MS"/>
      </rPr>
      <t>(Equity Value × 1,000) / Shares(M)</t>
    </r>
    <r>
      <rPr>
        <sz val="11"/>
        <color theme="1"/>
        <rFont val="Calibri"/>
        <family val="2"/>
        <scheme val="minor"/>
      </rPr>
      <t xml:space="preserve"> (the ×1,000 converts $B → $M)</t>
    </r>
  </si>
  <si>
    <t>Market &amp; multiples</t>
  </si>
  <si>
    <r>
      <t>Market Cap</t>
    </r>
    <r>
      <rPr>
        <sz val="11"/>
        <color theme="1"/>
        <rFont val="Calibri"/>
        <family val="2"/>
        <scheme val="minor"/>
      </rPr>
      <t xml:space="preserve"> – </t>
    </r>
    <r>
      <rPr>
        <sz val="10"/>
        <color theme="1"/>
        <rFont val="Arial Unicode MS"/>
      </rPr>
      <t>Share Price × Shares</t>
    </r>
  </si>
  <si>
    <r>
      <t>EV/EBITDA</t>
    </r>
    <r>
      <rPr>
        <sz val="11"/>
        <color theme="1"/>
        <rFont val="Calibri"/>
        <family val="2"/>
        <scheme val="minor"/>
      </rPr>
      <t xml:space="preserve"> – </t>
    </r>
    <r>
      <rPr>
        <sz val="10"/>
        <color theme="1"/>
        <rFont val="Arial Unicode MS"/>
      </rPr>
      <t>EV / EBITDA</t>
    </r>
    <r>
      <rPr>
        <sz val="11"/>
        <color theme="1"/>
        <rFont val="Calibri"/>
        <family val="2"/>
        <scheme val="minor"/>
      </rPr>
      <t xml:space="preserve"> (capital-structure-neutral profitability multiple)</t>
    </r>
  </si>
  <si>
    <r>
      <t>P/E</t>
    </r>
    <r>
      <rPr>
        <sz val="11"/>
        <color theme="1"/>
        <rFont val="Calibri"/>
        <family val="2"/>
        <scheme val="minor"/>
      </rPr>
      <t xml:space="preserve"> – </t>
    </r>
    <r>
      <rPr>
        <sz val="10"/>
        <color theme="1"/>
        <rFont val="Arial Unicode MS"/>
      </rPr>
      <t>Price / EPS</t>
    </r>
    <r>
      <rPr>
        <sz val="11"/>
        <color theme="1"/>
        <rFont val="Calibri"/>
        <family val="2"/>
        <scheme val="minor"/>
      </rPr>
      <t xml:space="preserve"> (earnings multiple; EPS = earnings per share)</t>
    </r>
  </si>
  <si>
    <r>
      <t>P/B</t>
    </r>
    <r>
      <rPr>
        <sz val="11"/>
        <color theme="1"/>
        <rFont val="Calibri"/>
        <family val="2"/>
        <scheme val="minor"/>
      </rPr>
      <t xml:space="preserve"> – </t>
    </r>
    <r>
      <rPr>
        <sz val="10"/>
        <color theme="1"/>
        <rFont val="Arial Unicode MS"/>
      </rPr>
      <t>Price / Book Value per Share</t>
    </r>
  </si>
  <si>
    <r>
      <t>Book Value (Equity):</t>
    </r>
    <r>
      <rPr>
        <sz val="11"/>
        <color theme="1"/>
        <rFont val="Calibri"/>
        <family val="2"/>
        <scheme val="minor"/>
      </rPr>
      <t xml:space="preserve"> shareholder’s equity; </t>
    </r>
    <r>
      <rPr>
        <b/>
        <sz val="11"/>
        <color theme="1"/>
        <rFont val="Calibri"/>
        <family val="2"/>
        <scheme val="minor"/>
      </rPr>
      <t>BVPS:</t>
    </r>
    <r>
      <rPr>
        <sz val="11"/>
        <color theme="1"/>
        <rFont val="Calibri"/>
        <family val="2"/>
        <scheme val="minor"/>
      </rPr>
      <t xml:space="preserve"> </t>
    </r>
    <r>
      <rPr>
        <sz val="10"/>
        <color theme="1"/>
        <rFont val="Arial Unicode MS"/>
      </rPr>
      <t>Equity / Shares</t>
    </r>
  </si>
  <si>
    <r>
      <t>EBITDA</t>
    </r>
    <r>
      <rPr>
        <sz val="11"/>
        <color theme="1"/>
        <rFont val="Calibri"/>
        <family val="2"/>
        <scheme val="minor"/>
      </rPr>
      <t xml:space="preserve"> – Earnings before interest, taxes, depreciation &amp; amortization (proxy for operating cash earnings)</t>
    </r>
  </si>
  <si>
    <t>Bank-specific metrics (useful for comps/benchmarking)</t>
  </si>
  <si>
    <r>
      <t>CET1 ratio</t>
    </r>
    <r>
      <rPr>
        <sz val="11"/>
        <color theme="1"/>
        <rFont val="Calibri"/>
        <family val="2"/>
        <scheme val="minor"/>
      </rPr>
      <t xml:space="preserve"> – Common Equity Tier 1 capital / Risk-weighted assets (regulatory capital strength)</t>
    </r>
  </si>
  <si>
    <r>
      <t>ROTCE</t>
    </r>
    <r>
      <rPr>
        <sz val="11"/>
        <color theme="1"/>
        <rFont val="Calibri"/>
        <family val="2"/>
        <scheme val="minor"/>
      </rPr>
      <t xml:space="preserve"> – Return on </t>
    </r>
    <r>
      <rPr>
        <i/>
        <sz val="11"/>
        <color theme="1"/>
        <rFont val="Calibri"/>
        <family val="2"/>
        <scheme val="minor"/>
      </rPr>
      <t>Tangible</t>
    </r>
    <r>
      <rPr>
        <sz val="11"/>
        <color theme="1"/>
        <rFont val="Calibri"/>
        <family val="2"/>
        <scheme val="minor"/>
      </rPr>
      <t xml:space="preserve"> Common Equity (core profitability on tangible equity)</t>
    </r>
  </si>
  <si>
    <r>
      <t>NIM</t>
    </r>
    <r>
      <rPr>
        <sz val="11"/>
        <color theme="1"/>
        <rFont val="Calibri"/>
        <family val="2"/>
        <scheme val="minor"/>
      </rPr>
      <t xml:space="preserve"> – Net Interest Margin (interest income − interest expense) / earning assets</t>
    </r>
  </si>
  <si>
    <t>Current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</si>
</sst>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164" formatCode="_([$$-409]* #,##0.00_);_([$$-409]* \(#,##0.00\);_([$$-409]* &quot;-&quot;??_);_(@_)"/>
    <numFmt numFmtId="165" formatCode="0,,,"/>
    <numFmt numFmtId="166" formatCode="0,,"/>
    <numFmt numFmtId="167" formatCode="&quot;$&quot;#,##0.00"/>
    <numFmt numFmtId="168" formatCode="0.0"/>
    <numFmt numFmtId="169" formatCode="0000000"/>
    <numFmt numFmtId="170" formatCode="0.000"/>
  </numFmts>
  <fonts count="15">
    <font>
      <sz val="11"/>
      <color theme="1"/>
      <name val="Calibri"/>
      <family val="2"/>
      <scheme val="minor"/>
    </font>
    <font>
      <sz val="11"/>
      <color theme="1"/>
      <name val="Aptos"/>
      <family val="2"/>
    </font>
    <font>
      <b/>
      <sz val="11"/>
      <name val="Aptos"/>
      <family val="2"/>
    </font>
    <font>
      <sz val="11"/>
      <color theme="1"/>
      <name val="Calibri"/>
      <family val="2"/>
      <scheme val="minor"/>
    </font>
    <font>
      <b/>
      <sz val="11"/>
      <color theme="1"/>
      <name val="Calibri"/>
      <family val="2"/>
      <scheme val="minor"/>
    </font>
    <font>
      <sz val="11"/>
      <color theme="0"/>
      <name val="Calibri"/>
      <family val="2"/>
      <scheme val="minor"/>
    </font>
    <font>
      <sz val="8"/>
      <name val="Calibri"/>
      <family val="2"/>
      <scheme val="minor"/>
    </font>
    <font>
      <b/>
      <sz val="11"/>
      <color theme="0"/>
      <name val="Aptos"/>
      <family val="2"/>
    </font>
    <font>
      <sz val="10"/>
      <color theme="1"/>
      <name val="Calibri"/>
      <family val="2"/>
      <scheme val="minor"/>
    </font>
    <font>
      <b/>
      <sz val="11"/>
      <color rgb="FF352068"/>
      <name val="Aptos"/>
      <family val="2"/>
    </font>
    <font>
      <i/>
      <sz val="9"/>
      <color theme="2"/>
      <name val="Aptos"/>
      <family val="2"/>
    </font>
    <font>
      <b/>
      <sz val="24"/>
      <color theme="1"/>
      <name val="Calibri"/>
      <family val="2"/>
      <scheme val="minor"/>
    </font>
    <font>
      <sz val="10"/>
      <color theme="1"/>
      <name val="Arial Unicode MS"/>
    </font>
    <font>
      <i/>
      <sz val="11"/>
      <color theme="1"/>
      <name val="Calibri"/>
      <family val="2"/>
      <scheme val="minor"/>
    </font>
    <font>
      <sz val="11"/>
      <name val="Calibri"/>
      <family val="2"/>
      <scheme val="minor"/>
    </font>
  </fonts>
  <fills count="15">
    <fill>
      <patternFill patternType="none"/>
    </fill>
    <fill>
      <patternFill patternType="gray125"/>
    </fill>
    <fill>
      <patternFill patternType="solid">
        <fgColor theme="0" tint="-0.14999847407452621"/>
        <bgColor indexed="64"/>
      </patternFill>
    </fill>
    <fill>
      <patternFill patternType="solid">
        <fgColor rgb="FF81D8D0"/>
        <bgColor indexed="64"/>
      </patternFill>
    </fill>
    <fill>
      <patternFill patternType="solid">
        <fgColor rgb="FF5CB9BB"/>
        <bgColor indexed="64"/>
      </patternFill>
    </fill>
    <fill>
      <patternFill patternType="solid">
        <fgColor rgb="FF008582"/>
        <bgColor indexed="64"/>
      </patternFill>
    </fill>
    <fill>
      <patternFill patternType="solid">
        <fgColor rgb="FF00635F"/>
        <bgColor indexed="64"/>
      </patternFill>
    </fill>
    <fill>
      <patternFill patternType="solid">
        <fgColor rgb="FF004F44"/>
        <bgColor indexed="64"/>
      </patternFill>
    </fill>
    <fill>
      <patternFill patternType="solid">
        <fgColor rgb="FF67D4EC"/>
        <bgColor indexed="64"/>
      </patternFill>
    </fill>
    <fill>
      <patternFill patternType="solid">
        <fgColor rgb="FF0076AA"/>
        <bgColor indexed="64"/>
      </patternFill>
    </fill>
    <fill>
      <patternFill patternType="solid">
        <fgColor rgb="FF00426D"/>
        <bgColor indexed="64"/>
      </patternFill>
    </fill>
    <fill>
      <patternFill patternType="solid">
        <fgColor theme="1"/>
        <bgColor indexed="64"/>
      </patternFill>
    </fill>
    <fill>
      <patternFill patternType="solid">
        <fgColor rgb="FF352068"/>
        <bgColor indexed="64"/>
      </patternFill>
    </fill>
    <fill>
      <patternFill patternType="solid">
        <fgColor rgb="FF7575CB"/>
        <bgColor indexed="64"/>
      </patternFill>
    </fill>
    <fill>
      <patternFill patternType="solid">
        <fgColor rgb="FFB4B4EB"/>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44" fontId="3" fillId="0" borderId="0" applyFont="0" applyFill="0" applyBorder="0" applyAlignment="0" applyProtection="0"/>
  </cellStyleXfs>
  <cellXfs count="61">
    <xf numFmtId="0" fontId="0" fillId="0" borderId="0" xfId="0"/>
    <xf numFmtId="0" fontId="0" fillId="3" borderId="0" xfId="0" applyFill="1"/>
    <xf numFmtId="0" fontId="0" fillId="4" borderId="0" xfId="0" applyFill="1"/>
    <xf numFmtId="0" fontId="5" fillId="7" borderId="0" xfId="0" applyFont="1" applyFill="1"/>
    <xf numFmtId="0" fontId="5" fillId="5" borderId="0" xfId="0" applyFont="1" applyFill="1"/>
    <xf numFmtId="0" fontId="5" fillId="6" borderId="0" xfId="0" applyFont="1" applyFill="1"/>
    <xf numFmtId="0" fontId="0" fillId="8" borderId="0" xfId="0" applyFill="1"/>
    <xf numFmtId="0" fontId="5" fillId="9" borderId="0" xfId="0" applyFont="1" applyFill="1"/>
    <xf numFmtId="0" fontId="5" fillId="10" borderId="0" xfId="0" applyFont="1" applyFill="1"/>
    <xf numFmtId="0" fontId="5" fillId="11" borderId="0" xfId="0" applyFont="1" applyFill="1"/>
    <xf numFmtId="0" fontId="0" fillId="12" borderId="0" xfId="0" applyFill="1"/>
    <xf numFmtId="0" fontId="5" fillId="12" borderId="0" xfId="0" applyFont="1" applyFill="1"/>
    <xf numFmtId="0" fontId="0" fillId="13" borderId="0" xfId="0" applyFill="1"/>
    <xf numFmtId="0" fontId="5" fillId="13" borderId="0" xfId="0" applyFont="1" applyFill="1"/>
    <xf numFmtId="0" fontId="0" fillId="14" borderId="0" xfId="0" applyFill="1"/>
    <xf numFmtId="0" fontId="0" fillId="2" borderId="0" xfId="0" applyFill="1"/>
    <xf numFmtId="169" fontId="0" fillId="0" borderId="0" xfId="0" applyNumberFormat="1"/>
    <xf numFmtId="3" fontId="1" fillId="8" borderId="0" xfId="0" applyNumberFormat="1" applyFont="1" applyFill="1"/>
    <xf numFmtId="0" fontId="1" fillId="8" borderId="0" xfId="0" applyFont="1" applyFill="1"/>
    <xf numFmtId="166" fontId="1" fillId="8" borderId="0" xfId="0" applyNumberFormat="1" applyFont="1" applyFill="1"/>
    <xf numFmtId="164" fontId="1" fillId="8" borderId="0" xfId="0" applyNumberFormat="1" applyFont="1" applyFill="1"/>
    <xf numFmtId="165" fontId="1" fillId="8" borderId="0" xfId="0" applyNumberFormat="1" applyFont="1" applyFill="1"/>
    <xf numFmtId="0" fontId="7" fillId="11" borderId="0" xfId="0" applyFont="1" applyFill="1" applyAlignment="1">
      <alignment horizontal="center"/>
    </xf>
    <xf numFmtId="0" fontId="7" fillId="11" borderId="0" xfId="0" applyFont="1" applyFill="1" applyAlignment="1">
      <alignment horizontal="center" vertical="center"/>
    </xf>
    <xf numFmtId="0" fontId="7" fillId="11" borderId="0" xfId="0" applyFont="1" applyFill="1" applyAlignment="1">
      <alignment horizontal="center" vertical="center" wrapText="1"/>
    </xf>
    <xf numFmtId="3" fontId="1" fillId="14" borderId="0" xfId="0" applyNumberFormat="1" applyFont="1" applyFill="1"/>
    <xf numFmtId="0" fontId="1" fillId="14" borderId="0" xfId="0" applyFont="1" applyFill="1"/>
    <xf numFmtId="166" fontId="1" fillId="14" borderId="0" xfId="0" applyNumberFormat="1" applyFont="1" applyFill="1"/>
    <xf numFmtId="164" fontId="1" fillId="14" borderId="0" xfId="0" applyNumberFormat="1" applyFont="1" applyFill="1"/>
    <xf numFmtId="165" fontId="1" fillId="14" borderId="0" xfId="0" applyNumberFormat="1" applyFont="1" applyFill="1"/>
    <xf numFmtId="0" fontId="7" fillId="11" borderId="0" xfId="0" applyFont="1" applyFill="1" applyAlignment="1">
      <alignment horizontal="left" vertical="center"/>
    </xf>
    <xf numFmtId="9" fontId="9" fillId="0" borderId="1" xfId="0" applyNumberFormat="1" applyFont="1" applyBorder="1" applyAlignment="1">
      <alignment horizontal="center"/>
    </xf>
    <xf numFmtId="0" fontId="8" fillId="0" borderId="1" xfId="0" applyFont="1" applyBorder="1"/>
    <xf numFmtId="2" fontId="8" fillId="0" borderId="1" xfId="0" applyNumberFormat="1" applyFont="1" applyBorder="1"/>
    <xf numFmtId="170" fontId="8" fillId="0" borderId="1" xfId="0" applyNumberFormat="1" applyFont="1" applyBorder="1"/>
    <xf numFmtId="0" fontId="0" fillId="11" borderId="0" xfId="0" applyFill="1"/>
    <xf numFmtId="2" fontId="0" fillId="12" borderId="0" xfId="0" applyNumberFormat="1" applyFill="1"/>
    <xf numFmtId="0" fontId="1" fillId="0" borderId="1" xfId="0" applyFont="1" applyBorder="1"/>
    <xf numFmtId="3" fontId="1" fillId="0" borderId="1" xfId="0" applyNumberFormat="1" applyFont="1" applyBorder="1"/>
    <xf numFmtId="168" fontId="1" fillId="0" borderId="1" xfId="0" applyNumberFormat="1" applyFont="1" applyBorder="1"/>
    <xf numFmtId="1" fontId="1" fillId="0" borderId="1" xfId="0" applyNumberFormat="1" applyFont="1" applyBorder="1"/>
    <xf numFmtId="170" fontId="1" fillId="0" borderId="1" xfId="0" applyNumberFormat="1" applyFont="1" applyBorder="1"/>
    <xf numFmtId="10" fontId="1" fillId="0" borderId="1" xfId="0" applyNumberFormat="1" applyFont="1" applyBorder="1"/>
    <xf numFmtId="0" fontId="10" fillId="12" borderId="0" xfId="0" applyFont="1" applyFill="1"/>
    <xf numFmtId="167" fontId="0" fillId="0" borderId="1" xfId="0" applyNumberFormat="1" applyBorder="1"/>
    <xf numFmtId="0" fontId="11" fillId="0" borderId="0" xfId="0" applyFont="1" applyAlignment="1">
      <alignment vertical="center"/>
    </xf>
    <xf numFmtId="0" fontId="0" fillId="0" borderId="0" xfId="0" applyAlignment="1">
      <alignment horizontal="left" vertical="center" indent="1"/>
    </xf>
    <xf numFmtId="0" fontId="4" fillId="0" borderId="0" xfId="0" applyFont="1" applyAlignment="1">
      <alignment horizontal="left" vertical="center" indent="1"/>
    </xf>
    <xf numFmtId="0" fontId="0" fillId="0" borderId="0" xfId="0" applyAlignment="1">
      <alignment horizontal="left" vertical="center" indent="2"/>
    </xf>
    <xf numFmtId="0" fontId="4" fillId="0" borderId="0" xfId="0" applyFont="1" applyAlignment="1">
      <alignment horizontal="left" vertical="center" indent="2"/>
    </xf>
    <xf numFmtId="0" fontId="12" fillId="0" borderId="0" xfId="0" applyFont="1" applyAlignment="1">
      <alignment horizontal="left" vertical="center" indent="1"/>
    </xf>
    <xf numFmtId="0" fontId="4" fillId="14" borderId="0" xfId="0" applyFont="1" applyFill="1" applyAlignment="1">
      <alignment horizontal="center" vertical="center" wrapText="1"/>
    </xf>
    <xf numFmtId="0" fontId="0" fillId="14" borderId="0" xfId="0" applyFill="1" applyAlignment="1">
      <alignment vertical="center" wrapText="1"/>
    </xf>
    <xf numFmtId="3" fontId="0" fillId="14" borderId="0" xfId="0" applyNumberFormat="1" applyFill="1" applyAlignment="1">
      <alignment vertical="center" wrapText="1"/>
    </xf>
    <xf numFmtId="0" fontId="4" fillId="14" borderId="0" xfId="0" applyFont="1" applyFill="1" applyAlignment="1">
      <alignment vertical="center" wrapText="1"/>
    </xf>
    <xf numFmtId="3" fontId="4" fillId="14" borderId="0" xfId="0" applyNumberFormat="1" applyFont="1" applyFill="1" applyAlignment="1">
      <alignment vertical="center" wrapText="1"/>
    </xf>
    <xf numFmtId="0" fontId="14" fillId="11" borderId="0" xfId="0" applyFont="1" applyFill="1"/>
    <xf numFmtId="167" fontId="14" fillId="11" borderId="0" xfId="0" applyNumberFormat="1" applyFont="1" applyFill="1"/>
    <xf numFmtId="167" fontId="2" fillId="8" borderId="0" xfId="0" applyNumberFormat="1" applyFont="1" applyFill="1" applyAlignment="1">
      <alignment horizontal="center"/>
    </xf>
    <xf numFmtId="44" fontId="1" fillId="14" borderId="1" xfId="1" applyFont="1" applyFill="1" applyBorder="1"/>
    <xf numFmtId="44" fontId="1" fillId="13" borderId="1" xfId="1" applyFont="1" applyFill="1" applyBorder="1"/>
  </cellXfs>
  <cellStyles count="2">
    <cellStyle name="Currency" xfId="1" builtinId="4"/>
    <cellStyle name="Normal" xfId="0" builtinId="0"/>
  </cellStyles>
  <dxfs count="0"/>
  <tableStyles count="0" defaultTableStyle="TableStyleMedium9" defaultPivotStyle="PivotStyleLight16"/>
  <colors>
    <mruColors>
      <color rgb="FF7575CB"/>
      <color rgb="FFB4B4EB"/>
      <color rgb="FF352068"/>
      <color rgb="FF67D4EC"/>
      <color rgb="FF00426D"/>
      <color rgb="FF0076AA"/>
      <color rgb="FF004F44"/>
      <color rgb="FF00635F"/>
      <color rgb="FF008582"/>
      <color rgb="FF5CB9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9">
  <rv s="0">
    <v>https://www.bing.com/financeapi/forcetrigger?t=a251gh&amp;q=XNYS%3aUSB&amp;form=skydnc</v>
    <v>Learn more on Bing</v>
  </rv>
  <rv s="1">
    <v>en-US</v>
    <v>a251gh</v>
    <v>268435456</v>
    <v>1</v>
    <v>Powered by Refinitiv</v>
    <v>0</v>
    <v>U.S. BANCORP (XNYS:USB)</v>
    <v>2</v>
    <v>3</v>
    <v>Finance</v>
    <v>4</v>
    <v>53.98</v>
    <v>35.18</v>
    <v>1.1165</v>
    <v>0.16</v>
    <v>8.3210000000000011E-4</v>
    <v>3.3400000000000001E-3</v>
    <v>0.04</v>
    <v>USD</v>
    <v>U.S. Bancorp is a financial services holding company. Its segments are Wealth, Corporate, Commercial and Institutional Banking, Consumer and Business Banking, Payment Services, and Treasury and Corporate Support. It provides a full range of financial services, including lending and depository services, cash management, capital markets, and trust and investment management services. It also engages in credit card services, merchant and ATM processing, mortgage banking, insurance, brokerage and leasing. Its banking subsidiary, U.S. Bank National Association (USBNA), is engaged in the banking business, principally in domestic markets. USBNA provides a range of products and services to individuals, businesses, institutional organizations, governmental entities and other financial institutions. Its non-banking subsidiaries offer investment and insurance products to its customers principally within its domestic markets, and fund administration services to a range of mutual and other funds.</v>
    <v>70263</v>
    <v>New York Stock Exchange</v>
    <v>XNYS</v>
    <v>XNYS</v>
    <v>800 Nicollet Mall, MINNEAPOLIS, MN, 55402-7020 US</v>
    <v>48.45</v>
    <v>Banking Services</v>
    <v>Stock</v>
    <v>45933.996141423435</v>
    <v>0</v>
    <v>47.844999999999999</v>
    <v>74806020000</v>
    <v>U.S. BANCORP</v>
    <v>U.S. BANCORP</v>
    <v>48.03</v>
    <v>11.5</v>
    <v>47.91</v>
    <v>48.07</v>
    <v>48.11</v>
    <v>1556189000</v>
    <v>USB</v>
    <v>U.S. BANCORP (XNYS:USB)</v>
    <v>9291494</v>
    <v>9917726</v>
    <v>1929</v>
  </rv>
  <rv s="2">
    <v>1</v>
  </rv>
  <rv s="0">
    <v>https://www.bing.com/financeapi/forcetrigger?t=a25tgh&amp;q=XNYS%3aWFC&amp;form=skydnc</v>
    <v>Learn more on Bing</v>
  </rv>
  <rv s="1">
    <v>en-US</v>
    <v>a25tgh</v>
    <v>268435456</v>
    <v>1</v>
    <v>Powered by Refinitiv</v>
    <v>0</v>
    <v>WELLS FARGO &amp; COMPANY (XNYS:WFC)</v>
    <v>2</v>
    <v>3</v>
    <v>Finance</v>
    <v>4</v>
    <v>86.655000000000001</v>
    <v>54.405000000000001</v>
    <v>1.2229000000000001</v>
    <v>0.17</v>
    <v>-7.4379999999999997E-4</v>
    <v>2.1120000000000002E-3</v>
    <v>-0.06</v>
    <v>USD</v>
    <v>Wells Fargo &amp; Company is a financial services company. The Company provides a diversified set of banking, investment and mortgage products and services, as well as consumer and commercial finance, to individuals, businesses and institutions. The Company operates through four segments: Consumer Banking and Lending, Commercial Banking, Corporate and Investment Banking, and Wealth &amp; Investment Management. The Company provides consumer financial products and services, including checking and savings accounts, credit and debit cards, and auto, residential mortgage, and small business lending. In addition, the Company offers financial planning, private banking, investment management, and fiduciary services. It also provides financial solutions to businesses through products and services including traditional commercial loans and lines of credit, letters of credit, asset-based lending and leasing, trade financing, treasury management, and investment banking services.</v>
    <v>212804</v>
    <v>New York Stock Exchange</v>
    <v>XNYS</v>
    <v>XNYS</v>
    <v>420 Montgomery Street, SAN FRANCISCO, CA, 94104 US</v>
    <v>81.69</v>
    <v>Banking Services</v>
    <v>Stock</v>
    <v>45933.999128298441</v>
    <v>3</v>
    <v>80.44</v>
    <v>258421600000</v>
    <v>WELLS FARGO &amp; COMPANY</v>
    <v>WELLS FARGO &amp; COMPANY</v>
    <v>81.02</v>
    <v>13.816000000000001</v>
    <v>80.5</v>
    <v>80.67</v>
    <v>80.61</v>
    <v>3203441000</v>
    <v>WFC</v>
    <v>WELLS FARGO &amp; COMPANY (XNYS:WFC)</v>
    <v>10124895</v>
    <v>14040835</v>
    <v>1929</v>
  </rv>
  <rv s="2">
    <v>4</v>
  </rv>
  <rv s="0">
    <v>https://www.bing.com/financeapi/forcetrigger?t=a23i8m&amp;q=XNYS%3aSQ&amp;form=skydnc</v>
    <v>Learn more on Bing</v>
  </rv>
  <rv s="1">
    <v>en-US</v>
    <v>a23i8m</v>
    <v>268435456</v>
    <v>1</v>
    <v>Powered by Refinitiv</v>
    <v>0</v>
    <v>BLOCK, INC. (XNYS:XYZ)</v>
    <v>2</v>
    <v>3</v>
    <v>Finance</v>
    <v>4</v>
    <v>99.26</v>
    <v>44.27</v>
    <v>2.7286999999999999</v>
    <v>0.14000000000000001</v>
    <v>-3.2490000000000002E-3</v>
    <v>1.823E-3</v>
    <v>-0.25</v>
    <v>USD</v>
    <v>Block, Inc. builds technology to increase access to the global economy. The Company operates through two segments: Square and Cash App. The Square includes managed payment services, software solutions, hardware, and financial services offered to sellers, excluding those that involve Cash App. The Cash App segment includes the financial tools available to individuals within the mobile Cash App, including peer-to-peer payments, bitcoin and stock investments. The Cash App also includes Cash App Card, which is linked to customer stored balances that customers can use to pay for purchases or withdraw funds from an ATM. Cash App also includes the BNPL platform. Its Afterpay business is transforming the way customers manage their spending over time. Its TIDAL business is a music platform that empowers artists to thrive as entrepreneurs. Its Bitkey business is a simple self-custody wallet built for bitcoin. Proto business is a suite of bitcoin mining products and services.</v>
    <v>11372</v>
    <v>New York Stock Exchange</v>
    <v>XNYS</v>
    <v>XNYS</v>
    <v>1955 Broadway, Suite 600, OAKLAND, CA, 94612 US</v>
    <v>78.245000000000005</v>
    <v>Professional &amp; Commercial Services</v>
    <v>Stock</v>
    <v>45933.998179560156</v>
    <v>6</v>
    <v>76.099999999999994</v>
    <v>46907490000</v>
    <v>BLOCK, INC.</v>
    <v>BLOCK, INC.</v>
    <v>76.69</v>
    <v>45.441099999999999</v>
    <v>76.81</v>
    <v>76.95</v>
    <v>76.7</v>
    <v>609584000</v>
    <v>XYZ</v>
    <v>BLOCK, INC. (XNYS:XYZ)</v>
    <v>5761668</v>
    <v>6069926</v>
    <v>2009</v>
  </rv>
  <rv s="2">
    <v>7</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4"/>
  <sheetViews>
    <sheetView zoomScale="115" zoomScaleNormal="115" workbookViewId="0">
      <selection activeCell="A12" sqref="A12"/>
    </sheetView>
  </sheetViews>
  <sheetFormatPr defaultRowHeight="15"/>
  <cols>
    <col min="1" max="1" width="27.28515625" bestFit="1" customWidth="1"/>
    <col min="2" max="2" width="45.42578125" customWidth="1"/>
    <col min="3" max="3" width="24.140625" bestFit="1" customWidth="1"/>
    <col min="4" max="4" width="12" bestFit="1" customWidth="1"/>
    <col min="5" max="5" width="17.28515625" customWidth="1"/>
    <col min="6" max="6" width="15" customWidth="1"/>
    <col min="7" max="7" width="12" customWidth="1"/>
    <col min="8" max="8" width="10.5703125" bestFit="1" customWidth="1"/>
    <col min="9" max="9" width="21.42578125" customWidth="1"/>
  </cols>
  <sheetData>
    <row r="1" spans="1:23">
      <c r="A1" s="22" t="s">
        <v>0</v>
      </c>
      <c r="B1" s="22" t="s">
        <v>1</v>
      </c>
      <c r="C1" s="22" t="s">
        <v>2</v>
      </c>
      <c r="D1" s="22" t="s">
        <v>3</v>
      </c>
      <c r="E1" s="22" t="s">
        <v>4</v>
      </c>
      <c r="F1" s="22" t="s">
        <v>5</v>
      </c>
      <c r="G1" s="22" t="s">
        <v>6</v>
      </c>
      <c r="H1" s="22" t="s">
        <v>7</v>
      </c>
      <c r="I1" s="14"/>
      <c r="J1" s="14"/>
      <c r="K1" s="14"/>
      <c r="L1" s="14"/>
      <c r="M1" s="14"/>
      <c r="N1" s="14"/>
      <c r="O1" s="14"/>
      <c r="P1" s="14"/>
      <c r="Q1" s="14"/>
      <c r="R1" s="35"/>
      <c r="S1" s="35"/>
      <c r="T1" s="35"/>
      <c r="U1" s="35"/>
      <c r="V1" s="35"/>
      <c r="W1" s="35"/>
    </row>
    <row r="2" spans="1:23">
      <c r="A2" s="17" t="str" cm="1">
        <f t="array" aca="1" ref="A2" ca="1">_FV(B2,"Name")</f>
        <v>U.S. BANCORP</v>
      </c>
      <c r="B2" s="18" t="e" vm="1">
        <v>#VALUE!</v>
      </c>
      <c r="C2" s="19" cm="1">
        <f t="array" aca="1" ref="C2" ca="1">_FV(B2,"Shares outstanding",TRUE)</f>
        <v>1556189000</v>
      </c>
      <c r="D2" s="20" cm="1">
        <f t="array" aca="1" ref="D2" ca="1">_FV(B2,"Price")</f>
        <v>48.07</v>
      </c>
      <c r="E2" s="21" cm="1">
        <f t="array" aca="1" ref="E2" ca="1">_FV(B2,"Market cap",TRUE)</f>
        <v>74806020000</v>
      </c>
      <c r="F2" s="18">
        <v>79</v>
      </c>
      <c r="G2" s="18">
        <v>62</v>
      </c>
      <c r="H2" s="18">
        <v>62</v>
      </c>
      <c r="I2" s="14"/>
      <c r="J2" s="14"/>
      <c r="K2" s="14"/>
      <c r="L2" s="14"/>
      <c r="M2" s="14"/>
      <c r="N2" s="14"/>
      <c r="O2" s="14"/>
      <c r="P2" s="14"/>
      <c r="Q2" s="14"/>
      <c r="R2" s="35"/>
      <c r="S2" s="35"/>
      <c r="T2" s="35"/>
      <c r="U2" s="35"/>
      <c r="V2" s="35"/>
      <c r="W2" s="35"/>
    </row>
    <row r="3" spans="1:23">
      <c r="A3" s="17" t="str" cm="1">
        <f t="array" aca="1" ref="A3" ca="1">_FV(B3,"Name")</f>
        <v>WELLS FARGO &amp; COMPANY</v>
      </c>
      <c r="B3" s="18" t="e" vm="2">
        <v>#VALUE!</v>
      </c>
      <c r="C3" s="19" cm="1">
        <f t="array" aca="1" ref="C3" ca="1">_FV(B3,"Shares outstanding",TRUE)</f>
        <v>3203441000</v>
      </c>
      <c r="D3" s="20" cm="1">
        <f t="array" aca="1" ref="D3" ca="1">_FV(B3,"Price")</f>
        <v>80.67</v>
      </c>
      <c r="E3" s="21" cm="1">
        <f t="array" aca="1" ref="E3" ca="1">_FV(B3,"Market cap",TRUE)</f>
        <v>258421600000</v>
      </c>
      <c r="F3" s="18">
        <v>181</v>
      </c>
      <c r="G3" s="18">
        <v>37</v>
      </c>
      <c r="H3" s="18">
        <v>181</v>
      </c>
      <c r="I3" s="14"/>
      <c r="J3" s="14"/>
      <c r="K3" s="14"/>
      <c r="L3" s="14"/>
      <c r="M3" s="14"/>
      <c r="N3" s="14"/>
      <c r="O3" s="14"/>
      <c r="P3" s="14"/>
      <c r="Q3" s="14"/>
      <c r="R3" s="35"/>
      <c r="S3" s="35"/>
      <c r="T3" s="35"/>
      <c r="U3" s="35"/>
      <c r="V3" s="35"/>
      <c r="W3" s="35"/>
    </row>
    <row r="4" spans="1:23">
      <c r="A4" s="17" t="str" cm="1">
        <f t="array" aca="1" ref="A4" ca="1">_FV(B4,"Name")</f>
        <v>BLOCK, INC.</v>
      </c>
      <c r="B4" s="18" t="e" vm="3">
        <v>#VALUE!</v>
      </c>
      <c r="C4" s="19" cm="1">
        <f t="array" aca="1" ref="C4" ca="1">_FV(B4,"Shares outstanding",TRUE)</f>
        <v>609584000</v>
      </c>
      <c r="D4" s="20" cm="1">
        <f t="array" aca="1" ref="D4" ca="1">_FV(B4,"Price")</f>
        <v>76.95</v>
      </c>
      <c r="E4" s="21" cm="1">
        <f t="array" aca="1" ref="E4" ca="1">_FV(B4,"Market cap",TRUE)</f>
        <v>46907490000</v>
      </c>
      <c r="F4" s="18">
        <v>5</v>
      </c>
      <c r="G4" s="18">
        <v>8</v>
      </c>
      <c r="H4" s="18">
        <v>22</v>
      </c>
      <c r="I4" s="14"/>
      <c r="J4" s="14"/>
      <c r="K4" s="14"/>
      <c r="L4" s="14"/>
      <c r="M4" s="14"/>
      <c r="N4" s="14"/>
      <c r="O4" s="14"/>
      <c r="P4" s="14"/>
      <c r="Q4" s="14"/>
      <c r="R4" s="35"/>
      <c r="S4" s="35"/>
      <c r="T4" s="35"/>
      <c r="U4" s="35"/>
      <c r="V4" s="35"/>
      <c r="W4" s="35"/>
    </row>
    <row r="5" spans="1:23">
      <c r="A5" s="14"/>
      <c r="B5" s="14"/>
      <c r="C5" s="14"/>
      <c r="D5" s="14"/>
      <c r="E5" s="14"/>
      <c r="F5" s="14"/>
      <c r="G5" s="14"/>
      <c r="H5" s="14"/>
      <c r="I5" s="14"/>
      <c r="J5" s="14"/>
      <c r="K5" s="14"/>
      <c r="L5" s="14"/>
      <c r="M5" s="14"/>
      <c r="N5" s="14"/>
      <c r="O5" s="14"/>
      <c r="P5" s="14"/>
      <c r="Q5" s="14"/>
      <c r="R5" s="14"/>
      <c r="S5" s="14"/>
      <c r="T5" s="35"/>
      <c r="U5" s="35"/>
      <c r="V5" s="35"/>
      <c r="W5" s="35"/>
    </row>
    <row r="6" spans="1:23">
      <c r="A6" s="14"/>
      <c r="B6" s="14"/>
      <c r="C6" s="14"/>
      <c r="D6" s="14"/>
      <c r="E6" s="14"/>
      <c r="F6" s="14"/>
      <c r="G6" s="14"/>
      <c r="H6" s="14"/>
      <c r="I6" s="14"/>
      <c r="J6" s="14"/>
      <c r="K6" s="14"/>
      <c r="L6" s="14"/>
      <c r="M6" s="14"/>
      <c r="N6" s="14"/>
      <c r="O6" s="14"/>
      <c r="P6" s="14"/>
      <c r="Q6" s="14"/>
      <c r="R6" s="14"/>
      <c r="S6" s="14"/>
      <c r="T6" s="35"/>
      <c r="U6" s="35"/>
      <c r="V6" s="35"/>
      <c r="W6" s="35"/>
    </row>
    <row r="7" spans="1:23">
      <c r="A7" s="14"/>
      <c r="B7" s="14"/>
      <c r="C7" s="14"/>
      <c r="D7" s="14"/>
      <c r="E7" s="14"/>
      <c r="F7" s="14"/>
      <c r="G7" s="14"/>
      <c r="H7" s="14"/>
      <c r="I7" s="14"/>
      <c r="J7" s="14"/>
      <c r="K7" s="14"/>
      <c r="L7" s="14"/>
      <c r="M7" s="14"/>
      <c r="N7" s="14"/>
      <c r="O7" s="14"/>
      <c r="P7" s="14"/>
      <c r="Q7" s="14"/>
      <c r="R7" s="14"/>
      <c r="S7" s="14"/>
      <c r="T7" s="35"/>
      <c r="U7" s="35"/>
      <c r="V7" s="35"/>
      <c r="W7" s="35"/>
    </row>
    <row r="8" spans="1:23">
      <c r="A8" s="14"/>
      <c r="B8" s="14"/>
      <c r="C8" s="14"/>
      <c r="D8" s="14"/>
      <c r="E8" s="14"/>
      <c r="F8" s="14"/>
      <c r="G8" s="14"/>
      <c r="H8" s="14"/>
      <c r="I8" s="14"/>
      <c r="J8" s="14"/>
      <c r="K8" s="14"/>
      <c r="L8" s="14"/>
      <c r="M8" s="14"/>
      <c r="N8" s="14"/>
      <c r="O8" s="14"/>
      <c r="P8" s="14"/>
      <c r="Q8" s="14"/>
      <c r="R8" s="14"/>
      <c r="S8" s="14"/>
      <c r="T8" s="35"/>
      <c r="U8" s="35"/>
      <c r="V8" s="35"/>
      <c r="W8" s="35"/>
    </row>
    <row r="9" spans="1:23">
      <c r="A9" s="14"/>
      <c r="B9" s="14"/>
      <c r="C9" s="14"/>
      <c r="D9" s="14"/>
      <c r="E9" s="14"/>
      <c r="F9" s="14"/>
      <c r="G9" s="14"/>
      <c r="H9" s="14"/>
      <c r="I9" s="14"/>
      <c r="J9" s="14"/>
      <c r="K9" s="14"/>
      <c r="L9" s="14"/>
      <c r="M9" s="14"/>
      <c r="N9" s="14"/>
      <c r="O9" s="14"/>
      <c r="P9" s="14"/>
      <c r="Q9" s="14"/>
      <c r="R9" s="14"/>
      <c r="S9" s="14"/>
      <c r="T9" s="35"/>
      <c r="U9" s="35"/>
      <c r="V9" s="35"/>
      <c r="W9" s="35"/>
    </row>
    <row r="10" spans="1:23">
      <c r="A10" s="14"/>
      <c r="B10" s="14"/>
      <c r="C10" s="14"/>
      <c r="D10" s="14"/>
      <c r="E10" s="14"/>
      <c r="F10" s="14"/>
      <c r="G10" s="14"/>
      <c r="H10" s="14"/>
      <c r="I10" s="14"/>
      <c r="J10" s="14"/>
      <c r="K10" s="14"/>
      <c r="L10" s="14"/>
      <c r="M10" s="14"/>
      <c r="N10" s="14"/>
      <c r="O10" s="14"/>
      <c r="P10" s="14"/>
      <c r="Q10" s="14"/>
      <c r="R10" s="14"/>
      <c r="S10" s="14"/>
      <c r="T10" s="35"/>
      <c r="U10" s="35"/>
      <c r="V10" s="35"/>
      <c r="W10" s="35"/>
    </row>
    <row r="11" spans="1:23">
      <c r="A11" s="14"/>
      <c r="B11" s="14"/>
      <c r="C11" s="14"/>
      <c r="D11" s="14"/>
      <c r="E11" s="14"/>
      <c r="F11" s="14"/>
      <c r="G11" s="14"/>
      <c r="H11" s="14"/>
      <c r="I11" s="14"/>
      <c r="J11" s="14"/>
      <c r="K11" s="14"/>
      <c r="L11" s="14"/>
      <c r="M11" s="14"/>
      <c r="N11" s="14"/>
      <c r="O11" s="14"/>
      <c r="P11" s="14"/>
      <c r="Q11" s="14"/>
      <c r="R11" s="14"/>
      <c r="S11" s="14"/>
      <c r="T11" s="35"/>
      <c r="U11" s="35"/>
      <c r="V11" s="35"/>
      <c r="W11" s="35"/>
    </row>
    <row r="12" spans="1:23">
      <c r="A12" s="14"/>
      <c r="B12" s="14"/>
      <c r="C12" s="14"/>
      <c r="D12" s="14"/>
      <c r="E12" s="14"/>
      <c r="F12" s="14"/>
      <c r="G12" s="14"/>
      <c r="H12" s="14"/>
      <c r="I12" s="14"/>
      <c r="J12" s="14"/>
      <c r="K12" s="14"/>
      <c r="L12" s="14"/>
      <c r="M12" s="14"/>
      <c r="N12" s="14"/>
      <c r="O12" s="14"/>
      <c r="P12" s="14"/>
      <c r="Q12" s="14"/>
      <c r="R12" s="14"/>
      <c r="S12" s="14"/>
      <c r="T12" s="35"/>
      <c r="U12" s="35"/>
      <c r="V12" s="35"/>
      <c r="W12" s="35"/>
    </row>
    <row r="13" spans="1:23">
      <c r="A13" s="14"/>
      <c r="B13" s="14"/>
      <c r="C13" s="14"/>
      <c r="D13" s="14"/>
      <c r="E13" s="14"/>
      <c r="F13" s="14"/>
      <c r="G13" s="14"/>
      <c r="H13" s="14"/>
      <c r="I13" s="14"/>
      <c r="J13" s="14"/>
      <c r="K13" s="14"/>
      <c r="L13" s="14"/>
      <c r="M13" s="14"/>
      <c r="N13" s="14"/>
      <c r="O13" s="14"/>
      <c r="P13" s="14"/>
      <c r="Q13" s="14"/>
      <c r="R13" s="14"/>
      <c r="S13" s="14"/>
      <c r="T13" s="35"/>
      <c r="U13" s="35"/>
      <c r="V13" s="35"/>
      <c r="W13" s="35"/>
    </row>
    <row r="14" spans="1:23">
      <c r="A14" s="14"/>
      <c r="B14" s="14"/>
      <c r="C14" s="14"/>
      <c r="D14" s="14"/>
      <c r="E14" s="14"/>
      <c r="F14" s="14"/>
      <c r="G14" s="14"/>
      <c r="H14" s="14"/>
      <c r="I14" s="14"/>
      <c r="J14" s="14"/>
      <c r="K14" s="14"/>
      <c r="L14" s="14"/>
      <c r="M14" s="14"/>
      <c r="N14" s="14"/>
      <c r="O14" s="14"/>
      <c r="P14" s="14"/>
      <c r="Q14" s="14"/>
      <c r="R14" s="14"/>
      <c r="S14" s="14"/>
      <c r="T14" s="35"/>
      <c r="U14" s="35"/>
      <c r="V14" s="35"/>
      <c r="W14" s="35"/>
    </row>
    <row r="15" spans="1:23">
      <c r="A15" s="14"/>
      <c r="B15" s="14"/>
      <c r="C15" s="14"/>
      <c r="D15" s="14"/>
      <c r="E15" s="14"/>
      <c r="F15" s="14"/>
      <c r="G15" s="14"/>
      <c r="H15" s="14"/>
      <c r="I15" s="14"/>
      <c r="J15" s="14"/>
      <c r="K15" s="14"/>
      <c r="L15" s="14"/>
      <c r="M15" s="14"/>
      <c r="N15" s="14"/>
      <c r="O15" s="14"/>
      <c r="P15" s="14"/>
      <c r="Q15" s="14"/>
      <c r="R15" s="14"/>
      <c r="S15" s="14"/>
      <c r="T15" s="35"/>
      <c r="U15" s="35"/>
      <c r="V15" s="35"/>
      <c r="W15" s="35"/>
    </row>
    <row r="16" spans="1:23">
      <c r="A16" s="14"/>
      <c r="B16" s="14"/>
      <c r="C16" s="14"/>
      <c r="D16" s="14"/>
      <c r="E16" s="14"/>
      <c r="F16" s="14"/>
      <c r="G16" s="14"/>
      <c r="H16" s="14"/>
      <c r="I16" s="14"/>
      <c r="J16" s="14"/>
      <c r="K16" s="14"/>
      <c r="L16" s="14"/>
      <c r="M16" s="14"/>
      <c r="N16" s="14"/>
      <c r="O16" s="14"/>
      <c r="P16" s="14"/>
      <c r="Q16" s="14"/>
      <c r="R16" s="14"/>
      <c r="S16" s="14"/>
      <c r="T16" s="35"/>
      <c r="U16" s="35"/>
      <c r="V16" s="35"/>
      <c r="W16" s="35"/>
    </row>
    <row r="17" spans="1:23">
      <c r="A17" s="14"/>
      <c r="B17" s="14"/>
      <c r="C17" s="14"/>
      <c r="D17" s="14"/>
      <c r="E17" s="14"/>
      <c r="F17" s="14"/>
      <c r="G17" s="14"/>
      <c r="H17" s="14"/>
      <c r="I17" s="14"/>
      <c r="J17" s="14"/>
      <c r="K17" s="14"/>
      <c r="L17" s="14"/>
      <c r="M17" s="14"/>
      <c r="N17" s="14"/>
      <c r="O17" s="14"/>
      <c r="P17" s="14"/>
      <c r="Q17" s="14"/>
      <c r="R17" s="14"/>
      <c r="S17" s="14"/>
      <c r="T17" s="35"/>
      <c r="U17" s="35"/>
      <c r="V17" s="35"/>
      <c r="W17" s="35"/>
    </row>
    <row r="18" spans="1:23">
      <c r="A18" s="14"/>
      <c r="B18" s="14"/>
      <c r="C18" s="14"/>
      <c r="D18" s="14"/>
      <c r="E18" s="14"/>
      <c r="F18" s="14"/>
      <c r="G18" s="14"/>
      <c r="H18" s="14"/>
      <c r="I18" s="14"/>
      <c r="J18" s="14"/>
      <c r="K18" s="14"/>
      <c r="L18" s="14"/>
      <c r="M18" s="14"/>
      <c r="N18" s="14"/>
      <c r="O18" s="14"/>
      <c r="P18" s="14"/>
      <c r="Q18" s="14"/>
      <c r="R18" s="14"/>
      <c r="S18" s="14"/>
      <c r="T18" s="35"/>
      <c r="U18" s="35"/>
      <c r="V18" s="35"/>
      <c r="W18" s="35"/>
    </row>
    <row r="19" spans="1:23">
      <c r="A19" s="14"/>
      <c r="B19" s="14"/>
      <c r="C19" s="14"/>
      <c r="D19" s="14"/>
      <c r="E19" s="14"/>
      <c r="F19" s="14"/>
      <c r="G19" s="14"/>
      <c r="H19" s="14"/>
      <c r="I19" s="14"/>
      <c r="J19" s="14"/>
      <c r="K19" s="14"/>
      <c r="L19" s="14"/>
      <c r="M19" s="14"/>
      <c r="N19" s="14"/>
      <c r="O19" s="14"/>
      <c r="P19" s="14"/>
      <c r="Q19" s="14"/>
      <c r="R19" s="14"/>
      <c r="S19" s="14"/>
      <c r="T19" s="35"/>
      <c r="U19" s="35"/>
      <c r="V19" s="35"/>
      <c r="W19" s="35"/>
    </row>
    <row r="20" spans="1:23">
      <c r="A20" s="14"/>
      <c r="B20" s="14"/>
      <c r="C20" s="14"/>
      <c r="D20" s="14"/>
      <c r="E20" s="14"/>
      <c r="F20" s="14"/>
      <c r="G20" s="14"/>
      <c r="H20" s="14"/>
      <c r="I20" s="14"/>
      <c r="J20" s="14"/>
      <c r="K20" s="14"/>
      <c r="L20" s="14"/>
      <c r="M20" s="14"/>
      <c r="N20" s="14"/>
      <c r="O20" s="14"/>
      <c r="P20" s="14"/>
      <c r="Q20" s="14"/>
      <c r="R20" s="14"/>
      <c r="S20" s="14"/>
      <c r="T20" s="35"/>
      <c r="U20" s="35"/>
      <c r="V20" s="35"/>
      <c r="W20" s="35"/>
    </row>
    <row r="21" spans="1:23">
      <c r="A21" s="14"/>
      <c r="B21" s="14"/>
      <c r="C21" s="14"/>
      <c r="D21" s="14"/>
      <c r="E21" s="14"/>
      <c r="F21" s="14"/>
      <c r="G21" s="14"/>
      <c r="H21" s="14"/>
      <c r="I21" s="14"/>
      <c r="J21" s="14"/>
      <c r="K21" s="14"/>
      <c r="L21" s="14"/>
      <c r="M21" s="14"/>
      <c r="N21" s="14"/>
      <c r="O21" s="14"/>
      <c r="P21" s="14"/>
      <c r="Q21" s="14"/>
      <c r="R21" s="14"/>
      <c r="S21" s="14"/>
      <c r="T21" s="35"/>
      <c r="U21" s="35"/>
      <c r="V21" s="35"/>
      <c r="W21" s="35"/>
    </row>
    <row r="22" spans="1:23">
      <c r="A22" s="14"/>
      <c r="B22" s="14"/>
      <c r="C22" s="14"/>
      <c r="D22" s="14"/>
      <c r="E22" s="14"/>
      <c r="F22" s="14"/>
      <c r="G22" s="14"/>
      <c r="H22" s="14"/>
      <c r="I22" s="14"/>
      <c r="J22" s="14"/>
      <c r="K22" s="14"/>
      <c r="L22" s="14"/>
      <c r="M22" s="14"/>
      <c r="N22" s="14"/>
      <c r="O22" s="14"/>
      <c r="P22" s="14"/>
      <c r="Q22" s="14"/>
      <c r="R22" s="14"/>
      <c r="S22" s="14"/>
      <c r="T22" s="35"/>
      <c r="U22" s="35"/>
      <c r="V22" s="35"/>
      <c r="W22" s="35"/>
    </row>
    <row r="23" spans="1:23">
      <c r="A23" s="14"/>
      <c r="B23" s="14"/>
      <c r="C23" s="14"/>
      <c r="D23" s="14"/>
      <c r="E23" s="14"/>
      <c r="F23" s="14"/>
      <c r="G23" s="14"/>
      <c r="H23" s="14"/>
      <c r="I23" s="14"/>
      <c r="J23" s="14"/>
      <c r="K23" s="14"/>
      <c r="L23" s="14"/>
      <c r="M23" s="14"/>
      <c r="N23" s="14"/>
      <c r="O23" s="14"/>
      <c r="P23" s="14"/>
      <c r="Q23" s="14"/>
      <c r="R23" s="14"/>
      <c r="S23" s="14"/>
      <c r="T23" s="35"/>
      <c r="U23" s="35"/>
      <c r="V23" s="35"/>
      <c r="W23" s="35"/>
    </row>
    <row r="24" spans="1:23">
      <c r="A24" s="14"/>
      <c r="B24" s="14"/>
      <c r="C24" s="14"/>
      <c r="D24" s="14"/>
      <c r="E24" s="14"/>
      <c r="F24" s="14"/>
      <c r="G24" s="14"/>
      <c r="H24" s="14"/>
      <c r="I24" s="14"/>
      <c r="J24" s="14"/>
      <c r="K24" s="14"/>
      <c r="L24" s="14"/>
      <c r="M24" s="14"/>
      <c r="N24" s="14"/>
      <c r="O24" s="14"/>
      <c r="P24" s="14"/>
      <c r="Q24" s="14"/>
      <c r="R24" s="14"/>
      <c r="S24" s="14"/>
      <c r="T24" s="35"/>
      <c r="U24" s="35"/>
      <c r="V24" s="35"/>
      <c r="W24" s="35"/>
    </row>
    <row r="25" spans="1:23">
      <c r="A25" s="14"/>
      <c r="B25" s="14"/>
      <c r="C25" s="14"/>
      <c r="D25" s="14"/>
      <c r="E25" s="14"/>
      <c r="F25" s="14"/>
      <c r="G25" s="14"/>
      <c r="H25" s="14"/>
      <c r="I25" s="14"/>
      <c r="J25" s="14"/>
      <c r="K25" s="14"/>
      <c r="L25" s="14"/>
      <c r="M25" s="14"/>
      <c r="N25" s="14"/>
      <c r="O25" s="14"/>
      <c r="P25" s="14"/>
      <c r="Q25" s="14"/>
      <c r="R25" s="14"/>
      <c r="S25" s="14"/>
      <c r="T25" s="35"/>
      <c r="U25" s="35"/>
      <c r="V25" s="35"/>
      <c r="W25" s="35"/>
    </row>
    <row r="26" spans="1:23">
      <c r="A26" s="14"/>
      <c r="B26" s="14"/>
      <c r="C26" s="14"/>
      <c r="D26" s="14"/>
      <c r="E26" s="14"/>
      <c r="F26" s="14"/>
      <c r="G26" s="14"/>
      <c r="H26" s="14"/>
      <c r="I26" s="14"/>
      <c r="J26" s="14"/>
      <c r="K26" s="14"/>
      <c r="L26" s="14"/>
      <c r="M26" s="14"/>
      <c r="N26" s="14"/>
      <c r="O26" s="14"/>
      <c r="P26" s="14"/>
      <c r="Q26" s="14"/>
      <c r="R26" s="14"/>
      <c r="S26" s="14"/>
      <c r="T26" s="35"/>
      <c r="U26" s="35"/>
      <c r="V26" s="35"/>
      <c r="W26" s="35"/>
    </row>
    <row r="27" spans="1:23">
      <c r="A27" s="14"/>
      <c r="B27" s="14"/>
      <c r="C27" s="14"/>
      <c r="D27" s="14"/>
      <c r="E27" s="14"/>
      <c r="F27" s="14"/>
      <c r="G27" s="14"/>
      <c r="H27" s="14"/>
      <c r="I27" s="14"/>
      <c r="J27" s="14"/>
      <c r="K27" s="14"/>
      <c r="L27" s="14"/>
      <c r="M27" s="14"/>
      <c r="N27" s="14"/>
      <c r="O27" s="14"/>
      <c r="P27" s="14"/>
      <c r="Q27" s="14"/>
      <c r="R27" s="14"/>
      <c r="S27" s="14"/>
      <c r="T27" s="35"/>
      <c r="U27" s="35"/>
      <c r="V27" s="35"/>
      <c r="W27" s="35"/>
    </row>
    <row r="28" spans="1:23">
      <c r="A28" s="14"/>
      <c r="B28" s="14"/>
      <c r="C28" s="14"/>
      <c r="D28" s="14"/>
      <c r="E28" s="14"/>
      <c r="F28" s="14"/>
      <c r="G28" s="14"/>
      <c r="H28" s="14"/>
      <c r="I28" s="14"/>
      <c r="J28" s="14"/>
      <c r="K28" s="14"/>
      <c r="L28" s="14"/>
      <c r="M28" s="14"/>
      <c r="N28" s="14"/>
      <c r="O28" s="14"/>
      <c r="P28" s="14"/>
      <c r="Q28" s="14"/>
      <c r="R28" s="14"/>
      <c r="S28" s="14"/>
      <c r="T28" s="35"/>
      <c r="U28" s="35"/>
      <c r="V28" s="35"/>
      <c r="W28" s="35"/>
    </row>
    <row r="29" spans="1:23">
      <c r="A29" s="14"/>
      <c r="B29" s="14"/>
      <c r="C29" s="14"/>
      <c r="D29" s="14"/>
      <c r="E29" s="14"/>
      <c r="F29" s="14"/>
      <c r="G29" s="14"/>
      <c r="H29" s="14"/>
      <c r="I29" s="14"/>
      <c r="J29" s="14"/>
      <c r="K29" s="14"/>
      <c r="L29" s="14"/>
      <c r="M29" s="14"/>
      <c r="N29" s="14"/>
      <c r="O29" s="14"/>
      <c r="P29" s="14"/>
      <c r="Q29" s="14"/>
      <c r="R29" s="14"/>
      <c r="S29" s="14"/>
      <c r="T29" s="35"/>
      <c r="U29" s="35"/>
      <c r="V29" s="35"/>
      <c r="W29" s="35"/>
    </row>
    <row r="30" spans="1:23">
      <c r="A30" s="14"/>
      <c r="B30" s="14"/>
      <c r="C30" s="14"/>
      <c r="D30" s="14"/>
      <c r="E30" s="14"/>
      <c r="F30" s="14"/>
      <c r="G30" s="14"/>
      <c r="H30" s="14"/>
      <c r="I30" s="14"/>
      <c r="J30" s="14"/>
      <c r="K30" s="14"/>
      <c r="L30" s="14"/>
      <c r="M30" s="14"/>
      <c r="N30" s="14"/>
      <c r="O30" s="14"/>
      <c r="P30" s="14"/>
      <c r="Q30" s="14"/>
      <c r="R30" s="14"/>
      <c r="S30" s="14"/>
      <c r="T30" s="35"/>
      <c r="U30" s="35"/>
      <c r="V30" s="35"/>
      <c r="W30" s="35"/>
    </row>
    <row r="31" spans="1:23">
      <c r="A31" s="14"/>
      <c r="B31" s="14"/>
      <c r="C31" s="14"/>
      <c r="D31" s="14"/>
      <c r="E31" s="14"/>
      <c r="F31" s="14"/>
      <c r="G31" s="14"/>
      <c r="H31" s="14"/>
      <c r="I31" s="14"/>
      <c r="J31" s="14"/>
      <c r="K31" s="14"/>
      <c r="L31" s="14"/>
      <c r="M31" s="14"/>
      <c r="N31" s="14"/>
      <c r="O31" s="14"/>
      <c r="P31" s="14"/>
      <c r="Q31" s="14"/>
      <c r="R31" s="14"/>
      <c r="S31" s="14"/>
      <c r="T31" s="35"/>
      <c r="U31" s="35"/>
      <c r="V31" s="35"/>
      <c r="W31" s="35"/>
    </row>
    <row r="32" spans="1:23">
      <c r="A32" s="14"/>
      <c r="B32" s="14"/>
      <c r="C32" s="14"/>
      <c r="D32" s="14"/>
      <c r="E32" s="14"/>
      <c r="F32" s="14"/>
      <c r="G32" s="14"/>
      <c r="H32" s="14"/>
      <c r="I32" s="14"/>
      <c r="J32" s="14"/>
      <c r="K32" s="14"/>
      <c r="L32" s="14"/>
      <c r="M32" s="14"/>
      <c r="N32" s="14"/>
      <c r="O32" s="14"/>
      <c r="P32" s="14"/>
      <c r="Q32" s="14"/>
      <c r="R32" s="14"/>
      <c r="S32" s="14"/>
      <c r="T32" s="35"/>
      <c r="U32" s="35"/>
      <c r="V32" s="35"/>
      <c r="W32" s="35"/>
    </row>
    <row r="33" spans="1:23">
      <c r="A33" s="35"/>
      <c r="B33" s="35"/>
      <c r="C33" s="35"/>
      <c r="D33" s="35"/>
      <c r="E33" s="35"/>
      <c r="F33" s="35"/>
      <c r="G33" s="35"/>
      <c r="H33" s="35"/>
      <c r="I33" s="35"/>
      <c r="J33" s="35"/>
      <c r="K33" s="35"/>
      <c r="L33" s="35"/>
      <c r="M33" s="35"/>
      <c r="N33" s="35"/>
      <c r="O33" s="35"/>
      <c r="P33" s="35"/>
      <c r="Q33" s="35"/>
      <c r="R33" s="35"/>
      <c r="S33" s="35"/>
      <c r="T33" s="35"/>
      <c r="U33" s="35"/>
      <c r="V33" s="35"/>
      <c r="W33" s="35"/>
    </row>
    <row r="34" spans="1:23">
      <c r="A34" s="35"/>
      <c r="B34" s="35"/>
      <c r="C34" s="35"/>
      <c r="D34" s="35"/>
      <c r="E34" s="35"/>
      <c r="F34" s="35"/>
      <c r="G34" s="35"/>
      <c r="H34" s="35"/>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45"/>
  <sheetViews>
    <sheetView showGridLines="0" tabSelected="1" topLeftCell="C1" zoomScale="85" zoomScaleNormal="85" workbookViewId="0">
      <selection activeCell="C9" sqref="C8:C9"/>
    </sheetView>
  </sheetViews>
  <sheetFormatPr defaultRowHeight="15"/>
  <cols>
    <col min="1" max="1" width="11.5703125" customWidth="1"/>
    <col min="2" max="2" width="13.85546875" customWidth="1"/>
    <col min="3" max="3" width="17.85546875" customWidth="1"/>
    <col min="4" max="4" width="20" customWidth="1"/>
    <col min="5" max="5" width="15.42578125" customWidth="1"/>
    <col min="6" max="6" width="21.5703125" customWidth="1"/>
    <col min="7" max="7" width="17.5703125" customWidth="1"/>
    <col min="8" max="8" width="22" bestFit="1" customWidth="1"/>
    <col min="9" max="9" width="20.7109375" customWidth="1"/>
    <col min="11" max="11" width="9.85546875" customWidth="1"/>
    <col min="12" max="12" width="17.5703125" bestFit="1" customWidth="1"/>
    <col min="14" max="14" width="17.85546875" customWidth="1"/>
    <col min="15" max="15" width="19" customWidth="1"/>
  </cols>
  <sheetData>
    <row r="1" spans="1:27" ht="36" customHeight="1">
      <c r="A1" s="23" t="s">
        <v>8</v>
      </c>
      <c r="B1" s="23" t="s">
        <v>53</v>
      </c>
      <c r="C1" s="23" t="s">
        <v>54</v>
      </c>
      <c r="D1" s="23" t="s">
        <v>55</v>
      </c>
      <c r="E1" s="23" t="s">
        <v>56</v>
      </c>
      <c r="F1" s="24" t="s">
        <v>57</v>
      </c>
      <c r="G1" s="23" t="s">
        <v>58</v>
      </c>
      <c r="H1" s="23" t="s">
        <v>9</v>
      </c>
      <c r="I1" s="23" t="s">
        <v>10</v>
      </c>
      <c r="J1" s="6"/>
      <c r="K1" s="23" t="s">
        <v>23</v>
      </c>
      <c r="L1" s="23" t="s">
        <v>24</v>
      </c>
      <c r="M1" s="26"/>
      <c r="N1" s="35"/>
      <c r="O1" s="35"/>
      <c r="P1" s="35"/>
      <c r="Q1" s="35"/>
      <c r="R1" s="35"/>
      <c r="S1" s="35"/>
      <c r="T1" s="35"/>
      <c r="AA1" t="s">
        <v>60</v>
      </c>
    </row>
    <row r="2" spans="1:27">
      <c r="A2" s="37" t="s">
        <v>11</v>
      </c>
      <c r="B2" s="38">
        <v>24617</v>
      </c>
      <c r="C2" s="38">
        <f>B2*0.08</f>
        <v>1969.3600000000001</v>
      </c>
      <c r="D2" s="39">
        <f>0.015*B2</f>
        <v>369.255</v>
      </c>
      <c r="E2" s="39">
        <f>0.025*B2</f>
        <v>615.42500000000007</v>
      </c>
      <c r="F2" s="40">
        <v>0</v>
      </c>
      <c r="G2" s="38">
        <f>C2+D2-E2-F2</f>
        <v>1723.19</v>
      </c>
      <c r="H2" s="41">
        <f>1/(1+$K$2)^1</f>
        <v>0.9174311926605504</v>
      </c>
      <c r="I2" s="39">
        <f>G2*H2</f>
        <v>1580.9082568807339</v>
      </c>
      <c r="J2" s="12"/>
      <c r="K2" s="42">
        <f>Sensitivity!$H$2</f>
        <v>0.09</v>
      </c>
      <c r="L2" s="42">
        <f>Sensitivity!$I$2</f>
        <v>2.5000000000000001E-2</v>
      </c>
      <c r="M2" s="26"/>
      <c r="N2" s="56" t="s">
        <v>65</v>
      </c>
      <c r="O2" s="57">
        <v>43.283747956133766</v>
      </c>
      <c r="P2" s="35"/>
      <c r="Q2" s="35"/>
      <c r="R2" s="35"/>
      <c r="S2" s="35"/>
      <c r="T2" s="35"/>
      <c r="AA2">
        <f>H6*I8</f>
        <v>21814.104570037871</v>
      </c>
    </row>
    <row r="3" spans="1:27">
      <c r="A3" s="37" t="s">
        <v>12</v>
      </c>
      <c r="B3" s="38">
        <v>27079</v>
      </c>
      <c r="C3" s="38">
        <f t="shared" ref="C3:C6" si="0">B3*0.08</f>
        <v>2166.3200000000002</v>
      </c>
      <c r="D3" s="39">
        <f t="shared" ref="D3:D6" si="1">0.015*B3</f>
        <v>406.185</v>
      </c>
      <c r="E3" s="39">
        <f t="shared" ref="E3:E6" si="2">0.025*B3</f>
        <v>676.97500000000002</v>
      </c>
      <c r="F3" s="40">
        <v>12</v>
      </c>
      <c r="G3" s="38">
        <f>C3+D3-E3-F3</f>
        <v>1883.5300000000002</v>
      </c>
      <c r="H3" s="41">
        <f>1/(1+$K$2)^2</f>
        <v>0.84167999326655996</v>
      </c>
      <c r="I3" s="39">
        <f>G3*H3</f>
        <v>1585.3295177173638</v>
      </c>
      <c r="J3" s="12"/>
      <c r="K3" s="12"/>
      <c r="L3" s="12"/>
      <c r="M3" s="14"/>
      <c r="N3" s="56" t="s">
        <v>109</v>
      </c>
      <c r="O3" s="57">
        <v>76.95</v>
      </c>
      <c r="P3" s="35"/>
      <c r="Q3" s="35"/>
      <c r="R3" s="35"/>
      <c r="S3" s="35"/>
      <c r="T3" s="35"/>
    </row>
    <row r="4" spans="1:27">
      <c r="A4" s="37" t="s">
        <v>13</v>
      </c>
      <c r="B4" s="38">
        <v>28703</v>
      </c>
      <c r="C4" s="38">
        <f t="shared" si="0"/>
        <v>2296.2400000000002</v>
      </c>
      <c r="D4" s="39">
        <f t="shared" si="1"/>
        <v>430.54499999999996</v>
      </c>
      <c r="E4" s="39">
        <f t="shared" si="2"/>
        <v>717.57500000000005</v>
      </c>
      <c r="F4" s="40">
        <v>8</v>
      </c>
      <c r="G4" s="38">
        <f>C4+D4-E4-F4</f>
        <v>2001.2100000000003</v>
      </c>
      <c r="H4" s="41">
        <f>1/(1+$K$2)^3</f>
        <v>0.77218348006106419</v>
      </c>
      <c r="I4" s="39">
        <f>G4*H4</f>
        <v>1545.3013021330025</v>
      </c>
      <c r="J4" s="12"/>
      <c r="K4" s="12"/>
      <c r="L4" s="12"/>
      <c r="M4" s="14"/>
      <c r="N4" s="56" t="s">
        <v>63</v>
      </c>
      <c r="O4" s="57">
        <v>33563.703846153847</v>
      </c>
      <c r="P4" s="35"/>
      <c r="Q4" s="35"/>
      <c r="R4" s="35"/>
      <c r="S4" s="35"/>
      <c r="T4" s="35"/>
    </row>
    <row r="5" spans="1:27">
      <c r="A5" s="37" t="s">
        <v>14</v>
      </c>
      <c r="B5" s="38">
        <v>29852</v>
      </c>
      <c r="C5" s="38">
        <f t="shared" si="0"/>
        <v>2388.16</v>
      </c>
      <c r="D5" s="39">
        <f t="shared" si="1"/>
        <v>447.78</v>
      </c>
      <c r="E5" s="39">
        <f t="shared" si="2"/>
        <v>746.30000000000007</v>
      </c>
      <c r="F5" s="40">
        <v>6</v>
      </c>
      <c r="G5" s="38">
        <f>C5+D5-E5-F5</f>
        <v>2083.6399999999994</v>
      </c>
      <c r="H5" s="41">
        <f>1/(1+$K$2)^4</f>
        <v>0.7084252110651964</v>
      </c>
      <c r="I5" s="39">
        <f>G5*H5</f>
        <v>1476.1031067838853</v>
      </c>
      <c r="J5" s="12"/>
      <c r="K5" s="12"/>
      <c r="L5" s="12"/>
      <c r="M5" s="14"/>
      <c r="N5" s="56" t="s">
        <v>64</v>
      </c>
      <c r="O5" s="57">
        <v>29385.080214091842</v>
      </c>
      <c r="P5" s="35"/>
      <c r="Q5" s="35"/>
      <c r="R5" s="35"/>
      <c r="S5" s="35"/>
      <c r="T5" s="35"/>
    </row>
    <row r="6" spans="1:27">
      <c r="A6" s="37" t="s">
        <v>15</v>
      </c>
      <c r="B6" s="38">
        <v>30449</v>
      </c>
      <c r="C6" s="38">
        <f t="shared" si="0"/>
        <v>2435.92</v>
      </c>
      <c r="D6" s="39">
        <f t="shared" si="1"/>
        <v>456.73499999999996</v>
      </c>
      <c r="E6" s="39">
        <f t="shared" si="2"/>
        <v>761.22500000000002</v>
      </c>
      <c r="F6" s="40">
        <v>3</v>
      </c>
      <c r="G6" s="38">
        <f>C6+D6-E6-F6</f>
        <v>2128.4300000000003</v>
      </c>
      <c r="H6" s="41">
        <f>1/(1+$K$2)^5</f>
        <v>0.64993138629834524</v>
      </c>
      <c r="I6" s="39">
        <f>G6*H6</f>
        <v>1383.3334605389871</v>
      </c>
      <c r="J6" s="12"/>
      <c r="K6" s="12"/>
      <c r="L6" s="12"/>
      <c r="M6" s="14"/>
      <c r="N6" s="35"/>
      <c r="O6" s="35"/>
      <c r="P6" s="35"/>
      <c r="Q6" s="35"/>
      <c r="R6" s="35"/>
      <c r="S6" s="35"/>
      <c r="T6" s="35"/>
    </row>
    <row r="7" spans="1:27">
      <c r="A7" s="43" t="s">
        <v>59</v>
      </c>
      <c r="B7" s="12"/>
      <c r="C7" s="12"/>
      <c r="D7" s="12"/>
      <c r="E7" s="12"/>
      <c r="F7" s="12"/>
      <c r="G7" s="12"/>
      <c r="H7" s="12"/>
      <c r="I7" s="12"/>
      <c r="J7" s="6"/>
      <c r="K7" s="6"/>
      <c r="L7" s="6"/>
      <c r="M7" s="14"/>
      <c r="N7" s="35"/>
      <c r="O7" s="35"/>
      <c r="P7" s="35"/>
      <c r="Q7" s="35"/>
      <c r="R7" s="35"/>
      <c r="S7" s="35"/>
      <c r="T7" s="35"/>
    </row>
    <row r="8" spans="1:27">
      <c r="A8" s="12"/>
      <c r="B8" s="12"/>
      <c r="C8" s="12"/>
      <c r="D8" s="12"/>
      <c r="E8" s="12"/>
      <c r="F8" s="12"/>
      <c r="G8" s="12"/>
      <c r="H8" s="30" t="s">
        <v>63</v>
      </c>
      <c r="I8" s="38">
        <f>G6*(1+$L$2)/($K$2-$L$2)</f>
        <v>33563.703846153847</v>
      </c>
      <c r="J8" s="6"/>
      <c r="K8" s="6"/>
      <c r="L8" s="6"/>
      <c r="M8" s="14"/>
      <c r="N8" s="35"/>
      <c r="O8" s="35"/>
      <c r="P8" s="35"/>
      <c r="Q8" s="35"/>
      <c r="R8" s="35"/>
      <c r="S8" s="35"/>
      <c r="T8" s="35"/>
    </row>
    <row r="9" spans="1:27">
      <c r="A9" s="12"/>
      <c r="B9" s="12"/>
      <c r="C9" s="12"/>
      <c r="D9" s="12"/>
      <c r="E9" s="12"/>
      <c r="F9" s="12"/>
      <c r="G9" s="12"/>
      <c r="H9" s="30" t="s">
        <v>64</v>
      </c>
      <c r="I9" s="38">
        <f>SUM($I$2:$I$6)+AA2</f>
        <v>29385.080214091842</v>
      </c>
      <c r="J9" s="6"/>
      <c r="K9" s="6"/>
      <c r="L9" s="6"/>
      <c r="M9" s="14"/>
      <c r="N9" s="35"/>
      <c r="O9" s="35"/>
      <c r="P9" s="35"/>
      <c r="Q9" s="35"/>
      <c r="R9" s="35"/>
      <c r="S9" s="35"/>
      <c r="T9" s="35"/>
    </row>
    <row r="10" spans="1:27">
      <c r="A10" s="12"/>
      <c r="B10" s="12"/>
      <c r="C10" s="12"/>
      <c r="D10" s="12"/>
      <c r="E10" s="12"/>
      <c r="F10" s="12"/>
      <c r="G10" s="12"/>
      <c r="H10" s="30" t="s">
        <v>62</v>
      </c>
      <c r="I10" s="38">
        <f>(Inputs!G4-Inputs!F4)*1000</f>
        <v>3000</v>
      </c>
      <c r="J10" s="6"/>
      <c r="K10" s="6"/>
      <c r="L10" s="6"/>
      <c r="M10" s="14"/>
      <c r="N10" s="35"/>
      <c r="O10" s="35"/>
      <c r="P10" s="35"/>
      <c r="Q10" s="35"/>
      <c r="R10" s="35"/>
      <c r="S10" s="35"/>
      <c r="T10" s="35"/>
    </row>
    <row r="11" spans="1:27">
      <c r="A11" s="12"/>
      <c r="B11" s="12"/>
      <c r="C11" s="12"/>
      <c r="D11" s="12"/>
      <c r="E11" s="12"/>
      <c r="F11" s="12"/>
      <c r="G11" s="12"/>
      <c r="H11" s="30" t="s">
        <v>61</v>
      </c>
      <c r="I11" s="38">
        <f>I9-I10</f>
        <v>26385.080214091842</v>
      </c>
      <c r="J11" s="6"/>
      <c r="K11" s="6"/>
      <c r="L11" s="6"/>
      <c r="M11" s="14"/>
      <c r="N11" s="35"/>
      <c r="O11" s="35"/>
      <c r="P11" s="35"/>
      <c r="Q11" s="35"/>
      <c r="R11" s="35"/>
      <c r="S11" s="35"/>
      <c r="T11" s="35"/>
    </row>
    <row r="12" spans="1:27">
      <c r="A12" s="12"/>
      <c r="B12" s="12"/>
      <c r="C12" s="12"/>
      <c r="D12" s="12"/>
      <c r="E12" s="12"/>
      <c r="F12" s="12"/>
      <c r="G12" s="12"/>
      <c r="H12" s="30" t="s">
        <v>25</v>
      </c>
      <c r="I12" s="38">
        <f ca="1">Inputs!C4/1000000</f>
        <v>609.58399999999995</v>
      </c>
      <c r="J12" s="6"/>
      <c r="K12" s="6"/>
      <c r="L12" s="6"/>
      <c r="M12" s="14"/>
      <c r="N12" s="35"/>
      <c r="O12" s="35"/>
      <c r="P12" s="35"/>
      <c r="Q12" s="35"/>
      <c r="R12" s="35"/>
      <c r="S12" s="35"/>
      <c r="T12" s="35"/>
    </row>
    <row r="13" spans="1:27">
      <c r="A13" s="12"/>
      <c r="B13" s="12"/>
      <c r="C13" s="12"/>
      <c r="D13" s="12"/>
      <c r="E13" s="12"/>
      <c r="F13" s="12"/>
      <c r="G13" s="12"/>
      <c r="H13" s="30" t="s">
        <v>65</v>
      </c>
      <c r="I13" s="44">
        <f ca="1">IF(I12&gt;0,(I11/I12))</f>
        <v>43.283747956133766</v>
      </c>
      <c r="J13" s="6"/>
      <c r="K13" s="6"/>
      <c r="L13" s="6"/>
      <c r="M13" s="14"/>
      <c r="N13" s="35"/>
      <c r="O13" s="35"/>
      <c r="P13" s="35"/>
      <c r="Q13" s="35"/>
      <c r="R13" s="35"/>
      <c r="S13" s="35"/>
      <c r="T13" s="35"/>
    </row>
    <row r="14" spans="1:27">
      <c r="A14" s="12"/>
      <c r="B14" s="12"/>
      <c r="C14" s="12"/>
      <c r="D14" s="12"/>
      <c r="E14" s="12"/>
      <c r="F14" s="12"/>
      <c r="G14" s="12"/>
      <c r="H14" s="12"/>
      <c r="I14" s="12"/>
      <c r="J14" s="6"/>
      <c r="K14" s="6"/>
      <c r="L14" s="6"/>
      <c r="M14" s="14"/>
      <c r="N14" s="35"/>
      <c r="O14" s="35"/>
      <c r="P14" s="35"/>
      <c r="Q14" s="35"/>
      <c r="R14" s="35"/>
      <c r="S14" s="35"/>
      <c r="T14" s="35"/>
    </row>
    <row r="15" spans="1:27">
      <c r="A15" s="14"/>
      <c r="B15" s="14"/>
      <c r="C15" s="14"/>
      <c r="D15" s="14"/>
      <c r="E15" s="14"/>
      <c r="F15" s="14"/>
      <c r="G15" s="14"/>
      <c r="H15" s="14"/>
      <c r="I15" s="14"/>
      <c r="J15" s="14"/>
      <c r="K15" s="14"/>
      <c r="L15" s="14"/>
      <c r="M15" s="10"/>
      <c r="N15" s="35"/>
      <c r="O15" s="35"/>
      <c r="P15" s="35"/>
      <c r="Q15" s="35"/>
      <c r="R15" s="35"/>
      <c r="S15" s="35"/>
      <c r="T15" s="35"/>
    </row>
    <row r="16" spans="1:27">
      <c r="A16" s="14"/>
      <c r="B16" s="14"/>
      <c r="C16" s="14"/>
      <c r="D16" s="14"/>
      <c r="E16" s="14"/>
      <c r="F16" s="14"/>
      <c r="G16" s="14"/>
      <c r="H16" s="14"/>
      <c r="I16" s="14"/>
      <c r="J16" s="14"/>
      <c r="K16" s="14"/>
      <c r="L16" s="14"/>
      <c r="M16" s="10"/>
      <c r="N16" s="35"/>
      <c r="O16" s="35"/>
      <c r="P16" s="35"/>
      <c r="Q16" s="35"/>
      <c r="R16" s="35"/>
      <c r="S16" s="35"/>
      <c r="T16" s="35"/>
    </row>
    <row r="17" spans="1:20">
      <c r="A17" s="14"/>
      <c r="B17" s="14"/>
      <c r="C17" s="14"/>
      <c r="D17" s="14"/>
      <c r="E17" s="14"/>
      <c r="F17" s="14"/>
      <c r="G17" s="14"/>
      <c r="H17" s="14"/>
      <c r="I17" s="14"/>
      <c r="J17" s="14"/>
      <c r="K17" s="14"/>
      <c r="L17" s="14"/>
      <c r="M17" s="10"/>
      <c r="N17" s="35"/>
      <c r="O17" s="35"/>
      <c r="P17" s="35"/>
      <c r="Q17" s="35"/>
      <c r="R17" s="35"/>
      <c r="S17" s="35"/>
      <c r="T17" s="35"/>
    </row>
    <row r="18" spans="1:20">
      <c r="A18" s="14"/>
      <c r="B18" s="51"/>
      <c r="C18" s="51"/>
      <c r="D18" s="51"/>
      <c r="E18" s="51"/>
      <c r="F18" s="51"/>
      <c r="G18" s="51"/>
      <c r="H18" s="51"/>
      <c r="I18" s="14"/>
      <c r="J18" s="14"/>
      <c r="K18" s="14"/>
      <c r="L18" s="14"/>
      <c r="M18" s="10"/>
      <c r="N18" s="35"/>
      <c r="O18" s="35"/>
      <c r="P18" s="35"/>
      <c r="Q18" s="35"/>
      <c r="R18" s="35"/>
      <c r="S18" s="35"/>
      <c r="T18" s="35"/>
    </row>
    <row r="19" spans="1:20">
      <c r="A19" s="14"/>
      <c r="B19" s="52"/>
      <c r="C19" s="53"/>
      <c r="D19" s="53"/>
      <c r="E19" s="52"/>
      <c r="F19" s="52"/>
      <c r="G19" s="54"/>
      <c r="H19" s="55"/>
      <c r="I19" s="14"/>
      <c r="J19" s="14"/>
      <c r="K19" s="14"/>
      <c r="L19" s="14"/>
      <c r="M19" s="10"/>
      <c r="N19" s="35"/>
      <c r="O19" s="35"/>
      <c r="P19" s="35"/>
      <c r="Q19" s="35"/>
      <c r="R19" s="35"/>
      <c r="S19" s="35"/>
      <c r="T19" s="35"/>
    </row>
    <row r="20" spans="1:20">
      <c r="A20" s="14"/>
      <c r="B20" s="52"/>
      <c r="C20" s="53"/>
      <c r="D20" s="53"/>
      <c r="E20" s="52"/>
      <c r="F20" s="52"/>
      <c r="G20" s="54"/>
      <c r="H20" s="55"/>
      <c r="I20" s="14"/>
      <c r="J20" s="14"/>
      <c r="K20" s="14"/>
      <c r="L20" s="14"/>
      <c r="M20" s="10"/>
      <c r="N20" s="35"/>
      <c r="O20" s="35"/>
      <c r="P20" s="35"/>
      <c r="Q20" s="35"/>
      <c r="R20" s="35"/>
      <c r="S20" s="35"/>
      <c r="T20" s="35"/>
    </row>
    <row r="21" spans="1:20">
      <c r="A21" s="14"/>
      <c r="B21" s="52"/>
      <c r="C21" s="53"/>
      <c r="D21" s="53"/>
      <c r="E21" s="52"/>
      <c r="F21" s="52"/>
      <c r="G21" s="54"/>
      <c r="H21" s="55"/>
      <c r="I21" s="14"/>
      <c r="J21" s="14"/>
      <c r="K21" s="14"/>
      <c r="L21" s="14"/>
      <c r="M21" s="10"/>
      <c r="N21" s="35"/>
      <c r="O21" s="35"/>
      <c r="P21" s="35"/>
      <c r="Q21" s="35"/>
      <c r="R21" s="35"/>
      <c r="S21" s="35"/>
      <c r="T21" s="35"/>
    </row>
    <row r="22" spans="1:20">
      <c r="A22" s="14"/>
      <c r="B22" s="52"/>
      <c r="C22" s="53"/>
      <c r="D22" s="53"/>
      <c r="E22" s="52"/>
      <c r="F22" s="52"/>
      <c r="G22" s="54"/>
      <c r="H22" s="55"/>
      <c r="I22" s="14"/>
      <c r="J22" s="14"/>
      <c r="K22" s="14"/>
      <c r="L22" s="14"/>
      <c r="M22" s="10"/>
      <c r="N22" s="35"/>
      <c r="O22" s="35"/>
      <c r="P22" s="35"/>
      <c r="Q22" s="35"/>
      <c r="R22" s="35"/>
      <c r="S22" s="35"/>
      <c r="T22" s="35"/>
    </row>
    <row r="23" spans="1:20">
      <c r="A23" s="14"/>
      <c r="B23" s="52"/>
      <c r="C23" s="53"/>
      <c r="D23" s="53"/>
      <c r="E23" s="52"/>
      <c r="F23" s="52"/>
      <c r="G23" s="54"/>
      <c r="H23" s="55"/>
      <c r="I23" s="14"/>
      <c r="J23" s="14"/>
      <c r="K23" s="14"/>
      <c r="L23" s="14"/>
      <c r="M23" s="10"/>
      <c r="N23" s="35"/>
      <c r="O23" s="35"/>
      <c r="P23" s="35"/>
      <c r="Q23" s="35"/>
      <c r="R23" s="35"/>
      <c r="S23" s="35"/>
      <c r="T23" s="35"/>
    </row>
    <row r="24" spans="1:20">
      <c r="A24" s="14"/>
      <c r="B24" s="14"/>
      <c r="C24" s="14"/>
      <c r="D24" s="14"/>
      <c r="E24" s="14"/>
      <c r="F24" s="14"/>
      <c r="G24" s="14"/>
      <c r="H24" s="14"/>
      <c r="I24" s="14"/>
      <c r="J24" s="14"/>
      <c r="K24" s="14"/>
      <c r="L24" s="14"/>
      <c r="M24" s="10"/>
      <c r="N24" s="35"/>
      <c r="O24" s="35"/>
      <c r="P24" s="35"/>
      <c r="Q24" s="35"/>
      <c r="R24" s="35"/>
      <c r="S24" s="35"/>
      <c r="T24" s="35"/>
    </row>
    <row r="25" spans="1:20">
      <c r="A25" s="14"/>
      <c r="B25" s="14"/>
      <c r="C25" s="14"/>
      <c r="D25" s="14"/>
      <c r="E25" s="14"/>
      <c r="F25" s="14"/>
      <c r="G25" s="14"/>
      <c r="H25" s="14"/>
      <c r="I25" s="14"/>
      <c r="J25" s="14"/>
      <c r="K25" s="14"/>
      <c r="L25" s="14"/>
      <c r="M25" s="10"/>
      <c r="N25" s="35"/>
      <c r="O25" s="35"/>
      <c r="P25" s="35"/>
      <c r="Q25" s="35"/>
      <c r="R25" s="35"/>
      <c r="S25" s="35"/>
      <c r="T25" s="35"/>
    </row>
    <row r="26" spans="1:20">
      <c r="A26" s="14"/>
      <c r="B26" s="14"/>
      <c r="C26" s="14"/>
      <c r="D26" s="14"/>
      <c r="E26" s="14"/>
      <c r="F26" s="14"/>
      <c r="G26" s="14"/>
      <c r="H26" s="14"/>
      <c r="I26" s="14"/>
      <c r="J26" s="14"/>
      <c r="K26" s="14"/>
      <c r="L26" s="14"/>
      <c r="M26" s="10"/>
      <c r="N26" s="35"/>
      <c r="O26" s="35"/>
      <c r="P26" s="35"/>
      <c r="Q26" s="35"/>
      <c r="R26" s="35"/>
      <c r="S26" s="35"/>
      <c r="T26" s="35"/>
    </row>
    <row r="27" spans="1:20">
      <c r="A27" s="14"/>
      <c r="B27" s="14"/>
      <c r="C27" s="14"/>
      <c r="D27" s="14"/>
      <c r="E27" s="14"/>
      <c r="F27" s="14"/>
      <c r="G27" s="14"/>
      <c r="H27" s="14"/>
      <c r="I27" s="14"/>
      <c r="J27" s="14"/>
      <c r="K27" s="14"/>
      <c r="L27" s="14"/>
      <c r="M27" s="10"/>
      <c r="N27" s="35"/>
      <c r="O27" s="35"/>
      <c r="P27" s="35"/>
      <c r="Q27" s="35"/>
      <c r="R27" s="35"/>
      <c r="S27" s="35"/>
      <c r="T27" s="35"/>
    </row>
    <row r="28" spans="1:20">
      <c r="A28" s="14"/>
      <c r="B28" s="14"/>
      <c r="C28" s="14"/>
      <c r="D28" s="14"/>
      <c r="E28" s="14"/>
      <c r="F28" s="14"/>
      <c r="G28" s="14"/>
      <c r="H28" s="14"/>
      <c r="I28" s="14"/>
      <c r="J28" s="14"/>
      <c r="K28" s="14"/>
      <c r="L28" s="14"/>
      <c r="M28" s="10"/>
      <c r="N28" s="35"/>
      <c r="O28" s="35"/>
      <c r="P28" s="35"/>
      <c r="Q28" s="35"/>
      <c r="R28" s="35"/>
      <c r="S28" s="35"/>
      <c r="T28" s="35"/>
    </row>
    <row r="29" spans="1:20">
      <c r="A29" s="14"/>
      <c r="B29" s="14"/>
      <c r="C29" s="14"/>
      <c r="D29" s="14"/>
      <c r="E29" s="14"/>
      <c r="F29" s="14"/>
      <c r="G29" s="14"/>
      <c r="H29" s="14"/>
      <c r="I29" s="14"/>
      <c r="J29" s="14"/>
      <c r="K29" s="14"/>
      <c r="L29" s="14"/>
      <c r="M29" s="10"/>
      <c r="N29" s="35"/>
      <c r="O29" s="35"/>
      <c r="P29" s="35"/>
      <c r="Q29" s="35"/>
      <c r="R29" s="35"/>
      <c r="S29" s="35"/>
      <c r="T29" s="35"/>
    </row>
    <row r="30" spans="1:20">
      <c r="A30" s="14"/>
      <c r="B30" s="14"/>
      <c r="C30" s="14"/>
      <c r="D30" s="14"/>
      <c r="E30" s="14"/>
      <c r="F30" s="14"/>
      <c r="G30" s="14"/>
      <c r="H30" s="14"/>
      <c r="I30" s="14"/>
      <c r="J30" s="14"/>
      <c r="K30" s="14"/>
      <c r="L30" s="14"/>
      <c r="M30" s="10"/>
      <c r="N30" s="35"/>
      <c r="O30" s="35"/>
      <c r="P30" s="35"/>
      <c r="Q30" s="35"/>
      <c r="R30" s="35"/>
      <c r="S30" s="35"/>
      <c r="T30" s="35"/>
    </row>
    <row r="31" spans="1:20">
      <c r="A31" s="14"/>
      <c r="B31" s="14"/>
      <c r="C31" s="14"/>
      <c r="D31" s="14"/>
      <c r="E31" s="14"/>
      <c r="F31" s="14"/>
      <c r="G31" s="14"/>
      <c r="H31" s="14"/>
      <c r="I31" s="14"/>
      <c r="J31" s="14"/>
      <c r="K31" s="14"/>
      <c r="L31" s="14"/>
      <c r="M31" s="10"/>
      <c r="N31" s="35"/>
      <c r="O31" s="35"/>
      <c r="P31" s="35"/>
      <c r="Q31" s="35"/>
      <c r="R31" s="35"/>
      <c r="S31" s="35"/>
      <c r="T31" s="35"/>
    </row>
    <row r="32" spans="1:20">
      <c r="A32" s="14"/>
      <c r="B32" s="14"/>
      <c r="C32" s="14"/>
      <c r="D32" s="14"/>
      <c r="E32" s="14"/>
      <c r="F32" s="14"/>
      <c r="G32" s="14"/>
      <c r="H32" s="14"/>
      <c r="I32" s="14"/>
      <c r="J32" s="14"/>
      <c r="K32" s="14"/>
      <c r="L32" s="14"/>
      <c r="M32" s="10"/>
      <c r="N32" s="35"/>
      <c r="O32" s="35"/>
      <c r="P32" s="35"/>
      <c r="Q32" s="35"/>
      <c r="R32" s="35"/>
      <c r="S32" s="35"/>
      <c r="T32" s="35"/>
    </row>
    <row r="33" spans="1:20">
      <c r="A33" s="14"/>
      <c r="B33" s="14"/>
      <c r="C33" s="14"/>
      <c r="D33" s="14"/>
      <c r="E33" s="14"/>
      <c r="F33" s="14"/>
      <c r="G33" s="14"/>
      <c r="H33" s="14"/>
      <c r="I33" s="14"/>
      <c r="J33" s="14"/>
      <c r="K33" s="14"/>
      <c r="L33" s="14"/>
      <c r="M33" s="10"/>
      <c r="N33" s="35"/>
      <c r="O33" s="35"/>
      <c r="P33" s="35"/>
      <c r="Q33" s="35"/>
      <c r="R33" s="35"/>
      <c r="S33" s="35"/>
      <c r="T33" s="35"/>
    </row>
    <row r="34" spans="1:20">
      <c r="A34" s="14"/>
      <c r="B34" s="14"/>
      <c r="C34" s="14"/>
      <c r="D34" s="14"/>
      <c r="E34" s="14"/>
      <c r="F34" s="14"/>
      <c r="G34" s="14"/>
      <c r="H34" s="14"/>
      <c r="I34" s="14"/>
      <c r="J34" s="14"/>
      <c r="K34" s="14"/>
      <c r="L34" s="14"/>
      <c r="M34" s="10"/>
      <c r="N34" s="35"/>
      <c r="O34" s="35"/>
      <c r="P34" s="35"/>
      <c r="Q34" s="35"/>
      <c r="R34" s="35"/>
      <c r="S34" s="35"/>
      <c r="T34" s="35"/>
    </row>
    <row r="35" spans="1:20">
      <c r="A35" s="14"/>
      <c r="B35" s="14"/>
      <c r="C35" s="14"/>
      <c r="D35" s="14"/>
      <c r="E35" s="14"/>
      <c r="F35" s="14"/>
      <c r="G35" s="14"/>
      <c r="H35" s="14"/>
      <c r="I35" s="14"/>
      <c r="J35" s="14"/>
      <c r="K35" s="14"/>
      <c r="L35" s="14"/>
      <c r="M35" s="10"/>
      <c r="N35" s="35"/>
      <c r="O35" s="35"/>
      <c r="P35" s="35"/>
      <c r="Q35" s="35"/>
      <c r="R35" s="35"/>
      <c r="S35" s="35"/>
      <c r="T35" s="35"/>
    </row>
    <row r="36" spans="1:20">
      <c r="A36" s="35"/>
      <c r="B36" s="35"/>
      <c r="C36" s="35"/>
      <c r="D36" s="35"/>
      <c r="E36" s="35"/>
      <c r="F36" s="35"/>
      <c r="G36" s="35"/>
      <c r="H36" s="35"/>
      <c r="I36" s="35"/>
      <c r="J36" s="35"/>
      <c r="K36" s="35"/>
      <c r="L36" s="35"/>
      <c r="M36" s="10"/>
    </row>
    <row r="37" spans="1:20">
      <c r="A37" s="35"/>
      <c r="B37" s="35"/>
      <c r="C37" s="35"/>
      <c r="D37" s="35"/>
      <c r="E37" s="35"/>
      <c r="F37" s="35"/>
      <c r="G37" s="35"/>
      <c r="H37" s="35"/>
      <c r="I37" s="35"/>
      <c r="J37" s="35"/>
      <c r="K37" s="35"/>
      <c r="L37" s="35"/>
      <c r="M37" s="10"/>
    </row>
    <row r="38" spans="1:20">
      <c r="A38" s="35"/>
      <c r="B38" s="35"/>
      <c r="C38" s="35"/>
      <c r="D38" s="35"/>
      <c r="E38" s="35"/>
      <c r="F38" s="35"/>
      <c r="G38" s="35"/>
      <c r="H38" s="35"/>
      <c r="I38" s="35"/>
      <c r="J38" s="35"/>
      <c r="K38" s="35"/>
      <c r="L38" s="35"/>
      <c r="M38" s="10"/>
    </row>
    <row r="39" spans="1:20">
      <c r="A39" s="35"/>
      <c r="B39" s="35"/>
      <c r="C39" s="35"/>
      <c r="D39" s="35"/>
      <c r="E39" s="35"/>
      <c r="F39" s="35"/>
      <c r="G39" s="35"/>
      <c r="H39" s="35"/>
      <c r="I39" s="35"/>
      <c r="J39" s="35"/>
      <c r="K39" s="35"/>
      <c r="L39" s="35"/>
      <c r="M39" s="10"/>
    </row>
    <row r="40" spans="1:20">
      <c r="A40" s="35"/>
      <c r="B40" s="35"/>
      <c r="C40" s="35"/>
      <c r="D40" s="35"/>
      <c r="E40" s="35"/>
      <c r="F40" s="35"/>
      <c r="G40" s="35"/>
      <c r="H40" s="35"/>
      <c r="I40" s="35"/>
      <c r="J40" s="35"/>
      <c r="K40" s="35"/>
      <c r="L40" s="35"/>
      <c r="M40" s="10"/>
    </row>
    <row r="41" spans="1:20">
      <c r="A41" s="35"/>
      <c r="B41" s="35"/>
      <c r="C41" s="35"/>
      <c r="D41" s="35"/>
      <c r="E41" s="35"/>
      <c r="F41" s="35"/>
      <c r="G41" s="35"/>
      <c r="H41" s="35"/>
      <c r="I41" s="35"/>
      <c r="J41" s="35"/>
      <c r="K41" s="35"/>
      <c r="L41" s="35"/>
      <c r="M41" s="10"/>
    </row>
    <row r="42" spans="1:20">
      <c r="A42" s="35"/>
      <c r="B42" s="35"/>
      <c r="C42" s="35"/>
      <c r="D42" s="35"/>
      <c r="E42" s="35"/>
      <c r="F42" s="35"/>
      <c r="G42" s="35"/>
      <c r="H42" s="35"/>
      <c r="I42" s="35"/>
      <c r="J42" s="35"/>
      <c r="K42" s="35"/>
      <c r="L42" s="35"/>
    </row>
    <row r="43" spans="1:20">
      <c r="A43" s="35"/>
      <c r="B43" s="35"/>
      <c r="C43" s="35"/>
      <c r="D43" s="35"/>
      <c r="E43" s="35"/>
      <c r="F43" s="35"/>
      <c r="G43" s="35"/>
      <c r="H43" s="35"/>
      <c r="I43" s="35"/>
      <c r="J43" s="35"/>
      <c r="K43" s="35"/>
      <c r="L43" s="35"/>
    </row>
    <row r="44" spans="1:20">
      <c r="A44" s="35"/>
      <c r="B44" s="35"/>
      <c r="C44" s="35"/>
      <c r="D44" s="35"/>
      <c r="E44" s="35"/>
      <c r="F44" s="35"/>
      <c r="G44" s="35"/>
      <c r="H44" s="35"/>
      <c r="I44" s="35"/>
      <c r="J44" s="35"/>
      <c r="K44" s="35"/>
      <c r="L44" s="35"/>
    </row>
    <row r="45" spans="1:20">
      <c r="A45" s="35"/>
      <c r="B45" s="35"/>
      <c r="C45" s="35"/>
      <c r="D45" s="35"/>
      <c r="E45" s="35"/>
      <c r="F45" s="35"/>
      <c r="G45" s="35"/>
      <c r="H45" s="35"/>
      <c r="I45" s="35"/>
      <c r="J45" s="35"/>
      <c r="K45" s="35"/>
      <c r="L45" s="35"/>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41"/>
  <sheetViews>
    <sheetView zoomScaleNormal="100" workbookViewId="0">
      <selection activeCell="F4" sqref="F4"/>
    </sheetView>
  </sheetViews>
  <sheetFormatPr defaultRowHeight="15"/>
  <cols>
    <col min="1" max="1" width="41.5703125" bestFit="1" customWidth="1"/>
    <col min="2" max="2" width="10.140625" customWidth="1"/>
    <col min="3" max="3" width="9.5703125" customWidth="1"/>
    <col min="4" max="4" width="19" customWidth="1"/>
    <col min="5" max="6" width="12.140625" customWidth="1"/>
    <col min="7" max="7" width="11.140625" customWidth="1"/>
    <col min="8" max="8" width="18" customWidth="1"/>
  </cols>
  <sheetData>
    <row r="1" spans="1:27">
      <c r="A1" s="22" t="s">
        <v>0</v>
      </c>
      <c r="B1" s="22" t="s">
        <v>16</v>
      </c>
      <c r="C1" s="22" t="s">
        <v>17</v>
      </c>
      <c r="D1" s="22" t="s">
        <v>18</v>
      </c>
      <c r="E1" s="22" t="s">
        <v>22</v>
      </c>
      <c r="F1" s="22" t="s">
        <v>19</v>
      </c>
      <c r="G1" s="22" t="s">
        <v>20</v>
      </c>
      <c r="H1" s="22" t="s">
        <v>21</v>
      </c>
      <c r="I1" s="8"/>
      <c r="J1" s="8"/>
      <c r="K1" s="8"/>
      <c r="L1" s="8"/>
      <c r="M1" s="8"/>
      <c r="N1" s="8"/>
      <c r="O1" s="8"/>
      <c r="P1" s="8"/>
      <c r="Q1" s="8"/>
      <c r="R1" s="8"/>
      <c r="S1" s="8"/>
      <c r="T1" s="8"/>
      <c r="U1" s="8"/>
      <c r="V1" s="6"/>
      <c r="W1" s="6"/>
      <c r="X1" s="6"/>
      <c r="Y1" s="6"/>
      <c r="Z1" s="6"/>
      <c r="AA1" s="6"/>
    </row>
    <row r="2" spans="1:27">
      <c r="A2" s="25" t="e" vm="1">
        <v>#VALUE!</v>
      </c>
      <c r="B2" s="26" cm="1">
        <f t="array" aca="1" ref="B2" ca="1">_FV(A2,"Price")</f>
        <v>48.07</v>
      </c>
      <c r="C2" s="27">
        <v>4.18</v>
      </c>
      <c r="D2" s="28">
        <v>35.06</v>
      </c>
      <c r="E2" s="29">
        <v>13.3</v>
      </c>
      <c r="F2" s="26" cm="1">
        <f t="array" aca="1" ref="F2" ca="1">_FV(A2,"P/E",TRUE)</f>
        <v>11.5</v>
      </c>
      <c r="G2" s="26">
        <f ca="1">B2/D2</f>
        <v>1.3710781517398745</v>
      </c>
      <c r="H2" s="26">
        <f>101/E2</f>
        <v>7.5939849624060143</v>
      </c>
      <c r="I2" s="8"/>
      <c r="J2" s="8"/>
      <c r="K2" s="8"/>
      <c r="L2" s="8"/>
      <c r="M2" s="8"/>
      <c r="N2" s="8"/>
      <c r="O2" s="8"/>
      <c r="P2" s="8"/>
      <c r="Q2" s="8"/>
      <c r="R2" s="8"/>
      <c r="S2" s="8"/>
      <c r="T2" s="8"/>
      <c r="U2" s="8"/>
      <c r="V2" s="7"/>
      <c r="W2" s="7"/>
      <c r="X2" s="7"/>
      <c r="Y2" s="7"/>
      <c r="Z2" s="7"/>
      <c r="AA2" s="7"/>
    </row>
    <row r="3" spans="1:27">
      <c r="A3" s="25" t="e" vm="2">
        <v>#VALUE!</v>
      </c>
      <c r="B3" s="26" cm="1">
        <f t="array" aca="1" ref="B3" ca="1">_FV(A3,"Price")</f>
        <v>80.67</v>
      </c>
      <c r="C3" s="27">
        <v>5.9</v>
      </c>
      <c r="D3" s="28">
        <v>51.08</v>
      </c>
      <c r="E3" s="29">
        <v>31</v>
      </c>
      <c r="F3" s="26" cm="1">
        <f t="array" aca="1" ref="F3" ca="1">_FV(A3,"P/E",TRUE)</f>
        <v>13.816000000000001</v>
      </c>
      <c r="G3" s="26">
        <f t="shared" ref="G3:G4" ca="1" si="0">B3/D3</f>
        <v>1.5792873923257635</v>
      </c>
      <c r="H3" s="26">
        <f>430/E3</f>
        <v>13.870967741935484</v>
      </c>
      <c r="I3" s="8"/>
      <c r="J3" s="8"/>
      <c r="K3" s="8"/>
      <c r="L3" s="8"/>
      <c r="M3" s="8"/>
      <c r="N3" s="8"/>
      <c r="O3" s="8"/>
      <c r="P3" s="8"/>
      <c r="Q3" s="8"/>
      <c r="R3" s="8"/>
      <c r="S3" s="8"/>
      <c r="T3" s="8"/>
      <c r="U3" s="8"/>
      <c r="V3" s="8"/>
      <c r="W3" s="8"/>
      <c r="X3" s="8"/>
      <c r="Y3" s="8"/>
      <c r="Z3" s="8"/>
      <c r="AA3" s="8"/>
    </row>
    <row r="4" spans="1:27">
      <c r="A4" s="25" t="e" vm="3">
        <v>#VALUE!</v>
      </c>
      <c r="B4" s="26" cm="1">
        <f t="array" aca="1" ref="B4" ca="1">_FV(A4,"Price")</f>
        <v>76.95</v>
      </c>
      <c r="C4" s="27">
        <v>4.7</v>
      </c>
      <c r="D4" s="28">
        <v>36.31</v>
      </c>
      <c r="E4" s="29">
        <v>2.4</v>
      </c>
      <c r="F4" s="26" cm="1">
        <f t="array" aca="1" ref="F4" ca="1">_FV(A4,"P/E",TRUE)</f>
        <v>45.441099999999999</v>
      </c>
      <c r="G4" s="26">
        <f t="shared" ca="1" si="0"/>
        <v>2.1192508950702287</v>
      </c>
      <c r="H4" s="26">
        <f>47/E4</f>
        <v>19.583333333333336</v>
      </c>
      <c r="I4" s="8"/>
      <c r="J4" s="8"/>
      <c r="K4" s="8"/>
      <c r="L4" s="8"/>
      <c r="M4" s="8"/>
      <c r="N4" s="8"/>
      <c r="O4" s="8"/>
      <c r="P4" s="8"/>
      <c r="Q4" s="8"/>
      <c r="R4" s="8"/>
      <c r="S4" s="8"/>
      <c r="T4" s="8"/>
      <c r="U4" s="8"/>
      <c r="V4" s="10"/>
      <c r="W4" s="10"/>
    </row>
    <row r="5" spans="1:27" s="6" customFormat="1">
      <c r="A5" s="8"/>
      <c r="B5" s="8"/>
      <c r="C5" s="8"/>
      <c r="D5" s="8"/>
      <c r="E5" s="8"/>
      <c r="F5" s="8"/>
      <c r="G5" s="8"/>
      <c r="H5" s="8"/>
      <c r="I5" s="8"/>
      <c r="J5" s="8"/>
      <c r="K5" s="8"/>
      <c r="L5" s="8"/>
      <c r="M5" s="8"/>
      <c r="N5" s="8"/>
      <c r="O5" s="8"/>
      <c r="P5" s="8"/>
      <c r="Q5" s="8"/>
      <c r="R5" s="8"/>
      <c r="S5" s="8"/>
      <c r="T5" s="8"/>
      <c r="U5" s="8"/>
    </row>
    <row r="6" spans="1:27" s="7" customFormat="1">
      <c r="A6" s="8"/>
      <c r="B6" s="8"/>
      <c r="C6" s="8"/>
      <c r="D6" s="8"/>
      <c r="E6" s="8"/>
      <c r="F6" s="8"/>
      <c r="G6" s="8"/>
      <c r="H6" s="8"/>
      <c r="I6" s="8"/>
      <c r="J6" s="8"/>
      <c r="K6" s="8"/>
      <c r="L6" s="8"/>
      <c r="M6" s="8"/>
      <c r="N6" s="8"/>
      <c r="O6" s="8"/>
      <c r="P6" s="8"/>
      <c r="Q6" s="8"/>
      <c r="R6" s="8"/>
      <c r="S6" s="8"/>
      <c r="T6" s="8"/>
      <c r="U6" s="8"/>
    </row>
    <row r="7" spans="1:27" s="8" customFormat="1"/>
    <row r="8" spans="1:27">
      <c r="A8" s="8"/>
      <c r="B8" s="8"/>
      <c r="C8" s="8"/>
      <c r="D8" s="8"/>
      <c r="E8" s="8"/>
      <c r="F8" s="8"/>
      <c r="G8" s="8"/>
      <c r="H8" s="8"/>
      <c r="I8" s="8"/>
      <c r="J8" s="8"/>
      <c r="K8" s="8"/>
      <c r="L8" s="8"/>
      <c r="M8" s="8"/>
      <c r="N8" s="8"/>
      <c r="O8" s="8"/>
      <c r="P8" s="8"/>
      <c r="Q8" s="8"/>
      <c r="R8" s="8"/>
      <c r="S8" s="8"/>
      <c r="T8" s="8"/>
      <c r="U8" s="8"/>
      <c r="V8" s="10"/>
      <c r="W8" s="10"/>
    </row>
    <row r="9" spans="1:27" s="12" customFormat="1">
      <c r="A9" s="8"/>
      <c r="B9" s="8"/>
      <c r="C9" s="8"/>
      <c r="D9" s="8"/>
      <c r="E9" s="8"/>
      <c r="F9" s="8"/>
      <c r="G9" s="8"/>
      <c r="H9" s="8"/>
      <c r="I9" s="8"/>
      <c r="J9" s="8"/>
      <c r="K9" s="8"/>
      <c r="L9" s="8"/>
      <c r="M9" s="8"/>
      <c r="N9" s="8"/>
      <c r="O9" s="8"/>
      <c r="P9" s="8"/>
      <c r="Q9" s="8"/>
      <c r="R9" s="8"/>
      <c r="S9" s="8"/>
      <c r="T9" s="8"/>
      <c r="U9" s="8"/>
    </row>
    <row r="10" spans="1:27" s="6" customFormat="1">
      <c r="A10" s="8"/>
      <c r="B10" s="8"/>
      <c r="C10" s="8"/>
      <c r="D10" s="8"/>
      <c r="E10" s="8"/>
      <c r="F10" s="8"/>
      <c r="G10" s="8"/>
      <c r="H10" s="8"/>
      <c r="I10" s="8"/>
      <c r="J10" s="8"/>
      <c r="K10" s="8"/>
      <c r="L10" s="8"/>
      <c r="M10" s="8"/>
      <c r="N10" s="8"/>
      <c r="O10" s="8"/>
      <c r="P10" s="8"/>
      <c r="Q10" s="8"/>
      <c r="R10" s="8"/>
      <c r="S10" s="8"/>
      <c r="T10" s="8"/>
      <c r="U10" s="8"/>
    </row>
    <row r="11" spans="1:27" s="7" customFormat="1">
      <c r="A11" s="8"/>
      <c r="B11" s="8"/>
      <c r="C11" s="8"/>
      <c r="D11" s="8"/>
      <c r="E11" s="8"/>
      <c r="F11" s="8"/>
      <c r="G11" s="8"/>
      <c r="H11" s="8"/>
      <c r="I11" s="8"/>
      <c r="J11" s="8"/>
      <c r="K11" s="8"/>
      <c r="L11" s="8"/>
      <c r="M11" s="8"/>
      <c r="N11" s="8"/>
      <c r="O11" s="8"/>
      <c r="P11" s="8"/>
      <c r="Q11" s="8"/>
      <c r="R11" s="8"/>
      <c r="S11" s="8"/>
      <c r="T11" s="8"/>
      <c r="U11" s="8"/>
    </row>
    <row r="12" spans="1:27" s="8" customFormat="1"/>
    <row r="13" spans="1:27">
      <c r="A13" s="8"/>
      <c r="B13" s="8"/>
      <c r="C13" s="8"/>
      <c r="D13" s="8"/>
      <c r="E13" s="8"/>
      <c r="F13" s="8"/>
      <c r="G13" s="8"/>
      <c r="H13" s="8"/>
      <c r="I13" s="8"/>
      <c r="J13" s="8"/>
      <c r="K13" s="8"/>
      <c r="L13" s="8"/>
      <c r="M13" s="8"/>
      <c r="N13" s="8"/>
      <c r="O13" s="8"/>
      <c r="P13" s="8"/>
      <c r="Q13" s="8"/>
      <c r="R13" s="8"/>
      <c r="S13" s="8"/>
      <c r="T13" s="8"/>
      <c r="U13" s="8"/>
      <c r="V13" s="10"/>
      <c r="W13" s="10"/>
    </row>
    <row r="14" spans="1:27" s="12" customFormat="1">
      <c r="A14" s="8"/>
      <c r="B14" s="8"/>
      <c r="C14" s="8"/>
      <c r="D14" s="8"/>
      <c r="E14" s="8"/>
      <c r="F14" s="8"/>
      <c r="G14" s="8"/>
      <c r="H14" s="8"/>
      <c r="I14" s="8"/>
      <c r="J14" s="8"/>
      <c r="K14" s="8"/>
      <c r="L14" s="8"/>
      <c r="M14" s="8"/>
      <c r="N14" s="8"/>
      <c r="O14" s="8"/>
      <c r="P14" s="8"/>
      <c r="Q14" s="8"/>
      <c r="R14" s="8"/>
      <c r="S14" s="8"/>
      <c r="T14" s="8"/>
      <c r="U14" s="8"/>
    </row>
    <row r="15" spans="1:27" s="6" customFormat="1">
      <c r="A15" s="8"/>
      <c r="B15" s="8"/>
      <c r="C15" s="8"/>
      <c r="D15" s="8"/>
      <c r="E15" s="8"/>
      <c r="F15" s="8"/>
      <c r="G15" s="8"/>
      <c r="H15" s="8"/>
      <c r="I15" s="8"/>
      <c r="J15" s="8"/>
      <c r="K15" s="8"/>
      <c r="L15" s="8"/>
      <c r="M15" s="8"/>
      <c r="N15" s="8"/>
      <c r="O15" s="8"/>
      <c r="P15" s="8"/>
      <c r="Q15" s="8"/>
      <c r="R15" s="8"/>
      <c r="S15" s="8"/>
      <c r="T15" s="8"/>
      <c r="U15" s="8"/>
    </row>
    <row r="16" spans="1:27" s="7" customFormat="1">
      <c r="A16" s="8"/>
      <c r="B16" s="8"/>
      <c r="C16" s="8"/>
      <c r="D16" s="8"/>
      <c r="E16" s="8"/>
      <c r="F16" s="8"/>
      <c r="G16" s="8"/>
      <c r="H16" s="8"/>
      <c r="I16" s="8"/>
      <c r="J16" s="8"/>
      <c r="K16" s="8"/>
      <c r="L16" s="8"/>
      <c r="M16" s="8"/>
      <c r="N16" s="8"/>
      <c r="O16" s="8"/>
      <c r="P16" s="8"/>
      <c r="Q16" s="8"/>
      <c r="R16" s="8"/>
      <c r="S16" s="8"/>
      <c r="T16" s="8"/>
      <c r="U16" s="8"/>
    </row>
    <row r="17" spans="1:23" s="8" customFormat="1"/>
    <row r="18" spans="1:23">
      <c r="A18" s="8"/>
      <c r="B18" s="8"/>
      <c r="C18" s="8"/>
      <c r="D18" s="8"/>
      <c r="E18" s="8"/>
      <c r="F18" s="8"/>
      <c r="G18" s="8"/>
      <c r="H18" s="8"/>
      <c r="I18" s="8"/>
      <c r="J18" s="8"/>
      <c r="K18" s="8"/>
      <c r="L18" s="8"/>
      <c r="M18" s="8"/>
      <c r="N18" s="8"/>
      <c r="O18" s="8"/>
      <c r="P18" s="8"/>
      <c r="Q18" s="8"/>
      <c r="R18" s="8"/>
      <c r="S18" s="8"/>
      <c r="T18" s="8"/>
      <c r="U18" s="8"/>
      <c r="V18" s="10"/>
      <c r="W18" s="10"/>
    </row>
    <row r="19" spans="1:23" s="12" customFormat="1">
      <c r="A19" s="8"/>
      <c r="B19" s="8"/>
      <c r="C19" s="8"/>
      <c r="D19" s="8"/>
      <c r="E19" s="8"/>
      <c r="F19" s="8"/>
      <c r="G19" s="8"/>
      <c r="H19" s="8"/>
      <c r="I19" s="8"/>
      <c r="J19" s="8"/>
      <c r="K19" s="8"/>
      <c r="L19" s="8"/>
      <c r="M19" s="8"/>
      <c r="N19" s="8"/>
      <c r="O19" s="8"/>
      <c r="P19" s="8"/>
      <c r="Q19" s="8"/>
      <c r="R19" s="8"/>
      <c r="S19" s="8"/>
      <c r="T19" s="8"/>
      <c r="U19" s="8"/>
    </row>
    <row r="20" spans="1:23" s="6" customFormat="1">
      <c r="A20" s="8"/>
      <c r="B20" s="8"/>
      <c r="C20" s="8"/>
      <c r="D20" s="8"/>
      <c r="E20" s="8"/>
      <c r="F20" s="8"/>
      <c r="G20" s="8"/>
      <c r="H20" s="8"/>
      <c r="I20" s="8"/>
      <c r="J20" s="8"/>
      <c r="K20" s="8"/>
      <c r="L20" s="8"/>
      <c r="M20" s="8"/>
      <c r="N20" s="8"/>
      <c r="O20" s="8"/>
      <c r="P20" s="8"/>
      <c r="Q20" s="8"/>
      <c r="R20" s="8"/>
      <c r="S20" s="8"/>
      <c r="T20" s="8"/>
      <c r="U20" s="8"/>
    </row>
    <row r="21" spans="1:23" s="7" customFormat="1">
      <c r="A21" s="8"/>
      <c r="B21" s="8"/>
      <c r="C21" s="8"/>
      <c r="D21" s="8"/>
      <c r="E21" s="8"/>
      <c r="F21" s="8"/>
      <c r="G21" s="8"/>
      <c r="H21" s="8"/>
      <c r="I21" s="8"/>
      <c r="J21" s="8"/>
      <c r="K21" s="8"/>
      <c r="L21" s="8"/>
      <c r="M21" s="8"/>
      <c r="N21" s="8"/>
      <c r="O21" s="8"/>
      <c r="P21" s="8"/>
      <c r="Q21" s="8"/>
      <c r="R21" s="8"/>
      <c r="S21" s="8"/>
      <c r="T21" s="8"/>
      <c r="U21" s="8"/>
    </row>
    <row r="22" spans="1:23" s="8" customFormat="1"/>
    <row r="23" spans="1:23">
      <c r="A23" s="8"/>
      <c r="B23" s="8"/>
      <c r="C23" s="8"/>
      <c r="D23" s="8"/>
      <c r="E23" s="8"/>
      <c r="F23" s="8"/>
      <c r="G23" s="8"/>
      <c r="H23" s="8"/>
      <c r="I23" s="8"/>
      <c r="J23" s="8"/>
      <c r="K23" s="8"/>
      <c r="L23" s="8"/>
      <c r="M23" s="8"/>
      <c r="N23" s="8"/>
      <c r="O23" s="8"/>
      <c r="P23" s="8"/>
      <c r="Q23" s="8"/>
      <c r="R23" s="8"/>
      <c r="S23" s="8"/>
      <c r="T23" s="8"/>
      <c r="U23" s="8"/>
      <c r="V23" s="10"/>
      <c r="W23" s="10"/>
    </row>
    <row r="24" spans="1:23" s="12" customFormat="1">
      <c r="A24" s="8"/>
      <c r="B24" s="8"/>
      <c r="C24" s="8"/>
      <c r="D24" s="8"/>
      <c r="E24" s="8"/>
      <c r="F24" s="8"/>
      <c r="G24" s="8"/>
      <c r="H24" s="8"/>
      <c r="I24" s="8"/>
      <c r="J24" s="8"/>
      <c r="K24" s="8"/>
      <c r="L24" s="8"/>
      <c r="M24" s="8"/>
      <c r="N24" s="8"/>
      <c r="O24" s="8"/>
      <c r="P24" s="8"/>
      <c r="Q24" s="8"/>
      <c r="R24" s="8"/>
      <c r="S24" s="8"/>
      <c r="T24" s="8"/>
      <c r="U24" s="8"/>
    </row>
    <row r="25" spans="1:23" s="6" customFormat="1">
      <c r="A25" s="8"/>
      <c r="B25" s="8"/>
      <c r="C25" s="8"/>
      <c r="D25" s="8"/>
      <c r="E25" s="8"/>
      <c r="F25" s="8"/>
      <c r="G25" s="8"/>
      <c r="H25" s="8"/>
      <c r="I25" s="8"/>
      <c r="J25" s="8"/>
      <c r="K25" s="8"/>
      <c r="L25" s="8"/>
      <c r="M25" s="8"/>
      <c r="N25" s="8"/>
      <c r="O25" s="8"/>
      <c r="P25" s="8"/>
      <c r="Q25" s="8"/>
      <c r="R25" s="8"/>
      <c r="S25" s="8"/>
      <c r="T25" s="8"/>
      <c r="U25" s="8"/>
    </row>
    <row r="26" spans="1:23" s="7" customFormat="1">
      <c r="A26" s="8"/>
      <c r="B26" s="8"/>
      <c r="C26" s="8"/>
      <c r="D26" s="8"/>
      <c r="E26" s="8"/>
      <c r="F26" s="8"/>
      <c r="G26" s="8"/>
      <c r="H26" s="8"/>
      <c r="I26" s="8"/>
      <c r="J26" s="8"/>
      <c r="K26" s="8"/>
      <c r="L26" s="8"/>
      <c r="M26" s="8"/>
      <c r="N26" s="8"/>
      <c r="O26" s="8"/>
      <c r="P26" s="8"/>
      <c r="Q26" s="8"/>
      <c r="R26" s="8"/>
      <c r="S26" s="8"/>
      <c r="T26" s="8"/>
      <c r="U26" s="8"/>
    </row>
    <row r="27" spans="1:23" s="8" customFormat="1"/>
    <row r="28" spans="1:23">
      <c r="A28" s="8"/>
      <c r="B28" s="8"/>
      <c r="C28" s="8"/>
      <c r="D28" s="8"/>
      <c r="E28" s="8"/>
      <c r="F28" s="8"/>
      <c r="G28" s="8"/>
      <c r="H28" s="8"/>
      <c r="I28" s="8"/>
      <c r="J28" s="8"/>
      <c r="K28" s="8"/>
      <c r="L28" s="8"/>
      <c r="M28" s="8"/>
      <c r="N28" s="8"/>
      <c r="O28" s="8"/>
      <c r="P28" s="8"/>
      <c r="Q28" s="8"/>
      <c r="R28" s="8"/>
      <c r="S28" s="8"/>
      <c r="T28" s="8"/>
      <c r="U28" s="8"/>
      <c r="V28" s="10"/>
      <c r="W28" s="10"/>
    </row>
    <row r="29" spans="1:23" s="12" customFormat="1">
      <c r="A29" s="8"/>
      <c r="B29" s="8"/>
      <c r="C29" s="8"/>
      <c r="D29" s="8"/>
      <c r="E29" s="8"/>
      <c r="F29" s="8"/>
      <c r="G29" s="8"/>
      <c r="H29" s="8"/>
      <c r="I29" s="8"/>
      <c r="J29" s="8"/>
      <c r="K29" s="8"/>
      <c r="L29" s="8"/>
      <c r="M29" s="8"/>
      <c r="N29" s="8"/>
      <c r="O29" s="8"/>
      <c r="P29" s="8"/>
      <c r="Q29" s="8"/>
      <c r="R29" s="8"/>
      <c r="S29" s="8"/>
      <c r="T29" s="8"/>
      <c r="U29" s="8"/>
    </row>
    <row r="30" spans="1:23">
      <c r="A30" s="10"/>
      <c r="B30" s="10"/>
      <c r="C30" s="10"/>
      <c r="D30" s="10"/>
      <c r="E30" s="10"/>
      <c r="F30" s="10"/>
      <c r="G30" s="10"/>
      <c r="H30" s="10"/>
      <c r="I30" s="10"/>
      <c r="J30" s="10"/>
      <c r="K30" s="10"/>
      <c r="L30" s="10"/>
      <c r="M30" s="10"/>
      <c r="N30" s="10"/>
      <c r="O30" s="10"/>
      <c r="P30" s="10"/>
      <c r="Q30" s="10"/>
      <c r="R30" s="10"/>
      <c r="S30" s="10"/>
      <c r="T30" s="10"/>
      <c r="U30" s="10"/>
      <c r="V30" s="10"/>
      <c r="W30" s="10"/>
    </row>
    <row r="31" spans="1:23">
      <c r="A31" s="10"/>
      <c r="B31" s="10"/>
      <c r="C31" s="10"/>
      <c r="D31" s="10"/>
      <c r="E31" s="10"/>
      <c r="F31" s="10"/>
      <c r="G31" s="10"/>
      <c r="H31" s="10"/>
      <c r="I31" s="10"/>
      <c r="J31" s="10"/>
      <c r="K31" s="10"/>
      <c r="L31" s="10"/>
      <c r="M31" s="10"/>
      <c r="N31" s="10"/>
      <c r="O31" s="10"/>
      <c r="P31" s="10"/>
      <c r="Q31" s="10"/>
      <c r="R31" s="10"/>
      <c r="S31" s="10"/>
      <c r="T31" s="10"/>
      <c r="U31" s="10"/>
      <c r="V31" s="10"/>
      <c r="W31" s="10"/>
    </row>
    <row r="32" spans="1:23">
      <c r="A32" s="10"/>
      <c r="B32" s="10"/>
      <c r="C32" s="10"/>
      <c r="D32" s="10"/>
      <c r="E32" s="10"/>
      <c r="F32" s="10"/>
      <c r="G32" s="10"/>
      <c r="H32" s="10"/>
      <c r="I32" s="10"/>
      <c r="J32" s="10"/>
      <c r="K32" s="10"/>
      <c r="L32" s="10"/>
      <c r="M32" s="10"/>
      <c r="N32" s="10"/>
      <c r="O32" s="10"/>
      <c r="P32" s="10"/>
      <c r="Q32" s="10"/>
      <c r="R32" s="10"/>
      <c r="S32" s="10"/>
      <c r="T32" s="10"/>
      <c r="U32" s="10"/>
      <c r="V32" s="10"/>
      <c r="W32" s="10"/>
    </row>
    <row r="33" spans="1:23">
      <c r="A33" s="10"/>
      <c r="B33" s="10"/>
      <c r="C33" s="10"/>
      <c r="D33" s="10"/>
      <c r="E33" s="10"/>
      <c r="F33" s="10"/>
      <c r="G33" s="10"/>
      <c r="H33" s="10"/>
      <c r="I33" s="10"/>
      <c r="J33" s="10"/>
      <c r="K33" s="10"/>
      <c r="L33" s="10"/>
      <c r="M33" s="10"/>
      <c r="N33" s="10"/>
      <c r="O33" s="10"/>
      <c r="P33" s="10"/>
      <c r="Q33" s="10"/>
      <c r="R33" s="10"/>
      <c r="S33" s="10"/>
      <c r="T33" s="10"/>
      <c r="U33" s="10"/>
      <c r="V33" s="10"/>
      <c r="W33" s="10"/>
    </row>
    <row r="34" spans="1:23">
      <c r="A34" s="10"/>
      <c r="B34" s="10"/>
      <c r="C34" s="10"/>
      <c r="D34" s="10"/>
      <c r="E34" s="10"/>
      <c r="F34" s="10"/>
      <c r="G34" s="10"/>
      <c r="H34" s="10"/>
      <c r="I34" s="10"/>
      <c r="J34" s="10"/>
      <c r="K34" s="10"/>
      <c r="L34" s="10"/>
      <c r="M34" s="10"/>
      <c r="N34" s="10"/>
      <c r="O34" s="10"/>
      <c r="P34" s="10"/>
      <c r="Q34" s="10"/>
      <c r="R34" s="10"/>
      <c r="S34" s="10"/>
      <c r="T34" s="10"/>
      <c r="U34" s="10"/>
      <c r="V34" s="10"/>
      <c r="W34" s="10"/>
    </row>
    <row r="35" spans="1:23">
      <c r="A35" s="10"/>
      <c r="B35" s="10"/>
      <c r="C35" s="10"/>
      <c r="D35" s="10"/>
      <c r="E35" s="10"/>
      <c r="F35" s="10"/>
      <c r="G35" s="10"/>
      <c r="H35" s="10"/>
      <c r="I35" s="10"/>
      <c r="J35" s="10"/>
      <c r="K35" s="10"/>
      <c r="L35" s="10"/>
      <c r="M35" s="10"/>
      <c r="N35" s="10"/>
      <c r="O35" s="10"/>
      <c r="P35" s="10"/>
      <c r="Q35" s="10"/>
      <c r="R35" s="10"/>
      <c r="S35" s="10"/>
      <c r="T35" s="10"/>
      <c r="U35" s="10"/>
      <c r="V35" s="10"/>
      <c r="W35" s="10"/>
    </row>
    <row r="36" spans="1:23">
      <c r="A36" s="10"/>
      <c r="B36" s="10"/>
      <c r="C36" s="10"/>
      <c r="D36" s="10"/>
      <c r="E36" s="10"/>
      <c r="F36" s="10"/>
      <c r="G36" s="10"/>
      <c r="H36" s="10"/>
      <c r="I36" s="10"/>
      <c r="J36" s="10"/>
      <c r="K36" s="10"/>
      <c r="L36" s="10"/>
      <c r="M36" s="10"/>
      <c r="N36" s="10"/>
      <c r="O36" s="10"/>
      <c r="P36" s="10"/>
      <c r="Q36" s="10"/>
      <c r="R36" s="10"/>
      <c r="S36" s="10"/>
      <c r="T36" s="10"/>
      <c r="U36" s="10"/>
      <c r="V36" s="10"/>
      <c r="W36" s="10"/>
    </row>
    <row r="37" spans="1:23">
      <c r="A37" s="10"/>
      <c r="B37" s="10"/>
      <c r="C37" s="10"/>
      <c r="D37" s="10"/>
      <c r="E37" s="10"/>
      <c r="F37" s="10"/>
      <c r="G37" s="10"/>
      <c r="H37" s="10"/>
      <c r="I37" s="10"/>
      <c r="J37" s="10"/>
      <c r="K37" s="10"/>
      <c r="L37" s="10"/>
      <c r="M37" s="10"/>
      <c r="N37" s="10"/>
      <c r="O37" s="10"/>
      <c r="P37" s="10"/>
      <c r="Q37" s="10"/>
      <c r="R37" s="10"/>
      <c r="S37" s="10"/>
      <c r="T37" s="10"/>
      <c r="U37" s="10"/>
      <c r="V37" s="10"/>
      <c r="W37" s="10"/>
    </row>
    <row r="38" spans="1:23">
      <c r="A38" s="10"/>
      <c r="B38" s="10"/>
      <c r="C38" s="10"/>
      <c r="D38" s="10"/>
      <c r="E38" s="10"/>
      <c r="F38" s="10"/>
      <c r="G38" s="10"/>
      <c r="H38" s="10"/>
      <c r="I38" s="10"/>
      <c r="J38" s="10"/>
      <c r="K38" s="10"/>
      <c r="L38" s="10"/>
      <c r="M38" s="10"/>
      <c r="N38" s="10"/>
      <c r="O38" s="10"/>
      <c r="P38" s="10"/>
      <c r="Q38" s="10"/>
      <c r="R38" s="10"/>
      <c r="S38" s="10"/>
      <c r="T38" s="10"/>
      <c r="U38" s="10"/>
      <c r="V38" s="10"/>
      <c r="W38" s="10"/>
    </row>
    <row r="39" spans="1:23">
      <c r="A39" s="10"/>
      <c r="B39" s="10"/>
      <c r="C39" s="10"/>
      <c r="D39" s="10"/>
      <c r="E39" s="10"/>
      <c r="F39" s="10"/>
      <c r="G39" s="10"/>
      <c r="H39" s="10"/>
      <c r="I39" s="10"/>
      <c r="J39" s="10"/>
      <c r="K39" s="10"/>
      <c r="L39" s="10"/>
      <c r="M39" s="10"/>
      <c r="N39" s="10"/>
      <c r="O39" s="10"/>
      <c r="P39" s="10"/>
      <c r="Q39" s="10"/>
      <c r="R39" s="10"/>
      <c r="S39" s="10"/>
      <c r="T39" s="10"/>
      <c r="U39" s="10"/>
      <c r="V39" s="10"/>
      <c r="W39" s="10"/>
    </row>
    <row r="40" spans="1:23">
      <c r="A40" s="10"/>
      <c r="B40" s="10"/>
      <c r="C40" s="10"/>
      <c r="D40" s="10"/>
      <c r="E40" s="10"/>
      <c r="F40" s="10"/>
      <c r="G40" s="10"/>
      <c r="H40" s="10"/>
      <c r="I40" s="10"/>
      <c r="J40" s="10"/>
      <c r="K40" s="10"/>
      <c r="L40" s="10"/>
      <c r="M40" s="10"/>
      <c r="N40" s="10"/>
      <c r="O40" s="10"/>
      <c r="P40" s="10"/>
      <c r="Q40" s="10"/>
      <c r="R40" s="10"/>
      <c r="S40" s="10"/>
      <c r="T40" s="10"/>
      <c r="U40" s="10"/>
      <c r="V40" s="10"/>
      <c r="W40" s="10"/>
    </row>
    <row r="41" spans="1:23">
      <c r="I41" s="10"/>
      <c r="J41" s="10"/>
      <c r="K41" s="10"/>
      <c r="L41" s="10"/>
      <c r="M41" s="10"/>
      <c r="N41" s="10"/>
      <c r="O41" s="10"/>
      <c r="P41" s="10"/>
      <c r="Q41" s="10"/>
      <c r="R41" s="10"/>
      <c r="S41" s="10"/>
      <c r="T41" s="10"/>
      <c r="U41" s="10"/>
      <c r="V41" s="10"/>
      <c r="W41" s="10"/>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54"/>
  <sheetViews>
    <sheetView showGridLines="0" workbookViewId="0">
      <selection sqref="A1:F6"/>
    </sheetView>
  </sheetViews>
  <sheetFormatPr defaultRowHeight="15"/>
  <cols>
    <col min="1" max="1" width="28.7109375" customWidth="1"/>
    <col min="2" max="6" width="14.28515625" bestFit="1" customWidth="1"/>
    <col min="8" max="8" width="16.7109375" customWidth="1"/>
    <col min="9" max="9" width="18.5703125" customWidth="1"/>
    <col min="10" max="10" width="22.85546875" customWidth="1"/>
  </cols>
  <sheetData>
    <row r="1" spans="1:20">
      <c r="A1" s="58">
        <f>DCF!$I$9</f>
        <v>29385.080214091842</v>
      </c>
      <c r="B1" s="31">
        <v>0.01</v>
      </c>
      <c r="C1" s="31">
        <v>0.02</v>
      </c>
      <c r="D1" s="31">
        <v>0.03</v>
      </c>
      <c r="E1" s="31">
        <v>0.04</v>
      </c>
      <c r="F1" s="31">
        <v>0.05</v>
      </c>
      <c r="G1" s="10"/>
      <c r="H1" s="32" t="s">
        <v>23</v>
      </c>
      <c r="I1" s="32" t="s">
        <v>66</v>
      </c>
      <c r="J1" s="10"/>
      <c r="K1" s="10"/>
      <c r="L1" s="10"/>
      <c r="M1" s="10"/>
      <c r="N1" s="10"/>
      <c r="O1" s="10"/>
      <c r="P1" s="10"/>
      <c r="Q1" s="10"/>
      <c r="R1" s="10"/>
      <c r="S1" s="10"/>
      <c r="T1" s="10"/>
    </row>
    <row r="2" spans="1:20">
      <c r="A2" s="31">
        <v>7.0000000000000007E-2</v>
      </c>
      <c r="B2" s="59">
        <f t="dataTable" ref="B2:F6" dt2D="1" dtr="1" r1="I2" r2="H2"/>
        <v>33541.606048605019</v>
      </c>
      <c r="C2" s="59">
        <v>38954.169569199403</v>
      </c>
      <c r="D2" s="59">
        <v>47073.014850090971</v>
      </c>
      <c r="E2" s="59">
        <v>60604.423651576923</v>
      </c>
      <c r="F2" s="59">
        <v>87667.241254548819</v>
      </c>
      <c r="G2" s="10"/>
      <c r="H2" s="33">
        <v>0.09</v>
      </c>
      <c r="I2" s="34">
        <v>2.5000000000000001E-2</v>
      </c>
      <c r="J2" s="36"/>
      <c r="K2" s="10"/>
      <c r="L2" s="10"/>
      <c r="M2" s="10"/>
      <c r="N2" s="10"/>
      <c r="O2" s="10"/>
      <c r="P2" s="10"/>
      <c r="Q2" s="10"/>
      <c r="R2" s="10"/>
      <c r="S2" s="10"/>
      <c r="T2" s="10"/>
    </row>
    <row r="3" spans="1:20">
      <c r="A3" s="31">
        <v>0.08</v>
      </c>
      <c r="B3" s="59">
        <v>28679.955014425734</v>
      </c>
      <c r="C3" s="59">
        <v>32404.85879915801</v>
      </c>
      <c r="D3" s="59">
        <v>37619.72409778319</v>
      </c>
      <c r="E3" s="59">
        <v>45442.022045720965</v>
      </c>
      <c r="F3" s="59">
        <v>58479.185292283924</v>
      </c>
      <c r="G3" s="10"/>
      <c r="H3" s="10"/>
      <c r="I3" s="10"/>
      <c r="J3" s="10"/>
      <c r="K3" s="10"/>
      <c r="L3" s="10"/>
      <c r="M3" s="10"/>
      <c r="N3" s="10"/>
      <c r="O3" s="10"/>
      <c r="P3" s="10"/>
      <c r="Q3" s="10"/>
      <c r="R3" s="10"/>
      <c r="S3" s="10"/>
      <c r="T3" s="10"/>
    </row>
    <row r="4" spans="1:20">
      <c r="A4" s="31">
        <v>0.09</v>
      </c>
      <c r="B4" s="59">
        <v>25035.560583358681</v>
      </c>
      <c r="C4" s="60">
        <v>27728.120354764931</v>
      </c>
      <c r="D4" s="60">
        <v>31318.200049973253</v>
      </c>
      <c r="E4" s="59">
        <v>36344.311623264912</v>
      </c>
      <c r="F4" s="59">
        <v>43883.478983202389</v>
      </c>
      <c r="G4" s="10"/>
      <c r="H4" s="10"/>
      <c r="I4" s="10"/>
      <c r="J4" s="10"/>
      <c r="K4" s="10"/>
      <c r="L4" s="10"/>
      <c r="M4" s="10"/>
      <c r="N4" s="10"/>
      <c r="O4" s="10"/>
      <c r="P4" s="10"/>
      <c r="Q4" s="10"/>
      <c r="R4" s="10"/>
      <c r="S4" s="10"/>
      <c r="T4" s="10"/>
    </row>
    <row r="5" spans="1:20">
      <c r="A5" s="31">
        <v>0.1</v>
      </c>
      <c r="B5" s="59">
        <v>22202.602562818258</v>
      </c>
      <c r="C5" s="59">
        <v>24221.694686155315</v>
      </c>
      <c r="D5" s="59">
        <v>26817.670273302949</v>
      </c>
      <c r="E5" s="59">
        <v>30278.971056166469</v>
      </c>
      <c r="F5" s="59">
        <v>35124.792152175381</v>
      </c>
      <c r="G5" s="10"/>
      <c r="H5" s="10"/>
      <c r="I5" s="10"/>
      <c r="J5" s="10"/>
      <c r="K5" s="10"/>
      <c r="L5" s="10"/>
      <c r="M5" s="10"/>
      <c r="N5" s="10"/>
      <c r="O5" s="10"/>
      <c r="P5" s="10"/>
      <c r="Q5" s="10"/>
      <c r="R5" s="10"/>
      <c r="S5" s="10"/>
      <c r="T5" s="10"/>
    </row>
    <row r="6" spans="1:20">
      <c r="A6" s="31">
        <v>0.11</v>
      </c>
      <c r="B6" s="59">
        <v>19937.592009246786</v>
      </c>
      <c r="C6" s="59">
        <v>21495.439528468392</v>
      </c>
      <c r="D6" s="59">
        <v>23442.748927495391</v>
      </c>
      <c r="E6" s="59">
        <v>25946.432440530112</v>
      </c>
      <c r="F6" s="59">
        <v>29284.677124576403</v>
      </c>
      <c r="G6" s="10"/>
      <c r="H6" s="10"/>
      <c r="I6" s="10"/>
      <c r="J6" s="10"/>
      <c r="K6" s="10"/>
      <c r="L6" s="10"/>
      <c r="M6" s="10"/>
      <c r="N6" s="10"/>
      <c r="O6" s="10"/>
      <c r="P6" s="10"/>
      <c r="Q6" s="10"/>
      <c r="R6" s="10"/>
      <c r="S6" s="10"/>
      <c r="T6" s="10"/>
    </row>
    <row r="7" spans="1:20">
      <c r="A7" s="10"/>
      <c r="B7" s="10"/>
      <c r="C7" s="10"/>
      <c r="D7" s="10"/>
      <c r="E7" s="10"/>
      <c r="F7" s="10"/>
      <c r="G7" s="10"/>
      <c r="H7" s="10"/>
      <c r="I7" s="10"/>
      <c r="J7" s="10"/>
      <c r="K7" s="10"/>
      <c r="L7" s="10"/>
      <c r="M7" s="10"/>
      <c r="N7" s="10"/>
      <c r="O7" s="10"/>
      <c r="P7" s="10"/>
      <c r="Q7" s="10"/>
      <c r="R7" s="10"/>
      <c r="S7" s="10"/>
      <c r="T7" s="10"/>
    </row>
    <row r="8" spans="1:20">
      <c r="A8" s="10"/>
      <c r="B8" s="10"/>
      <c r="C8" s="10"/>
      <c r="D8" s="10"/>
      <c r="E8" s="10"/>
      <c r="F8" s="10"/>
      <c r="G8" s="10"/>
      <c r="H8" s="10"/>
      <c r="I8" s="10"/>
      <c r="J8" s="10"/>
      <c r="K8" s="10"/>
      <c r="L8" s="10"/>
      <c r="M8" s="10"/>
      <c r="N8" s="10"/>
      <c r="O8" s="10"/>
      <c r="P8" s="10"/>
      <c r="Q8" s="10"/>
      <c r="R8" s="10"/>
      <c r="S8" s="10"/>
      <c r="T8" s="10"/>
    </row>
    <row r="9" spans="1:20">
      <c r="A9" s="10"/>
      <c r="B9" s="10"/>
      <c r="C9" s="10"/>
      <c r="D9" s="10"/>
      <c r="E9" s="10"/>
      <c r="F9" s="10"/>
      <c r="G9" s="10"/>
      <c r="H9" s="10"/>
      <c r="I9" s="10"/>
      <c r="J9" s="10"/>
      <c r="K9" s="10"/>
      <c r="L9" s="10"/>
      <c r="M9" s="10"/>
      <c r="N9" s="10"/>
      <c r="O9" s="10"/>
      <c r="P9" s="10"/>
      <c r="Q9" s="10"/>
      <c r="R9" s="10"/>
      <c r="S9" s="10"/>
      <c r="T9" s="10"/>
    </row>
    <row r="10" spans="1:20">
      <c r="A10" s="10"/>
      <c r="B10" s="10"/>
      <c r="C10" s="10"/>
      <c r="D10" s="10"/>
      <c r="E10" s="10"/>
      <c r="F10" s="10"/>
      <c r="G10" s="10"/>
      <c r="H10" s="10"/>
      <c r="I10" s="10"/>
      <c r="J10" s="10"/>
      <c r="K10" s="10"/>
      <c r="L10" s="10"/>
      <c r="M10" s="10"/>
      <c r="N10" s="10"/>
      <c r="O10" s="10"/>
      <c r="P10" s="10"/>
      <c r="Q10" s="10"/>
      <c r="R10" s="10"/>
      <c r="S10" s="10"/>
      <c r="T10" s="10"/>
    </row>
    <row r="11" spans="1:20">
      <c r="A11" s="10"/>
      <c r="B11" s="10"/>
      <c r="C11" s="10"/>
      <c r="D11" s="10"/>
      <c r="E11" s="10"/>
      <c r="F11" s="10"/>
      <c r="G11" s="10"/>
      <c r="H11" s="10"/>
      <c r="I11" s="10"/>
      <c r="J11" s="10"/>
      <c r="K11" s="10"/>
      <c r="L11" s="10"/>
      <c r="M11" s="10"/>
      <c r="N11" s="10"/>
      <c r="O11" s="10"/>
      <c r="P11" s="10"/>
      <c r="Q11" s="10"/>
      <c r="R11" s="10"/>
      <c r="S11" s="10"/>
      <c r="T11" s="10"/>
    </row>
    <row r="12" spans="1:20">
      <c r="A12" s="10"/>
      <c r="B12" s="10"/>
      <c r="C12" s="10"/>
      <c r="D12" s="10"/>
      <c r="E12" s="10"/>
      <c r="F12" s="10"/>
      <c r="G12" s="10"/>
      <c r="H12" s="10"/>
      <c r="I12" s="10"/>
      <c r="J12" s="10"/>
      <c r="K12" s="10"/>
      <c r="L12" s="10"/>
      <c r="M12" s="10"/>
      <c r="N12" s="10"/>
      <c r="O12" s="10"/>
      <c r="P12" s="10"/>
      <c r="Q12" s="10"/>
      <c r="R12" s="10"/>
      <c r="S12" s="10"/>
      <c r="T12" s="10"/>
    </row>
    <row r="13" spans="1:20">
      <c r="A13" s="10"/>
      <c r="B13" s="10"/>
      <c r="C13" s="10"/>
      <c r="D13" s="10"/>
      <c r="E13" s="10"/>
      <c r="F13" s="10"/>
      <c r="G13" s="10"/>
      <c r="H13" s="10"/>
      <c r="I13" s="10"/>
      <c r="J13" s="10"/>
      <c r="K13" s="10"/>
      <c r="L13" s="10"/>
      <c r="M13" s="10"/>
      <c r="N13" s="10"/>
      <c r="O13" s="10"/>
      <c r="P13" s="10"/>
      <c r="Q13" s="10"/>
      <c r="R13" s="10"/>
      <c r="S13" s="10"/>
      <c r="T13" s="10"/>
    </row>
    <row r="14" spans="1:20">
      <c r="A14" s="10"/>
      <c r="B14" s="10"/>
      <c r="C14" s="10"/>
      <c r="D14" s="10"/>
      <c r="E14" s="10"/>
      <c r="F14" s="10"/>
      <c r="G14" s="10"/>
      <c r="H14" s="10"/>
      <c r="I14" s="10"/>
      <c r="J14" s="10"/>
      <c r="K14" s="10"/>
      <c r="L14" s="10"/>
      <c r="M14" s="10"/>
      <c r="N14" s="10"/>
      <c r="O14" s="10"/>
      <c r="P14" s="10"/>
      <c r="Q14" s="10"/>
      <c r="R14" s="10"/>
      <c r="S14" s="10"/>
      <c r="T14" s="10"/>
    </row>
    <row r="15" spans="1:20">
      <c r="A15" s="10"/>
      <c r="B15" s="10"/>
      <c r="C15" s="10"/>
      <c r="D15" s="10"/>
      <c r="E15" s="10"/>
      <c r="F15" s="10"/>
      <c r="G15" s="10"/>
      <c r="H15" s="10"/>
      <c r="I15" s="10"/>
      <c r="J15" s="10"/>
      <c r="K15" s="10"/>
      <c r="L15" s="10"/>
      <c r="M15" s="10"/>
      <c r="N15" s="10"/>
      <c r="O15" s="10"/>
      <c r="P15" s="10"/>
      <c r="Q15" s="10"/>
      <c r="R15" s="10"/>
      <c r="S15" s="10"/>
      <c r="T15" s="10"/>
    </row>
    <row r="16" spans="1:20">
      <c r="A16" s="10"/>
      <c r="B16" s="10"/>
      <c r="C16" s="10"/>
      <c r="D16" s="10"/>
      <c r="E16" s="10"/>
      <c r="F16" s="10"/>
      <c r="G16" s="10"/>
      <c r="H16" s="10"/>
      <c r="I16" s="10"/>
      <c r="J16" s="10"/>
      <c r="K16" s="10"/>
      <c r="L16" s="10"/>
      <c r="M16" s="10"/>
      <c r="N16" s="10"/>
      <c r="O16" s="10"/>
      <c r="P16" s="10"/>
      <c r="Q16" s="10"/>
      <c r="R16" s="10"/>
      <c r="S16" s="10"/>
      <c r="T16" s="10"/>
    </row>
    <row r="17" spans="1:20">
      <c r="A17" s="10"/>
      <c r="B17" s="10"/>
      <c r="C17" s="10"/>
      <c r="D17" s="10"/>
      <c r="E17" s="10"/>
      <c r="F17" s="10"/>
      <c r="G17" s="10"/>
      <c r="H17" s="10"/>
      <c r="I17" s="10"/>
      <c r="J17" s="10"/>
      <c r="K17" s="10"/>
      <c r="L17" s="10"/>
      <c r="M17" s="10"/>
      <c r="N17" s="10"/>
      <c r="O17" s="10"/>
      <c r="P17" s="10"/>
      <c r="Q17" s="10"/>
      <c r="R17" s="10"/>
      <c r="S17" s="10"/>
      <c r="T17" s="10"/>
    </row>
    <row r="18" spans="1:20">
      <c r="A18" s="10"/>
      <c r="B18" s="10"/>
      <c r="C18" s="10"/>
      <c r="D18" s="10"/>
      <c r="E18" s="10"/>
      <c r="F18" s="10"/>
      <c r="G18" s="10"/>
      <c r="H18" s="10"/>
      <c r="I18" s="10"/>
      <c r="J18" s="10"/>
      <c r="K18" s="10"/>
      <c r="L18" s="10"/>
      <c r="M18" s="10"/>
      <c r="N18" s="10"/>
      <c r="O18" s="10"/>
      <c r="P18" s="10"/>
      <c r="Q18" s="10"/>
      <c r="R18" s="10"/>
      <c r="S18" s="10"/>
      <c r="T18" s="10"/>
    </row>
    <row r="19" spans="1:20">
      <c r="A19" s="10"/>
      <c r="B19" s="10"/>
      <c r="C19" s="10"/>
      <c r="D19" s="10"/>
      <c r="E19" s="10"/>
      <c r="F19" s="10"/>
      <c r="G19" s="10"/>
      <c r="H19" s="10"/>
      <c r="I19" s="10"/>
      <c r="J19" s="10"/>
      <c r="K19" s="10"/>
      <c r="L19" s="10"/>
      <c r="M19" s="10"/>
      <c r="N19" s="10"/>
      <c r="O19" s="10"/>
      <c r="P19" s="10"/>
      <c r="Q19" s="10"/>
      <c r="R19" s="10"/>
      <c r="S19" s="10"/>
      <c r="T19" s="10"/>
    </row>
    <row r="20" spans="1:20">
      <c r="A20" s="10"/>
      <c r="B20" s="10"/>
      <c r="C20" s="10"/>
      <c r="D20" s="10"/>
      <c r="E20" s="10"/>
      <c r="F20" s="10"/>
      <c r="G20" s="10"/>
      <c r="H20" s="10"/>
      <c r="I20" s="10"/>
      <c r="J20" s="10"/>
      <c r="K20" s="10"/>
      <c r="L20" s="10"/>
      <c r="M20" s="10"/>
      <c r="N20" s="10"/>
      <c r="O20" s="10"/>
      <c r="P20" s="10"/>
      <c r="Q20" s="10"/>
      <c r="R20" s="10"/>
      <c r="S20" s="10"/>
      <c r="T20" s="10"/>
    </row>
    <row r="21" spans="1:20">
      <c r="A21" s="10"/>
      <c r="B21" s="10"/>
      <c r="C21" s="10"/>
      <c r="D21" s="10"/>
      <c r="E21" s="10"/>
      <c r="F21" s="10"/>
      <c r="G21" s="10"/>
      <c r="H21" s="10"/>
      <c r="I21" s="10"/>
      <c r="J21" s="10"/>
      <c r="K21" s="10"/>
      <c r="L21" s="10"/>
      <c r="M21" s="10"/>
      <c r="N21" s="10"/>
      <c r="O21" s="10"/>
      <c r="P21" s="10"/>
      <c r="Q21" s="10"/>
      <c r="R21" s="10"/>
      <c r="S21" s="10"/>
      <c r="T21" s="10"/>
    </row>
    <row r="22" spans="1:20">
      <c r="A22" s="10"/>
      <c r="B22" s="10"/>
      <c r="C22" s="10"/>
      <c r="D22" s="10"/>
      <c r="E22" s="10"/>
      <c r="F22" s="10"/>
      <c r="G22" s="10"/>
      <c r="H22" s="10"/>
      <c r="I22" s="10"/>
      <c r="J22" s="10"/>
      <c r="K22" s="10"/>
      <c r="L22" s="10"/>
      <c r="M22" s="10"/>
      <c r="N22" s="10"/>
      <c r="O22" s="10"/>
      <c r="P22" s="10"/>
      <c r="Q22" s="10"/>
      <c r="R22" s="10"/>
      <c r="S22" s="10"/>
      <c r="T22" s="10"/>
    </row>
    <row r="23" spans="1:20">
      <c r="A23" s="10"/>
      <c r="B23" s="10"/>
      <c r="C23" s="10"/>
      <c r="D23" s="10"/>
      <c r="E23" s="10"/>
      <c r="F23" s="10"/>
      <c r="G23" s="10"/>
      <c r="H23" s="10"/>
      <c r="I23" s="10"/>
      <c r="J23" s="10"/>
      <c r="K23" s="10"/>
      <c r="L23" s="10"/>
      <c r="M23" s="10"/>
      <c r="N23" s="10"/>
      <c r="O23" s="10"/>
      <c r="P23" s="10"/>
      <c r="Q23" s="10"/>
      <c r="R23" s="10"/>
      <c r="S23" s="10"/>
      <c r="T23" s="10"/>
    </row>
    <row r="24" spans="1:20">
      <c r="A24" s="10"/>
      <c r="B24" s="10"/>
      <c r="C24" s="10"/>
      <c r="D24" s="10"/>
      <c r="E24" s="10"/>
      <c r="F24" s="10"/>
      <c r="G24" s="10"/>
      <c r="H24" s="10"/>
      <c r="I24" s="10"/>
      <c r="J24" s="10"/>
      <c r="K24" s="10"/>
      <c r="L24" s="10"/>
      <c r="M24" s="10"/>
      <c r="N24" s="10"/>
      <c r="O24" s="10"/>
      <c r="P24" s="10"/>
      <c r="Q24" s="10"/>
      <c r="R24" s="10"/>
      <c r="S24" s="10"/>
      <c r="T24" s="10"/>
    </row>
    <row r="25" spans="1:20">
      <c r="A25" s="10"/>
      <c r="B25" s="10"/>
      <c r="C25" s="10"/>
      <c r="D25" s="10"/>
      <c r="E25" s="10"/>
      <c r="F25" s="10"/>
      <c r="G25" s="10"/>
      <c r="H25" s="10"/>
      <c r="I25" s="10"/>
      <c r="J25" s="10"/>
      <c r="K25" s="10"/>
      <c r="L25" s="10"/>
      <c r="M25" s="10"/>
      <c r="N25" s="10"/>
      <c r="O25" s="10"/>
      <c r="P25" s="10"/>
      <c r="Q25" s="10"/>
      <c r="R25" s="10"/>
      <c r="S25" s="10"/>
      <c r="T25" s="10"/>
    </row>
    <row r="26" spans="1:20">
      <c r="A26" s="10"/>
      <c r="B26" s="10"/>
      <c r="C26" s="10"/>
      <c r="D26" s="10"/>
      <c r="E26" s="10"/>
      <c r="F26" s="10"/>
      <c r="G26" s="10"/>
      <c r="H26" s="10"/>
      <c r="I26" s="10"/>
      <c r="J26" s="10"/>
      <c r="K26" s="10"/>
      <c r="L26" s="10"/>
      <c r="M26" s="10"/>
      <c r="N26" s="10"/>
      <c r="O26" s="10"/>
      <c r="P26" s="10"/>
      <c r="Q26" s="10"/>
      <c r="R26" s="10"/>
      <c r="S26" s="10"/>
      <c r="T26" s="10"/>
    </row>
    <row r="27" spans="1:20">
      <c r="A27" s="10"/>
      <c r="B27" s="10"/>
      <c r="C27" s="10"/>
      <c r="D27" s="10"/>
      <c r="E27" s="10"/>
      <c r="F27" s="10"/>
      <c r="G27" s="10"/>
      <c r="H27" s="10"/>
      <c r="I27" s="10"/>
      <c r="J27" s="10"/>
      <c r="K27" s="10"/>
      <c r="L27" s="10"/>
      <c r="M27" s="10"/>
      <c r="N27" s="10"/>
      <c r="O27" s="10"/>
      <c r="P27" s="10"/>
      <c r="Q27" s="10"/>
      <c r="R27" s="10"/>
      <c r="S27" s="10"/>
      <c r="T27" s="10"/>
    </row>
    <row r="28" spans="1:20">
      <c r="A28" s="10"/>
      <c r="B28" s="10"/>
      <c r="C28" s="10"/>
      <c r="D28" s="10"/>
      <c r="E28" s="10"/>
      <c r="F28" s="10"/>
      <c r="G28" s="10"/>
      <c r="H28" s="10"/>
      <c r="I28" s="10"/>
      <c r="J28" s="10"/>
      <c r="K28" s="10"/>
      <c r="L28" s="10"/>
      <c r="M28" s="10"/>
      <c r="N28" s="10"/>
      <c r="O28" s="10"/>
      <c r="P28" s="10"/>
      <c r="Q28" s="10"/>
      <c r="R28" s="10"/>
      <c r="S28" s="10"/>
      <c r="T28" s="10"/>
    </row>
    <row r="29" spans="1:20">
      <c r="A29" s="10"/>
      <c r="B29" s="10"/>
      <c r="C29" s="10"/>
      <c r="D29" s="10"/>
      <c r="E29" s="10"/>
      <c r="F29" s="10"/>
      <c r="G29" s="10"/>
      <c r="H29" s="10"/>
      <c r="I29" s="10"/>
      <c r="J29" s="10"/>
      <c r="K29" s="10"/>
      <c r="L29" s="10"/>
      <c r="M29" s="10"/>
      <c r="N29" s="10"/>
      <c r="O29" s="10"/>
      <c r="P29" s="10"/>
      <c r="Q29" s="10"/>
      <c r="R29" s="10"/>
      <c r="S29" s="10"/>
      <c r="T29" s="10"/>
    </row>
    <row r="30" spans="1:20">
      <c r="A30" s="10"/>
      <c r="B30" s="10"/>
      <c r="C30" s="10"/>
      <c r="D30" s="10"/>
      <c r="E30" s="10"/>
      <c r="F30" s="10"/>
      <c r="G30" s="10"/>
      <c r="H30" s="10"/>
      <c r="I30" s="10"/>
      <c r="J30" s="10"/>
      <c r="K30" s="10"/>
      <c r="L30" s="10"/>
      <c r="M30" s="10"/>
      <c r="N30" s="10"/>
      <c r="O30" s="10"/>
      <c r="P30" s="10"/>
      <c r="Q30" s="10"/>
      <c r="R30" s="10"/>
      <c r="S30" s="10"/>
      <c r="T30" s="10"/>
    </row>
    <row r="31" spans="1:20">
      <c r="A31" s="10"/>
      <c r="B31" s="10"/>
      <c r="C31" s="10"/>
      <c r="D31" s="10"/>
      <c r="E31" s="10"/>
      <c r="F31" s="10"/>
      <c r="G31" s="10"/>
      <c r="H31" s="10"/>
      <c r="I31" s="10"/>
      <c r="J31" s="10"/>
      <c r="K31" s="10"/>
      <c r="L31" s="10"/>
      <c r="M31" s="10"/>
      <c r="N31" s="10"/>
      <c r="O31" s="10"/>
      <c r="P31" s="10"/>
      <c r="Q31" s="10"/>
      <c r="R31" s="10"/>
      <c r="S31" s="10"/>
      <c r="T31" s="10"/>
    </row>
    <row r="32" spans="1:20">
      <c r="A32" s="10"/>
      <c r="B32" s="10"/>
      <c r="C32" s="10"/>
      <c r="D32" s="10"/>
      <c r="E32" s="10"/>
      <c r="F32" s="10"/>
      <c r="G32" s="10"/>
      <c r="H32" s="10"/>
      <c r="I32" s="10"/>
      <c r="J32" s="10"/>
      <c r="K32" s="10"/>
      <c r="L32" s="10"/>
      <c r="M32" s="10"/>
      <c r="N32" s="10"/>
      <c r="O32" s="10"/>
      <c r="P32" s="10"/>
      <c r="Q32" s="10"/>
      <c r="R32" s="10"/>
      <c r="S32" s="10"/>
      <c r="T32" s="10"/>
    </row>
    <row r="33" spans="1:20">
      <c r="A33" s="10"/>
      <c r="B33" s="10"/>
      <c r="C33" s="10"/>
      <c r="D33" s="10"/>
      <c r="E33" s="10"/>
      <c r="F33" s="10"/>
      <c r="G33" s="10"/>
      <c r="H33" s="10"/>
      <c r="I33" s="10"/>
      <c r="J33" s="10"/>
      <c r="K33" s="10"/>
      <c r="L33" s="10"/>
      <c r="M33" s="10"/>
      <c r="N33" s="10"/>
      <c r="O33" s="10"/>
      <c r="P33" s="10"/>
      <c r="Q33" s="10"/>
      <c r="R33" s="10"/>
      <c r="S33" s="10"/>
      <c r="T33" s="10"/>
    </row>
    <row r="34" spans="1:20">
      <c r="A34" s="10"/>
      <c r="B34" s="10"/>
      <c r="C34" s="10"/>
      <c r="D34" s="10"/>
      <c r="E34" s="10"/>
      <c r="F34" s="10"/>
      <c r="G34" s="10"/>
      <c r="H34" s="10"/>
      <c r="I34" s="10"/>
      <c r="J34" s="10"/>
      <c r="K34" s="10"/>
      <c r="L34" s="10"/>
      <c r="M34" s="10"/>
      <c r="N34" s="10"/>
      <c r="O34" s="10"/>
      <c r="P34" s="10"/>
      <c r="Q34" s="10"/>
      <c r="R34" s="10"/>
      <c r="S34" s="10"/>
      <c r="T34" s="10"/>
    </row>
    <row r="35" spans="1:20">
      <c r="A35" s="10"/>
      <c r="B35" s="10"/>
      <c r="C35" s="10"/>
      <c r="D35" s="10"/>
      <c r="E35" s="10"/>
      <c r="F35" s="10"/>
      <c r="G35" s="10"/>
      <c r="H35" s="10"/>
      <c r="I35" s="10"/>
      <c r="J35" s="10"/>
      <c r="K35" s="10"/>
      <c r="L35" s="10"/>
      <c r="M35" s="10"/>
      <c r="N35" s="10"/>
      <c r="O35" s="10"/>
      <c r="P35" s="10"/>
      <c r="Q35" s="10"/>
      <c r="R35" s="10"/>
      <c r="S35" s="10"/>
      <c r="T35" s="10"/>
    </row>
    <row r="36" spans="1:20">
      <c r="A36" s="10"/>
      <c r="B36" s="10"/>
      <c r="C36" s="10"/>
      <c r="D36" s="10"/>
      <c r="E36" s="10"/>
      <c r="F36" s="10"/>
      <c r="G36" s="10"/>
      <c r="H36" s="10"/>
      <c r="I36" s="10"/>
      <c r="J36" s="10"/>
      <c r="K36" s="10"/>
      <c r="L36" s="10"/>
      <c r="M36" s="10"/>
      <c r="N36" s="10"/>
      <c r="O36" s="10"/>
      <c r="P36" s="10"/>
      <c r="Q36" s="10"/>
      <c r="R36" s="10"/>
      <c r="S36" s="10"/>
      <c r="T36" s="10"/>
    </row>
    <row r="37" spans="1:20">
      <c r="A37" s="10"/>
      <c r="B37" s="10"/>
      <c r="C37" s="10"/>
      <c r="D37" s="10"/>
      <c r="E37" s="10"/>
      <c r="F37" s="10"/>
      <c r="G37" s="10"/>
      <c r="H37" s="10"/>
      <c r="I37" s="10"/>
      <c r="J37" s="10"/>
      <c r="K37" s="10"/>
      <c r="L37" s="10"/>
      <c r="M37" s="10"/>
      <c r="N37" s="10"/>
      <c r="O37" s="10"/>
      <c r="P37" s="10"/>
      <c r="Q37" s="10"/>
      <c r="R37" s="10"/>
      <c r="S37" s="10"/>
      <c r="T37" s="10"/>
    </row>
    <row r="38" spans="1:20">
      <c r="A38" s="10"/>
      <c r="B38" s="10"/>
      <c r="C38" s="10"/>
      <c r="D38" s="10"/>
      <c r="E38" s="10"/>
      <c r="F38" s="10"/>
      <c r="G38" s="10"/>
      <c r="H38" s="10"/>
      <c r="I38" s="10"/>
      <c r="J38" s="10"/>
      <c r="K38" s="10"/>
      <c r="L38" s="10"/>
      <c r="M38" s="10"/>
      <c r="N38" s="10"/>
      <c r="O38" s="10"/>
      <c r="P38" s="10"/>
      <c r="Q38" s="10"/>
      <c r="R38" s="10"/>
      <c r="S38" s="10"/>
      <c r="T38" s="10"/>
    </row>
    <row r="39" spans="1:20">
      <c r="A39" s="10"/>
      <c r="B39" s="10"/>
      <c r="C39" s="10"/>
      <c r="D39" s="10"/>
      <c r="E39" s="10"/>
      <c r="F39" s="10"/>
      <c r="G39" s="10"/>
      <c r="H39" s="10"/>
      <c r="I39" s="10"/>
      <c r="J39" s="10"/>
      <c r="K39" s="10"/>
      <c r="L39" s="10"/>
      <c r="M39" s="10"/>
      <c r="N39" s="10"/>
      <c r="O39" s="10"/>
      <c r="P39" s="10"/>
      <c r="Q39" s="10"/>
      <c r="R39" s="10"/>
      <c r="S39" s="10"/>
      <c r="T39" s="10"/>
    </row>
    <row r="40" spans="1:20">
      <c r="A40" s="10"/>
      <c r="B40" s="10"/>
      <c r="C40" s="10"/>
      <c r="D40" s="10"/>
      <c r="E40" s="10"/>
      <c r="F40" s="10"/>
      <c r="G40" s="10"/>
      <c r="H40" s="10"/>
      <c r="I40" s="10"/>
      <c r="J40" s="10"/>
      <c r="K40" s="10"/>
      <c r="L40" s="10"/>
      <c r="M40" s="10"/>
      <c r="N40" s="10"/>
      <c r="O40" s="10"/>
      <c r="P40" s="10"/>
      <c r="Q40" s="10"/>
      <c r="R40" s="10"/>
      <c r="S40" s="10"/>
      <c r="T40" s="10"/>
    </row>
    <row r="41" spans="1:20">
      <c r="A41" s="10"/>
      <c r="B41" s="10"/>
      <c r="C41" s="10"/>
      <c r="D41" s="10"/>
      <c r="E41" s="10"/>
      <c r="F41" s="10"/>
      <c r="G41" s="10"/>
      <c r="H41" s="10"/>
      <c r="I41" s="10"/>
      <c r="J41" s="10"/>
      <c r="K41" s="10"/>
      <c r="L41" s="10"/>
      <c r="M41" s="10"/>
      <c r="N41" s="10"/>
      <c r="O41" s="10"/>
      <c r="P41" s="10"/>
      <c r="Q41" s="10"/>
      <c r="R41" s="10"/>
      <c r="S41" s="10"/>
      <c r="T41" s="10"/>
    </row>
    <row r="42" spans="1:20">
      <c r="A42" s="10"/>
      <c r="B42" s="10"/>
      <c r="C42" s="10"/>
      <c r="D42" s="10"/>
      <c r="E42" s="10"/>
      <c r="F42" s="10"/>
      <c r="G42" s="10"/>
      <c r="H42" s="10"/>
      <c r="I42" s="10"/>
      <c r="J42" s="10"/>
      <c r="K42" s="10"/>
      <c r="L42" s="10"/>
      <c r="M42" s="10"/>
      <c r="N42" s="10"/>
      <c r="O42" s="10"/>
      <c r="P42" s="10"/>
      <c r="Q42" s="10"/>
      <c r="R42" s="10"/>
      <c r="S42" s="10"/>
      <c r="T42" s="10"/>
    </row>
    <row r="43" spans="1:20">
      <c r="A43" s="10"/>
      <c r="B43" s="10"/>
      <c r="C43" s="10"/>
      <c r="D43" s="10"/>
      <c r="E43" s="10"/>
      <c r="F43" s="10"/>
      <c r="G43" s="10"/>
      <c r="H43" s="10"/>
      <c r="I43" s="10"/>
      <c r="J43" s="10"/>
      <c r="K43" s="10"/>
      <c r="L43" s="10"/>
      <c r="M43" s="10"/>
      <c r="N43" s="10"/>
      <c r="O43" s="10"/>
      <c r="P43" s="10"/>
      <c r="Q43" s="10"/>
      <c r="R43" s="10"/>
      <c r="S43" s="10"/>
      <c r="T43" s="10"/>
    </row>
    <row r="44" spans="1:20">
      <c r="A44" s="10"/>
      <c r="B44" s="10"/>
      <c r="C44" s="10"/>
      <c r="D44" s="10"/>
      <c r="E44" s="10"/>
      <c r="F44" s="10"/>
      <c r="G44" s="10"/>
      <c r="H44" s="10"/>
      <c r="I44" s="10"/>
      <c r="J44" s="10"/>
      <c r="K44" s="10"/>
      <c r="L44" s="10"/>
      <c r="M44" s="10"/>
      <c r="N44" s="10"/>
      <c r="O44" s="10"/>
      <c r="P44" s="10"/>
      <c r="Q44" s="10"/>
      <c r="R44" s="10"/>
      <c r="S44" s="10"/>
      <c r="T44" s="10"/>
    </row>
    <row r="45" spans="1:20">
      <c r="A45" s="10"/>
      <c r="B45" s="10"/>
      <c r="C45" s="10"/>
      <c r="D45" s="10"/>
      <c r="E45" s="10"/>
      <c r="F45" s="10"/>
      <c r="G45" s="10"/>
      <c r="H45" s="10"/>
      <c r="I45" s="10"/>
      <c r="J45" s="10"/>
      <c r="K45" s="10"/>
      <c r="L45" s="10"/>
      <c r="M45" s="10"/>
      <c r="N45" s="10"/>
      <c r="O45" s="10"/>
      <c r="P45" s="10"/>
      <c r="Q45" s="10"/>
      <c r="R45" s="10"/>
      <c r="S45" s="10"/>
      <c r="T45" s="10"/>
    </row>
    <row r="46" spans="1:20">
      <c r="A46" s="10"/>
      <c r="B46" s="10"/>
      <c r="C46" s="10"/>
      <c r="D46" s="10"/>
      <c r="E46" s="10"/>
      <c r="F46" s="10"/>
      <c r="G46" s="10"/>
      <c r="H46" s="10"/>
      <c r="I46" s="10"/>
      <c r="J46" s="10"/>
      <c r="K46" s="10"/>
      <c r="L46" s="10"/>
      <c r="M46" s="10"/>
      <c r="N46" s="10"/>
      <c r="O46" s="10"/>
      <c r="P46" s="10"/>
      <c r="Q46" s="10"/>
      <c r="R46" s="10"/>
      <c r="S46" s="10"/>
      <c r="T46" s="10"/>
    </row>
    <row r="47" spans="1:20">
      <c r="A47" s="10"/>
      <c r="B47" s="10"/>
      <c r="C47" s="10"/>
      <c r="D47" s="10"/>
      <c r="E47" s="10"/>
      <c r="F47" s="10"/>
      <c r="G47" s="10"/>
      <c r="H47" s="10"/>
      <c r="I47" s="10"/>
      <c r="J47" s="10"/>
      <c r="K47" s="10"/>
      <c r="L47" s="10"/>
      <c r="M47" s="10"/>
      <c r="N47" s="10"/>
      <c r="O47" s="10"/>
      <c r="P47" s="10"/>
      <c r="Q47" s="10"/>
      <c r="R47" s="10"/>
      <c r="S47" s="10"/>
      <c r="T47" s="10"/>
    </row>
    <row r="48" spans="1:20">
      <c r="A48" s="10"/>
      <c r="B48" s="10"/>
      <c r="C48" s="10"/>
      <c r="D48" s="10"/>
      <c r="E48" s="10"/>
      <c r="F48" s="10"/>
      <c r="G48" s="10"/>
      <c r="H48" s="10"/>
      <c r="I48" s="10"/>
      <c r="J48" s="10"/>
      <c r="K48" s="10"/>
      <c r="L48" s="10"/>
      <c r="M48" s="10"/>
      <c r="N48" s="10"/>
      <c r="O48" s="10"/>
      <c r="P48" s="10"/>
      <c r="Q48" s="10"/>
      <c r="R48" s="10"/>
      <c r="S48" s="10"/>
      <c r="T48" s="10"/>
    </row>
    <row r="49" spans="1:20">
      <c r="A49" s="10"/>
      <c r="B49" s="10"/>
      <c r="C49" s="10"/>
      <c r="D49" s="10"/>
      <c r="E49" s="10"/>
      <c r="F49" s="10"/>
      <c r="G49" s="10"/>
      <c r="H49" s="10"/>
      <c r="I49" s="10"/>
      <c r="J49" s="10"/>
      <c r="K49" s="10"/>
      <c r="L49" s="10"/>
      <c r="M49" s="10"/>
      <c r="N49" s="10"/>
      <c r="O49" s="10"/>
      <c r="P49" s="10"/>
      <c r="Q49" s="10"/>
      <c r="R49" s="10"/>
      <c r="S49" s="10"/>
      <c r="T49" s="10"/>
    </row>
    <row r="50" spans="1:20">
      <c r="A50" s="10"/>
      <c r="B50" s="10"/>
      <c r="C50" s="10"/>
      <c r="D50" s="10"/>
      <c r="E50" s="10"/>
      <c r="F50" s="10"/>
      <c r="G50" s="10"/>
      <c r="H50" s="10"/>
      <c r="I50" s="10"/>
      <c r="J50" s="10"/>
      <c r="K50" s="10"/>
      <c r="L50" s="10"/>
      <c r="M50" s="10"/>
      <c r="N50" s="10"/>
      <c r="O50" s="10"/>
      <c r="P50" s="10"/>
      <c r="Q50" s="10"/>
      <c r="R50" s="10"/>
      <c r="S50" s="10"/>
      <c r="T50" s="10"/>
    </row>
    <row r="51" spans="1:20">
      <c r="A51" s="10"/>
      <c r="B51" s="10"/>
      <c r="C51" s="10"/>
      <c r="D51" s="10"/>
      <c r="E51" s="10"/>
      <c r="F51" s="10"/>
      <c r="G51" s="10"/>
      <c r="H51" s="10"/>
      <c r="I51" s="10"/>
      <c r="J51" s="10"/>
      <c r="K51" s="10"/>
      <c r="L51" s="10"/>
      <c r="M51" s="10"/>
      <c r="N51" s="10"/>
      <c r="O51" s="10"/>
      <c r="P51" s="10"/>
      <c r="Q51" s="10"/>
      <c r="R51" s="10"/>
      <c r="S51" s="10"/>
      <c r="T51" s="10"/>
    </row>
    <row r="52" spans="1:20">
      <c r="A52" s="10"/>
      <c r="B52" s="10"/>
      <c r="C52" s="10"/>
      <c r="D52" s="10"/>
      <c r="E52" s="10"/>
      <c r="F52" s="10"/>
      <c r="G52" s="10"/>
      <c r="H52" s="10"/>
      <c r="I52" s="10"/>
      <c r="J52" s="10"/>
      <c r="K52" s="10"/>
      <c r="L52" s="10"/>
      <c r="M52" s="10"/>
      <c r="N52" s="10"/>
      <c r="O52" s="10"/>
      <c r="P52" s="10"/>
      <c r="Q52" s="10"/>
      <c r="R52" s="10"/>
      <c r="S52" s="10"/>
      <c r="T52" s="10"/>
    </row>
    <row r="53" spans="1:20">
      <c r="A53" s="10"/>
      <c r="B53" s="10"/>
      <c r="C53" s="10"/>
      <c r="D53" s="10"/>
      <c r="E53" s="10"/>
      <c r="F53" s="10"/>
      <c r="G53" s="10"/>
      <c r="H53" s="10"/>
      <c r="I53" s="10"/>
      <c r="J53" s="10"/>
      <c r="K53" s="10"/>
      <c r="L53" s="10"/>
      <c r="M53" s="10"/>
      <c r="N53" s="10"/>
      <c r="O53" s="10"/>
      <c r="P53" s="10"/>
      <c r="Q53" s="10"/>
      <c r="R53" s="10"/>
      <c r="S53" s="10"/>
      <c r="T53" s="10"/>
    </row>
    <row r="54" spans="1:20">
      <c r="A54" s="10"/>
      <c r="B54" s="10"/>
      <c r="C54" s="10"/>
      <c r="D54" s="10"/>
      <c r="E54" s="10"/>
      <c r="F54" s="10"/>
      <c r="G54" s="10"/>
      <c r="H54" s="10"/>
      <c r="I54" s="10"/>
      <c r="J54" s="10"/>
      <c r="K54" s="10"/>
      <c r="L54" s="10"/>
      <c r="M54" s="10"/>
      <c r="N54" s="10"/>
      <c r="O54" s="10"/>
      <c r="P54" s="10"/>
      <c r="Q54" s="10"/>
      <c r="R54" s="10"/>
      <c r="S54" s="10"/>
      <c r="T54" s="10"/>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CFB50-01BA-4743-A003-C3A82CF76663}">
  <dimension ref="A1:Y48"/>
  <sheetViews>
    <sheetView zoomScale="85" zoomScaleNormal="85" workbookViewId="0">
      <selection activeCell="A5" sqref="A5"/>
    </sheetView>
  </sheetViews>
  <sheetFormatPr defaultRowHeight="15"/>
  <cols>
    <col min="1" max="1" width="98.5703125" bestFit="1" customWidth="1"/>
    <col min="2" max="2" width="1" customWidth="1"/>
    <col min="12" max="12" width="1.140625" customWidth="1"/>
  </cols>
  <sheetData>
    <row r="1" spans="1:13" ht="27" customHeight="1">
      <c r="A1" s="45" t="s">
        <v>67</v>
      </c>
      <c r="B1" s="35"/>
      <c r="C1" s="45" t="s">
        <v>77</v>
      </c>
      <c r="L1" s="35"/>
      <c r="M1" s="45" t="s">
        <v>98</v>
      </c>
    </row>
    <row r="2" spans="1:13">
      <c r="A2" s="46"/>
      <c r="B2" s="35"/>
      <c r="C2" s="46"/>
      <c r="L2" s="35"/>
      <c r="M2" s="46"/>
    </row>
    <row r="3" spans="1:13">
      <c r="A3" s="47" t="s">
        <v>68</v>
      </c>
      <c r="B3" s="35"/>
      <c r="C3" s="47" t="s">
        <v>78</v>
      </c>
      <c r="L3" s="35"/>
      <c r="M3" s="47" t="s">
        <v>99</v>
      </c>
    </row>
    <row r="4" spans="1:13">
      <c r="A4" s="46"/>
      <c r="B4" s="35"/>
      <c r="C4" s="50" t="s">
        <v>79</v>
      </c>
      <c r="L4" s="35"/>
      <c r="M4" s="46"/>
    </row>
    <row r="5" spans="1:13">
      <c r="A5" s="47" t="s">
        <v>69</v>
      </c>
      <c r="B5" s="35"/>
      <c r="C5" s="46"/>
      <c r="L5" s="35"/>
      <c r="M5" s="47" t="s">
        <v>100</v>
      </c>
    </row>
    <row r="6" spans="1:13">
      <c r="A6" s="46"/>
      <c r="B6" s="35"/>
      <c r="C6" s="46"/>
      <c r="L6" s="35"/>
      <c r="M6" s="46"/>
    </row>
    <row r="7" spans="1:13">
      <c r="A7" s="46"/>
      <c r="B7" s="35"/>
      <c r="C7" s="48"/>
      <c r="L7" s="35"/>
      <c r="M7" s="47" t="s">
        <v>101</v>
      </c>
    </row>
    <row r="8" spans="1:13">
      <c r="A8" s="48"/>
      <c r="B8" s="35"/>
      <c r="C8" s="49" t="s">
        <v>80</v>
      </c>
      <c r="L8" s="35"/>
      <c r="M8" s="46"/>
    </row>
    <row r="9" spans="1:13">
      <c r="A9" s="49" t="s">
        <v>70</v>
      </c>
      <c r="B9" s="35"/>
      <c r="C9" s="48"/>
      <c r="L9" s="35"/>
      <c r="M9" s="47" t="s">
        <v>102</v>
      </c>
    </row>
    <row r="10" spans="1:13">
      <c r="A10" s="48"/>
      <c r="B10" s="35"/>
      <c r="C10" s="49" t="s">
        <v>81</v>
      </c>
      <c r="L10" s="35"/>
      <c r="M10" s="46"/>
    </row>
    <row r="11" spans="1:13">
      <c r="A11" s="49" t="s">
        <v>71</v>
      </c>
      <c r="B11" s="35"/>
      <c r="C11" s="48"/>
      <c r="L11" s="35"/>
      <c r="M11" s="46"/>
    </row>
    <row r="12" spans="1:13">
      <c r="A12" s="46"/>
      <c r="B12" s="35"/>
      <c r="C12" s="49" t="s">
        <v>82</v>
      </c>
      <c r="L12" s="35"/>
      <c r="M12" s="48"/>
    </row>
    <row r="13" spans="1:13">
      <c r="A13" s="47" t="s">
        <v>72</v>
      </c>
      <c r="B13" s="35"/>
      <c r="C13" s="48"/>
      <c r="L13" s="35"/>
      <c r="M13" s="49" t="s">
        <v>103</v>
      </c>
    </row>
    <row r="14" spans="1:13">
      <c r="A14" s="46"/>
      <c r="B14" s="35"/>
      <c r="C14" s="49" t="s">
        <v>83</v>
      </c>
      <c r="L14" s="35"/>
      <c r="M14" s="46"/>
    </row>
    <row r="15" spans="1:13">
      <c r="A15" s="46"/>
      <c r="B15" s="35"/>
      <c r="C15" s="48"/>
      <c r="L15" s="35"/>
      <c r="M15" s="47" t="s">
        <v>104</v>
      </c>
    </row>
    <row r="16" spans="1:13">
      <c r="A16" s="48"/>
      <c r="B16" s="35"/>
      <c r="C16" s="49" t="s">
        <v>84</v>
      </c>
      <c r="L16" s="35"/>
    </row>
    <row r="17" spans="1:25">
      <c r="A17" s="48" t="s">
        <v>73</v>
      </c>
      <c r="B17" s="35"/>
      <c r="C17" s="46"/>
      <c r="L17" s="35"/>
    </row>
    <row r="18" spans="1:25">
      <c r="A18" s="48"/>
      <c r="B18" s="35"/>
      <c r="C18" s="47" t="s">
        <v>85</v>
      </c>
      <c r="L18" s="35"/>
    </row>
    <row r="19" spans="1:25">
      <c r="A19" s="49" t="s">
        <v>74</v>
      </c>
      <c r="B19" s="35"/>
      <c r="C19" s="46"/>
      <c r="L19" s="35"/>
    </row>
    <row r="20" spans="1:25">
      <c r="A20" s="46"/>
      <c r="B20" s="35"/>
      <c r="C20" s="47" t="s">
        <v>86</v>
      </c>
      <c r="L20" s="35"/>
    </row>
    <row r="21" spans="1:25">
      <c r="A21" s="47" t="s">
        <v>75</v>
      </c>
      <c r="B21" s="35"/>
      <c r="L21" s="35"/>
    </row>
    <row r="22" spans="1:25">
      <c r="A22" s="46"/>
      <c r="B22" s="35"/>
      <c r="L22" s="35"/>
    </row>
    <row r="23" spans="1:25">
      <c r="A23" s="47" t="s">
        <v>76</v>
      </c>
      <c r="B23" s="35"/>
      <c r="L23" s="35"/>
    </row>
    <row r="24" spans="1:25">
      <c r="B24" s="35"/>
      <c r="L24" s="35"/>
    </row>
    <row r="25" spans="1:25" ht="6.75" customHeight="1">
      <c r="A25" s="35"/>
      <c r="B25" s="35"/>
      <c r="C25" s="35"/>
      <c r="D25" s="35"/>
      <c r="E25" s="35"/>
      <c r="F25" s="35"/>
      <c r="G25" s="35"/>
      <c r="H25" s="35"/>
      <c r="I25" s="35"/>
      <c r="J25" s="35"/>
      <c r="K25" s="35"/>
      <c r="L25" s="35"/>
      <c r="M25" s="35"/>
      <c r="N25" s="35"/>
      <c r="O25" s="35"/>
      <c r="P25" s="35"/>
      <c r="Q25" s="35"/>
      <c r="R25" s="35"/>
      <c r="S25" s="35"/>
      <c r="T25" s="35"/>
      <c r="U25" s="35"/>
      <c r="V25" s="35"/>
      <c r="W25" s="35"/>
      <c r="X25" s="35"/>
      <c r="Y25" s="35"/>
    </row>
    <row r="26" spans="1:25">
      <c r="B26" s="35"/>
      <c r="L26" s="35"/>
    </row>
    <row r="27" spans="1:25" ht="31.5">
      <c r="A27" s="45" t="s">
        <v>87</v>
      </c>
      <c r="B27" s="35"/>
      <c r="C27" s="45" t="s">
        <v>91</v>
      </c>
      <c r="L27" s="35"/>
    </row>
    <row r="28" spans="1:25">
      <c r="A28" s="46"/>
      <c r="B28" s="35"/>
      <c r="C28" s="46"/>
      <c r="L28" s="35"/>
    </row>
    <row r="29" spans="1:25">
      <c r="A29" s="47" t="s">
        <v>88</v>
      </c>
      <c r="B29" s="35"/>
      <c r="C29" s="47" t="s">
        <v>92</v>
      </c>
      <c r="L29" s="35"/>
    </row>
    <row r="30" spans="1:25">
      <c r="A30" s="50" t="s">
        <v>89</v>
      </c>
      <c r="B30" s="35"/>
      <c r="C30" s="50" t="s">
        <v>93</v>
      </c>
      <c r="L30" s="35"/>
    </row>
    <row r="31" spans="1:25">
      <c r="A31" s="46"/>
      <c r="B31" s="35"/>
      <c r="C31" s="46"/>
      <c r="L31" s="35"/>
    </row>
    <row r="32" spans="1:25">
      <c r="A32" s="46"/>
      <c r="B32" s="35"/>
      <c r="C32" s="47" t="s">
        <v>94</v>
      </c>
      <c r="L32" s="35"/>
    </row>
    <row r="33" spans="1:12">
      <c r="A33" s="48"/>
      <c r="B33" s="35"/>
      <c r="C33" s="46"/>
      <c r="L33" s="35"/>
    </row>
    <row r="34" spans="1:12">
      <c r="A34" s="48" t="s">
        <v>90</v>
      </c>
      <c r="B34" s="35"/>
      <c r="C34" s="47" t="s">
        <v>95</v>
      </c>
      <c r="L34" s="35"/>
    </row>
    <row r="35" spans="1:12">
      <c r="B35" s="35"/>
      <c r="C35" s="46"/>
      <c r="L35" s="35"/>
    </row>
    <row r="36" spans="1:12">
      <c r="B36" s="35"/>
      <c r="C36" s="47" t="s">
        <v>96</v>
      </c>
      <c r="L36" s="35"/>
    </row>
    <row r="37" spans="1:12">
      <c r="B37" s="35"/>
      <c r="C37" s="46"/>
      <c r="L37" s="35"/>
    </row>
    <row r="38" spans="1:12">
      <c r="B38" s="35"/>
      <c r="C38" s="47" t="s">
        <v>97</v>
      </c>
      <c r="L38" s="35"/>
    </row>
    <row r="39" spans="1:12">
      <c r="B39" s="35"/>
      <c r="L39" s="35"/>
    </row>
    <row r="40" spans="1:12" ht="6.75" customHeight="1">
      <c r="A40" s="35"/>
      <c r="B40" s="35"/>
      <c r="C40" s="35"/>
      <c r="D40" s="35"/>
      <c r="E40" s="35"/>
      <c r="F40" s="35"/>
      <c r="G40" s="35"/>
      <c r="H40" s="35"/>
      <c r="I40" s="35"/>
      <c r="J40" s="35"/>
      <c r="K40" s="35"/>
      <c r="L40" s="35"/>
    </row>
    <row r="42" spans="1:12" ht="31.5">
      <c r="A42" s="45" t="s">
        <v>105</v>
      </c>
    </row>
    <row r="43" spans="1:12">
      <c r="A43" s="46"/>
    </row>
    <row r="44" spans="1:12">
      <c r="A44" s="47" t="s">
        <v>106</v>
      </c>
    </row>
    <row r="45" spans="1:12">
      <c r="A45" s="46"/>
    </row>
    <row r="46" spans="1:12">
      <c r="A46" s="47" t="s">
        <v>107</v>
      </c>
    </row>
    <row r="47" spans="1:12">
      <c r="A47" s="46"/>
    </row>
    <row r="48" spans="1:12">
      <c r="A48" s="47"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9E1B3-357A-46C2-B757-2C7F558A110F}">
  <dimension ref="A1:F7"/>
  <sheetViews>
    <sheetView workbookViewId="0">
      <selection activeCell="C2" sqref="C2:D4"/>
    </sheetView>
  </sheetViews>
  <sheetFormatPr defaultRowHeight="15"/>
  <cols>
    <col min="3" max="3" width="22.42578125" customWidth="1"/>
    <col min="4" max="4" width="15.7109375" customWidth="1"/>
    <col min="5" max="5" width="12.140625" customWidth="1"/>
    <col min="6" max="6" width="13.5703125" customWidth="1"/>
  </cols>
  <sheetData>
    <row r="1" spans="1:6">
      <c r="A1" s="15"/>
      <c r="B1" s="15" t="s">
        <v>39</v>
      </c>
      <c r="C1" s="15"/>
      <c r="D1" s="15" t="s">
        <v>39</v>
      </c>
      <c r="E1" s="15"/>
      <c r="F1" s="15" t="s">
        <v>39</v>
      </c>
    </row>
    <row r="2" spans="1:6">
      <c r="A2" s="1" t="s">
        <v>26</v>
      </c>
      <c r="B2" t="s">
        <v>40</v>
      </c>
      <c r="C2" s="6" t="s">
        <v>31</v>
      </c>
      <c r="D2" t="s">
        <v>45</v>
      </c>
      <c r="E2" s="14" t="s">
        <v>36</v>
      </c>
      <c r="F2" t="s">
        <v>51</v>
      </c>
    </row>
    <row r="3" spans="1:6">
      <c r="A3" s="2" t="s">
        <v>27</v>
      </c>
      <c r="B3" t="s">
        <v>41</v>
      </c>
      <c r="C3" s="7" t="s">
        <v>32</v>
      </c>
      <c r="D3" t="s">
        <v>46</v>
      </c>
      <c r="E3" s="13" t="s">
        <v>37</v>
      </c>
      <c r="F3" t="s">
        <v>50</v>
      </c>
    </row>
    <row r="4" spans="1:6">
      <c r="A4" s="4" t="s">
        <v>28</v>
      </c>
      <c r="B4" t="s">
        <v>42</v>
      </c>
      <c r="C4" s="8" t="s">
        <v>33</v>
      </c>
      <c r="D4" t="s">
        <v>47</v>
      </c>
      <c r="E4" s="11" t="s">
        <v>38</v>
      </c>
      <c r="F4" t="s">
        <v>49</v>
      </c>
    </row>
    <row r="5" spans="1:6">
      <c r="A5" s="5" t="s">
        <v>29</v>
      </c>
      <c r="B5" t="s">
        <v>43</v>
      </c>
      <c r="C5" t="s">
        <v>34</v>
      </c>
      <c r="D5" t="s">
        <v>48</v>
      </c>
      <c r="E5" s="9" t="s">
        <v>35</v>
      </c>
      <c r="F5" s="16" t="s">
        <v>52</v>
      </c>
    </row>
    <row r="6" spans="1:6">
      <c r="A6" s="3" t="s">
        <v>30</v>
      </c>
      <c r="B6" t="s">
        <v>44</v>
      </c>
      <c r="C6" s="15"/>
      <c r="D6" s="15"/>
      <c r="E6" s="15"/>
      <c r="F6" s="15"/>
    </row>
    <row r="7" spans="1:6">
      <c r="A7" s="15"/>
      <c r="B7" s="15"/>
      <c r="C7" s="15"/>
      <c r="D7" s="15"/>
      <c r="E7" s="15"/>
      <c r="F7" s="15"/>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Inputs</vt:lpstr>
      <vt:lpstr>DCF</vt:lpstr>
      <vt:lpstr>Comps</vt:lpstr>
      <vt:lpstr>Sensitivity</vt:lpstr>
      <vt:lpstr>Terms</vt:lpstr>
      <vt:lpstr>Colors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Mark Hayes</cp:lastModifiedBy>
  <dcterms:created xsi:type="dcterms:W3CDTF">2025-10-02T00:29:07Z</dcterms:created>
  <dcterms:modified xsi:type="dcterms:W3CDTF">2025-10-05T17:47:42Z</dcterms:modified>
</cp:coreProperties>
</file>