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J70397102-skuld\var\"/>
    </mc:Choice>
  </mc:AlternateContent>
  <xr:revisionPtr revIDLastSave="0" documentId="13_ncr:1_{EF16109F-AE65-484F-BE10-B63276F137A0}" xr6:coauthVersionLast="46" xr6:coauthVersionMax="46" xr10:uidLastSave="{00000000-0000-0000-0000-000000000000}"/>
  <bookViews>
    <workbookView xWindow="-21165" yWindow="2355" windowWidth="21000" windowHeight="13530" xr2:uid="{00000000-000D-0000-FFFF-FFFF00000000}"/>
  </bookViews>
  <sheets>
    <sheet name="skuld-20210501" sheetId="1" r:id="rId1"/>
    <sheet name="dates" sheetId="2" r:id="rId2"/>
    <sheet name="Sheet3" sheetId="4" r:id="rId3"/>
    <sheet name="Day of Week" sheetId="3" r:id="rId4"/>
    <sheet name="Which Week" sheetId="5" r:id="rId5"/>
  </sheets>
  <definedNames>
    <definedName name="_xlnm._FilterDatabase" localSheetId="0" hidden="1">'skuld-20210501'!$A$1:$M$98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1" l="1"/>
  <c r="J29" i="1"/>
  <c r="L48" i="1"/>
  <c r="J48" i="1"/>
  <c r="L46" i="1"/>
  <c r="J46" i="1"/>
  <c r="J73" i="1"/>
  <c r="L73" i="1"/>
  <c r="J3" i="1"/>
  <c r="J4" i="1"/>
  <c r="J5" i="1"/>
  <c r="J6" i="1"/>
  <c r="J7" i="1"/>
  <c r="J9" i="1"/>
  <c r="J8" i="1"/>
  <c r="J10" i="1"/>
  <c r="J11" i="1"/>
  <c r="J12" i="1"/>
  <c r="J13" i="1"/>
  <c r="J14" i="1"/>
  <c r="J15" i="1"/>
  <c r="J16" i="1"/>
  <c r="J17" i="1"/>
  <c r="J18" i="1"/>
  <c r="J23" i="1"/>
  <c r="J24" i="1"/>
  <c r="J25" i="1"/>
  <c r="J20" i="1"/>
  <c r="J21" i="1"/>
  <c r="J22" i="1"/>
  <c r="J26" i="1"/>
  <c r="J27" i="1"/>
  <c r="J28" i="1"/>
  <c r="J30" i="1"/>
  <c r="J31" i="1"/>
  <c r="J32" i="1"/>
  <c r="J34" i="1"/>
  <c r="J35" i="1"/>
  <c r="J36" i="1"/>
  <c r="J37" i="1"/>
  <c r="J38" i="1"/>
  <c r="J39" i="1"/>
  <c r="J40" i="1"/>
  <c r="J41" i="1"/>
  <c r="J42" i="1"/>
  <c r="J44" i="1"/>
  <c r="J45" i="1"/>
  <c r="J47" i="1"/>
  <c r="J50" i="1"/>
  <c r="J49" i="1"/>
  <c r="J51" i="1"/>
  <c r="J52" i="1"/>
  <c r="J53" i="1"/>
  <c r="J54" i="1"/>
  <c r="J58" i="1"/>
  <c r="J59" i="1"/>
  <c r="J60" i="1"/>
  <c r="J68" i="1"/>
  <c r="J69" i="1"/>
  <c r="J43" i="1"/>
  <c r="J70" i="1"/>
  <c r="J71" i="1"/>
  <c r="J72" i="1"/>
  <c r="J74" i="1"/>
  <c r="J75" i="1"/>
  <c r="J76" i="1"/>
  <c r="J77" i="1"/>
  <c r="J78" i="1"/>
  <c r="J79" i="1"/>
  <c r="J33" i="1"/>
  <c r="J82" i="1"/>
  <c r="J83" i="1"/>
  <c r="J84" i="1"/>
  <c r="J88" i="1"/>
  <c r="J89" i="1"/>
  <c r="J90" i="1"/>
  <c r="J91" i="1"/>
  <c r="J92" i="1"/>
  <c r="J93" i="1"/>
  <c r="J94" i="1"/>
  <c r="J95" i="1"/>
  <c r="J96" i="1"/>
  <c r="J97" i="1"/>
  <c r="J98" i="1"/>
  <c r="J57" i="1"/>
  <c r="J56" i="1"/>
  <c r="J55" i="1"/>
  <c r="J63" i="1"/>
  <c r="J62" i="1"/>
  <c r="J61" i="1"/>
  <c r="J65" i="1"/>
  <c r="J64" i="1"/>
  <c r="J67" i="1"/>
  <c r="J66" i="1"/>
  <c r="J19" i="1"/>
  <c r="J80" i="1"/>
  <c r="J81" i="1"/>
  <c r="B2" i="2"/>
  <c r="E2" i="2"/>
  <c r="L50" i="1"/>
  <c r="L23" i="1" l="1"/>
  <c r="B3" i="2" l="1"/>
  <c r="G29" i="1" s="1"/>
  <c r="E29" i="1" s="1"/>
  <c r="G46" i="1" l="1"/>
  <c r="E46" i="1" s="1"/>
  <c r="D46" i="1" s="1"/>
  <c r="G48" i="1"/>
  <c r="E48" i="1" s="1"/>
  <c r="E73" i="1"/>
  <c r="G73" i="1" s="1"/>
  <c r="B13" i="2"/>
  <c r="B12" i="2"/>
  <c r="E97" i="1"/>
  <c r="E32" i="1"/>
  <c r="E4" i="1"/>
  <c r="E92" i="1"/>
  <c r="E28" i="1"/>
  <c r="E25" i="1"/>
  <c r="E72" i="1"/>
  <c r="E60" i="1"/>
  <c r="E10" i="1"/>
  <c r="E36" i="1"/>
  <c r="E89" i="1"/>
  <c r="E22" i="1"/>
  <c r="E18" i="1"/>
  <c r="E53" i="1"/>
  <c r="E7" i="1"/>
  <c r="E15" i="1"/>
  <c r="G66" i="1"/>
  <c r="G67" i="1"/>
  <c r="G64" i="1"/>
  <c r="G56" i="1"/>
  <c r="G57" i="1"/>
  <c r="G65" i="1"/>
  <c r="G61" i="1"/>
  <c r="G62" i="1"/>
  <c r="G63" i="1"/>
  <c r="G55" i="1"/>
  <c r="E66" i="1"/>
  <c r="E56" i="1"/>
  <c r="E57" i="1"/>
  <c r="E64" i="1"/>
  <c r="E67" i="1"/>
  <c r="E65" i="1"/>
  <c r="E61" i="1"/>
  <c r="E63" i="1"/>
  <c r="E55" i="1"/>
  <c r="E62" i="1"/>
  <c r="E81" i="1"/>
  <c r="E80" i="1"/>
  <c r="G80" i="1" s="1"/>
  <c r="G78" i="1"/>
  <c r="G76" i="1"/>
  <c r="E24" i="1"/>
  <c r="E96" i="1"/>
  <c r="E35" i="1"/>
  <c r="E3" i="1"/>
  <c r="E71" i="1"/>
  <c r="E14" i="1"/>
  <c r="E91" i="1"/>
  <c r="E31" i="1"/>
  <c r="E17" i="1"/>
  <c r="E52" i="1"/>
  <c r="E6" i="1"/>
  <c r="E88" i="1"/>
  <c r="E27" i="1"/>
  <c r="G27" i="1" s="1"/>
  <c r="E21" i="1"/>
  <c r="E59" i="1"/>
  <c r="G59" i="1" s="1"/>
  <c r="E8" i="1"/>
  <c r="L37" i="1"/>
  <c r="L11" i="1"/>
  <c r="L98" i="1"/>
  <c r="L33" i="1"/>
  <c r="G37" i="1" l="1"/>
  <c r="E37" i="1" s="1"/>
  <c r="G4" i="1"/>
  <c r="B14" i="2"/>
  <c r="G68" i="1" s="1"/>
  <c r="E68" i="1" s="1"/>
  <c r="G98" i="1"/>
  <c r="E98" i="1" s="1"/>
  <c r="G72" i="1"/>
  <c r="G81" i="1"/>
  <c r="G18" i="1"/>
  <c r="G25" i="1"/>
  <c r="G28" i="1"/>
  <c r="G53" i="1"/>
  <c r="G22" i="1"/>
  <c r="G92" i="1"/>
  <c r="G89" i="1"/>
  <c r="G36" i="1"/>
  <c r="G32" i="1"/>
  <c r="G15" i="1"/>
  <c r="G10" i="1"/>
  <c r="G97" i="1"/>
  <c r="G7" i="1"/>
  <c r="G60" i="1"/>
  <c r="G88" i="1"/>
  <c r="G6" i="1"/>
  <c r="G52" i="1"/>
  <c r="G17" i="1"/>
  <c r="G24" i="1"/>
  <c r="G96" i="1"/>
  <c r="G8" i="1"/>
  <c r="G31" i="1"/>
  <c r="G71" i="1"/>
  <c r="G91" i="1"/>
  <c r="G35" i="1"/>
  <c r="G21" i="1"/>
  <c r="G14" i="1"/>
  <c r="G3" i="1"/>
  <c r="G11" i="1"/>
  <c r="E11" i="1" s="1"/>
  <c r="G41" i="1"/>
  <c r="E41" i="1" s="1"/>
  <c r="G49" i="1"/>
  <c r="E49" i="1" s="1"/>
  <c r="G50" i="1"/>
  <c r="E50" i="1" s="1"/>
  <c r="G33" i="1"/>
  <c r="E33" i="1" s="1"/>
  <c r="G77" i="1"/>
  <c r="E77" i="1" s="1"/>
  <c r="G47" i="1"/>
  <c r="E47" i="1" s="1"/>
  <c r="G42" i="1"/>
  <c r="E42" i="1" s="1"/>
  <c r="L49" i="1"/>
  <c r="L42" i="1"/>
  <c r="L5" i="1" l="1"/>
  <c r="L9" i="1"/>
  <c r="L12" i="1"/>
  <c r="L13" i="1"/>
  <c r="L16" i="1"/>
  <c r="L20" i="1"/>
  <c r="L26" i="1"/>
  <c r="L30" i="1"/>
  <c r="L34" i="1"/>
  <c r="L38" i="1"/>
  <c r="L39" i="1"/>
  <c r="L40" i="1"/>
  <c r="L44" i="1"/>
  <c r="L45" i="1"/>
  <c r="L51" i="1"/>
  <c r="L54" i="1"/>
  <c r="L58" i="1"/>
  <c r="L68" i="1"/>
  <c r="L69" i="1"/>
  <c r="L43" i="1"/>
  <c r="L70" i="1"/>
  <c r="L74" i="1"/>
  <c r="L75" i="1"/>
  <c r="L76" i="1"/>
  <c r="L78" i="1"/>
  <c r="L79" i="1"/>
  <c r="L82" i="1"/>
  <c r="L83" i="1"/>
  <c r="L84" i="1"/>
  <c r="L90" i="1"/>
  <c r="L93" i="1"/>
  <c r="L94" i="1"/>
  <c r="L95" i="1"/>
  <c r="L2" i="1"/>
  <c r="F93" i="1" l="1"/>
  <c r="B9" i="5" l="1"/>
  <c r="B10" i="5" s="1"/>
  <c r="B11" i="5" s="1"/>
  <c r="B12" i="5" s="1"/>
  <c r="J2" i="1"/>
  <c r="E93" i="1" l="1"/>
  <c r="G12" i="1"/>
  <c r="G40" i="1"/>
  <c r="G82" i="1"/>
  <c r="G43" i="1"/>
  <c r="G79" i="1"/>
  <c r="G44" i="1"/>
  <c r="G83" i="1"/>
  <c r="G90" i="1"/>
  <c r="G45" i="1"/>
  <c r="G39" i="1"/>
  <c r="G9" i="1"/>
  <c r="E2" i="1"/>
  <c r="E26" i="1"/>
  <c r="E43" i="1"/>
  <c r="E38" i="1"/>
  <c r="E30" i="1"/>
  <c r="E70" i="1"/>
  <c r="E90" i="1"/>
  <c r="E78" i="1"/>
  <c r="E34" i="1"/>
  <c r="E54" i="1"/>
  <c r="E39" i="1"/>
  <c r="E12" i="1"/>
  <c r="E76" i="1"/>
  <c r="E95" i="1"/>
  <c r="E44" i="1"/>
  <c r="E82" i="1"/>
  <c r="E45" i="1"/>
  <c r="E69" i="1"/>
  <c r="E83" i="1"/>
  <c r="E51" i="1"/>
  <c r="E5" i="1"/>
  <c r="E79" i="1"/>
  <c r="E40" i="1"/>
  <c r="E13" i="1"/>
  <c r="E16" i="1"/>
  <c r="E9" i="1"/>
  <c r="B7" i="2"/>
  <c r="B10" i="2"/>
  <c r="B9" i="2"/>
  <c r="B8" i="2"/>
  <c r="B4" i="2"/>
  <c r="H48" i="1" l="1"/>
  <c r="H29" i="1"/>
  <c r="H73" i="1"/>
  <c r="H12" i="1"/>
  <c r="H9" i="1"/>
  <c r="H83" i="1"/>
  <c r="H38" i="1"/>
  <c r="H69" i="1"/>
  <c r="H54" i="1"/>
  <c r="H26" i="1"/>
  <c r="H13" i="1"/>
  <c r="H82" i="1"/>
  <c r="H34" i="1"/>
  <c r="H2" i="1"/>
  <c r="H39" i="1"/>
  <c r="H16" i="1"/>
  <c r="H40" i="1"/>
  <c r="H68" i="1"/>
  <c r="H78" i="1"/>
  <c r="H44" i="1"/>
  <c r="H90" i="1"/>
  <c r="H43" i="1"/>
  <c r="H45" i="1"/>
  <c r="H5" i="1"/>
  <c r="H95" i="1"/>
  <c r="H70" i="1"/>
  <c r="H71" i="1"/>
  <c r="H89" i="1"/>
  <c r="H65" i="1"/>
  <c r="H32" i="1"/>
  <c r="H21" i="1"/>
  <c r="H81" i="1"/>
  <c r="H28" i="1"/>
  <c r="H15" i="1"/>
  <c r="H59" i="1"/>
  <c r="H14" i="1"/>
  <c r="H57" i="1"/>
  <c r="H35" i="1"/>
  <c r="H4" i="1"/>
  <c r="H10" i="1"/>
  <c r="H91" i="1"/>
  <c r="H80" i="1"/>
  <c r="H96" i="1"/>
  <c r="H66" i="1"/>
  <c r="H61" i="1"/>
  <c r="H18" i="1"/>
  <c r="H22" i="1"/>
  <c r="H55" i="1"/>
  <c r="H97" i="1"/>
  <c r="H67" i="1"/>
  <c r="H64" i="1"/>
  <c r="H88" i="1"/>
  <c r="H52" i="1"/>
  <c r="H36" i="1"/>
  <c r="H60" i="1"/>
  <c r="H72" i="1"/>
  <c r="H62" i="1"/>
  <c r="H8" i="1"/>
  <c r="H25" i="1"/>
  <c r="H92" i="1"/>
  <c r="H24" i="1"/>
  <c r="H27" i="1"/>
  <c r="H7" i="1"/>
  <c r="H53" i="1"/>
  <c r="H6" i="1"/>
  <c r="H56" i="1"/>
  <c r="H63" i="1"/>
  <c r="H31" i="1"/>
  <c r="H17" i="1"/>
  <c r="H77" i="1"/>
  <c r="H50" i="1"/>
  <c r="H49" i="1"/>
  <c r="H42" i="1"/>
  <c r="H37" i="1"/>
  <c r="H11" i="1"/>
  <c r="H47" i="1"/>
  <c r="H33" i="1"/>
  <c r="H98" i="1"/>
  <c r="H41" i="1"/>
  <c r="H79" i="1"/>
  <c r="H51" i="1"/>
  <c r="H76" i="1"/>
  <c r="H30" i="1"/>
  <c r="H93" i="1"/>
  <c r="G93" i="1"/>
  <c r="H3" i="1"/>
  <c r="F19" i="1"/>
  <c r="D19" i="1" s="1"/>
  <c r="E19" i="1" s="1"/>
  <c r="H19" i="1" s="1"/>
  <c r="E23" i="1"/>
  <c r="H23" i="1" s="1"/>
  <c r="D74" i="1"/>
  <c r="D75" i="1"/>
  <c r="G94" i="1"/>
  <c r="D94" i="1"/>
  <c r="E94" i="1" s="1"/>
  <c r="H94" i="1" s="1"/>
  <c r="D20" i="1"/>
  <c r="D58" i="1"/>
  <c r="D84" i="1"/>
  <c r="E20" i="1"/>
  <c r="H20" i="1" s="1"/>
  <c r="E84" i="1"/>
  <c r="H84" i="1" s="1"/>
  <c r="E58" i="1"/>
  <c r="H58" i="1" s="1"/>
  <c r="B6" i="2"/>
  <c r="B11" i="2"/>
  <c r="B5" i="2"/>
  <c r="G84" i="1" l="1"/>
  <c r="G58" i="1"/>
  <c r="G2" i="1"/>
  <c r="G19" i="1"/>
  <c r="G75" i="1"/>
  <c r="G23" i="1"/>
  <c r="G74" i="1"/>
  <c r="E74" i="1"/>
  <c r="H74" i="1" s="1"/>
  <c r="E75" i="1"/>
  <c r="H75" i="1" s="1"/>
  <c r="G16" i="1"/>
  <c r="G69" i="1"/>
  <c r="G95" i="1"/>
  <c r="G5" i="1"/>
  <c r="G51" i="1"/>
  <c r="G34" i="1"/>
  <c r="G70" i="1"/>
  <c r="G26" i="1"/>
  <c r="G38" i="1"/>
  <c r="G20" i="1"/>
  <c r="G54" i="1"/>
  <c r="G30" i="1"/>
  <c r="G13" i="1"/>
  <c r="H46" i="1" l="1"/>
</calcChain>
</file>

<file path=xl/sharedStrings.xml><?xml version="1.0" encoding="utf-8"?>
<sst xmlns="http://schemas.openxmlformats.org/spreadsheetml/2006/main" count="470" uniqueCount="136">
  <si>
    <t>Task Name</t>
  </si>
  <si>
    <t>Type</t>
  </si>
  <si>
    <t>Start Date</t>
  </si>
  <si>
    <t>Due Date</t>
  </si>
  <si>
    <t>Status</t>
  </si>
  <si>
    <t>Context</t>
  </si>
  <si>
    <t>Creation Date</t>
  </si>
  <si>
    <t>Credit Card</t>
  </si>
  <si>
    <t>Created</t>
  </si>
  <si>
    <t>Monthly</t>
  </si>
  <si>
    <t>Insurance</t>
  </si>
  <si>
    <t>Audible</t>
  </si>
  <si>
    <t>Fidelity IBM Pension Marian</t>
  </si>
  <si>
    <t>Pension</t>
  </si>
  <si>
    <t>Fidelity IBM Pension Mark</t>
  </si>
  <si>
    <t>Google Fi</t>
  </si>
  <si>
    <t>Google Pandora</t>
  </si>
  <si>
    <t>Lynda</t>
  </si>
  <si>
    <t>Marine Federal Statement</t>
  </si>
  <si>
    <t>Bank</t>
  </si>
  <si>
    <t>Quarterly</t>
  </si>
  <si>
    <t>Prudential Life Insurance/Mark</t>
  </si>
  <si>
    <t>Roku Epix</t>
  </si>
  <si>
    <t>Social Security Marian</t>
  </si>
  <si>
    <t>Social Security</t>
  </si>
  <si>
    <t>Spectrum</t>
  </si>
  <si>
    <t>TD Americatrade Marian</t>
  </si>
  <si>
    <t>401(k) Distribution</t>
  </si>
  <si>
    <t>TD Americatrade Mark</t>
  </si>
  <si>
    <t>USAA Insurance</t>
  </si>
  <si>
    <t>USAA Statement, Checking</t>
  </si>
  <si>
    <t>USAA Statement, Savings</t>
  </si>
  <si>
    <t>Wayfair</t>
  </si>
  <si>
    <t>Duke Energy</t>
  </si>
  <si>
    <t>State Farm Insurance</t>
  </si>
  <si>
    <t>Start Day</t>
  </si>
  <si>
    <t>Utility</t>
  </si>
  <si>
    <t>Subscription</t>
  </si>
  <si>
    <t>Rent</t>
  </si>
  <si>
    <t>Due Day</t>
  </si>
  <si>
    <t>Today</t>
  </si>
  <si>
    <t>FOM</t>
  </si>
  <si>
    <t>EOM</t>
  </si>
  <si>
    <t>Day</t>
  </si>
  <si>
    <t>Date</t>
  </si>
  <si>
    <t>MOM</t>
  </si>
  <si>
    <t>Code</t>
  </si>
  <si>
    <t>Monday</t>
  </si>
  <si>
    <t>Sunday</t>
  </si>
  <si>
    <t>Tuesday</t>
  </si>
  <si>
    <t>Wednesday</t>
  </si>
  <si>
    <t>Thursday</t>
  </si>
  <si>
    <t>Friday</t>
  </si>
  <si>
    <t>Saturday</t>
  </si>
  <si>
    <t>Day of Week</t>
  </si>
  <si>
    <t>Numeric Code</t>
  </si>
  <si>
    <t>Which Week</t>
  </si>
  <si>
    <r>
      <t>1</t>
    </r>
    <r>
      <rPr>
        <b/>
        <vertAlign val="superscript"/>
        <sz val="12"/>
        <color theme="1"/>
        <rFont val="Calibri"/>
        <family val="2"/>
        <scheme val="minor"/>
      </rPr>
      <t>st</t>
    </r>
    <r>
      <rPr>
        <b/>
        <sz val="12"/>
        <color theme="1"/>
        <rFont val="Calibri"/>
        <family val="2"/>
        <scheme val="minor"/>
      </rPr>
      <t xml:space="preserve"> Week</t>
    </r>
  </si>
  <si>
    <r>
      <t>2</t>
    </r>
    <r>
      <rPr>
        <b/>
        <vertAlign val="superscript"/>
        <sz val="12"/>
        <color theme="1"/>
        <rFont val="Calibri"/>
        <family val="2"/>
        <scheme val="minor"/>
      </rPr>
      <t>nd</t>
    </r>
    <r>
      <rPr>
        <b/>
        <sz val="12"/>
        <color theme="1"/>
        <rFont val="Calibri"/>
        <family val="2"/>
        <scheme val="minor"/>
      </rPr>
      <t xml:space="preserve"> Week</t>
    </r>
  </si>
  <si>
    <r>
      <t>3</t>
    </r>
    <r>
      <rPr>
        <b/>
        <vertAlign val="superscript"/>
        <sz val="12"/>
        <color theme="1"/>
        <rFont val="Calibri"/>
        <family val="2"/>
        <scheme val="minor"/>
      </rPr>
      <t>rd</t>
    </r>
    <r>
      <rPr>
        <b/>
        <sz val="12"/>
        <color theme="1"/>
        <rFont val="Calibri"/>
        <family val="2"/>
        <scheme val="minor"/>
      </rPr>
      <t xml:space="preserve"> Week</t>
    </r>
  </si>
  <si>
    <r>
      <t>4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Week</t>
    </r>
  </si>
  <si>
    <r>
      <t>5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Week</t>
    </r>
  </si>
  <si>
    <r>
      <t>1</t>
    </r>
    <r>
      <rPr>
        <b/>
        <vertAlign val="superscript"/>
        <sz val="12"/>
        <color theme="1"/>
        <rFont val="Calibri"/>
        <family val="2"/>
        <scheme val="minor"/>
      </rPr>
      <t>st</t>
    </r>
    <r>
      <rPr>
        <b/>
        <sz val="12"/>
        <color theme="1"/>
        <rFont val="Calibri"/>
        <family val="2"/>
        <scheme val="minor"/>
      </rPr>
      <t xml:space="preserve"> Wed</t>
    </r>
  </si>
  <si>
    <r>
      <t>2</t>
    </r>
    <r>
      <rPr>
        <b/>
        <vertAlign val="superscript"/>
        <sz val="12"/>
        <color theme="1"/>
        <rFont val="Calibri"/>
        <family val="2"/>
        <scheme val="minor"/>
      </rPr>
      <t>nd</t>
    </r>
    <r>
      <rPr>
        <b/>
        <sz val="12"/>
        <color theme="1"/>
        <rFont val="Calibri"/>
        <family val="2"/>
        <scheme val="minor"/>
      </rPr>
      <t xml:space="preserve"> Wed</t>
    </r>
  </si>
  <si>
    <r>
      <t>3</t>
    </r>
    <r>
      <rPr>
        <b/>
        <vertAlign val="superscript"/>
        <sz val="12"/>
        <color theme="1"/>
        <rFont val="Calibri"/>
        <family val="2"/>
        <scheme val="minor"/>
      </rPr>
      <t>rd</t>
    </r>
    <r>
      <rPr>
        <b/>
        <sz val="12"/>
        <color theme="1"/>
        <rFont val="Calibri"/>
        <family val="2"/>
        <scheme val="minor"/>
      </rPr>
      <t xml:space="preserve"> Wed</t>
    </r>
  </si>
  <si>
    <r>
      <t>4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Wed</t>
    </r>
  </si>
  <si>
    <r>
      <t>5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Wed</t>
    </r>
  </si>
  <si>
    <t>FNM</t>
  </si>
  <si>
    <t>Note</t>
  </si>
  <si>
    <t>MFCU</t>
  </si>
  <si>
    <t>SSA</t>
  </si>
  <si>
    <t>BoA MC 0766</t>
  </si>
  <si>
    <t>Source/Sink</t>
  </si>
  <si>
    <t>USAA</t>
  </si>
  <si>
    <t>Coastal</t>
  </si>
  <si>
    <t>TXCU</t>
  </si>
  <si>
    <t>Paypal</t>
  </si>
  <si>
    <t>Costco Visa 4995</t>
  </si>
  <si>
    <t>Yearly</t>
  </si>
  <si>
    <t>Genworth Life</t>
  </si>
  <si>
    <t>Dropbox</t>
  </si>
  <si>
    <t>Month</t>
  </si>
  <si>
    <t>Full Contact</t>
  </si>
  <si>
    <t>Zotero</t>
  </si>
  <si>
    <t>SquareSpace</t>
  </si>
  <si>
    <t>iDrive</t>
  </si>
  <si>
    <t>Ancestry</t>
  </si>
  <si>
    <t>Social Security Mark</t>
  </si>
  <si>
    <t>Download</t>
  </si>
  <si>
    <t>Marine Federal Stmt</t>
  </si>
  <si>
    <t>USAA Checking Stmt</t>
  </si>
  <si>
    <t>USAA Savings Stmt</t>
  </si>
  <si>
    <t>Wayfair Stmt</t>
  </si>
  <si>
    <t>Stephens Point Apartments</t>
  </si>
  <si>
    <t>Reconcile</t>
  </si>
  <si>
    <t>Barclays MC 1602</t>
  </si>
  <si>
    <t>Amazon Chase 0169</t>
  </si>
  <si>
    <t>Coastal Visa 9254</t>
  </si>
  <si>
    <t>Costco Citi Visa 4995</t>
  </si>
  <si>
    <t>Discover Card 9231</t>
  </si>
  <si>
    <t>Lowes 7419</t>
  </si>
  <si>
    <t>Sears MC 5844</t>
  </si>
  <si>
    <t>Academy 6348</t>
  </si>
  <si>
    <t>Marian's Blood Sugar Report to Dr. Misaghian</t>
  </si>
  <si>
    <t>Minor Task</t>
  </si>
  <si>
    <t>Mark's Blood Sugar Report to Dr. Misaghian</t>
  </si>
  <si>
    <t>Process Marian's Response from Dr. Misaghian</t>
  </si>
  <si>
    <t>Process Mark's Response from Dr. Misaghian</t>
  </si>
  <si>
    <t>Coastal Marian Stmt</t>
  </si>
  <si>
    <t>Coastal Mark Stmt</t>
  </si>
  <si>
    <t>Marian's Blood Sugar Report to Dr. McPearson</t>
  </si>
  <si>
    <t>Marian's Blood Pressure Report to Dr. McPearson</t>
  </si>
  <si>
    <t>Mark's Blood Sugar Report to Dr. McPearson</t>
  </si>
  <si>
    <t>Mark's Blood Pressure Report to Dr. McPearson</t>
  </si>
  <si>
    <t>Process Marian's Response from Dr. McPearson</t>
  </si>
  <si>
    <t>Process Mark's Response from Dr. McPearson</t>
  </si>
  <si>
    <t>Major Task</t>
  </si>
  <si>
    <t>Build Swift To-Do Monthly Task List</t>
  </si>
  <si>
    <t>filename: D:\Dropbox\J70397102-skuld\var\skuld-base.xlsx</t>
  </si>
  <si>
    <t>TD Americatrade</t>
  </si>
  <si>
    <t>AmEx Delta 3001 Reconcile</t>
  </si>
  <si>
    <t>AmEx Delta 3001 Download</t>
  </si>
  <si>
    <t>AmEx Delta 3001 Payment</t>
  </si>
  <si>
    <t>FOY</t>
  </si>
  <si>
    <t>Lifelock Mark</t>
  </si>
  <si>
    <t>Lifelock Marian</t>
  </si>
  <si>
    <t>Dextronet-Swift To-Do Yearly Payment</t>
  </si>
  <si>
    <t>Hide Item</t>
  </si>
  <si>
    <t>FOQ</t>
  </si>
  <si>
    <t>FMOQ</t>
  </si>
  <si>
    <t>Texans Marian Stmt</t>
  </si>
  <si>
    <t>Go Store It</t>
  </si>
  <si>
    <t>Sirius/XM</t>
  </si>
  <si>
    <t>Grammerly</t>
  </si>
  <si>
    <t>Last Pass</t>
  </si>
  <si>
    <t>Contacts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</si>
</sst>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0" fontId="18" fillId="0" borderId="0" xfId="0" applyFont="1"/>
    <xf numFmtId="0" fontId="16" fillId="0" borderId="10" xfId="0" applyFont="1" applyBorder="1"/>
    <xf numFmtId="0" fontId="16" fillId="0" borderId="11" xfId="0" applyFont="1" applyBorder="1"/>
    <xf numFmtId="0" fontId="0" fillId="0" borderId="10" xfId="0" applyBorder="1"/>
    <xf numFmtId="0" fontId="16" fillId="0" borderId="12" xfId="0" applyFont="1" applyBorder="1"/>
    <xf numFmtId="0" fontId="0" fillId="0" borderId="12" xfId="0" applyBorder="1"/>
    <xf numFmtId="0" fontId="0" fillId="0" borderId="11" xfId="0" applyBorder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" fontId="16" fillId="0" borderId="0" xfId="0" applyNumberFormat="1" applyFont="1"/>
    <xf numFmtId="1" fontId="0" fillId="0" borderId="0" xfId="0" applyNumberFormat="1"/>
    <xf numFmtId="0" fontId="16" fillId="0" borderId="0" xfId="0" applyFont="1" applyFill="1"/>
    <xf numFmtId="0" fontId="0" fillId="0" borderId="0" xfId="0" applyFill="1"/>
    <xf numFmtId="14" fontId="0" fillId="0" borderId="0" xfId="0" applyNumberFormat="1" applyFill="1"/>
    <xf numFmtId="1" fontId="0" fillId="0" borderId="0" xfId="0" applyNumberFormat="1" applyFill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8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F27" sqref="F27"/>
    </sheetView>
  </sheetViews>
  <sheetFormatPr defaultRowHeight="15.75" x14ac:dyDescent="0.25"/>
  <cols>
    <col min="1" max="1" width="55.125" style="2" customWidth="1"/>
    <col min="2" max="2" width="9.875" customWidth="1"/>
    <col min="4" max="4" width="10.125" bestFit="1" customWidth="1"/>
    <col min="5" max="5" width="15.75" customWidth="1"/>
    <col min="6" max="6" width="15.75" style="16" customWidth="1"/>
    <col min="7" max="8" width="16.75" customWidth="1"/>
    <col min="10" max="11" width="15.375" style="1" customWidth="1"/>
  </cols>
  <sheetData>
    <row r="1" spans="1:13" s="2" customFormat="1" x14ac:dyDescent="0.25">
      <c r="A1" s="2" t="s">
        <v>0</v>
      </c>
      <c r="B1" s="2" t="s">
        <v>1</v>
      </c>
      <c r="C1" s="2" t="s">
        <v>5</v>
      </c>
      <c r="D1" s="2" t="s">
        <v>35</v>
      </c>
      <c r="E1" s="2" t="s">
        <v>2</v>
      </c>
      <c r="F1" s="15" t="s">
        <v>39</v>
      </c>
      <c r="G1" s="2" t="s">
        <v>3</v>
      </c>
      <c r="H1" s="2" t="s">
        <v>127</v>
      </c>
      <c r="I1" s="2" t="s">
        <v>4</v>
      </c>
      <c r="J1" s="3" t="s">
        <v>6</v>
      </c>
      <c r="K1" s="3" t="s">
        <v>72</v>
      </c>
      <c r="L1" s="2" t="s">
        <v>68</v>
      </c>
      <c r="M1" s="2" t="s">
        <v>81</v>
      </c>
    </row>
    <row r="2" spans="1:13" x14ac:dyDescent="0.25">
      <c r="A2" s="2" t="s">
        <v>102</v>
      </c>
      <c r="B2" t="s">
        <v>7</v>
      </c>
      <c r="C2" t="s">
        <v>9</v>
      </c>
      <c r="D2">
        <v>26</v>
      </c>
      <c r="E2" s="1">
        <f ca="1">dates!$B$3+D2-1</f>
        <v>44373</v>
      </c>
      <c r="F2" s="16">
        <v>21</v>
      </c>
      <c r="G2" s="1">
        <f ca="1">IF(F2&gt;=D2,dates!$B$3+F2-1,dates!$B$6+F2-1)</f>
        <v>44398</v>
      </c>
      <c r="H2" s="1" t="b">
        <f ca="1">OR(E2&lt;dates!$B$3,E2&gt;dates!$B$4)</f>
        <v>0</v>
      </c>
      <c r="I2" t="s">
        <v>8</v>
      </c>
      <c r="J2" s="1">
        <f t="shared" ref="J2:J33" ca="1" si="0">NOW()</f>
        <v>44320.39575127315</v>
      </c>
      <c r="K2" s="1" t="s">
        <v>73</v>
      </c>
      <c r="L2" s="1" t="str">
        <f>"S/S: "&amp;K2</f>
        <v>S/S: USAA</v>
      </c>
    </row>
    <row r="3" spans="1:13" x14ac:dyDescent="0.25">
      <c r="A3" s="2" t="s">
        <v>102</v>
      </c>
      <c r="B3" t="s">
        <v>88</v>
      </c>
      <c r="C3" t="s">
        <v>9</v>
      </c>
      <c r="D3">
        <v>26</v>
      </c>
      <c r="E3" s="1">
        <f ca="1">dates!$B$3+D3-1</f>
        <v>44373</v>
      </c>
      <c r="G3" s="1">
        <f ca="1">E3+7</f>
        <v>44380</v>
      </c>
      <c r="H3" s="1" t="b">
        <f ca="1">OR(E3&lt;dates!$B$3,E3&gt;dates!$B$4)</f>
        <v>0</v>
      </c>
      <c r="I3" t="s">
        <v>8</v>
      </c>
      <c r="J3" s="1">
        <f t="shared" ca="1" si="0"/>
        <v>44320.395751157404</v>
      </c>
      <c r="L3" s="1"/>
    </row>
    <row r="4" spans="1:13" x14ac:dyDescent="0.25">
      <c r="A4" s="2" t="s">
        <v>102</v>
      </c>
      <c r="B4" t="s">
        <v>94</v>
      </c>
      <c r="C4" t="s">
        <v>9</v>
      </c>
      <c r="D4">
        <v>26</v>
      </c>
      <c r="E4" s="1">
        <f ca="1">dates!$B$3+D4-1</f>
        <v>44373</v>
      </c>
      <c r="G4" s="1">
        <f ca="1">E4+7</f>
        <v>44380</v>
      </c>
      <c r="H4" s="1" t="b">
        <f ca="1">OR(E4&lt;dates!$B$3,E4&gt;dates!$B$4)</f>
        <v>0</v>
      </c>
      <c r="I4" t="s">
        <v>8</v>
      </c>
      <c r="J4" s="1">
        <f t="shared" ca="1" si="0"/>
        <v>44320.395751157404</v>
      </c>
      <c r="L4" s="1"/>
    </row>
    <row r="5" spans="1:13" x14ac:dyDescent="0.25">
      <c r="A5" s="2" t="s">
        <v>96</v>
      </c>
      <c r="B5" t="s">
        <v>7</v>
      </c>
      <c r="C5" t="s">
        <v>9</v>
      </c>
      <c r="D5">
        <v>20</v>
      </c>
      <c r="E5" s="1">
        <f ca="1">dates!$B$3+D5-1</f>
        <v>44367</v>
      </c>
      <c r="F5" s="16">
        <v>17</v>
      </c>
      <c r="G5" s="1">
        <f ca="1">IF(F5&gt;=D5,dates!$B$3+F5-1,dates!$B$6+F5-1)</f>
        <v>44394</v>
      </c>
      <c r="H5" s="1" t="b">
        <f ca="1">OR(E5&lt;dates!$B$3,E5&gt;dates!$B$4)</f>
        <v>0</v>
      </c>
      <c r="I5" t="s">
        <v>8</v>
      </c>
      <c r="J5" s="1">
        <f t="shared" ca="1" si="0"/>
        <v>44320.395751157404</v>
      </c>
      <c r="K5" s="1" t="s">
        <v>69</v>
      </c>
      <c r="L5" s="1" t="str">
        <f>"S/S: "&amp;K5</f>
        <v>S/S: MFCU</v>
      </c>
    </row>
    <row r="6" spans="1:13" x14ac:dyDescent="0.25">
      <c r="A6" s="2" t="s">
        <v>96</v>
      </c>
      <c r="B6" t="s">
        <v>88</v>
      </c>
      <c r="C6" t="s">
        <v>9</v>
      </c>
      <c r="D6">
        <v>20</v>
      </c>
      <c r="E6" s="1">
        <f ca="1">dates!$B$3+D6-1</f>
        <v>44367</v>
      </c>
      <c r="G6" s="1">
        <f ca="1">E6+7</f>
        <v>44374</v>
      </c>
      <c r="H6" s="1" t="b">
        <f ca="1">OR(E6&lt;dates!$B$3,E6&gt;dates!$B$4)</f>
        <v>0</v>
      </c>
      <c r="I6" t="s">
        <v>8</v>
      </c>
      <c r="J6" s="1">
        <f t="shared" ca="1" si="0"/>
        <v>44320.395751157404</v>
      </c>
      <c r="L6" s="1"/>
    </row>
    <row r="7" spans="1:13" x14ac:dyDescent="0.25">
      <c r="A7" s="2" t="s">
        <v>96</v>
      </c>
      <c r="B7" t="s">
        <v>94</v>
      </c>
      <c r="C7" t="s">
        <v>9</v>
      </c>
      <c r="D7">
        <v>20</v>
      </c>
      <c r="E7" s="1">
        <f ca="1">dates!$B$3+D7-1</f>
        <v>44367</v>
      </c>
      <c r="G7" s="1">
        <f ca="1">E7+7</f>
        <v>44374</v>
      </c>
      <c r="H7" s="1" t="b">
        <f ca="1">OR(E7&lt;dates!$B$3,E7&gt;dates!$B$4)</f>
        <v>0</v>
      </c>
      <c r="I7" t="s">
        <v>8</v>
      </c>
      <c r="J7" s="1">
        <f t="shared" ca="1" si="0"/>
        <v>44320.395751157404</v>
      </c>
      <c r="L7" s="1"/>
    </row>
    <row r="8" spans="1:13" x14ac:dyDescent="0.25">
      <c r="A8" s="2" t="s">
        <v>121</v>
      </c>
      <c r="B8" t="s">
        <v>88</v>
      </c>
      <c r="C8" t="s">
        <v>9</v>
      </c>
      <c r="D8">
        <v>4</v>
      </c>
      <c r="E8" s="1">
        <f ca="1">dates!$B$3+D8-1</f>
        <v>44351</v>
      </c>
      <c r="G8" s="1">
        <f ca="1">E8+7</f>
        <v>44358</v>
      </c>
      <c r="H8" s="1" t="b">
        <f ca="1">OR(E8&lt;dates!$B$3,E8&gt;dates!$B$4)</f>
        <v>0</v>
      </c>
      <c r="I8" t="s">
        <v>8</v>
      </c>
      <c r="J8" s="1">
        <f t="shared" ca="1" si="0"/>
        <v>44320.395751157404</v>
      </c>
      <c r="L8" s="1"/>
    </row>
    <row r="9" spans="1:13" x14ac:dyDescent="0.25">
      <c r="A9" s="2" t="s">
        <v>122</v>
      </c>
      <c r="B9" t="s">
        <v>7</v>
      </c>
      <c r="C9" t="s">
        <v>9</v>
      </c>
      <c r="D9">
        <v>3</v>
      </c>
      <c r="E9" s="1">
        <f ca="1">dates!$B$3+D9-1</f>
        <v>44350</v>
      </c>
      <c r="F9" s="16">
        <v>28</v>
      </c>
      <c r="G9" s="1">
        <f ca="1">IF(F9&gt;=D9,dates!$B$3+F9-1,dates!$B$6+F9-1)</f>
        <v>44375</v>
      </c>
      <c r="H9" s="1" t="b">
        <f ca="1">OR(E9&lt;dates!$B$3,E9&gt;dates!$B$4)</f>
        <v>0</v>
      </c>
      <c r="I9" t="s">
        <v>8</v>
      </c>
      <c r="J9" s="1">
        <f t="shared" ca="1" si="0"/>
        <v>44320.395751157404</v>
      </c>
      <c r="K9" s="1" t="s">
        <v>69</v>
      </c>
      <c r="L9" s="1" t="str">
        <f>"S/S: "&amp;K9</f>
        <v>S/S: MFCU</v>
      </c>
    </row>
    <row r="10" spans="1:13" x14ac:dyDescent="0.25">
      <c r="A10" s="2" t="s">
        <v>120</v>
      </c>
      <c r="B10" t="s">
        <v>94</v>
      </c>
      <c r="C10" t="s">
        <v>9</v>
      </c>
      <c r="D10">
        <v>4</v>
      </c>
      <c r="E10" s="1">
        <f ca="1">dates!$B$3+D10-1</f>
        <v>44351</v>
      </c>
      <c r="G10" s="1">
        <f ca="1">E10+7</f>
        <v>44358</v>
      </c>
      <c r="H10" s="1" t="b">
        <f ca="1">OR(E10&lt;dates!$B$3,E10&gt;dates!$B$4)</f>
        <v>0</v>
      </c>
      <c r="I10" t="s">
        <v>8</v>
      </c>
      <c r="J10" s="1">
        <f t="shared" ca="1" si="0"/>
        <v>44320.395751157404</v>
      </c>
      <c r="L10" s="1"/>
    </row>
    <row r="11" spans="1:13" s="18" customFormat="1" hidden="1" x14ac:dyDescent="0.25">
      <c r="A11" s="17" t="s">
        <v>86</v>
      </c>
      <c r="B11" s="18" t="s">
        <v>37</v>
      </c>
      <c r="C11" s="18" t="s">
        <v>78</v>
      </c>
      <c r="D11" s="18">
        <v>1</v>
      </c>
      <c r="E11" s="19">
        <f ca="1">DATE(YEAR(G11),MONTH(G11),1)</f>
        <v>44470</v>
      </c>
      <c r="F11" s="20">
        <v>25</v>
      </c>
      <c r="G11" s="19">
        <f ca="1">DATE(YEAR(dates!$B$12),'skuld-20210501'!M11,'skuld-20210501'!F11)</f>
        <v>44494</v>
      </c>
      <c r="H11" s="19" t="b">
        <f ca="1">OR(E11&lt;dates!$B$3,E11&gt;dates!$B$4)</f>
        <v>1</v>
      </c>
      <c r="I11" s="18" t="s">
        <v>8</v>
      </c>
      <c r="J11" s="19">
        <f t="shared" ca="1" si="0"/>
        <v>44320.395751157404</v>
      </c>
      <c r="K11" s="19" t="s">
        <v>71</v>
      </c>
      <c r="L11" s="19" t="str">
        <f>"S/S: "&amp;K11</f>
        <v>S/S: BoA MC 0766</v>
      </c>
      <c r="M11" s="18">
        <v>10</v>
      </c>
    </row>
    <row r="12" spans="1:13" x14ac:dyDescent="0.25">
      <c r="A12" s="2" t="s">
        <v>11</v>
      </c>
      <c r="B12" t="s">
        <v>37</v>
      </c>
      <c r="C12" t="s">
        <v>9</v>
      </c>
      <c r="D12">
        <v>21</v>
      </c>
      <c r="E12" s="1">
        <f ca="1">dates!$B$3+D12-1</f>
        <v>44368</v>
      </c>
      <c r="F12" s="16">
        <v>25</v>
      </c>
      <c r="G12" s="1">
        <f ca="1">IF(F12&gt;=D12,dates!$B$3+F12-1,dates!$B$6+F12-1)</f>
        <v>44372</v>
      </c>
      <c r="H12" s="1" t="b">
        <f ca="1">OR(E12&lt;dates!$B$3,E12&gt;dates!$B$4)</f>
        <v>0</v>
      </c>
      <c r="I12" t="s">
        <v>8</v>
      </c>
      <c r="J12" s="1">
        <f t="shared" ca="1" si="0"/>
        <v>44320.395751157404</v>
      </c>
      <c r="K12" s="1" t="s">
        <v>71</v>
      </c>
      <c r="L12" s="1" t="str">
        <f>"S/S: "&amp;K12</f>
        <v>S/S: BoA MC 0766</v>
      </c>
    </row>
    <row r="13" spans="1:13" x14ac:dyDescent="0.25">
      <c r="A13" s="2" t="s">
        <v>95</v>
      </c>
      <c r="B13" t="s">
        <v>7</v>
      </c>
      <c r="C13" t="s">
        <v>9</v>
      </c>
      <c r="D13">
        <v>20</v>
      </c>
      <c r="E13" s="1">
        <f ca="1">dates!$B$3+D13-1</f>
        <v>44367</v>
      </c>
      <c r="F13" s="16">
        <v>16</v>
      </c>
      <c r="G13" s="1">
        <f ca="1">IF(F13&gt;=D13,dates!$B$3+F13-1,dates!$B$6+F13-1)</f>
        <v>44393</v>
      </c>
      <c r="H13" s="1" t="b">
        <f ca="1">OR(E13&lt;dates!$B$3,E13&gt;dates!$B$4)</f>
        <v>0</v>
      </c>
      <c r="I13" t="s">
        <v>8</v>
      </c>
      <c r="J13" s="1">
        <f t="shared" ca="1" si="0"/>
        <v>44320.395751157404</v>
      </c>
      <c r="K13" s="1" t="s">
        <v>69</v>
      </c>
      <c r="L13" s="1" t="str">
        <f>"S/S: "&amp;K13</f>
        <v>S/S: MFCU</v>
      </c>
    </row>
    <row r="14" spans="1:13" x14ac:dyDescent="0.25">
      <c r="A14" s="2" t="s">
        <v>95</v>
      </c>
      <c r="B14" t="s">
        <v>88</v>
      </c>
      <c r="C14" t="s">
        <v>9</v>
      </c>
      <c r="D14">
        <v>20</v>
      </c>
      <c r="E14" s="1">
        <f ca="1">dates!$B$3+D14-1</f>
        <v>44367</v>
      </c>
      <c r="G14" s="1">
        <f ca="1">E14+7</f>
        <v>44374</v>
      </c>
      <c r="H14" s="1" t="b">
        <f ca="1">OR(E14&lt;dates!$B$3,E14&gt;dates!$B$4)</f>
        <v>0</v>
      </c>
      <c r="I14" t="s">
        <v>8</v>
      </c>
      <c r="J14" s="1">
        <f t="shared" ca="1" si="0"/>
        <v>44320.395751157404</v>
      </c>
      <c r="L14" s="1"/>
    </row>
    <row r="15" spans="1:13" x14ac:dyDescent="0.25">
      <c r="A15" s="2" t="s">
        <v>95</v>
      </c>
      <c r="B15" t="s">
        <v>94</v>
      </c>
      <c r="C15" t="s">
        <v>9</v>
      </c>
      <c r="D15">
        <v>20</v>
      </c>
      <c r="E15" s="1">
        <f ca="1">dates!$B$3+D15-1</f>
        <v>44367</v>
      </c>
      <c r="G15" s="1">
        <f ca="1">E15+7</f>
        <v>44374</v>
      </c>
      <c r="H15" s="1" t="b">
        <f ca="1">OR(E15&lt;dates!$B$3,E15&gt;dates!$B$4)</f>
        <v>0</v>
      </c>
      <c r="I15" t="s">
        <v>8</v>
      </c>
      <c r="J15" s="1">
        <f t="shared" ca="1" si="0"/>
        <v>44320.395751157404</v>
      </c>
      <c r="L15" s="1"/>
    </row>
    <row r="16" spans="1:13" x14ac:dyDescent="0.25">
      <c r="A16" s="2" t="s">
        <v>71</v>
      </c>
      <c r="B16" t="s">
        <v>7</v>
      </c>
      <c r="C16" t="s">
        <v>9</v>
      </c>
      <c r="D16">
        <v>23</v>
      </c>
      <c r="E16" s="1">
        <f ca="1">dates!$B$3+D16-1</f>
        <v>44370</v>
      </c>
      <c r="F16" s="16">
        <v>20</v>
      </c>
      <c r="G16" s="1">
        <f ca="1">IF(F16&gt;=D16,dates!$B$3+F16-1,dates!$B$6+F16-1)</f>
        <v>44397</v>
      </c>
      <c r="H16" s="1" t="b">
        <f ca="1">OR(E16&lt;dates!$B$3,E16&gt;dates!$B$4)</f>
        <v>0</v>
      </c>
      <c r="I16" t="s">
        <v>8</v>
      </c>
      <c r="J16" s="1">
        <f t="shared" ca="1" si="0"/>
        <v>44320.395751157404</v>
      </c>
      <c r="K16" s="1" t="s">
        <v>69</v>
      </c>
      <c r="L16" s="1" t="str">
        <f>"S/S: "&amp;K16</f>
        <v>S/S: MFCU</v>
      </c>
    </row>
    <row r="17" spans="1:13" x14ac:dyDescent="0.25">
      <c r="A17" s="2" t="s">
        <v>71</v>
      </c>
      <c r="B17" t="s">
        <v>88</v>
      </c>
      <c r="C17" t="s">
        <v>9</v>
      </c>
      <c r="D17">
        <v>24</v>
      </c>
      <c r="E17" s="1">
        <f ca="1">dates!$B$3+D17-1</f>
        <v>44371</v>
      </c>
      <c r="G17" s="1">
        <f ca="1">E17+7</f>
        <v>44378</v>
      </c>
      <c r="H17" s="1" t="b">
        <f ca="1">OR(E17&lt;dates!$B$3,E17&gt;dates!$B$4)</f>
        <v>0</v>
      </c>
      <c r="I17" t="s">
        <v>8</v>
      </c>
      <c r="J17" s="1">
        <f t="shared" ca="1" si="0"/>
        <v>44320.395751157404</v>
      </c>
      <c r="L17" s="1"/>
    </row>
    <row r="18" spans="1:13" x14ac:dyDescent="0.25">
      <c r="A18" s="2" t="s">
        <v>71</v>
      </c>
      <c r="B18" t="s">
        <v>94</v>
      </c>
      <c r="C18" t="s">
        <v>9</v>
      </c>
      <c r="D18">
        <v>24</v>
      </c>
      <c r="E18" s="1">
        <f ca="1">dates!$B$3+D18-1</f>
        <v>44371</v>
      </c>
      <c r="G18" s="1">
        <f ca="1">E18+7</f>
        <v>44378</v>
      </c>
      <c r="H18" s="1" t="b">
        <f ca="1">OR(E18&lt;dates!$B$3,E18&gt;dates!$B$4)</f>
        <v>0</v>
      </c>
      <c r="I18" t="s">
        <v>8</v>
      </c>
      <c r="J18" s="1">
        <f t="shared" ca="1" si="0"/>
        <v>44320.395751157404</v>
      </c>
      <c r="L18" s="1"/>
    </row>
    <row r="19" spans="1:13" x14ac:dyDescent="0.25">
      <c r="A19" s="2" t="s">
        <v>117</v>
      </c>
      <c r="B19" t="s">
        <v>116</v>
      </c>
      <c r="C19" t="s">
        <v>9</v>
      </c>
      <c r="D19" s="16">
        <f ca="1">F19-7</f>
        <v>23</v>
      </c>
      <c r="E19" s="1">
        <f ca="1">dates!$B$3+D19-1</f>
        <v>44370</v>
      </c>
      <c r="F19" s="16">
        <f ca="1">dates!B4-dates!B3+1</f>
        <v>30</v>
      </c>
      <c r="G19" s="19">
        <f ca="1">IF(F19&gt;=D19,dates!$B$3+F19-1,dates!$B$6+F19-1)</f>
        <v>44377</v>
      </c>
      <c r="H19" s="1" t="b">
        <f ca="1">OR(E19&lt;dates!$B$3,E19&gt;dates!$B$4)</f>
        <v>0</v>
      </c>
      <c r="I19" t="s">
        <v>8</v>
      </c>
      <c r="J19" s="1">
        <f t="shared" ca="1" si="0"/>
        <v>44320.395751157404</v>
      </c>
      <c r="L19" t="s">
        <v>118</v>
      </c>
    </row>
    <row r="20" spans="1:13" s="18" customFormat="1" x14ac:dyDescent="0.25">
      <c r="A20" s="2" t="s">
        <v>108</v>
      </c>
      <c r="B20" t="s">
        <v>19</v>
      </c>
      <c r="C20" t="s">
        <v>9</v>
      </c>
      <c r="D20">
        <f ca="1">DAY(dates!$B$4)</f>
        <v>30</v>
      </c>
      <c r="E20" s="1">
        <f ca="1">dates!$B$4</f>
        <v>44377</v>
      </c>
      <c r="F20" s="16">
        <v>30</v>
      </c>
      <c r="G20" s="1">
        <f ca="1">IF(F20&gt;=D20,dates!$B$3+F20-1,dates!$B$6+F20-1)</f>
        <v>44377</v>
      </c>
      <c r="H20" s="1" t="b">
        <f ca="1">OR(E20&lt;dates!$B$3,E20&gt;dates!$B$4)</f>
        <v>0</v>
      </c>
      <c r="I20" t="s">
        <v>8</v>
      </c>
      <c r="J20" s="1">
        <f t="shared" ca="1" si="0"/>
        <v>44320.395751157404</v>
      </c>
      <c r="K20" s="1" t="s">
        <v>74</v>
      </c>
      <c r="L20" s="1" t="str">
        <f>"S/S: "&amp;K20</f>
        <v>S/S: Coastal</v>
      </c>
      <c r="M20"/>
    </row>
    <row r="21" spans="1:13" s="18" customFormat="1" x14ac:dyDescent="0.25">
      <c r="A21" s="2" t="s">
        <v>108</v>
      </c>
      <c r="B21" t="s">
        <v>88</v>
      </c>
      <c r="C21" t="s">
        <v>9</v>
      </c>
      <c r="D21">
        <v>4</v>
      </c>
      <c r="E21" s="1">
        <f ca="1">dates!$B$3+D21-1</f>
        <v>44351</v>
      </c>
      <c r="F21" s="16">
        <v>7</v>
      </c>
      <c r="G21" s="1">
        <f ca="1">E21+7</f>
        <v>44358</v>
      </c>
      <c r="H21" s="1" t="b">
        <f ca="1">OR(E21&lt;dates!$B$3,E21&gt;dates!$B$4)</f>
        <v>0</v>
      </c>
      <c r="I21" t="s">
        <v>8</v>
      </c>
      <c r="J21" s="1">
        <f t="shared" ca="1" si="0"/>
        <v>44320.395751157404</v>
      </c>
      <c r="K21" s="1"/>
      <c r="L21" s="1"/>
      <c r="M21"/>
    </row>
    <row r="22" spans="1:13" x14ac:dyDescent="0.25">
      <c r="A22" s="2" t="s">
        <v>108</v>
      </c>
      <c r="B22" t="s">
        <v>94</v>
      </c>
      <c r="C22" t="s">
        <v>9</v>
      </c>
      <c r="D22">
        <v>4</v>
      </c>
      <c r="E22" s="1">
        <f ca="1">dates!$B$3+D22-1</f>
        <v>44351</v>
      </c>
      <c r="F22" s="16">
        <v>12</v>
      </c>
      <c r="G22" s="1">
        <f ca="1">E22+7</f>
        <v>44358</v>
      </c>
      <c r="H22" s="1" t="b">
        <f ca="1">OR(E22&lt;dates!$B$3,E22&gt;dates!$B$4)</f>
        <v>0</v>
      </c>
      <c r="I22" t="s">
        <v>8</v>
      </c>
      <c r="J22" s="1">
        <f t="shared" ca="1" si="0"/>
        <v>44320.395751157404</v>
      </c>
      <c r="L22" s="1"/>
    </row>
    <row r="23" spans="1:13" s="18" customFormat="1" x14ac:dyDescent="0.25">
      <c r="A23" s="2" t="s">
        <v>109</v>
      </c>
      <c r="B23" t="s">
        <v>19</v>
      </c>
      <c r="C23" t="s">
        <v>9</v>
      </c>
      <c r="D23">
        <v>4</v>
      </c>
      <c r="E23" s="1">
        <f ca="1">dates!$B$4</f>
        <v>44377</v>
      </c>
      <c r="F23" s="16">
        <v>30</v>
      </c>
      <c r="G23" s="1">
        <f ca="1">IF(F23&gt;=D23,dates!$B$3+F23-1,dates!$B$6+F23-1)</f>
        <v>44377</v>
      </c>
      <c r="H23" s="1" t="b">
        <f ca="1">OR(E23&lt;dates!$B$3,E23&gt;dates!$B$4)</f>
        <v>0</v>
      </c>
      <c r="I23" t="s">
        <v>8</v>
      </c>
      <c r="J23" s="1">
        <f t="shared" ca="1" si="0"/>
        <v>44320.395751157404</v>
      </c>
      <c r="K23" s="1" t="s">
        <v>74</v>
      </c>
      <c r="L23" s="1" t="str">
        <f>"S/S: "&amp;K23</f>
        <v>S/S: Coastal</v>
      </c>
      <c r="M23"/>
    </row>
    <row r="24" spans="1:13" s="18" customFormat="1" x14ac:dyDescent="0.25">
      <c r="A24" s="2" t="s">
        <v>109</v>
      </c>
      <c r="B24" t="s">
        <v>88</v>
      </c>
      <c r="C24" t="s">
        <v>9</v>
      </c>
      <c r="D24">
        <v>4</v>
      </c>
      <c r="E24" s="1">
        <f ca="1">dates!$B$3+D24-1</f>
        <v>44351</v>
      </c>
      <c r="F24" s="16">
        <v>7</v>
      </c>
      <c r="G24" s="1">
        <f ca="1">E24+7</f>
        <v>44358</v>
      </c>
      <c r="H24" s="1" t="b">
        <f ca="1">OR(E24&lt;dates!$B$3,E24&gt;dates!$B$4)</f>
        <v>0</v>
      </c>
      <c r="I24" t="s">
        <v>8</v>
      </c>
      <c r="J24" s="1">
        <f t="shared" ca="1" si="0"/>
        <v>44320.395751157404</v>
      </c>
      <c r="K24" s="1"/>
      <c r="L24" s="1"/>
      <c r="M24"/>
    </row>
    <row r="25" spans="1:13" s="18" customFormat="1" x14ac:dyDescent="0.25">
      <c r="A25" s="2" t="s">
        <v>109</v>
      </c>
      <c r="B25" t="s">
        <v>94</v>
      </c>
      <c r="C25" t="s">
        <v>9</v>
      </c>
      <c r="D25">
        <v>4</v>
      </c>
      <c r="E25" s="1">
        <f ca="1">dates!$B$3+D25-1</f>
        <v>44351</v>
      </c>
      <c r="F25" s="16">
        <v>12</v>
      </c>
      <c r="G25" s="1">
        <f ca="1">E25+7</f>
        <v>44358</v>
      </c>
      <c r="H25" s="1" t="b">
        <f ca="1">OR(E25&lt;dates!$B$3,E25&gt;dates!$B$4)</f>
        <v>0</v>
      </c>
      <c r="I25" t="s">
        <v>8</v>
      </c>
      <c r="J25" s="1">
        <f t="shared" ca="1" si="0"/>
        <v>44320.395751157404</v>
      </c>
      <c r="K25" s="1"/>
      <c r="L25" s="1"/>
      <c r="M25"/>
    </row>
    <row r="26" spans="1:13" s="18" customFormat="1" x14ac:dyDescent="0.25">
      <c r="A26" s="2" t="s">
        <v>97</v>
      </c>
      <c r="B26" t="s">
        <v>7</v>
      </c>
      <c r="C26" t="s">
        <v>9</v>
      </c>
      <c r="D26">
        <v>3</v>
      </c>
      <c r="E26" s="1">
        <f ca="1">dates!$B$3+D26-1</f>
        <v>44350</v>
      </c>
      <c r="F26" s="16">
        <v>23</v>
      </c>
      <c r="G26" s="1">
        <f ca="1">IF(F26&gt;=D26,dates!$B$3+F26-1,dates!$B$6+F26-1)</f>
        <v>44370</v>
      </c>
      <c r="H26" s="1" t="b">
        <f ca="1">OR(E26&lt;dates!$B$3,E26&gt;dates!$B$4)</f>
        <v>0</v>
      </c>
      <c r="I26" t="s">
        <v>8</v>
      </c>
      <c r="J26" s="1">
        <f t="shared" ca="1" si="0"/>
        <v>44320.395751157404</v>
      </c>
      <c r="K26" s="1" t="s">
        <v>69</v>
      </c>
      <c r="L26" s="1" t="str">
        <f>"S/S: "&amp;K26</f>
        <v>S/S: MFCU</v>
      </c>
      <c r="M26"/>
    </row>
    <row r="27" spans="1:13" x14ac:dyDescent="0.25">
      <c r="A27" s="2" t="s">
        <v>97</v>
      </c>
      <c r="B27" t="s">
        <v>88</v>
      </c>
      <c r="C27" t="s">
        <v>9</v>
      </c>
      <c r="D27">
        <v>3</v>
      </c>
      <c r="E27" s="1">
        <f ca="1">dates!$B$3+D27-1</f>
        <v>44350</v>
      </c>
      <c r="F27" s="16">
        <v>7</v>
      </c>
      <c r="G27" s="1">
        <f ca="1">E27+7-1</f>
        <v>44356</v>
      </c>
      <c r="H27" s="1" t="b">
        <f ca="1">OR(E27&lt;dates!$B$3,E27&gt;dates!$B$4)</f>
        <v>0</v>
      </c>
      <c r="I27" t="s">
        <v>8</v>
      </c>
      <c r="J27" s="1">
        <f t="shared" ca="1" si="0"/>
        <v>44320.395751157404</v>
      </c>
      <c r="L27" s="1"/>
    </row>
    <row r="28" spans="1:13" x14ac:dyDescent="0.25">
      <c r="A28" s="2" t="s">
        <v>97</v>
      </c>
      <c r="B28" t="s">
        <v>94</v>
      </c>
      <c r="C28" t="s">
        <v>9</v>
      </c>
      <c r="D28">
        <v>3</v>
      </c>
      <c r="E28" s="1">
        <f ca="1">dates!$B$3+D28-1</f>
        <v>44350</v>
      </c>
      <c r="F28" s="16">
        <v>12</v>
      </c>
      <c r="G28" s="1">
        <f ca="1">E28+7</f>
        <v>44357</v>
      </c>
      <c r="H28" s="1" t="b">
        <f ca="1">OR(E28&lt;dates!$B$3,E28&gt;dates!$B$4)</f>
        <v>0</v>
      </c>
      <c r="I28" t="s">
        <v>8</v>
      </c>
      <c r="J28" s="1">
        <f t="shared" ca="1" si="0"/>
        <v>44320.395751157404</v>
      </c>
      <c r="L28" s="1"/>
    </row>
    <row r="29" spans="1:13" hidden="1" x14ac:dyDescent="0.25">
      <c r="A29" s="2" t="s">
        <v>135</v>
      </c>
      <c r="B29" t="s">
        <v>37</v>
      </c>
      <c r="C29" t="s">
        <v>78</v>
      </c>
      <c r="D29">
        <v>27</v>
      </c>
      <c r="E29" s="19">
        <f ca="1">G29-3</f>
        <v>44213</v>
      </c>
      <c r="F29" s="16">
        <v>20</v>
      </c>
      <c r="G29" s="1">
        <f ca="1">DATE(YEAR(dates!$B$3),M29,F29)</f>
        <v>44216</v>
      </c>
      <c r="H29" s="1" t="b">
        <f ca="1">OR(E29&lt;dates!$B$3,E29&gt;dates!$B$4)</f>
        <v>1</v>
      </c>
      <c r="I29" t="s">
        <v>8</v>
      </c>
      <c r="J29" s="1">
        <f t="shared" ca="1" si="0"/>
        <v>44320.395751157404</v>
      </c>
      <c r="K29" s="1" t="s">
        <v>71</v>
      </c>
      <c r="L29" s="1" t="str">
        <f>"S/S: "&amp;K29</f>
        <v>S/S: BoA MC 0766</v>
      </c>
      <c r="M29">
        <v>1</v>
      </c>
    </row>
    <row r="30" spans="1:13" x14ac:dyDescent="0.25">
      <c r="A30" s="2" t="s">
        <v>98</v>
      </c>
      <c r="B30" t="s">
        <v>7</v>
      </c>
      <c r="C30" t="s">
        <v>9</v>
      </c>
      <c r="D30">
        <v>17</v>
      </c>
      <c r="E30" s="1">
        <f ca="1">dates!$B$3+D30-1</f>
        <v>44364</v>
      </c>
      <c r="F30" s="16">
        <v>13</v>
      </c>
      <c r="G30" s="1">
        <f ca="1">IF(F30&gt;=D30,dates!$B$3+F30-1,dates!$B$6+F30-1)</f>
        <v>44390</v>
      </c>
      <c r="H30" s="1" t="b">
        <f ca="1">OR(E30&lt;dates!$B$3,E30&gt;dates!$B$4)</f>
        <v>0</v>
      </c>
      <c r="I30" t="s">
        <v>8</v>
      </c>
      <c r="J30" s="1">
        <f t="shared" ca="1" si="0"/>
        <v>44320.395751157404</v>
      </c>
      <c r="K30" s="1" t="s">
        <v>69</v>
      </c>
      <c r="L30" s="1" t="str">
        <f>"S/S: "&amp;K30</f>
        <v>S/S: MFCU</v>
      </c>
    </row>
    <row r="31" spans="1:13" x14ac:dyDescent="0.25">
      <c r="A31" s="2" t="s">
        <v>98</v>
      </c>
      <c r="B31" t="s">
        <v>88</v>
      </c>
      <c r="C31" t="s">
        <v>9</v>
      </c>
      <c r="D31">
        <v>17</v>
      </c>
      <c r="E31" s="1">
        <f ca="1">dates!$B$3+D31-1</f>
        <v>44364</v>
      </c>
      <c r="G31" s="1">
        <f ca="1">E31+7</f>
        <v>44371</v>
      </c>
      <c r="H31" s="1" t="b">
        <f ca="1">OR(E31&lt;dates!$B$3,E31&gt;dates!$B$4)</f>
        <v>0</v>
      </c>
      <c r="I31" t="s">
        <v>8</v>
      </c>
      <c r="J31" s="1">
        <f t="shared" ca="1" si="0"/>
        <v>44320.395751157404</v>
      </c>
      <c r="L31" s="1"/>
    </row>
    <row r="32" spans="1:13" x14ac:dyDescent="0.25">
      <c r="A32" s="2" t="s">
        <v>98</v>
      </c>
      <c r="B32" t="s">
        <v>94</v>
      </c>
      <c r="C32" t="s">
        <v>9</v>
      </c>
      <c r="D32">
        <v>17</v>
      </c>
      <c r="E32" s="1">
        <f ca="1">dates!$B$3+D32-1</f>
        <v>44364</v>
      </c>
      <c r="G32" s="1">
        <f ca="1">E32+7</f>
        <v>44371</v>
      </c>
      <c r="H32" s="1" t="b">
        <f ca="1">OR(E32&lt;dates!$B$3,E32&gt;dates!$B$4)</f>
        <v>0</v>
      </c>
      <c r="I32" t="s">
        <v>8</v>
      </c>
      <c r="J32" s="1">
        <f t="shared" ca="1" si="0"/>
        <v>44320.395751157404</v>
      </c>
      <c r="L32" s="1"/>
    </row>
    <row r="33" spans="1:13" hidden="1" x14ac:dyDescent="0.25">
      <c r="A33" s="2" t="s">
        <v>126</v>
      </c>
      <c r="B33" t="s">
        <v>37</v>
      </c>
      <c r="C33" t="s">
        <v>78</v>
      </c>
      <c r="D33">
        <v>1</v>
      </c>
      <c r="E33" s="19">
        <f ca="1">DATE(YEAR(G33),MONTH(G33),IF(DAY(G33)-3&lt;0,1,DAY(G33)-3))</f>
        <v>44176</v>
      </c>
      <c r="F33" s="16">
        <v>1</v>
      </c>
      <c r="G33" s="1">
        <f ca="1">DATE(YEAR(dates!$B$12),'skuld-20210501'!M64,'skuld-20210501'!F64)</f>
        <v>44179</v>
      </c>
      <c r="H33" s="1" t="b">
        <f ca="1">OR(E33&lt;dates!$B$3,E33&gt;dates!$B$4)</f>
        <v>1</v>
      </c>
      <c r="I33" t="s">
        <v>8</v>
      </c>
      <c r="J33" s="1">
        <f t="shared" ca="1" si="0"/>
        <v>44320.395751157404</v>
      </c>
      <c r="L33" s="1" t="str">
        <f>"S/S: "&amp;K33</f>
        <v xml:space="preserve">S/S: </v>
      </c>
      <c r="M33">
        <v>12</v>
      </c>
    </row>
    <row r="34" spans="1:13" x14ac:dyDescent="0.25">
      <c r="A34" s="2" t="s">
        <v>99</v>
      </c>
      <c r="B34" t="s">
        <v>7</v>
      </c>
      <c r="C34" t="s">
        <v>9</v>
      </c>
      <c r="D34">
        <v>14</v>
      </c>
      <c r="E34" s="1">
        <f ca="1">dates!$B$3+D34-1</f>
        <v>44361</v>
      </c>
      <c r="F34" s="16">
        <v>7</v>
      </c>
      <c r="G34" s="1">
        <f ca="1">IF(F34&gt;=D34,dates!$B$3+F34-1,dates!$B$6+F34-1)</f>
        <v>44384</v>
      </c>
      <c r="H34" s="1" t="b">
        <f ca="1">OR(E34&lt;dates!$B$3,E34&gt;dates!$B$4)</f>
        <v>0</v>
      </c>
      <c r="I34" t="s">
        <v>8</v>
      </c>
      <c r="J34" s="1">
        <f t="shared" ref="J34:J65" ca="1" si="1">NOW()</f>
        <v>44320.395751157404</v>
      </c>
      <c r="K34" s="1" t="s">
        <v>69</v>
      </c>
      <c r="L34" s="1" t="str">
        <f>"S/S: "&amp;K34</f>
        <v>S/S: MFCU</v>
      </c>
    </row>
    <row r="35" spans="1:13" x14ac:dyDescent="0.25">
      <c r="A35" s="2" t="s">
        <v>99</v>
      </c>
      <c r="B35" t="s">
        <v>88</v>
      </c>
      <c r="C35" t="s">
        <v>9</v>
      </c>
      <c r="D35">
        <v>14</v>
      </c>
      <c r="E35" s="1">
        <f ca="1">dates!$B$3+D35-1</f>
        <v>44361</v>
      </c>
      <c r="G35" s="1">
        <f ca="1">E35+7</f>
        <v>44368</v>
      </c>
      <c r="H35" s="1" t="b">
        <f ca="1">OR(E35&lt;dates!$B$3,E35&gt;dates!$B$4)</f>
        <v>0</v>
      </c>
      <c r="I35" t="s">
        <v>8</v>
      </c>
      <c r="J35" s="1">
        <f t="shared" ca="1" si="1"/>
        <v>44320.395751157404</v>
      </c>
      <c r="L35" s="1"/>
    </row>
    <row r="36" spans="1:13" x14ac:dyDescent="0.25">
      <c r="A36" s="2" t="s">
        <v>99</v>
      </c>
      <c r="B36" t="s">
        <v>94</v>
      </c>
      <c r="C36" t="s">
        <v>9</v>
      </c>
      <c r="D36">
        <v>14</v>
      </c>
      <c r="E36" s="1">
        <f ca="1">dates!$B$3+D36-1</f>
        <v>44361</v>
      </c>
      <c r="G36" s="1">
        <f ca="1">E36+7</f>
        <v>44368</v>
      </c>
      <c r="H36" s="1" t="b">
        <f ca="1">OR(E36&lt;dates!$B$3,E36&gt;dates!$B$4)</f>
        <v>0</v>
      </c>
      <c r="I36" t="s">
        <v>8</v>
      </c>
      <c r="J36" s="1">
        <f t="shared" ca="1" si="1"/>
        <v>44320.395751157404</v>
      </c>
      <c r="L36" s="1"/>
    </row>
    <row r="37" spans="1:13" hidden="1" x14ac:dyDescent="0.25">
      <c r="A37" s="2" t="s">
        <v>80</v>
      </c>
      <c r="B37" t="s">
        <v>37</v>
      </c>
      <c r="C37" t="s">
        <v>78</v>
      </c>
      <c r="D37">
        <v>1</v>
      </c>
      <c r="E37" s="19">
        <f ca="1">DATE(YEAR(G37),MONTH(G37),IF(DAY(G37)-3&lt;0,1,DAY(G37)-3))</f>
        <v>44162</v>
      </c>
      <c r="F37" s="16">
        <v>10</v>
      </c>
      <c r="G37" s="1">
        <f ca="1">DATE(YEAR(dates!$B$12),'skuld-20210501'!M35,'skuld-20210501'!F35)</f>
        <v>44165</v>
      </c>
      <c r="H37" s="1" t="b">
        <f ca="1">OR(E37&lt;dates!$B$3,E37&gt;dates!$B$4)</f>
        <v>1</v>
      </c>
      <c r="I37" t="s">
        <v>8</v>
      </c>
      <c r="J37" s="1">
        <f t="shared" ca="1" si="1"/>
        <v>44320.395751157404</v>
      </c>
      <c r="K37" s="1" t="s">
        <v>76</v>
      </c>
      <c r="L37" s="1" t="str">
        <f>"S/S: "&amp;K37</f>
        <v>S/S: Paypal</v>
      </c>
      <c r="M37">
        <v>2</v>
      </c>
    </row>
    <row r="38" spans="1:13" x14ac:dyDescent="0.25">
      <c r="A38" s="2" t="s">
        <v>33</v>
      </c>
      <c r="B38" t="s">
        <v>36</v>
      </c>
      <c r="C38" t="s">
        <v>9</v>
      </c>
      <c r="D38">
        <v>17</v>
      </c>
      <c r="E38" s="1">
        <f ca="1">dates!$B$3+D38-1</f>
        <v>44364</v>
      </c>
      <c r="F38" s="16">
        <v>10</v>
      </c>
      <c r="G38" s="1">
        <f ca="1">IF(F38&gt;=D38,dates!$B$3+F38-1,dates!$B$6+F38-1)</f>
        <v>44387</v>
      </c>
      <c r="H38" s="1" t="b">
        <f ca="1">OR(E38&lt;dates!$B$3,E38&gt;dates!$B$4)</f>
        <v>0</v>
      </c>
      <c r="I38" t="s">
        <v>8</v>
      </c>
      <c r="J38" s="1">
        <f t="shared" ca="1" si="1"/>
        <v>44320.395751157404</v>
      </c>
      <c r="K38" s="1" t="s">
        <v>69</v>
      </c>
      <c r="L38" s="1" t="str">
        <f>"S/S: "&amp;K38</f>
        <v>S/S: MFCU</v>
      </c>
    </row>
    <row r="39" spans="1:13" x14ac:dyDescent="0.25">
      <c r="A39" s="2" t="s">
        <v>12</v>
      </c>
      <c r="B39" t="s">
        <v>13</v>
      </c>
      <c r="C39" t="s">
        <v>9</v>
      </c>
      <c r="D39">
        <v>28</v>
      </c>
      <c r="E39" s="1">
        <f ca="1">dates!$B$3+D39-1</f>
        <v>44375</v>
      </c>
      <c r="F39" s="16">
        <v>28</v>
      </c>
      <c r="G39" s="1">
        <f ca="1">IF(F39&gt;=D39,dates!$B$3+F39-1,dates!$B$6+F39-1)</f>
        <v>44375</v>
      </c>
      <c r="H39" s="1" t="b">
        <f ca="1">OR(E39&lt;dates!$B$3,E39&gt;dates!$B$4)</f>
        <v>0</v>
      </c>
      <c r="I39" t="s">
        <v>8</v>
      </c>
      <c r="J39" s="1">
        <f t="shared" ca="1" si="1"/>
        <v>44320.395751157404</v>
      </c>
      <c r="K39" s="1" t="s">
        <v>69</v>
      </c>
      <c r="L39" s="1" t="str">
        <f>"S/S: "&amp;K39</f>
        <v>S/S: MFCU</v>
      </c>
    </row>
    <row r="40" spans="1:13" x14ac:dyDescent="0.25">
      <c r="A40" s="2" t="s">
        <v>14</v>
      </c>
      <c r="B40" t="s">
        <v>13</v>
      </c>
      <c r="C40" t="s">
        <v>9</v>
      </c>
      <c r="D40">
        <v>28</v>
      </c>
      <c r="E40" s="1">
        <f ca="1">dates!$B$3+D40-1</f>
        <v>44375</v>
      </c>
      <c r="F40" s="16">
        <v>28</v>
      </c>
      <c r="G40" s="1">
        <f ca="1">IF(F40&gt;=D40,dates!$B$3+F40-1,dates!$B$6+F40-1)</f>
        <v>44375</v>
      </c>
      <c r="H40" s="1" t="b">
        <f ca="1">OR(E40&lt;dates!$B$3,E40&gt;dates!$B$4)</f>
        <v>0</v>
      </c>
      <c r="I40" t="s">
        <v>8</v>
      </c>
      <c r="J40" s="1">
        <f t="shared" ca="1" si="1"/>
        <v>44320.395751157404</v>
      </c>
      <c r="K40" s="1" t="s">
        <v>69</v>
      </c>
      <c r="L40" s="1" t="str">
        <f>"S/S: "&amp;K40</f>
        <v>S/S: MFCU</v>
      </c>
    </row>
    <row r="41" spans="1:13" hidden="1" x14ac:dyDescent="0.25">
      <c r="A41" s="2" t="s">
        <v>82</v>
      </c>
      <c r="B41" t="s">
        <v>37</v>
      </c>
      <c r="C41" t="s">
        <v>78</v>
      </c>
      <c r="D41">
        <v>1</v>
      </c>
      <c r="E41" s="19">
        <f ca="1">DATE(YEAR(G41),MONTH(G41),IF(DAY(G41)-3&lt;0,1,DAY(G41)-3))</f>
        <v>44172</v>
      </c>
      <c r="F41" s="16">
        <v>27</v>
      </c>
      <c r="G41" s="1">
        <f ca="1">DATE(YEAR(dates!$B$12),'skuld-20210501'!M38,'skuld-20210501'!F38)</f>
        <v>44175</v>
      </c>
      <c r="H41" s="1" t="b">
        <f ca="1">OR(E41&lt;dates!$B$3,E41&gt;dates!$B$4)</f>
        <v>1</v>
      </c>
      <c r="I41" t="s">
        <v>8</v>
      </c>
      <c r="J41" s="1">
        <f t="shared" ca="1" si="1"/>
        <v>44320.395751157404</v>
      </c>
      <c r="M41">
        <v>1</v>
      </c>
    </row>
    <row r="42" spans="1:13" hidden="1" x14ac:dyDescent="0.25">
      <c r="A42" s="2" t="s">
        <v>79</v>
      </c>
      <c r="B42" t="s">
        <v>10</v>
      </c>
      <c r="C42" t="s">
        <v>78</v>
      </c>
      <c r="D42">
        <v>1</v>
      </c>
      <c r="E42" s="19">
        <f ca="1">DATE(YEAR(G42),MONTH(G42),IF(DAY(G42)-3&lt;0,1,DAY(G42)-3))</f>
        <v>44190</v>
      </c>
      <c r="F42" s="16">
        <v>20</v>
      </c>
      <c r="G42" s="1">
        <f ca="1">DATE(YEAR(dates!$B$12),'skuld-20210501'!M39,'skuld-20210501'!F39)</f>
        <v>44193</v>
      </c>
      <c r="H42" s="1" t="b">
        <f ca="1">OR(E42&lt;dates!$B$3,E42&gt;dates!$B$4)</f>
        <v>1</v>
      </c>
      <c r="I42" t="s">
        <v>8</v>
      </c>
      <c r="J42" s="1">
        <f t="shared" ca="1" si="1"/>
        <v>44320.395751157404</v>
      </c>
      <c r="K42" s="1" t="s">
        <v>69</v>
      </c>
      <c r="L42" s="1" t="str">
        <f>"S/S: "&amp;K42</f>
        <v>S/S: MFCU</v>
      </c>
      <c r="M42">
        <v>3</v>
      </c>
    </row>
    <row r="43" spans="1:13" x14ac:dyDescent="0.25">
      <c r="A43" s="2" t="s">
        <v>131</v>
      </c>
      <c r="B43" t="s">
        <v>38</v>
      </c>
      <c r="C43" t="s">
        <v>9</v>
      </c>
      <c r="D43">
        <v>1</v>
      </c>
      <c r="E43" s="1">
        <f ca="1">dates!$B$3+D43-1</f>
        <v>44348</v>
      </c>
      <c r="F43" s="16">
        <v>1</v>
      </c>
      <c r="G43" s="1">
        <f ca="1">IF(F43&gt;=D43,dates!$B$3+F43-1,dates!$B$6+F43-1)</f>
        <v>44348</v>
      </c>
      <c r="H43" s="1" t="b">
        <f ca="1">OR(E43&lt;dates!$B$3,E43&gt;dates!$B$4)</f>
        <v>0</v>
      </c>
      <c r="I43" t="s">
        <v>8</v>
      </c>
      <c r="J43" s="1">
        <f t="shared" ca="1" si="1"/>
        <v>44320.395751157404</v>
      </c>
      <c r="K43" s="1" t="s">
        <v>71</v>
      </c>
      <c r="L43" s="1" t="str">
        <f>"S/S: "&amp;K43</f>
        <v>S/S: BoA MC 0766</v>
      </c>
    </row>
    <row r="44" spans="1:13" x14ac:dyDescent="0.25">
      <c r="A44" s="2" t="s">
        <v>15</v>
      </c>
      <c r="B44" t="s">
        <v>36</v>
      </c>
      <c r="C44" t="s">
        <v>9</v>
      </c>
      <c r="D44">
        <v>8</v>
      </c>
      <c r="E44" s="1">
        <f ca="1">dates!$B$3+D44-1</f>
        <v>44355</v>
      </c>
      <c r="F44" s="16">
        <v>19</v>
      </c>
      <c r="G44" s="1">
        <f ca="1">IF(F44&gt;=D44,dates!$B$3+F44-1,dates!$B$6+F44-1)</f>
        <v>44366</v>
      </c>
      <c r="H44" s="1" t="b">
        <f ca="1">OR(E44&lt;dates!$B$3,E44&gt;dates!$B$4)</f>
        <v>0</v>
      </c>
      <c r="I44" t="s">
        <v>8</v>
      </c>
      <c r="J44" s="1">
        <f t="shared" ca="1" si="1"/>
        <v>44320.395751157404</v>
      </c>
      <c r="K44" s="1" t="s">
        <v>71</v>
      </c>
      <c r="L44" s="1" t="str">
        <f>"S/S: "&amp;K44</f>
        <v>S/S: BoA MC 0766</v>
      </c>
    </row>
    <row r="45" spans="1:13" x14ac:dyDescent="0.25">
      <c r="A45" s="2" t="s">
        <v>16</v>
      </c>
      <c r="B45" t="s">
        <v>37</v>
      </c>
      <c r="C45" t="s">
        <v>9</v>
      </c>
      <c r="D45">
        <v>8</v>
      </c>
      <c r="E45" s="1">
        <f ca="1">dates!$B$3+D45-1</f>
        <v>44355</v>
      </c>
      <c r="F45" s="16">
        <v>8</v>
      </c>
      <c r="G45" s="1">
        <f ca="1">IF(F45&gt;=D45,dates!$B$3+F45-1,dates!$B$6+F45-1)</f>
        <v>44355</v>
      </c>
      <c r="H45" s="1" t="b">
        <f ca="1">OR(E45&lt;dates!$B$3,E45&gt;dates!$B$4)</f>
        <v>0</v>
      </c>
      <c r="I45" t="s">
        <v>8</v>
      </c>
      <c r="J45" s="1">
        <f t="shared" ca="1" si="1"/>
        <v>44320.395751157404</v>
      </c>
      <c r="K45" s="1" t="s">
        <v>71</v>
      </c>
      <c r="L45" s="1" t="str">
        <f>"S/S: "&amp;K45</f>
        <v>S/S: BoA MC 0766</v>
      </c>
    </row>
    <row r="46" spans="1:13" hidden="1" x14ac:dyDescent="0.25">
      <c r="A46" s="2" t="s">
        <v>133</v>
      </c>
      <c r="B46" t="s">
        <v>37</v>
      </c>
      <c r="C46" t="s">
        <v>78</v>
      </c>
      <c r="D46">
        <f ca="1">DAY(E46)</f>
        <v>27</v>
      </c>
      <c r="E46" s="19">
        <f ca="1">G46-3</f>
        <v>44496</v>
      </c>
      <c r="F46" s="16">
        <v>30</v>
      </c>
      <c r="G46" s="1">
        <f ca="1">DATE(YEAR(dates!$B$3),M46,F46)</f>
        <v>44499</v>
      </c>
      <c r="H46" s="1" t="b">
        <f ca="1">OR(E46&lt;dates!$B$3,E46&gt;dates!$B$4)</f>
        <v>1</v>
      </c>
      <c r="I46" t="s">
        <v>8</v>
      </c>
      <c r="J46" s="1">
        <f t="shared" ca="1" si="1"/>
        <v>44320.395751157404</v>
      </c>
      <c r="K46" s="1" t="s">
        <v>71</v>
      </c>
      <c r="L46" s="1" t="str">
        <f>"S/S: "&amp;K46</f>
        <v>S/S: BoA MC 0766</v>
      </c>
      <c r="M46">
        <v>10</v>
      </c>
    </row>
    <row r="47" spans="1:13" hidden="1" x14ac:dyDescent="0.25">
      <c r="A47" s="2" t="s">
        <v>85</v>
      </c>
      <c r="B47" t="s">
        <v>37</v>
      </c>
      <c r="C47" t="s">
        <v>78</v>
      </c>
      <c r="D47">
        <v>1</v>
      </c>
      <c r="E47" s="19">
        <f ca="1">DATE(YEAR(G47),MONTH(G47),IF(DAY(G47)-3&lt;0,1,DAY(G47)-3))</f>
        <v>44272</v>
      </c>
      <c r="F47" s="16">
        <v>1</v>
      </c>
      <c r="G47" s="1">
        <f ca="1">DATE(YEAR(dates!$B$12),'skuld-20210501'!M42,'skuld-20210501'!F42)</f>
        <v>44275</v>
      </c>
      <c r="H47" s="1" t="b">
        <f ca="1">OR(E47&lt;dates!$B$3,E47&gt;dates!$B$4)</f>
        <v>1</v>
      </c>
      <c r="I47" t="s">
        <v>8</v>
      </c>
      <c r="J47" s="1">
        <f t="shared" ca="1" si="1"/>
        <v>44320.395751157404</v>
      </c>
      <c r="K47" s="1" t="s">
        <v>71</v>
      </c>
      <c r="M47">
        <v>7</v>
      </c>
    </row>
    <row r="48" spans="1:13" hidden="1" x14ac:dyDescent="0.25">
      <c r="A48" s="2" t="s">
        <v>134</v>
      </c>
      <c r="B48" t="s">
        <v>37</v>
      </c>
      <c r="C48" t="s">
        <v>78</v>
      </c>
      <c r="D48">
        <v>20</v>
      </c>
      <c r="E48" s="19">
        <f ca="1">G48-3</f>
        <v>44244</v>
      </c>
      <c r="F48" s="16">
        <v>20</v>
      </c>
      <c r="G48" s="1">
        <f ca="1">DATE(YEAR(dates!$B$3),M48,F48)</f>
        <v>44247</v>
      </c>
      <c r="H48" s="1" t="b">
        <f ca="1">OR(E48&lt;dates!$B$3,E48&gt;dates!$B$4)</f>
        <v>1</v>
      </c>
      <c r="I48" t="s">
        <v>8</v>
      </c>
      <c r="J48" s="1">
        <f t="shared" ca="1" si="1"/>
        <v>44320.395751157404</v>
      </c>
      <c r="K48" s="1" t="s">
        <v>71</v>
      </c>
      <c r="L48" s="1" t="str">
        <f>"S/S: "&amp;K48</f>
        <v>S/S: BoA MC 0766</v>
      </c>
      <c r="M48">
        <v>2</v>
      </c>
    </row>
    <row r="49" spans="1:13" hidden="1" x14ac:dyDescent="0.25">
      <c r="A49" s="2" t="s">
        <v>125</v>
      </c>
      <c r="B49" t="s">
        <v>37</v>
      </c>
      <c r="C49" t="s">
        <v>78</v>
      </c>
      <c r="D49">
        <v>1</v>
      </c>
      <c r="E49" s="19">
        <f ca="1">DATE(YEAR(G49),MONTH(G49),IF(DAY(G49)-3&lt;0,1,DAY(G49)-3))</f>
        <v>44181</v>
      </c>
      <c r="F49" s="16">
        <v>12</v>
      </c>
      <c r="G49" s="1">
        <f ca="1">DATE(YEAR(dates!$B$12),'skuld-20210501'!M44,'skuld-20210501'!F44)</f>
        <v>44184</v>
      </c>
      <c r="H49" s="1" t="b">
        <f ca="1">OR(E49&lt;dates!$B$3,E49&gt;dates!$B$4)</f>
        <v>1</v>
      </c>
      <c r="I49" t="s">
        <v>8</v>
      </c>
      <c r="J49" s="1">
        <f t="shared" ca="1" si="1"/>
        <v>44320.395751157404</v>
      </c>
      <c r="K49" s="1" t="s">
        <v>69</v>
      </c>
      <c r="L49" s="1" t="str">
        <f>"S/S: "&amp;K49</f>
        <v>S/S: MFCU</v>
      </c>
      <c r="M49">
        <v>6</v>
      </c>
    </row>
    <row r="50" spans="1:13" hidden="1" x14ac:dyDescent="0.25">
      <c r="A50" s="2" t="s">
        <v>124</v>
      </c>
      <c r="B50" t="s">
        <v>37</v>
      </c>
      <c r="C50" t="s">
        <v>78</v>
      </c>
      <c r="D50">
        <v>1</v>
      </c>
      <c r="E50" s="19">
        <f ca="1">DATE(YEAR(G50),MONTH(G50),IF(DAY(G50)-3&lt;0,1,DAY(G50)-3))</f>
        <v>44166</v>
      </c>
      <c r="F50" s="16">
        <v>12</v>
      </c>
      <c r="G50" s="1">
        <f ca="1">DATE(YEAR(dates!$B$12),'skuld-20210501'!M43,'skuld-20210501'!F43)</f>
        <v>44166</v>
      </c>
      <c r="H50" s="1" t="b">
        <f ca="1">OR(E50&lt;dates!$B$3,E50&gt;dates!$B$4)</f>
        <v>1</v>
      </c>
      <c r="I50" t="s">
        <v>8</v>
      </c>
      <c r="J50" s="1">
        <f t="shared" ca="1" si="1"/>
        <v>44320.395751157404</v>
      </c>
      <c r="K50" s="1" t="s">
        <v>69</v>
      </c>
      <c r="L50" s="1" t="str">
        <f>"S/S: "&amp;K50</f>
        <v>S/S: MFCU</v>
      </c>
      <c r="M50">
        <v>7</v>
      </c>
    </row>
    <row r="51" spans="1:13" x14ac:dyDescent="0.25">
      <c r="A51" s="2" t="s">
        <v>100</v>
      </c>
      <c r="B51" t="s">
        <v>7</v>
      </c>
      <c r="C51" t="s">
        <v>9</v>
      </c>
      <c r="D51">
        <v>17</v>
      </c>
      <c r="E51" s="1">
        <f ca="1">dates!$B$3+D51-1</f>
        <v>44364</v>
      </c>
      <c r="F51" s="16">
        <v>13</v>
      </c>
      <c r="G51" s="1">
        <f ca="1">IF(F51&gt;=D51,dates!$B$3+F51-1,dates!$B$6+F51-1)</f>
        <v>44390</v>
      </c>
      <c r="H51" s="1" t="b">
        <f ca="1">OR(E51&lt;dates!$B$3,E51&gt;dates!$B$4)</f>
        <v>0</v>
      </c>
      <c r="I51" t="s">
        <v>8</v>
      </c>
      <c r="J51" s="1">
        <f t="shared" ca="1" si="1"/>
        <v>44320.395751157404</v>
      </c>
      <c r="K51" s="1" t="s">
        <v>69</v>
      </c>
      <c r="L51" s="1" t="str">
        <f>"S/S: "&amp;K51</f>
        <v>S/S: MFCU</v>
      </c>
    </row>
    <row r="52" spans="1:13" x14ac:dyDescent="0.25">
      <c r="A52" s="2" t="s">
        <v>100</v>
      </c>
      <c r="B52" t="s">
        <v>88</v>
      </c>
      <c r="C52" t="s">
        <v>9</v>
      </c>
      <c r="D52">
        <v>22</v>
      </c>
      <c r="E52" s="1">
        <f ca="1">dates!$B$3+D52-1</f>
        <v>44369</v>
      </c>
      <c r="G52" s="1">
        <f ca="1">E52+7</f>
        <v>44376</v>
      </c>
      <c r="H52" s="1" t="b">
        <f ca="1">OR(E52&lt;dates!$B$3,E52&gt;dates!$B$4)</f>
        <v>0</v>
      </c>
      <c r="I52" t="s">
        <v>8</v>
      </c>
      <c r="J52" s="1">
        <f t="shared" ca="1" si="1"/>
        <v>44320.395751157404</v>
      </c>
      <c r="L52" s="1"/>
    </row>
    <row r="53" spans="1:13" x14ac:dyDescent="0.25">
      <c r="A53" s="2" t="s">
        <v>100</v>
      </c>
      <c r="B53" t="s">
        <v>94</v>
      </c>
      <c r="C53" t="s">
        <v>9</v>
      </c>
      <c r="D53">
        <v>22</v>
      </c>
      <c r="E53" s="1">
        <f ca="1">dates!$B$3+D53-1</f>
        <v>44369</v>
      </c>
      <c r="G53" s="1">
        <f ca="1">E53+7</f>
        <v>44376</v>
      </c>
      <c r="H53" s="1" t="b">
        <f ca="1">OR(E53&lt;dates!$B$3,E53&gt;dates!$B$4)</f>
        <v>0</v>
      </c>
      <c r="I53" t="s">
        <v>8</v>
      </c>
      <c r="J53" s="1">
        <f t="shared" ca="1" si="1"/>
        <v>44320.395751157404</v>
      </c>
      <c r="L53" s="1"/>
    </row>
    <row r="54" spans="1:13" x14ac:dyDescent="0.25">
      <c r="A54" s="2" t="s">
        <v>17</v>
      </c>
      <c r="B54" t="s">
        <v>37</v>
      </c>
      <c r="C54" t="s">
        <v>9</v>
      </c>
      <c r="D54">
        <v>10</v>
      </c>
      <c r="E54" s="1">
        <f ca="1">dates!$B$3+D54-1</f>
        <v>44357</v>
      </c>
      <c r="F54" s="16">
        <v>10</v>
      </c>
      <c r="G54" s="1">
        <f ca="1">IF(F54&gt;=D54,dates!$B$3+F54-1,dates!$B$6+F54-1)</f>
        <v>44357</v>
      </c>
      <c r="H54" s="1" t="b">
        <f ca="1">OR(E54&lt;dates!$B$3,E54&gt;dates!$B$4)</f>
        <v>0</v>
      </c>
      <c r="I54" t="s">
        <v>8</v>
      </c>
      <c r="J54" s="1">
        <f t="shared" ca="1" si="1"/>
        <v>44320.395751157404</v>
      </c>
      <c r="K54" s="1" t="s">
        <v>76</v>
      </c>
      <c r="L54" s="1" t="str">
        <f>"S/S: "&amp;K54</f>
        <v>S/S: Paypal</v>
      </c>
    </row>
    <row r="55" spans="1:13" x14ac:dyDescent="0.25">
      <c r="A55" s="2" t="s">
        <v>111</v>
      </c>
      <c r="B55" t="s">
        <v>104</v>
      </c>
      <c r="C55" t="s">
        <v>9</v>
      </c>
      <c r="D55">
        <v>1</v>
      </c>
      <c r="E55" s="1">
        <f ca="1">dates!$B$3+D55-1</f>
        <v>44348</v>
      </c>
      <c r="F55" s="16">
        <v>7</v>
      </c>
      <c r="G55" s="1">
        <f ca="1">IF(F55&gt;=D55,dates!$B$3+F55-1,dates!$B$6+F55-1)</f>
        <v>44354</v>
      </c>
      <c r="H55" s="1" t="b">
        <f ca="1">OR(E55&lt;dates!$B$3,E55&gt;dates!$B$4)</f>
        <v>0</v>
      </c>
      <c r="I55" t="s">
        <v>8</v>
      </c>
      <c r="J55" s="1">
        <f t="shared" ca="1" si="1"/>
        <v>44320.395751157404</v>
      </c>
    </row>
    <row r="56" spans="1:13" x14ac:dyDescent="0.25">
      <c r="A56" s="2" t="s">
        <v>110</v>
      </c>
      <c r="B56" t="s">
        <v>104</v>
      </c>
      <c r="C56" t="s">
        <v>9</v>
      </c>
      <c r="D56">
        <v>1</v>
      </c>
      <c r="E56" s="1">
        <f ca="1">dates!$B$3+D56-1</f>
        <v>44348</v>
      </c>
      <c r="F56" s="16">
        <v>7</v>
      </c>
      <c r="G56" s="1">
        <f ca="1">IF(F56&gt;=D56,dates!$B$3+F56-1,dates!$B$6+F56-1)</f>
        <v>44354</v>
      </c>
      <c r="H56" s="1" t="b">
        <f ca="1">OR(E56&lt;dates!$B$3,E56&gt;dates!$B$4)</f>
        <v>0</v>
      </c>
      <c r="I56" t="s">
        <v>8</v>
      </c>
      <c r="J56" s="1">
        <f t="shared" ca="1" si="1"/>
        <v>44320.395751157404</v>
      </c>
    </row>
    <row r="57" spans="1:13" x14ac:dyDescent="0.25">
      <c r="A57" s="2" t="s">
        <v>103</v>
      </c>
      <c r="B57" t="s">
        <v>104</v>
      </c>
      <c r="C57" t="s">
        <v>9</v>
      </c>
      <c r="D57">
        <v>1</v>
      </c>
      <c r="E57" s="1">
        <f ca="1">dates!$B$3+D57-1</f>
        <v>44348</v>
      </c>
      <c r="F57" s="16">
        <v>7</v>
      </c>
      <c r="G57" s="1">
        <f ca="1">IF(F57&gt;=D57,dates!$B$3+F57-1,dates!$B$6+F57-1)</f>
        <v>44354</v>
      </c>
      <c r="H57" s="1" t="b">
        <f ca="1">OR(E57&lt;dates!$B$3,E57&gt;dates!$B$4)</f>
        <v>0</v>
      </c>
      <c r="I57" t="s">
        <v>8</v>
      </c>
      <c r="J57" s="1">
        <f t="shared" ca="1" si="1"/>
        <v>44320.395751157404</v>
      </c>
    </row>
    <row r="58" spans="1:13" x14ac:dyDescent="0.25">
      <c r="A58" s="17" t="s">
        <v>18</v>
      </c>
      <c r="B58" s="18" t="s">
        <v>19</v>
      </c>
      <c r="C58" s="18" t="s">
        <v>9</v>
      </c>
      <c r="D58" s="18">
        <f ca="1">DAY(dates!$B$4)</f>
        <v>30</v>
      </c>
      <c r="E58" s="19">
        <f ca="1">dates!$B$4</f>
        <v>44377</v>
      </c>
      <c r="F58" s="20">
        <v>7</v>
      </c>
      <c r="G58" s="19">
        <f ca="1">E58+7</f>
        <v>44384</v>
      </c>
      <c r="H58" s="1" t="b">
        <f ca="1">OR(E58&lt;dates!$B$3,E58&gt;dates!$B$4)</f>
        <v>0</v>
      </c>
      <c r="I58" s="18" t="s">
        <v>8</v>
      </c>
      <c r="J58" s="1">
        <f t="shared" ca="1" si="1"/>
        <v>44320.395751157404</v>
      </c>
      <c r="K58" s="19" t="s">
        <v>69</v>
      </c>
      <c r="L58" s="19" t="str">
        <f>"S/S: "&amp;K58</f>
        <v>S/S: MFCU</v>
      </c>
      <c r="M58" s="18"/>
    </row>
    <row r="59" spans="1:13" x14ac:dyDescent="0.25">
      <c r="A59" s="17" t="s">
        <v>89</v>
      </c>
      <c r="B59" t="s">
        <v>88</v>
      </c>
      <c r="C59" s="18" t="s">
        <v>9</v>
      </c>
      <c r="D59" s="18">
        <v>1</v>
      </c>
      <c r="E59" s="1">
        <f ca="1">dates!$B$3+D59-1</f>
        <v>44348</v>
      </c>
      <c r="F59" s="20"/>
      <c r="G59" s="1">
        <f ca="1">E59+7-1</f>
        <v>44354</v>
      </c>
      <c r="H59" s="1" t="b">
        <f ca="1">OR(E59&lt;dates!$B$3,E59&gt;dates!$B$4)</f>
        <v>0</v>
      </c>
      <c r="I59" s="18" t="s">
        <v>8</v>
      </c>
      <c r="J59" s="1">
        <f t="shared" ca="1" si="1"/>
        <v>44320.395751157404</v>
      </c>
      <c r="K59" s="19"/>
      <c r="L59" s="19"/>
      <c r="M59" s="18"/>
    </row>
    <row r="60" spans="1:13" x14ac:dyDescent="0.25">
      <c r="A60" s="17" t="s">
        <v>89</v>
      </c>
      <c r="B60" t="s">
        <v>94</v>
      </c>
      <c r="C60" s="18" t="s">
        <v>9</v>
      </c>
      <c r="D60" s="18">
        <v>1</v>
      </c>
      <c r="E60" s="1">
        <f ca="1">dates!$B$3+D60-1</f>
        <v>44348</v>
      </c>
      <c r="F60" s="20"/>
      <c r="G60" s="1">
        <f ca="1">E60+7</f>
        <v>44355</v>
      </c>
      <c r="H60" s="1" t="b">
        <f ca="1">OR(E60&lt;dates!$B$3,E60&gt;dates!$B$4)</f>
        <v>0</v>
      </c>
      <c r="I60" s="18" t="s">
        <v>8</v>
      </c>
      <c r="J60" s="1">
        <f t="shared" ca="1" si="1"/>
        <v>44320.395751157404</v>
      </c>
      <c r="K60" s="19"/>
      <c r="L60" s="19"/>
      <c r="M60" s="18"/>
    </row>
    <row r="61" spans="1:13" x14ac:dyDescent="0.25">
      <c r="A61" s="2" t="s">
        <v>113</v>
      </c>
      <c r="B61" t="s">
        <v>104</v>
      </c>
      <c r="C61" t="s">
        <v>9</v>
      </c>
      <c r="D61">
        <v>1</v>
      </c>
      <c r="E61" s="1">
        <f ca="1">dates!$B$3+D61-1</f>
        <v>44348</v>
      </c>
      <c r="F61" s="16">
        <v>7</v>
      </c>
      <c r="G61" s="1">
        <f ca="1">IF(F61&gt;=D61,dates!$B$3+F61-1,dates!$B$6+F61-1)</f>
        <v>44354</v>
      </c>
      <c r="H61" s="1" t="b">
        <f ca="1">OR(E61&lt;dates!$B$3,E61&gt;dates!$B$4)</f>
        <v>0</v>
      </c>
      <c r="I61" t="s">
        <v>8</v>
      </c>
      <c r="J61" s="1">
        <f t="shared" ca="1" si="1"/>
        <v>44320.395751157404</v>
      </c>
    </row>
    <row r="62" spans="1:13" x14ac:dyDescent="0.25">
      <c r="A62" s="2" t="s">
        <v>112</v>
      </c>
      <c r="B62" t="s">
        <v>104</v>
      </c>
      <c r="C62" t="s">
        <v>9</v>
      </c>
      <c r="D62">
        <v>1</v>
      </c>
      <c r="E62" s="1">
        <f ca="1">dates!$B$3+D62-1</f>
        <v>44348</v>
      </c>
      <c r="F62" s="16">
        <v>7</v>
      </c>
      <c r="G62" s="1">
        <f ca="1">IF(F62&gt;=D62,dates!$B$3+F62-1,dates!$B$6+F62-1)</f>
        <v>44354</v>
      </c>
      <c r="H62" s="1" t="b">
        <f ca="1">OR(E62&lt;dates!$B$3,E62&gt;dates!$B$4)</f>
        <v>0</v>
      </c>
      <c r="I62" t="s">
        <v>8</v>
      </c>
      <c r="J62" s="1">
        <f t="shared" ca="1" si="1"/>
        <v>44320.395751157404</v>
      </c>
    </row>
    <row r="63" spans="1:13" x14ac:dyDescent="0.25">
      <c r="A63" s="2" t="s">
        <v>105</v>
      </c>
      <c r="B63" t="s">
        <v>104</v>
      </c>
      <c r="C63" t="s">
        <v>9</v>
      </c>
      <c r="D63">
        <v>1</v>
      </c>
      <c r="E63" s="1">
        <f ca="1">dates!$B$3+D63-1</f>
        <v>44348</v>
      </c>
      <c r="F63" s="16">
        <v>7</v>
      </c>
      <c r="G63" s="1">
        <f ca="1">IF(F63&gt;=D63,dates!$B$3+F63-1,dates!$B$6+F63-1)</f>
        <v>44354</v>
      </c>
      <c r="H63" s="1" t="b">
        <f ca="1">OR(E63&lt;dates!$B$3,E63&gt;dates!$B$4)</f>
        <v>0</v>
      </c>
      <c r="I63" t="s">
        <v>8</v>
      </c>
      <c r="J63" s="1">
        <f t="shared" ca="1" si="1"/>
        <v>44320.395751157404</v>
      </c>
    </row>
    <row r="64" spans="1:13" x14ac:dyDescent="0.25">
      <c r="A64" s="2" t="s">
        <v>114</v>
      </c>
      <c r="B64" t="s">
        <v>104</v>
      </c>
      <c r="C64" t="s">
        <v>9</v>
      </c>
      <c r="D64">
        <v>7</v>
      </c>
      <c r="E64" s="1">
        <f ca="1">dates!$B$3+D64-1</f>
        <v>44354</v>
      </c>
      <c r="F64" s="16">
        <v>14</v>
      </c>
      <c r="G64" s="1">
        <f ca="1">IF(F64&gt;=D64,dates!$B$3+F64-1,dates!$B$6+F64-1)</f>
        <v>44361</v>
      </c>
      <c r="H64" s="1" t="b">
        <f ca="1">OR(E64&lt;dates!$B$3,E64&gt;dates!$B$4)</f>
        <v>0</v>
      </c>
      <c r="I64" t="s">
        <v>8</v>
      </c>
      <c r="J64" s="1">
        <f t="shared" ca="1" si="1"/>
        <v>44320.395751157404</v>
      </c>
    </row>
    <row r="65" spans="1:13" x14ac:dyDescent="0.25">
      <c r="A65" s="2" t="s">
        <v>106</v>
      </c>
      <c r="B65" t="s">
        <v>104</v>
      </c>
      <c r="C65" t="s">
        <v>9</v>
      </c>
      <c r="D65">
        <v>7</v>
      </c>
      <c r="E65" s="1">
        <f ca="1">dates!$B$3+D65-1</f>
        <v>44354</v>
      </c>
      <c r="F65" s="16">
        <v>14</v>
      </c>
      <c r="G65" s="1">
        <f ca="1">IF(F65&gt;=D65,dates!$B$3+F65-1,dates!$B$6+F65-1)</f>
        <v>44361</v>
      </c>
      <c r="H65" s="1" t="b">
        <f ca="1">OR(E65&lt;dates!$B$3,E65&gt;dates!$B$4)</f>
        <v>0</v>
      </c>
      <c r="I65" t="s">
        <v>8</v>
      </c>
      <c r="J65" s="1">
        <f t="shared" ca="1" si="1"/>
        <v>44320.395751157404</v>
      </c>
    </row>
    <row r="66" spans="1:13" x14ac:dyDescent="0.25">
      <c r="A66" s="2" t="s">
        <v>115</v>
      </c>
      <c r="B66" t="s">
        <v>104</v>
      </c>
      <c r="C66" t="s">
        <v>9</v>
      </c>
      <c r="D66">
        <v>7</v>
      </c>
      <c r="E66" s="1">
        <f ca="1">dates!$B$3+D66-1</f>
        <v>44354</v>
      </c>
      <c r="F66" s="16">
        <v>14</v>
      </c>
      <c r="G66" s="1">
        <f ca="1">IF(F66&gt;=D66,dates!$B$3+F66-1,dates!$B$6+F66-1)</f>
        <v>44361</v>
      </c>
      <c r="H66" s="1" t="b">
        <f ca="1">OR(E66&lt;dates!$B$3,E66&gt;dates!$B$4)</f>
        <v>0</v>
      </c>
      <c r="I66" t="s">
        <v>8</v>
      </c>
      <c r="J66" s="1">
        <f t="shared" ref="J66:J98" ca="1" si="2">NOW()</f>
        <v>44320.395751157404</v>
      </c>
    </row>
    <row r="67" spans="1:13" x14ac:dyDescent="0.25">
      <c r="A67" s="2" t="s">
        <v>107</v>
      </c>
      <c r="B67" t="s">
        <v>104</v>
      </c>
      <c r="C67" t="s">
        <v>9</v>
      </c>
      <c r="D67">
        <v>7</v>
      </c>
      <c r="E67" s="1">
        <f ca="1">dates!$B$3+D67-1</f>
        <v>44354</v>
      </c>
      <c r="F67" s="16">
        <v>14</v>
      </c>
      <c r="G67" s="1">
        <f ca="1">IF(F67&gt;=D67,dates!$B$3+F67-1,dates!$B$6+F67-1)</f>
        <v>44361</v>
      </c>
      <c r="H67" s="1" t="b">
        <f ca="1">OR(E67&lt;dates!$B$3,E67&gt;dates!$B$4)</f>
        <v>0</v>
      </c>
      <c r="I67" t="s">
        <v>8</v>
      </c>
      <c r="J67" s="1">
        <f t="shared" ca="1" si="2"/>
        <v>44320.395751157404</v>
      </c>
    </row>
    <row r="68" spans="1:13" hidden="1" x14ac:dyDescent="0.25">
      <c r="A68" s="17" t="s">
        <v>21</v>
      </c>
      <c r="B68" s="18" t="s">
        <v>10</v>
      </c>
      <c r="C68" s="18" t="s">
        <v>20</v>
      </c>
      <c r="D68" s="18">
        <v>1</v>
      </c>
      <c r="E68" s="19">
        <f ca="1">DATE(YEAR(G68),MONTH(G68),IF(DAY(G68)-3&lt;0,1,DAY(G68)-3))</f>
        <v>44293</v>
      </c>
      <c r="F68" s="20">
        <v>10</v>
      </c>
      <c r="G68" s="19">
        <f ca="1">DATE(YEAR(dates!$B$14),MONTH(dates!$B$14)+M68-1,F68)</f>
        <v>44296</v>
      </c>
      <c r="H68" s="1" t="b">
        <f ca="1">OR(E68&lt;dates!$B$3,E68&gt;dates!$B$4)</f>
        <v>1</v>
      </c>
      <c r="I68" s="18" t="s">
        <v>8</v>
      </c>
      <c r="J68" s="1">
        <f t="shared" ca="1" si="2"/>
        <v>44320.395751157404</v>
      </c>
      <c r="K68" s="19" t="s">
        <v>69</v>
      </c>
      <c r="L68" s="19" t="str">
        <f>"S/S: "&amp;K68</f>
        <v>S/S: MFCU</v>
      </c>
      <c r="M68" s="18">
        <v>1</v>
      </c>
    </row>
    <row r="69" spans="1:13" x14ac:dyDescent="0.25">
      <c r="A69" s="2" t="s">
        <v>22</v>
      </c>
      <c r="B69" t="s">
        <v>37</v>
      </c>
      <c r="C69" t="s">
        <v>9</v>
      </c>
      <c r="D69">
        <v>17</v>
      </c>
      <c r="E69" s="1">
        <f ca="1">dates!$B$3+D69-1</f>
        <v>44364</v>
      </c>
      <c r="F69" s="16">
        <v>17</v>
      </c>
      <c r="G69" s="1">
        <f ca="1">IF(F69&gt;=D69,dates!$B$3+F69-1,dates!$B$6+F69-1)</f>
        <v>44364</v>
      </c>
      <c r="H69" s="1" t="b">
        <f ca="1">OR(E69&lt;dates!$B$3,E69&gt;dates!$B$4)</f>
        <v>0</v>
      </c>
      <c r="I69" t="s">
        <v>8</v>
      </c>
      <c r="J69" s="1">
        <f t="shared" ca="1" si="2"/>
        <v>44320.395751157404</v>
      </c>
      <c r="K69" s="1" t="s">
        <v>77</v>
      </c>
      <c r="L69" s="1" t="str">
        <f>"S/S: "&amp;K69</f>
        <v>S/S: Costco Visa 4995</v>
      </c>
    </row>
    <row r="70" spans="1:13" x14ac:dyDescent="0.25">
      <c r="A70" s="2" t="s">
        <v>101</v>
      </c>
      <c r="B70" t="s">
        <v>7</v>
      </c>
      <c r="C70" t="s">
        <v>9</v>
      </c>
      <c r="D70">
        <v>20</v>
      </c>
      <c r="E70" s="1">
        <f ca="1">dates!$B$3+D70-1</f>
        <v>44367</v>
      </c>
      <c r="F70" s="16">
        <v>17</v>
      </c>
      <c r="G70" s="1">
        <f ca="1">IF(F70&gt;=D70,dates!$B$3+F70-1,dates!$B$6+F70-1)</f>
        <v>44394</v>
      </c>
      <c r="H70" s="1" t="b">
        <f ca="1">OR(E70&lt;dates!$B$3,E70&gt;dates!$B$4)</f>
        <v>0</v>
      </c>
      <c r="I70" t="s">
        <v>8</v>
      </c>
      <c r="J70" s="1">
        <f t="shared" ca="1" si="2"/>
        <v>44320.395751157404</v>
      </c>
      <c r="K70" s="1" t="s">
        <v>69</v>
      </c>
      <c r="L70" s="1" t="str">
        <f>"S/S: "&amp;K70</f>
        <v>S/S: MFCU</v>
      </c>
    </row>
    <row r="71" spans="1:13" x14ac:dyDescent="0.25">
      <c r="A71" s="2" t="s">
        <v>101</v>
      </c>
      <c r="B71" t="s">
        <v>88</v>
      </c>
      <c r="C71" t="s">
        <v>9</v>
      </c>
      <c r="D71">
        <v>21</v>
      </c>
      <c r="E71" s="1">
        <f ca="1">dates!$B$3+D71-1</f>
        <v>44368</v>
      </c>
      <c r="G71" s="1">
        <f ca="1">E71+7</f>
        <v>44375</v>
      </c>
      <c r="H71" s="1" t="b">
        <f ca="1">OR(E71&lt;dates!$B$3,E71&gt;dates!$B$4)</f>
        <v>0</v>
      </c>
      <c r="I71" t="s">
        <v>8</v>
      </c>
      <c r="J71" s="1">
        <f t="shared" ca="1" si="2"/>
        <v>44320.395751157404</v>
      </c>
      <c r="L71" s="1"/>
    </row>
    <row r="72" spans="1:13" x14ac:dyDescent="0.25">
      <c r="A72" s="2" t="s">
        <v>101</v>
      </c>
      <c r="B72" t="s">
        <v>94</v>
      </c>
      <c r="C72" t="s">
        <v>9</v>
      </c>
      <c r="D72">
        <v>21</v>
      </c>
      <c r="E72" s="1">
        <f ca="1">dates!$B$3+D72-1</f>
        <v>44368</v>
      </c>
      <c r="G72" s="1">
        <f ca="1">E72+7</f>
        <v>44375</v>
      </c>
      <c r="H72" s="1" t="b">
        <f ca="1">OR(E72&lt;dates!$B$3,E72&gt;dates!$B$4)</f>
        <v>0</v>
      </c>
      <c r="I72" t="s">
        <v>8</v>
      </c>
      <c r="J72" s="1">
        <f t="shared" ca="1" si="2"/>
        <v>44320.395751157404</v>
      </c>
      <c r="L72" s="1"/>
    </row>
    <row r="73" spans="1:13" x14ac:dyDescent="0.25">
      <c r="A73" s="2" t="s">
        <v>132</v>
      </c>
      <c r="B73" t="s">
        <v>37</v>
      </c>
      <c r="C73" t="s">
        <v>9</v>
      </c>
      <c r="D73">
        <v>28</v>
      </c>
      <c r="E73" s="1">
        <f ca="1">dates!$B$3+D73-1</f>
        <v>44375</v>
      </c>
      <c r="F73" s="16">
        <v>28</v>
      </c>
      <c r="G73" s="1">
        <f ca="1">E73+7</f>
        <v>44382</v>
      </c>
      <c r="H73" s="1" t="b">
        <f ca="1">OR(E73&lt;dates!$B$3,E73&gt;dates!$B$4)</f>
        <v>0</v>
      </c>
      <c r="I73" t="s">
        <v>8</v>
      </c>
      <c r="J73" s="1">
        <f t="shared" ca="1" si="2"/>
        <v>44320.395751157404</v>
      </c>
      <c r="K73" s="1" t="s">
        <v>71</v>
      </c>
      <c r="L73" s="1" t="str">
        <f>"S/S: "&amp;K73</f>
        <v>S/S: BoA MC 0766</v>
      </c>
    </row>
    <row r="74" spans="1:13" x14ac:dyDescent="0.25">
      <c r="A74" s="2" t="s">
        <v>23</v>
      </c>
      <c r="B74" t="s">
        <v>24</v>
      </c>
      <c r="C74" t="s">
        <v>9</v>
      </c>
      <c r="D74">
        <f ca="1">DAY(dates!$B$9)</f>
        <v>16</v>
      </c>
      <c r="E74" s="1">
        <f ca="1">dates!$B$3+D74-1</f>
        <v>44363</v>
      </c>
      <c r="F74" s="16">
        <v>18</v>
      </c>
      <c r="G74" s="1">
        <f ca="1">IF(F74&gt;=D74,dates!$B$3+F74-1,dates!$B$6+F74-1)</f>
        <v>44365</v>
      </c>
      <c r="H74" s="1" t="b">
        <f ca="1">OR(E74&lt;dates!$B$3,E74&gt;dates!$B$4)</f>
        <v>0</v>
      </c>
      <c r="I74" t="s">
        <v>8</v>
      </c>
      <c r="J74" s="1">
        <f t="shared" ca="1" si="2"/>
        <v>44320.395751157404</v>
      </c>
      <c r="K74" s="1" t="s">
        <v>70</v>
      </c>
      <c r="L74" s="1" t="str">
        <f>"S/S: "&amp;K74</f>
        <v>S/S: SSA</v>
      </c>
    </row>
    <row r="75" spans="1:13" s="18" customFormat="1" x14ac:dyDescent="0.25">
      <c r="A75" s="2" t="s">
        <v>87</v>
      </c>
      <c r="B75" t="s">
        <v>24</v>
      </c>
      <c r="C75" t="s">
        <v>9</v>
      </c>
      <c r="D75">
        <f ca="1">DAY(dates!$B$9)</f>
        <v>16</v>
      </c>
      <c r="E75" s="1">
        <f ca="1">dates!$B$3+D75-1</f>
        <v>44363</v>
      </c>
      <c r="F75" s="16">
        <v>18</v>
      </c>
      <c r="G75" s="1">
        <f ca="1">IF(F75&gt;=D75,dates!$B$3+F75-1,dates!$B$6+F75-1)</f>
        <v>44365</v>
      </c>
      <c r="H75" s="1" t="b">
        <f ca="1">OR(E75&lt;dates!$B$3,E75&gt;dates!$B$4)</f>
        <v>0</v>
      </c>
      <c r="I75" t="s">
        <v>8</v>
      </c>
      <c r="J75" s="1">
        <f t="shared" ca="1" si="2"/>
        <v>44320.395751157404</v>
      </c>
      <c r="K75" s="1" t="s">
        <v>70</v>
      </c>
      <c r="L75" s="1" t="str">
        <f>"S/S: "&amp;K75</f>
        <v>S/S: SSA</v>
      </c>
      <c r="M75"/>
    </row>
    <row r="76" spans="1:13" x14ac:dyDescent="0.25">
      <c r="A76" s="2" t="s">
        <v>25</v>
      </c>
      <c r="B76" t="s">
        <v>36</v>
      </c>
      <c r="C76" t="s">
        <v>9</v>
      </c>
      <c r="D76">
        <v>19</v>
      </c>
      <c r="E76" s="1">
        <f ca="1">dates!$B$3+D76-1</f>
        <v>44366</v>
      </c>
      <c r="F76" s="16">
        <v>19</v>
      </c>
      <c r="G76" s="1">
        <f ca="1">IF(F76&gt;=D76,dates!$B$3+F76-1,dates!$B$6+F76-1)</f>
        <v>44366</v>
      </c>
      <c r="H76" s="1" t="b">
        <f ca="1">OR(E76&lt;dates!$B$3,E76&gt;dates!$B$4)</f>
        <v>0</v>
      </c>
      <c r="I76" t="s">
        <v>8</v>
      </c>
      <c r="J76" s="1">
        <f t="shared" ca="1" si="2"/>
        <v>44320.395751157404</v>
      </c>
      <c r="K76" s="1" t="s">
        <v>71</v>
      </c>
      <c r="L76" s="1" t="str">
        <f>"S/S: "&amp;K76</f>
        <v>S/S: BoA MC 0766</v>
      </c>
    </row>
    <row r="77" spans="1:13" hidden="1" x14ac:dyDescent="0.25">
      <c r="A77" s="2" t="s">
        <v>84</v>
      </c>
      <c r="B77" t="s">
        <v>37</v>
      </c>
      <c r="C77" t="s">
        <v>78</v>
      </c>
      <c r="D77">
        <v>1</v>
      </c>
      <c r="E77" s="19">
        <f ca="1">DATE(YEAR(G77),MONTH(G77),IF(DAY(G77)-3&lt;0,1,DAY(G77)-3))</f>
        <v>44169</v>
      </c>
      <c r="F77" s="16">
        <v>24</v>
      </c>
      <c r="G77" s="1">
        <f ca="1">DATE(YEAR(dates!$B$12),'skuld-20210501'!M61,'skuld-20210501'!F61)</f>
        <v>44172</v>
      </c>
      <c r="H77" s="1" t="b">
        <f ca="1">OR(E77&lt;dates!$B$3,E77&gt;dates!$B$4)</f>
        <v>1</v>
      </c>
      <c r="I77" t="s">
        <v>8</v>
      </c>
      <c r="J77" s="1">
        <f t="shared" ca="1" si="2"/>
        <v>44320.395751157404</v>
      </c>
      <c r="K77" s="1" t="s">
        <v>71</v>
      </c>
      <c r="M77">
        <v>6</v>
      </c>
    </row>
    <row r="78" spans="1:13" x14ac:dyDescent="0.25">
      <c r="A78" s="2" t="s">
        <v>34</v>
      </c>
      <c r="B78" t="s">
        <v>10</v>
      </c>
      <c r="C78" t="s">
        <v>9</v>
      </c>
      <c r="D78">
        <v>5</v>
      </c>
      <c r="E78" s="1">
        <f ca="1">dates!$B$3+D78-1</f>
        <v>44352</v>
      </c>
      <c r="F78" s="16">
        <v>5</v>
      </c>
      <c r="G78" s="1">
        <f ca="1">IF(F78&gt;=D78,dates!$B$3+F78-1,dates!$B$6+F78-1)</f>
        <v>44352</v>
      </c>
      <c r="H78" s="1" t="b">
        <f ca="1">OR(E78&lt;dates!$B$3,E78&gt;dates!$B$4)</f>
        <v>0</v>
      </c>
      <c r="I78" t="s">
        <v>8</v>
      </c>
      <c r="J78" s="1">
        <f t="shared" ca="1" si="2"/>
        <v>44320.395751157404</v>
      </c>
      <c r="K78" s="1" t="s">
        <v>69</v>
      </c>
      <c r="L78" s="1" t="str">
        <f>"S/S: "&amp;K78</f>
        <v>S/S: MFCU</v>
      </c>
    </row>
    <row r="79" spans="1:13" x14ac:dyDescent="0.25">
      <c r="A79" s="2" t="s">
        <v>93</v>
      </c>
      <c r="B79" t="s">
        <v>38</v>
      </c>
      <c r="C79" t="s">
        <v>9</v>
      </c>
      <c r="D79">
        <v>1</v>
      </c>
      <c r="E79" s="1">
        <f ca="1">dates!$B$3+D79-1</f>
        <v>44348</v>
      </c>
      <c r="F79" s="16">
        <v>1</v>
      </c>
      <c r="G79" s="1">
        <f ca="1">IF(F79&gt;=D79,dates!$B$3+F79-1,dates!$B$6+F79-1)</f>
        <v>44348</v>
      </c>
      <c r="H79" s="1" t="b">
        <f ca="1">OR(E79&lt;dates!$B$3,E79&gt;dates!$B$4)</f>
        <v>0</v>
      </c>
      <c r="I79" t="s">
        <v>8</v>
      </c>
      <c r="J79" s="1">
        <f t="shared" ca="1" si="2"/>
        <v>44320.395751157404</v>
      </c>
      <c r="K79" s="1" t="s">
        <v>69</v>
      </c>
      <c r="L79" s="1" t="str">
        <f>"S/S: "&amp;K79</f>
        <v>S/S: MFCU</v>
      </c>
    </row>
    <row r="80" spans="1:13" x14ac:dyDescent="0.25">
      <c r="A80" s="2" t="s">
        <v>119</v>
      </c>
      <c r="B80" t="s">
        <v>88</v>
      </c>
      <c r="C80" t="s">
        <v>9</v>
      </c>
      <c r="D80">
        <v>3</v>
      </c>
      <c r="E80" s="1">
        <f ca="1">dates!$B$3+D80-1</f>
        <v>44350</v>
      </c>
      <c r="G80" s="1">
        <f ca="1">E80+7-1</f>
        <v>44356</v>
      </c>
      <c r="H80" s="1" t="b">
        <f ca="1">OR(E80&lt;dates!$B$3,E80&gt;dates!$B$4)</f>
        <v>0</v>
      </c>
      <c r="I80" t="s">
        <v>8</v>
      </c>
      <c r="J80" s="1">
        <f t="shared" ca="1" si="2"/>
        <v>44320.395751157404</v>
      </c>
    </row>
    <row r="81" spans="1:12" x14ac:dyDescent="0.25">
      <c r="A81" s="2" t="s">
        <v>119</v>
      </c>
      <c r="B81" t="s">
        <v>94</v>
      </c>
      <c r="C81" t="s">
        <v>9</v>
      </c>
      <c r="D81">
        <v>10</v>
      </c>
      <c r="E81" s="1">
        <f ca="1">dates!$B$3+D81-1</f>
        <v>44357</v>
      </c>
      <c r="F81" s="16">
        <v>7</v>
      </c>
      <c r="G81" s="1">
        <f ca="1">E81+7</f>
        <v>44364</v>
      </c>
      <c r="H81" s="1" t="b">
        <f ca="1">OR(E81&lt;dates!$B$3,E81&gt;dates!$B$4)</f>
        <v>0</v>
      </c>
      <c r="I81" t="s">
        <v>8</v>
      </c>
      <c r="J81" s="1">
        <f t="shared" ca="1" si="2"/>
        <v>44320.395751157404</v>
      </c>
    </row>
    <row r="82" spans="1:12" x14ac:dyDescent="0.25">
      <c r="A82" s="2" t="s">
        <v>26</v>
      </c>
      <c r="B82" t="s">
        <v>27</v>
      </c>
      <c r="C82" t="s">
        <v>9</v>
      </c>
      <c r="D82">
        <v>15</v>
      </c>
      <c r="E82" s="1">
        <f ca="1">dates!$B$3+D82-1</f>
        <v>44362</v>
      </c>
      <c r="F82" s="16">
        <v>15</v>
      </c>
      <c r="G82" s="1">
        <f ca="1">IF(F82&gt;=D82,dates!$B$3+F82-1,dates!$B$6+F82-1)</f>
        <v>44362</v>
      </c>
      <c r="H82" s="1" t="b">
        <f ca="1">OR(E82&lt;dates!$B$3,E82&gt;dates!$B$4)</f>
        <v>0</v>
      </c>
      <c r="I82" t="s">
        <v>8</v>
      </c>
      <c r="J82" s="1">
        <f t="shared" ca="1" si="2"/>
        <v>44320.395751157404</v>
      </c>
      <c r="K82" s="1" t="s">
        <v>69</v>
      </c>
      <c r="L82" s="1" t="str">
        <f>"S/S: "&amp;K82</f>
        <v>S/S: MFCU</v>
      </c>
    </row>
    <row r="83" spans="1:12" x14ac:dyDescent="0.25">
      <c r="A83" s="2" t="s">
        <v>28</v>
      </c>
      <c r="B83" t="s">
        <v>27</v>
      </c>
      <c r="C83" t="s">
        <v>9</v>
      </c>
      <c r="D83">
        <v>15</v>
      </c>
      <c r="E83" s="1">
        <f ca="1">dates!$B$3+D83-1</f>
        <v>44362</v>
      </c>
      <c r="F83" s="16">
        <v>15</v>
      </c>
      <c r="G83" s="1">
        <f ca="1">IF(F83&gt;=D83,dates!$B$3+F83-1,dates!$B$6+F83-1)</f>
        <v>44362</v>
      </c>
      <c r="H83" s="1" t="b">
        <f ca="1">OR(E83&lt;dates!$B$3,E83&gt;dates!$B$4)</f>
        <v>0</v>
      </c>
      <c r="I83" t="s">
        <v>8</v>
      </c>
      <c r="J83" s="1">
        <f t="shared" ca="1" si="2"/>
        <v>44320.395751157404</v>
      </c>
      <c r="K83" s="1" t="s">
        <v>69</v>
      </c>
      <c r="L83" s="1" t="str">
        <f>"S/S: "&amp;K83</f>
        <v>S/S: MFCU</v>
      </c>
    </row>
    <row r="84" spans="1:12" x14ac:dyDescent="0.25">
      <c r="A84" s="2" t="s">
        <v>130</v>
      </c>
      <c r="B84" t="s">
        <v>19</v>
      </c>
      <c r="C84" t="s">
        <v>9</v>
      </c>
      <c r="D84">
        <f ca="1">DAY(dates!$B$4)</f>
        <v>30</v>
      </c>
      <c r="E84" s="1">
        <f ca="1">dates!$B$4</f>
        <v>44377</v>
      </c>
      <c r="F84" s="16">
        <v>7</v>
      </c>
      <c r="G84" s="19">
        <f ca="1">E84+7</f>
        <v>44384</v>
      </c>
      <c r="H84" s="1" t="b">
        <f ca="1">OR(E84&lt;dates!$B$3,E84&gt;dates!$B$4)</f>
        <v>0</v>
      </c>
      <c r="I84" t="s">
        <v>8</v>
      </c>
      <c r="J84" s="1">
        <f t="shared" ca="1" si="2"/>
        <v>44320.395751157404</v>
      </c>
      <c r="K84" s="1" t="s">
        <v>75</v>
      </c>
      <c r="L84" s="1" t="str">
        <f>"S/S: "&amp;K84</f>
        <v>S/S: TXCU</v>
      </c>
    </row>
    <row r="85" spans="1:12" hidden="1" x14ac:dyDescent="0.25">
      <c r="E85" s="1"/>
      <c r="G85" s="19"/>
      <c r="H85" s="1"/>
      <c r="L85" s="1"/>
    </row>
    <row r="86" spans="1:12" hidden="1" x14ac:dyDescent="0.25">
      <c r="E86" s="1"/>
      <c r="G86" s="1"/>
      <c r="H86" s="1"/>
      <c r="L86" s="1"/>
    </row>
    <row r="87" spans="1:12" hidden="1" x14ac:dyDescent="0.25">
      <c r="E87" s="1"/>
      <c r="G87" s="1"/>
      <c r="H87" s="1"/>
      <c r="L87" s="1"/>
    </row>
    <row r="88" spans="1:12" x14ac:dyDescent="0.25">
      <c r="A88" s="2" t="s">
        <v>90</v>
      </c>
      <c r="B88" t="s">
        <v>88</v>
      </c>
      <c r="C88" t="s">
        <v>9</v>
      </c>
      <c r="D88">
        <v>16</v>
      </c>
      <c r="E88" s="1">
        <f ca="1">dates!$B$3+D88-1</f>
        <v>44363</v>
      </c>
      <c r="G88" s="1">
        <f ca="1">E88+7</f>
        <v>44370</v>
      </c>
      <c r="H88" s="1" t="b">
        <f ca="1">OR(E88&lt;dates!$B$3,E88&gt;dates!$B$4)</f>
        <v>0</v>
      </c>
      <c r="I88" t="s">
        <v>8</v>
      </c>
      <c r="J88" s="1">
        <f t="shared" ca="1" si="2"/>
        <v>44320.395751157404</v>
      </c>
      <c r="L88" s="1"/>
    </row>
    <row r="89" spans="1:12" x14ac:dyDescent="0.25">
      <c r="A89" s="2" t="s">
        <v>90</v>
      </c>
      <c r="B89" t="s">
        <v>94</v>
      </c>
      <c r="C89" t="s">
        <v>9</v>
      </c>
      <c r="D89">
        <v>16</v>
      </c>
      <c r="E89" s="1">
        <f ca="1">dates!$B$3+D89-1</f>
        <v>44363</v>
      </c>
      <c r="G89" s="1">
        <f ca="1">E89+7</f>
        <v>44370</v>
      </c>
      <c r="H89" s="1" t="b">
        <f ca="1">OR(E89&lt;dates!$B$3,E89&gt;dates!$B$4)</f>
        <v>0</v>
      </c>
      <c r="I89" t="s">
        <v>8</v>
      </c>
      <c r="J89" s="1">
        <f t="shared" ca="1" si="2"/>
        <v>44320.395751157404</v>
      </c>
      <c r="L89" s="1"/>
    </row>
    <row r="90" spans="1:12" x14ac:dyDescent="0.25">
      <c r="A90" s="2" t="s">
        <v>29</v>
      </c>
      <c r="B90" t="s">
        <v>10</v>
      </c>
      <c r="C90" t="s">
        <v>9</v>
      </c>
      <c r="D90">
        <v>8</v>
      </c>
      <c r="E90" s="1">
        <f ca="1">dates!$B$3+D90-1</f>
        <v>44355</v>
      </c>
      <c r="F90" s="16">
        <v>8</v>
      </c>
      <c r="G90" s="1">
        <f ca="1">IF(F90&gt;=D90,dates!$B$3+F90-1,dates!$B$6+F90-1)</f>
        <v>44355</v>
      </c>
      <c r="H90" s="1" t="b">
        <f ca="1">OR(E90&lt;dates!$B$3,E90&gt;dates!$B$4)</f>
        <v>0</v>
      </c>
      <c r="I90" t="s">
        <v>8</v>
      </c>
      <c r="J90" s="1">
        <f t="shared" ca="1" si="2"/>
        <v>44320.395751157404</v>
      </c>
      <c r="K90" s="1" t="s">
        <v>71</v>
      </c>
      <c r="L90" s="1" t="str">
        <f>"S/S: "&amp;K90</f>
        <v>S/S: BoA MC 0766</v>
      </c>
    </row>
    <row r="91" spans="1:12" x14ac:dyDescent="0.25">
      <c r="A91" s="2" t="s">
        <v>91</v>
      </c>
      <c r="B91" t="s">
        <v>88</v>
      </c>
      <c r="C91" t="s">
        <v>9</v>
      </c>
      <c r="D91">
        <v>16</v>
      </c>
      <c r="E91" s="1">
        <f ca="1">dates!$B$3+D91-1</f>
        <v>44363</v>
      </c>
      <c r="G91" s="1">
        <f ca="1">E91+7</f>
        <v>44370</v>
      </c>
      <c r="H91" s="1" t="b">
        <f ca="1">OR(E91&lt;dates!$B$3,E91&gt;dates!$B$4)</f>
        <v>0</v>
      </c>
      <c r="I91" t="s">
        <v>8</v>
      </c>
      <c r="J91" s="1">
        <f t="shared" ca="1" si="2"/>
        <v>44320.395751157404</v>
      </c>
      <c r="L91" s="1"/>
    </row>
    <row r="92" spans="1:12" x14ac:dyDescent="0.25">
      <c r="A92" s="2" t="s">
        <v>91</v>
      </c>
      <c r="B92" t="s">
        <v>94</v>
      </c>
      <c r="C92" t="s">
        <v>9</v>
      </c>
      <c r="D92">
        <v>1</v>
      </c>
      <c r="E92" s="1">
        <f ca="1">dates!$B$3+D92-1</f>
        <v>44348</v>
      </c>
      <c r="G92" s="1">
        <f ca="1">E92+7</f>
        <v>44355</v>
      </c>
      <c r="H92" s="1" t="b">
        <f ca="1">OR(E92&lt;dates!$B$3,E92&gt;dates!$B$4)</f>
        <v>0</v>
      </c>
      <c r="I92" t="s">
        <v>8</v>
      </c>
      <c r="J92" s="1">
        <f t="shared" ca="1" si="2"/>
        <v>44320.395751157404</v>
      </c>
      <c r="L92" s="1"/>
    </row>
    <row r="93" spans="1:12" x14ac:dyDescent="0.25">
      <c r="A93" s="2" t="s">
        <v>30</v>
      </c>
      <c r="B93" t="s">
        <v>19</v>
      </c>
      <c r="C93" t="s">
        <v>9</v>
      </c>
      <c r="D93">
        <v>16</v>
      </c>
      <c r="E93" s="1">
        <f ca="1">dates!$B$3+D93-1</f>
        <v>44363</v>
      </c>
      <c r="F93" s="16">
        <f>D93+7</f>
        <v>23</v>
      </c>
      <c r="G93" s="19">
        <f ca="1">E93+7</f>
        <v>44370</v>
      </c>
      <c r="H93" s="1" t="b">
        <f ca="1">OR(E93&lt;dates!$B$3,E93&gt;dates!$B$4)</f>
        <v>0</v>
      </c>
      <c r="I93" t="s">
        <v>8</v>
      </c>
      <c r="J93" s="1">
        <f t="shared" ca="1" si="2"/>
        <v>44320.395751157404</v>
      </c>
      <c r="K93" s="1" t="s">
        <v>73</v>
      </c>
      <c r="L93" s="1" t="str">
        <f>"S/S: "&amp;K93</f>
        <v>S/S: USAA</v>
      </c>
    </row>
    <row r="94" spans="1:12" x14ac:dyDescent="0.25">
      <c r="A94" s="2" t="s">
        <v>31</v>
      </c>
      <c r="B94" t="s">
        <v>19</v>
      </c>
      <c r="C94" t="s">
        <v>9</v>
      </c>
      <c r="D94">
        <f ca="1">DAY(dates!$B$4)</f>
        <v>30</v>
      </c>
      <c r="E94" s="1">
        <f ca="1">dates!$B$3+D94-1</f>
        <v>44377</v>
      </c>
      <c r="F94" s="16">
        <v>7</v>
      </c>
      <c r="G94" s="19">
        <f ca="1">dates!$B$4+7</f>
        <v>44384</v>
      </c>
      <c r="H94" s="1" t="b">
        <f ca="1">OR(E94&lt;dates!$B$3,E94&gt;dates!$B$4)</f>
        <v>0</v>
      </c>
      <c r="I94" t="s">
        <v>8</v>
      </c>
      <c r="J94" s="1">
        <f t="shared" ca="1" si="2"/>
        <v>44320.395751157404</v>
      </c>
      <c r="K94" s="1" t="s">
        <v>73</v>
      </c>
      <c r="L94" s="1" t="str">
        <f>"S/S: "&amp;K94</f>
        <v>S/S: USAA</v>
      </c>
    </row>
    <row r="95" spans="1:12" x14ac:dyDescent="0.25">
      <c r="A95" s="2" t="s">
        <v>32</v>
      </c>
      <c r="B95" t="s">
        <v>7</v>
      </c>
      <c r="C95" t="s">
        <v>9</v>
      </c>
      <c r="D95">
        <v>15</v>
      </c>
      <c r="E95" s="1">
        <f ca="1">dates!$B$3+D95-1</f>
        <v>44362</v>
      </c>
      <c r="F95" s="16">
        <v>11</v>
      </c>
      <c r="G95" s="1">
        <f ca="1">IF(F95&gt;=D95,dates!$B$3+F95-1,dates!$B$6+F95-1)</f>
        <v>44388</v>
      </c>
      <c r="H95" s="1" t="b">
        <f ca="1">OR(E95&lt;dates!$B$3,E95&gt;dates!$B$4)</f>
        <v>0</v>
      </c>
      <c r="I95" t="s">
        <v>8</v>
      </c>
      <c r="J95" s="1">
        <f t="shared" ca="1" si="2"/>
        <v>44320.395751157404</v>
      </c>
      <c r="K95" s="1" t="s">
        <v>69</v>
      </c>
      <c r="L95" s="1" t="str">
        <f>"S/S: "&amp;K95</f>
        <v>S/S: MFCU</v>
      </c>
    </row>
    <row r="96" spans="1:12" x14ac:dyDescent="0.25">
      <c r="A96" s="2" t="s">
        <v>92</v>
      </c>
      <c r="B96" t="s">
        <v>88</v>
      </c>
      <c r="C96" t="s">
        <v>9</v>
      </c>
      <c r="D96">
        <v>15</v>
      </c>
      <c r="E96" s="1">
        <f ca="1">dates!$B$3+D96-1</f>
        <v>44362</v>
      </c>
      <c r="G96" s="1">
        <f ca="1">E96+7</f>
        <v>44369</v>
      </c>
      <c r="H96" s="1" t="b">
        <f ca="1">OR(E96&lt;dates!$B$3,E96&gt;dates!$B$4)</f>
        <v>0</v>
      </c>
      <c r="I96" t="s">
        <v>8</v>
      </c>
      <c r="J96" s="1">
        <f t="shared" ca="1" si="2"/>
        <v>44320.395751157404</v>
      </c>
      <c r="L96" s="1"/>
    </row>
    <row r="97" spans="1:13" x14ac:dyDescent="0.25">
      <c r="A97" s="2" t="s">
        <v>92</v>
      </c>
      <c r="B97" t="s">
        <v>94</v>
      </c>
      <c r="C97" t="s">
        <v>9</v>
      </c>
      <c r="D97">
        <v>15</v>
      </c>
      <c r="E97" s="1">
        <f ca="1">dates!$B$3+D97-1</f>
        <v>44362</v>
      </c>
      <c r="G97" s="1">
        <f ca="1">E97+7</f>
        <v>44369</v>
      </c>
      <c r="H97" s="1" t="b">
        <f ca="1">OR(E97&lt;dates!$B$3,E97&gt;dates!$B$4)</f>
        <v>0</v>
      </c>
      <c r="I97" t="s">
        <v>8</v>
      </c>
      <c r="J97" s="1">
        <f t="shared" ca="1" si="2"/>
        <v>44320.395751157404</v>
      </c>
      <c r="L97" s="1"/>
    </row>
    <row r="98" spans="1:13" hidden="1" x14ac:dyDescent="0.25">
      <c r="A98" s="2" t="s">
        <v>83</v>
      </c>
      <c r="B98" t="s">
        <v>37</v>
      </c>
      <c r="C98" t="s">
        <v>78</v>
      </c>
      <c r="D98">
        <v>1</v>
      </c>
      <c r="E98" s="19">
        <f ca="1">DATE(YEAR(G98),MONTH(G98),1)</f>
        <v>44166</v>
      </c>
      <c r="F98" s="16">
        <v>15</v>
      </c>
      <c r="G98" s="1">
        <f ca="1">DATE(YEAR(dates!$B$12),'skuld-20210501'!M81,'skuld-20210501'!F81)</f>
        <v>44172</v>
      </c>
      <c r="H98" s="1" t="b">
        <f ca="1">OR(E98&lt;dates!$B$3,E98&gt;dates!$B$4)</f>
        <v>1</v>
      </c>
      <c r="I98" t="s">
        <v>8</v>
      </c>
      <c r="J98" s="1">
        <f t="shared" ca="1" si="2"/>
        <v>44320.395751157404</v>
      </c>
      <c r="K98" s="1" t="s">
        <v>71</v>
      </c>
      <c r="L98" s="1" t="str">
        <f>"S/S: "&amp;K98</f>
        <v>S/S: BoA MC 0766</v>
      </c>
      <c r="M98">
        <v>4</v>
      </c>
    </row>
  </sheetData>
  <autoFilter ref="A1:M98" xr:uid="{88344675-4FC4-4D7C-8A53-75F0696BC5D6}">
    <filterColumn colId="7">
      <filters>
        <filter val="FALSE"/>
      </filters>
    </filterColumn>
  </autoFilter>
  <sortState xmlns:xlrd2="http://schemas.microsoft.com/office/spreadsheetml/2017/richdata2" ref="A2:M98">
    <sortCondition ref="A2:A9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B2" sqref="B2"/>
    </sheetView>
  </sheetViews>
  <sheetFormatPr defaultRowHeight="15.75" x14ac:dyDescent="0.25"/>
  <cols>
    <col min="1" max="1" width="9" style="2"/>
    <col min="2" max="2" width="15.25" bestFit="1" customWidth="1"/>
  </cols>
  <sheetData>
    <row r="1" spans="1:5" s="2" customFormat="1" x14ac:dyDescent="0.25">
      <c r="A1" s="2" t="s">
        <v>43</v>
      </c>
      <c r="B1" s="2" t="s">
        <v>44</v>
      </c>
    </row>
    <row r="2" spans="1:5" x14ac:dyDescent="0.25">
      <c r="A2" s="2" t="s">
        <v>40</v>
      </c>
      <c r="B2" s="1">
        <f ca="1">EOMONTH(NOW(),0)</f>
        <v>44347</v>
      </c>
      <c r="E2" s="1">
        <f ca="1">EOMONTH(NOW(),0)</f>
        <v>44347</v>
      </c>
    </row>
    <row r="3" spans="1:5" x14ac:dyDescent="0.25">
      <c r="A3" s="2" t="s">
        <v>41</v>
      </c>
      <c r="B3" s="1">
        <f ca="1">EOMONTH(B2,0)+1</f>
        <v>44348</v>
      </c>
    </row>
    <row r="4" spans="1:5" x14ac:dyDescent="0.25">
      <c r="A4" s="2" t="s">
        <v>42</v>
      </c>
      <c r="B4" s="1">
        <f ca="1">EOMONTH(B2,1)</f>
        <v>44377</v>
      </c>
    </row>
    <row r="5" spans="1:5" x14ac:dyDescent="0.25">
      <c r="A5" s="2" t="s">
        <v>45</v>
      </c>
      <c r="B5" s="1">
        <f ca="1">_xlfn.CEILING.MATH((B3+B4)/2,1)</f>
        <v>44363</v>
      </c>
    </row>
    <row r="6" spans="1:5" x14ac:dyDescent="0.25">
      <c r="A6" s="2" t="s">
        <v>67</v>
      </c>
      <c r="B6" s="1">
        <f ca="1">B4+1</f>
        <v>44378</v>
      </c>
    </row>
    <row r="7" spans="1:5" ht="18" x14ac:dyDescent="0.25">
      <c r="A7" s="2" t="s">
        <v>62</v>
      </c>
      <c r="B7" s="1">
        <f ca="1">DATE(YEAR($B$3),MONTH($B$3),'Which Week'!B8)-WEEKDAY(DATE(YEAR($B$3),MONTH($B$3),'Day of Week'!$B$11))</f>
        <v>44349</v>
      </c>
    </row>
    <row r="8" spans="1:5" ht="18" x14ac:dyDescent="0.25">
      <c r="A8" s="2" t="s">
        <v>63</v>
      </c>
      <c r="B8" s="1">
        <f ca="1">DATE(YEAR($B$3),MONTH($B$3),'Which Week'!B9)-WEEKDAY(DATE(YEAR($B$3),MONTH($B$3),'Day of Week'!$B$11))</f>
        <v>44356</v>
      </c>
    </row>
    <row r="9" spans="1:5" ht="18" x14ac:dyDescent="0.25">
      <c r="A9" s="2" t="s">
        <v>64</v>
      </c>
      <c r="B9" s="1">
        <f ca="1">DATE(YEAR($B$3),MONTH($B$3),'Which Week'!B10)-WEEKDAY(DATE(YEAR($B$3),MONTH($B$3),'Day of Week'!$B$11))</f>
        <v>44363</v>
      </c>
    </row>
    <row r="10" spans="1:5" ht="18" x14ac:dyDescent="0.25">
      <c r="A10" s="2" t="s">
        <v>65</v>
      </c>
      <c r="B10" s="1">
        <f ca="1">DATE(YEAR($B$3),MONTH($B$3),'Which Week'!B11)-WEEKDAY(DATE(YEAR($B$3),MONTH($B$3),'Day of Week'!$B$11))</f>
        <v>44370</v>
      </c>
    </row>
    <row r="11" spans="1:5" ht="18" x14ac:dyDescent="0.25">
      <c r="A11" s="2" t="s">
        <v>66</v>
      </c>
      <c r="B11" s="1">
        <f ca="1">IF(MONTH(DATE(YEAR($B$3),MONTH($B$3),'Which Week'!B12)-WEEKDAY(DATE(YEAR($B$3),MONTH($B$3),'Day of Week'!$B$11)))=MONTH(B10),DATE(YEAR($B$3),MONTH($B$3),'Which Week'!B12)-WEEKDAY(DATE(YEAR($B$3),MONTH($B$3),'Day of Week'!$B$11)),NA())</f>
        <v>44377</v>
      </c>
    </row>
    <row r="12" spans="1:5" x14ac:dyDescent="0.25">
      <c r="A12" s="2" t="s">
        <v>123</v>
      </c>
      <c r="B12" s="1">
        <f ca="1">DATE(YEAR(B3),1,1)</f>
        <v>44197</v>
      </c>
    </row>
    <row r="13" spans="1:5" x14ac:dyDescent="0.25">
      <c r="A13" s="2" t="s">
        <v>128</v>
      </c>
      <c r="B13">
        <f ca="1">ROUNDUP(MONTH(B3)/3,0)</f>
        <v>2</v>
      </c>
    </row>
    <row r="14" spans="1:5" x14ac:dyDescent="0.25">
      <c r="A14" s="2" t="s">
        <v>129</v>
      </c>
      <c r="B14" s="1">
        <f ca="1">DATE(YEAR(B12),(3*(B13-1)+1),1)</f>
        <v>44287</v>
      </c>
    </row>
    <row r="15" spans="1:5" x14ac:dyDescent="0.25">
      <c r="A15"/>
    </row>
    <row r="16" spans="1:5" ht="5.0999999999999996" customHeight="1" x14ac:dyDescent="0.25">
      <c r="A16"/>
    </row>
    <row r="17" spans="1:4" ht="5.0999999999999996" customHeight="1" x14ac:dyDescent="0.25">
      <c r="A17"/>
    </row>
    <row r="18" spans="1:4" ht="5.0999999999999996" customHeight="1" x14ac:dyDescent="0.25">
      <c r="A18"/>
    </row>
    <row r="19" spans="1:4" s="2" customFormat="1" ht="19.5" customHeight="1" x14ac:dyDescent="0.25">
      <c r="B19"/>
      <c r="D19"/>
    </row>
    <row r="20" spans="1:4" s="2" customFormat="1" ht="5.0999999999999996" customHeight="1" x14ac:dyDescent="0.25">
      <c r="B20"/>
      <c r="D20"/>
    </row>
    <row r="21" spans="1:4" s="2" customFormat="1" ht="5.0999999999999996" customHeight="1" x14ac:dyDescent="0.25">
      <c r="B21"/>
      <c r="D21"/>
    </row>
    <row r="22" spans="1:4" x14ac:dyDescent="0.25">
      <c r="A22"/>
    </row>
    <row r="23" spans="1:4" x14ac:dyDescent="0.25">
      <c r="A23"/>
    </row>
    <row r="24" spans="1:4" x14ac:dyDescent="0.25">
      <c r="A24"/>
    </row>
    <row r="25" spans="1:4" x14ac:dyDescent="0.25">
      <c r="A25"/>
    </row>
    <row r="26" spans="1:4" x14ac:dyDescent="0.25">
      <c r="A26"/>
    </row>
    <row r="27" spans="1:4" ht="5.0999999999999996" customHeight="1" x14ac:dyDescent="0.25">
      <c r="A27"/>
    </row>
    <row r="28" spans="1:4" ht="5.0999999999999996" customHeight="1" x14ac:dyDescent="0.25">
      <c r="A28"/>
    </row>
    <row r="29" spans="1:4" ht="5.0999999999999996" customHeight="1" x14ac:dyDescent="0.25">
      <c r="A29"/>
    </row>
    <row r="30" spans="1:4" x14ac:dyDescent="0.25">
      <c r="A30"/>
    </row>
    <row r="31" spans="1:4" x14ac:dyDescent="0.25">
      <c r="A31"/>
    </row>
    <row r="32" spans="1:4" x14ac:dyDescent="0.25">
      <c r="A32"/>
    </row>
    <row r="33" spans="1:4" x14ac:dyDescent="0.25">
      <c r="A33"/>
    </row>
    <row r="34" spans="1:4" x14ac:dyDescent="0.25">
      <c r="A34"/>
    </row>
    <row r="35" spans="1:4" x14ac:dyDescent="0.25">
      <c r="A35"/>
    </row>
    <row r="36" spans="1:4" x14ac:dyDescent="0.25">
      <c r="A36"/>
    </row>
    <row r="37" spans="1:4" ht="5.0999999999999996" customHeight="1" x14ac:dyDescent="0.25">
      <c r="A37"/>
    </row>
    <row r="38" spans="1:4" ht="5.0999999999999996" customHeight="1" x14ac:dyDescent="0.25">
      <c r="A38"/>
    </row>
    <row r="39" spans="1:4" ht="5.0999999999999996" customHeight="1" x14ac:dyDescent="0.25">
      <c r="A39"/>
    </row>
    <row r="40" spans="1:4" x14ac:dyDescent="0.25">
      <c r="A40"/>
    </row>
    <row r="41" spans="1:4" s="2" customFormat="1" ht="5.0999999999999996" customHeight="1" x14ac:dyDescent="0.25">
      <c r="B41"/>
      <c r="D41"/>
    </row>
    <row r="42" spans="1:4" s="2" customFormat="1" ht="5.0999999999999996" customHeight="1" x14ac:dyDescent="0.25">
      <c r="B42"/>
      <c r="D42"/>
    </row>
    <row r="43" spans="1:4" x14ac:dyDescent="0.25">
      <c r="A43"/>
    </row>
    <row r="44" spans="1:4" x14ac:dyDescent="0.25">
      <c r="A44"/>
    </row>
    <row r="45" spans="1:4" x14ac:dyDescent="0.25">
      <c r="A45"/>
    </row>
    <row r="46" spans="1:4" x14ac:dyDescent="0.25">
      <c r="A46"/>
    </row>
    <row r="47" spans="1:4" x14ac:dyDescent="0.25">
      <c r="A47"/>
    </row>
    <row r="48" spans="1:4" x14ac:dyDescent="0.25">
      <c r="A48"/>
    </row>
    <row r="49" spans="1:1" x14ac:dyDescent="0.25">
      <c r="A49"/>
    </row>
    <row r="50" spans="1:1" ht="5.0999999999999996" customHeight="1" x14ac:dyDescent="0.25">
      <c r="A50"/>
    </row>
    <row r="51" spans="1:1" ht="5.0999999999999996" customHeight="1" x14ac:dyDescent="0.25">
      <c r="A51"/>
    </row>
    <row r="52" spans="1:1" ht="5.0999999999999996" customHeight="1" x14ac:dyDescent="0.25">
      <c r="A52"/>
    </row>
    <row r="53" spans="1:1" x14ac:dyDescent="0.25">
      <c r="A5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>
      <selection activeCell="F13" sqref="F13"/>
    </sheetView>
  </sheetViews>
  <sheetFormatPr defaultRowHeight="15.75" x14ac:dyDescent="0.25"/>
  <cols>
    <col min="1" max="1" width="10.875" bestFit="1" customWidth="1"/>
    <col min="2" max="2" width="15.25" bestFit="1" customWidth="1"/>
  </cols>
  <sheetData>
    <row r="1" spans="1:2" ht="23.25" x14ac:dyDescent="0.35">
      <c r="A1" s="21" t="s">
        <v>54</v>
      </c>
      <c r="B1" s="21"/>
    </row>
    <row r="2" spans="1:2" ht="5.0999999999999996" customHeight="1" thickBot="1" x14ac:dyDescent="0.3">
      <c r="A2" s="5"/>
      <c r="B2" s="7"/>
    </row>
    <row r="3" spans="1:2" ht="5.0999999999999996" customHeight="1" thickBot="1" x14ac:dyDescent="0.3">
      <c r="A3" s="8"/>
      <c r="B3" s="9"/>
    </row>
    <row r="4" spans="1:2" ht="5.0999999999999996" customHeight="1" x14ac:dyDescent="0.25">
      <c r="A4" s="6"/>
      <c r="B4" s="10"/>
    </row>
    <row r="5" spans="1:2" ht="18.75" x14ac:dyDescent="0.3">
      <c r="A5" s="12" t="s">
        <v>43</v>
      </c>
      <c r="B5" s="13" t="s">
        <v>55</v>
      </c>
    </row>
    <row r="6" spans="1:2" ht="5.0999999999999996" customHeight="1" thickBot="1" x14ac:dyDescent="0.3">
      <c r="A6" s="5"/>
      <c r="B6" s="5"/>
    </row>
    <row r="7" spans="1:2" ht="5.0999999999999996" customHeight="1" x14ac:dyDescent="0.25">
      <c r="A7" s="6"/>
      <c r="B7" s="6"/>
    </row>
    <row r="8" spans="1:2" x14ac:dyDescent="0.25">
      <c r="A8" s="2" t="s">
        <v>48</v>
      </c>
      <c r="B8">
        <v>1</v>
      </c>
    </row>
    <row r="9" spans="1:2" x14ac:dyDescent="0.25">
      <c r="A9" s="2" t="s">
        <v>47</v>
      </c>
      <c r="B9">
        <v>2</v>
      </c>
    </row>
    <row r="10" spans="1:2" x14ac:dyDescent="0.25">
      <c r="A10" s="2" t="s">
        <v>49</v>
      </c>
      <c r="B10">
        <v>3</v>
      </c>
    </row>
    <row r="11" spans="1:2" x14ac:dyDescent="0.25">
      <c r="A11" s="2" t="s">
        <v>50</v>
      </c>
      <c r="B11">
        <v>4</v>
      </c>
    </row>
    <row r="12" spans="1:2" x14ac:dyDescent="0.25">
      <c r="A12" s="2" t="s">
        <v>51</v>
      </c>
      <c r="B12">
        <v>5</v>
      </c>
    </row>
    <row r="13" spans="1:2" x14ac:dyDescent="0.25">
      <c r="A13" s="2" t="s">
        <v>52</v>
      </c>
      <c r="B13">
        <v>6</v>
      </c>
    </row>
    <row r="14" spans="1:2" x14ac:dyDescent="0.25">
      <c r="A14" s="2" t="s">
        <v>53</v>
      </c>
      <c r="B14">
        <v>7</v>
      </c>
    </row>
    <row r="15" spans="1:2" ht="5.0999999999999996" customHeight="1" thickBot="1" x14ac:dyDescent="0.3">
      <c r="A15" s="5"/>
      <c r="B15" s="7"/>
    </row>
    <row r="16" spans="1:2" ht="5.0999999999999996" customHeight="1" thickBot="1" x14ac:dyDescent="0.3">
      <c r="A16" s="8"/>
      <c r="B16" s="9"/>
    </row>
    <row r="17" ht="5.0999999999999996" customHeight="1" x14ac:dyDescent="0.25"/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B8" sqref="B8"/>
    </sheetView>
  </sheetViews>
  <sheetFormatPr defaultRowHeight="15.75" x14ac:dyDescent="0.25"/>
  <cols>
    <col min="1" max="1" width="9" style="2"/>
    <col min="2" max="2" width="15.25" bestFit="1" customWidth="1"/>
  </cols>
  <sheetData>
    <row r="1" spans="1:6" ht="23.25" x14ac:dyDescent="0.35">
      <c r="A1" s="4" t="s">
        <v>56</v>
      </c>
      <c r="B1" s="11"/>
    </row>
    <row r="2" spans="1:6" ht="5.0999999999999996" customHeight="1" thickBot="1" x14ac:dyDescent="0.3">
      <c r="A2" s="5"/>
      <c r="B2" s="7"/>
    </row>
    <row r="3" spans="1:6" ht="5.0999999999999996" customHeight="1" thickBot="1" x14ac:dyDescent="0.3">
      <c r="A3" s="8"/>
      <c r="B3" s="9"/>
    </row>
    <row r="4" spans="1:6" ht="5.0999999999999996" customHeight="1" x14ac:dyDescent="0.25">
      <c r="A4" s="6"/>
      <c r="B4" s="10"/>
    </row>
    <row r="5" spans="1:6" s="2" customFormat="1" ht="19.5" customHeight="1" x14ac:dyDescent="0.3">
      <c r="A5" s="14" t="s">
        <v>46</v>
      </c>
      <c r="B5" s="13" t="s">
        <v>55</v>
      </c>
      <c r="D5"/>
      <c r="F5"/>
    </row>
    <row r="6" spans="1:6" s="2" customFormat="1" ht="5.0999999999999996" customHeight="1" thickBot="1" x14ac:dyDescent="0.3">
      <c r="A6" s="5"/>
      <c r="B6" s="5"/>
      <c r="D6"/>
      <c r="F6"/>
    </row>
    <row r="7" spans="1:6" s="2" customFormat="1" ht="5.0999999999999996" customHeight="1" x14ac:dyDescent="0.25">
      <c r="A7" s="6"/>
      <c r="B7" s="6"/>
      <c r="D7"/>
      <c r="F7"/>
    </row>
    <row r="8" spans="1:6" ht="18" x14ac:dyDescent="0.25">
      <c r="A8" s="2" t="s">
        <v>57</v>
      </c>
      <c r="B8">
        <v>8</v>
      </c>
    </row>
    <row r="9" spans="1:6" ht="18" x14ac:dyDescent="0.25">
      <c r="A9" s="2" t="s">
        <v>58</v>
      </c>
      <c r="B9">
        <f>B8+7</f>
        <v>15</v>
      </c>
    </row>
    <row r="10" spans="1:6" ht="18" x14ac:dyDescent="0.25">
      <c r="A10" s="2" t="s">
        <v>59</v>
      </c>
      <c r="B10">
        <f>B9+7</f>
        <v>22</v>
      </c>
    </row>
    <row r="11" spans="1:6" ht="18" x14ac:dyDescent="0.25">
      <c r="A11" s="2" t="s">
        <v>60</v>
      </c>
      <c r="B11">
        <f>B10+7</f>
        <v>29</v>
      </c>
    </row>
    <row r="12" spans="1:6" ht="18" x14ac:dyDescent="0.25">
      <c r="A12" s="2" t="s">
        <v>61</v>
      </c>
      <c r="B12">
        <f>B11+7</f>
        <v>36</v>
      </c>
    </row>
    <row r="13" spans="1:6" ht="5.0999999999999996" customHeight="1" thickBot="1" x14ac:dyDescent="0.3">
      <c r="A13" s="5"/>
      <c r="B13" s="7"/>
    </row>
    <row r="14" spans="1:6" ht="5.0999999999999996" customHeight="1" thickBot="1" x14ac:dyDescent="0.3">
      <c r="A14" s="8"/>
      <c r="B14" s="9"/>
    </row>
    <row r="15" spans="1:6" ht="5.0999999999999996" customHeight="1" x14ac:dyDescent="0.25">
      <c r="A15" s="6"/>
      <c r="B15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skuld-20210501</vt:lpstr>
      <vt:lpstr>dates</vt:lpstr>
      <vt:lpstr>Sheet3</vt:lpstr>
      <vt:lpstr>Day of Week</vt:lpstr>
      <vt:lpstr>Which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 Task Items</dc:title>
  <dc:creator>Mark Jensen</dc:creator>
  <cp:keywords>J70397102-skuld</cp:keywords>
  <cp:lastModifiedBy>Mark Jensen</cp:lastModifiedBy>
  <dcterms:created xsi:type="dcterms:W3CDTF">2020-02-15T21:25:03Z</dcterms:created>
  <dcterms:modified xsi:type="dcterms:W3CDTF">2021-05-04T13:29:58Z</dcterms:modified>
</cp:coreProperties>
</file>